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ustomProperty6.bin" ContentType="application/vnd.openxmlformats-officedocument.spreadsheetml.customProperty"/>
  <Override PartName="/xl/customProperty7.bin" ContentType="application/vnd.openxmlformats-officedocument.spreadsheetml.customProperty"/>
  <Override PartName="/xl/drawings/drawing7.xml" ContentType="application/vnd.openxmlformats-officedocument.drawing+xml"/>
  <Override PartName="/xl/drawings/drawing8.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drawings/drawing9.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drawings/drawing10.xml" ContentType="application/vnd.openxmlformats-officedocument.drawing+xml"/>
  <Override PartName="/xl/customProperty12.bin" ContentType="application/vnd.openxmlformats-officedocument.spreadsheetml.customProperty"/>
  <Override PartName="/xl/customProperty13.bin" ContentType="application/vnd.openxmlformats-officedocument.spreadsheetml.customProperty"/>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isaempresas-my.sharepoint.com/personal/chenao_isa_com_co/Documents/RESPALDO/VICEPRESIDENCIA FINANZAS CORPORATIVAS/RELACIONAMIENTO INVERSIONISTAS/Kit Valoración/2024/2T24/"/>
    </mc:Choice>
  </mc:AlternateContent>
  <xr:revisionPtr revIDLastSave="0" documentId="8_{78DC3B7E-B53D-4337-8FB3-0D6D8ED55172}" xr6:coauthVersionLast="47" xr6:coauthVersionMax="47" xr10:uidLastSave="{00000000-0000-0000-0000-000000000000}"/>
  <bookViews>
    <workbookView xWindow="-110" yWindow="-110" windowWidth="19420" windowHeight="10300" tabRatio="599" activeTab="11" xr2:uid="{CAD2F94A-8E0C-4455-81A9-A4E1DCCE032F}"/>
  </bookViews>
  <sheets>
    <sheet name="Contenido" sheetId="1" r:id="rId1"/>
    <sheet name="EEFF_Consolidados" sheetId="2" r:id="rId2"/>
    <sheet name="EEFF_TE_Col" sheetId="22" r:id="rId3"/>
    <sheet name="EEFF_TE_Bra" sheetId="4" r:id="rId4"/>
    <sheet name="Flujo RBSE" sheetId="19" r:id="rId5"/>
    <sheet name="EEFF_TE_Per" sheetId="21" r:id="rId6"/>
    <sheet name="EEFF_TE_Chi" sheetId="7" r:id="rId7"/>
    <sheet name="EEFF_Vías_Col" sheetId="31" r:id="rId8"/>
    <sheet name="EEFF_Vías_Chi" sheetId="6" r:id="rId9"/>
    <sheet name="Deuda consolidada bonos" sheetId="32" r:id="rId10"/>
    <sheet name="Deuda consolidada créditos" sheetId="33" r:id="rId11"/>
    <sheet name="Perfil deuda" sheetId="38" r:id="rId12"/>
    <sheet name="CAPEX" sheetId="8" r:id="rId13"/>
    <sheet name="Tráfico vías" sheetId="37" r:id="rId14"/>
    <sheet name="Dividendos" sheetId="16" r:id="rId15"/>
    <sheet name="Proyectos" sheetId="23" r:id="rId16"/>
    <sheet name="Vencimiento Concesiones" sheetId="35" r:id="rId17"/>
    <sheet name="Participación en compañías"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0" localSheetId="9">#REF!</definedName>
    <definedName name="\0" localSheetId="10">#REF!</definedName>
    <definedName name="\0" localSheetId="2">#REF!</definedName>
    <definedName name="\0" localSheetId="5">#REF!</definedName>
    <definedName name="\0">#REF!</definedName>
    <definedName name="\a" localSheetId="2">#REF!</definedName>
    <definedName name="\a" localSheetId="5">#REF!</definedName>
    <definedName name="\a">#REF!</definedName>
    <definedName name="\b" localSheetId="2">#REF!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k">#REF!</definedName>
    <definedName name="\m">#REF!</definedName>
    <definedName name="\n">#REF!</definedName>
    <definedName name="\p">#REF!</definedName>
    <definedName name="\s">#REF!</definedName>
    <definedName name="\u">#REF!</definedName>
    <definedName name="\x">#REF!</definedName>
    <definedName name="\y">#REF!</definedName>
    <definedName name="\z">#REF!</definedName>
    <definedName name="____DAT1">#REF!</definedName>
    <definedName name="____DAT10">#REF!</definedName>
    <definedName name="____DAT11">#REF!</definedName>
    <definedName name="____DAT12">#REF!</definedName>
    <definedName name="____DAT13">#REF!</definedName>
    <definedName name="____DAT15">#REF!</definedName>
    <definedName name="____DAT16">#REF!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HOJ66">#REF!</definedName>
    <definedName name="____HOJ88">#REF!</definedName>
    <definedName name="____OPC1">#REF!</definedName>
    <definedName name="____TST3">#REF!</definedName>
    <definedName name="___CHF1" localSheetId="2">[1]Lista!#REF!</definedName>
    <definedName name="___CHF1">[2]Lista!#REF!</definedName>
    <definedName name="___DAT14" localSheetId="9">#REF!</definedName>
    <definedName name="___DAT14" localSheetId="10">#REF!</definedName>
    <definedName name="___DAT14">#REF!</definedName>
    <definedName name="___DAT17">#REF!</definedName>
    <definedName name="___DAT18">#REF!</definedName>
    <definedName name="___DAT19">#REF!</definedName>
    <definedName name="___DAT20">#REF!</definedName>
    <definedName name="___DAT21">#REF!</definedName>
    <definedName name="___DAT22">#REF!</definedName>
    <definedName name="___md1">#REF!</definedName>
    <definedName name="___PB2">#REF!</definedName>
    <definedName name="___PB7">#REF!</definedName>
    <definedName name="___PC1">#REF!</definedName>
    <definedName name="___PE2">#REF!</definedName>
    <definedName name="___PG1">#REF!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R">#REF!</definedName>
    <definedName name="__CHF1">[3]Lista!#REF!</definedName>
    <definedName name="__DAT1" localSheetId="9">#REF!</definedName>
    <definedName name="__DAT1" localSheetId="10">#REF!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HOJ66">#REF!</definedName>
    <definedName name="__HOJ88">#REF!</definedName>
    <definedName name="__md1">#REF!</definedName>
    <definedName name="__OPC1">#REF!</definedName>
    <definedName name="__PB2">#REF!</definedName>
    <definedName name="__PB7">#REF!</definedName>
    <definedName name="__PC1">#REF!</definedName>
    <definedName name="__PE2">#REF!</definedName>
    <definedName name="__PG1">#REF!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R">#REF!</definedName>
    <definedName name="__TST3">#REF!</definedName>
    <definedName name="_0101">#REF!</definedName>
    <definedName name="_0102">#REF!</definedName>
    <definedName name="_0104">#REF!</definedName>
    <definedName name="_0106">#REF!</definedName>
    <definedName name="_0107">#REF!</definedName>
    <definedName name="_0109">#REF!</definedName>
    <definedName name="_0110">#REF!</definedName>
    <definedName name="_0111">#REF!</definedName>
    <definedName name="_0112">#REF!</definedName>
    <definedName name="_0113">#REF!</definedName>
    <definedName name="_0114">#REF!</definedName>
    <definedName name="_0115">#REF!</definedName>
    <definedName name="_0116">#REF!</definedName>
    <definedName name="_0117">#REF!</definedName>
    <definedName name="_0119">#REF!</definedName>
    <definedName name="_0120">#REF!</definedName>
    <definedName name="_0121">#REF!</definedName>
    <definedName name="_0122">#REF!</definedName>
    <definedName name="_0123">#REF!</definedName>
    <definedName name="_0125">#REF!</definedName>
    <definedName name="_0126">#REF!</definedName>
    <definedName name="_0127">#REF!</definedName>
    <definedName name="_0128">#REF!</definedName>
    <definedName name="_0201">#REF!</definedName>
    <definedName name="_0202">#REF!</definedName>
    <definedName name="_0203">#REF!</definedName>
    <definedName name="_0205">#REF!</definedName>
    <definedName name="_0207">#REF!</definedName>
    <definedName name="_0208">#REF!</definedName>
    <definedName name="_0210">#REF!</definedName>
    <definedName name="_0217">#REF!</definedName>
    <definedName name="_0218">#REF!</definedName>
    <definedName name="_0219">#REF!</definedName>
    <definedName name="_0220">#REF!</definedName>
    <definedName name="_0301">#REF!</definedName>
    <definedName name="_0302">#REF!</definedName>
    <definedName name="_0305">#REF!</definedName>
    <definedName name="_0401">#REF!</definedName>
    <definedName name="_0402">#REF!</definedName>
    <definedName name="_0403">#REF!</definedName>
    <definedName name="_0404">#REF!</definedName>
    <definedName name="_0405">#REF!</definedName>
    <definedName name="_0406">#REF!</definedName>
    <definedName name="_0407">#REF!</definedName>
    <definedName name="_0408">#REF!</definedName>
    <definedName name="_0409">#REF!</definedName>
    <definedName name="_0410">#REF!</definedName>
    <definedName name="_0411">#REF!</definedName>
    <definedName name="_0413">#REF!</definedName>
    <definedName name="_0414">#REF!</definedName>
    <definedName name="_0415">#REF!</definedName>
    <definedName name="_0416">#REF!</definedName>
    <definedName name="_0417">#REF!</definedName>
    <definedName name="_0418">#REF!</definedName>
    <definedName name="_0501">#REF!</definedName>
    <definedName name="_0502">#REF!</definedName>
    <definedName name="_0505">#REF!</definedName>
    <definedName name="_0506">#REF!</definedName>
    <definedName name="_0601">#REF!</definedName>
    <definedName name="_0602">#REF!</definedName>
    <definedName name="_0603">#REF!</definedName>
    <definedName name="_0604">#REF!</definedName>
    <definedName name="_0605">#REF!</definedName>
    <definedName name="_0606">#REF!</definedName>
    <definedName name="_0703">#REF!</definedName>
    <definedName name="_0704">#REF!</definedName>
    <definedName name="_0709">#REF!</definedName>
    <definedName name="_0710">#REF!</definedName>
    <definedName name="_0711">#REF!</definedName>
    <definedName name="_0712">#REF!</definedName>
    <definedName name="_0713">#REF!</definedName>
    <definedName name="_0805">#REF!</definedName>
    <definedName name="_0901">#REF!</definedName>
    <definedName name="_0902">#REF!</definedName>
    <definedName name="_0903">#REF!</definedName>
    <definedName name="_0904">#REF!</definedName>
    <definedName name="_0906">#REF!</definedName>
    <definedName name="_0907">#REF!</definedName>
    <definedName name="_0908">#REF!</definedName>
    <definedName name="_0909">#REF!</definedName>
    <definedName name="_0910">#REF!</definedName>
    <definedName name="_0911">#REF!</definedName>
    <definedName name="_0913">#REF!</definedName>
    <definedName name="_0914">#REF!</definedName>
    <definedName name="_0915">#REF!</definedName>
    <definedName name="_0917">#REF!</definedName>
    <definedName name="_0918">#REF!</definedName>
    <definedName name="_0920">#REF!</definedName>
    <definedName name="_0921">#REF!</definedName>
    <definedName name="_0922">#REF!</definedName>
    <definedName name="_0923">#REF!</definedName>
    <definedName name="_0924">#REF!</definedName>
    <definedName name="_0925">#REF!</definedName>
    <definedName name="_0926">#REF!</definedName>
    <definedName name="_0931">#REF!</definedName>
    <definedName name="_0932">#REF!</definedName>
    <definedName name="_0933">#REF!</definedName>
    <definedName name="_0934">#REF!</definedName>
    <definedName name="_0935">#REF!</definedName>
    <definedName name="_0937">#REF!</definedName>
    <definedName name="_0938">#REF!</definedName>
    <definedName name="_0939">#REF!</definedName>
    <definedName name="_0940">#REF!</definedName>
    <definedName name="_0941">#REF!</definedName>
    <definedName name="_0942">#REF!</definedName>
    <definedName name="_0943">#REF!</definedName>
    <definedName name="_0944">#REF!</definedName>
    <definedName name="_0945">#REF!</definedName>
    <definedName name="_CHF1" localSheetId="2">[1]Lista!#REF!</definedName>
    <definedName name="_CHF1">[2]Lista!#REF!</definedName>
    <definedName name="_DAT1" localSheetId="9">#REF!</definedName>
    <definedName name="_DAT1" localSheetId="10">#REF!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17" hidden="1">'Participación en compañías'!$B$16:$I$134</definedName>
    <definedName name="_xlnm._FilterDatabase" localSheetId="15" hidden="1">Proyectos!#REF!</definedName>
    <definedName name="_ftn1" localSheetId="15">Proyectos!#REF!</definedName>
    <definedName name="_ftn10" localSheetId="15">Proyectos!#REF!</definedName>
    <definedName name="_ftn11" localSheetId="15">Proyectos!#REF!</definedName>
    <definedName name="_ftn12" localSheetId="15">Proyectos!#REF!</definedName>
    <definedName name="_ftn13" localSheetId="15">Proyectos!#REF!</definedName>
    <definedName name="_ftn2" localSheetId="15">Proyectos!#REF!</definedName>
    <definedName name="_ftn3" localSheetId="15">Proyectos!#REF!</definedName>
    <definedName name="_ftn4" localSheetId="15">Proyectos!#REF!</definedName>
    <definedName name="_ftn5" localSheetId="15">Proyectos!#REF!</definedName>
    <definedName name="_ftn6" localSheetId="15">Proyectos!#REF!</definedName>
    <definedName name="_ftn7" localSheetId="15">Proyectos!#REF!</definedName>
    <definedName name="_ftn8" localSheetId="15">Proyectos!#REF!</definedName>
    <definedName name="_ftn9" localSheetId="15">Proyectos!#REF!</definedName>
    <definedName name="_ftnref1" localSheetId="15">Proyectos!#REF!</definedName>
    <definedName name="_ftnref10" localSheetId="15">Proyectos!$E$25</definedName>
    <definedName name="_ftnref11" localSheetId="15">Proyectos!$E$39</definedName>
    <definedName name="_ftnref12" localSheetId="15">Proyectos!$E$30</definedName>
    <definedName name="_ftnref13" localSheetId="15">Proyectos!$E$31</definedName>
    <definedName name="_ftnref2" localSheetId="15">Proyectos!#REF!</definedName>
    <definedName name="_ftnref3" localSheetId="15">Proyectos!#REF!</definedName>
    <definedName name="_ftnref4" localSheetId="15">Proyectos!#REF!</definedName>
    <definedName name="_ftnref5" localSheetId="15">Proyectos!#REF!</definedName>
    <definedName name="_ftnref6" localSheetId="15">Proyectos!#REF!</definedName>
    <definedName name="_ftnref7" localSheetId="15">Proyectos!$E$19</definedName>
    <definedName name="_ftnref8" localSheetId="15">Proyectos!$E$20</definedName>
    <definedName name="_ftnref9" localSheetId="15">Proyectos!$E$21</definedName>
    <definedName name="_HOJ66" localSheetId="9">#REF!</definedName>
    <definedName name="_HOJ66" localSheetId="10">#REF!</definedName>
    <definedName name="_HOJ66" localSheetId="2">#REF!</definedName>
    <definedName name="_HOJ66" localSheetId="5">#REF!</definedName>
    <definedName name="_HOJ66">#REF!</definedName>
    <definedName name="_HOJ88" localSheetId="5">#REF!</definedName>
    <definedName name="_HOJ88">#REF!</definedName>
    <definedName name="_md1" localSheetId="5">#REF!</definedName>
    <definedName name="_md1">#REF!</definedName>
    <definedName name="_OPC1">#REF!</definedName>
    <definedName name="_Order1" hidden="1">0</definedName>
    <definedName name="_PB2">#REF!</definedName>
    <definedName name="_PB7">#REF!</definedName>
    <definedName name="_PC1">#REF!</definedName>
    <definedName name="_PE2">#REF!</definedName>
    <definedName name="_PG1">#REF!</definedName>
    <definedName name="_PG2">#REF!</definedName>
    <definedName name="_PG3">#REF!</definedName>
    <definedName name="_PG4">#REF!</definedName>
    <definedName name="_PG5">#REF!</definedName>
    <definedName name="_PG6">#REF!</definedName>
    <definedName name="_PG7">#REF!</definedName>
    <definedName name="_PG8">#REF!</definedName>
    <definedName name="_PG9">#REF!</definedName>
    <definedName name="_R">#REF!</definedName>
    <definedName name="_Table1_In1" hidden="1">#REF!</definedName>
    <definedName name="_Table1_Out" hidden="1">#REF!</definedName>
    <definedName name="_TST3">#REF!</definedName>
    <definedName name="A" localSheetId="9">#REF!</definedName>
    <definedName name="A" localSheetId="10">#REF!</definedName>
    <definedName name="A">#REF!</definedName>
    <definedName name="A_impresión_IM">#REF!</definedName>
    <definedName name="A140_1">#REF!</definedName>
    <definedName name="A140_2">#REF!</definedName>
    <definedName name="a160_1">#REF!</definedName>
    <definedName name="A40_1">#REF!</definedName>
    <definedName name="A40_2">#REF!</definedName>
    <definedName name="A40_3">#REF!</definedName>
    <definedName name="A40_4">#REF!</definedName>
    <definedName name="A40_5">#REF!</definedName>
    <definedName name="A40_6">#REF!</definedName>
    <definedName name="A40_A">#REF!</definedName>
    <definedName name="A40_B">#REF!</definedName>
    <definedName name="A40_C">#REF!</definedName>
    <definedName name="A40_D">#REF!</definedName>
    <definedName name="A40_E">#REF!</definedName>
    <definedName name="A40_F">#REF!</definedName>
    <definedName name="acciones_caja">[4]Gráficas!$A$43:$G$49</definedName>
    <definedName name="ACORDO">'[5]Dados de Ouvidoria'!$D$68:$P$79</definedName>
    <definedName name="Acres_Decresc_05">'[6]2º 3º pedidos'!$D$70:$P$76</definedName>
    <definedName name="Acresc_Decres">'[6]2º 3º pedidos'!$D$42:$P$48</definedName>
    <definedName name="activosreserva" localSheetId="9">#REF!</definedName>
    <definedName name="activosreserva" localSheetId="10">#REF!</definedName>
    <definedName name="activosreserva" localSheetId="2">#REF!</definedName>
    <definedName name="activosreserva" localSheetId="5">#REF!</definedName>
    <definedName name="activosreserva">#REF!</definedName>
    <definedName name="Activostele" localSheetId="2">#REF!</definedName>
    <definedName name="Activostele" localSheetId="5">#REF!</definedName>
    <definedName name="Activostele">#REF!</definedName>
    <definedName name="Adicionada">'[6]Dados Perdas RAA'!$A$19:$N$25</definedName>
    <definedName name="Adicionada_Meta">'[6]Dados Perdas RAA'!$A$76:$N$82</definedName>
    <definedName name="ADTIVA" localSheetId="9">#REF!</definedName>
    <definedName name="ADTIVA" localSheetId="10">#REF!</definedName>
    <definedName name="ADTIVA" localSheetId="2">#REF!</definedName>
    <definedName name="ADTIVA" localSheetId="5">#REF!</definedName>
    <definedName name="ADTIVA">#REF!</definedName>
    <definedName name="AE" localSheetId="2">#REF!</definedName>
    <definedName name="AE" localSheetId="5">#REF!</definedName>
    <definedName name="AE">#REF!</definedName>
    <definedName name="AJUSTE" localSheetId="2">#REF!</definedName>
    <definedName name="AJUSTE" localSheetId="5">#REF!</definedName>
    <definedName name="AJUSTE">#REF!</definedName>
    <definedName name="ANE">[7]ELEGIR!$D$8</definedName>
    <definedName name="Ano_Vigente">[8]Tabela!$B$12</definedName>
    <definedName name="ANOUNO" localSheetId="9">#REF!</definedName>
    <definedName name="ANOUNO" localSheetId="10">#REF!</definedName>
    <definedName name="ANOUNO" localSheetId="2">#REF!</definedName>
    <definedName name="ANOUNO" localSheetId="5">#REF!</definedName>
    <definedName name="ANOUNO">#REF!</definedName>
    <definedName name="AOM_STE">'[4]aom reg'!$U$29:$AG$46</definedName>
    <definedName name="AOMC">[7]ELEGIR!$D$6</definedName>
    <definedName name="AOMI">[7]ELEGIR!$D$5</definedName>
    <definedName name="AP" localSheetId="9">#REF!</definedName>
    <definedName name="AP" localSheetId="10">#REF!</definedName>
    <definedName name="AP" localSheetId="2">#REF!</definedName>
    <definedName name="AP" localSheetId="5">#REF!</definedName>
    <definedName name="AP">#REF!</definedName>
    <definedName name="Aportes_Previsión_Social____Médicos" localSheetId="2">#REF!</definedName>
    <definedName name="Aportes_Previsión_Social____Médicos" localSheetId="5">#REF!</definedName>
    <definedName name="Aportes_Previsión_Social____Médicos">#REF!</definedName>
    <definedName name="APOYO" localSheetId="2">#REF!</definedName>
    <definedName name="APOYO" localSheetId="5">#REF!</definedName>
    <definedName name="APOYO">#REF!</definedName>
    <definedName name="ARCH">#REF!</definedName>
    <definedName name="_xlnm.Extract">#REF!</definedName>
    <definedName name="ARREC">[5]Dados_Perdas!$C$3:$O$14</definedName>
    <definedName name="Arrecadacao">'[6]Dados Perdas RAA'!$A$29:$N$35</definedName>
    <definedName name="Arrecadacao_Meta">'[6]Dados Perdas RAA'!$A$98:$N$104</definedName>
    <definedName name="AUDIENCIA">'[5]Dados de Ouvidoria'!$D$54:$P$65</definedName>
    <definedName name="AUTO" localSheetId="9">#REF!</definedName>
    <definedName name="AUTO" localSheetId="10">#REF!</definedName>
    <definedName name="AUTO" localSheetId="2">#REF!</definedName>
    <definedName name="AUTO" localSheetId="5">#REF!</definedName>
    <definedName name="AUTO">#REF!</definedName>
    <definedName name="AY" localSheetId="2">#REF!</definedName>
    <definedName name="AY" localSheetId="5">#REF!</definedName>
    <definedName name="AY">#REF!</definedName>
    <definedName name="b" localSheetId="2">#REF!</definedName>
    <definedName name="b" localSheetId="5">#REF!</definedName>
    <definedName name="b">#REF!</definedName>
    <definedName name="b060agosto">#REF!</definedName>
    <definedName name="b060dic">#REF!</definedName>
    <definedName name="B060ENERO">#REF!</definedName>
    <definedName name="B060ENERO2">#REF!</definedName>
    <definedName name="b060junio">#REF!</definedName>
    <definedName name="b060marzo">#REF!</definedName>
    <definedName name="b060septiembre">#REF!</definedName>
    <definedName name="b080dic">#REF!</definedName>
    <definedName name="BALANCE">[9]BALANCE!$A$1:$G$19</definedName>
    <definedName name="_xlnm.Database" localSheetId="9">#REF!</definedName>
    <definedName name="_xlnm.Database" localSheetId="10">#REF!</definedName>
    <definedName name="_xlnm.Database" localSheetId="2">#REF!</definedName>
    <definedName name="_xlnm.Database" localSheetId="5">#REF!</definedName>
    <definedName name="_xlnm.Database">#REF!</definedName>
    <definedName name="BASIS_EUR">'[10]#¡REF'!$C$52:$D$58</definedName>
    <definedName name="BASIS_JPY">'[10]#¡REF'!$E$52:$F$58</definedName>
    <definedName name="BC" localSheetId="9">#REF!</definedName>
    <definedName name="BC" localSheetId="10">#REF!</definedName>
    <definedName name="BC" localSheetId="2">#REF!</definedName>
    <definedName name="BC" localSheetId="5">#REF!</definedName>
    <definedName name="BC">#REF!</definedName>
    <definedName name="BD_Ref_Titulos">'[11]BD_REFATURAMENTO_GRUPO-B'!$D$1:$G$1</definedName>
    <definedName name="BD_Ref_Titulos_">'[11]BD_REFATURAMENTO_GRUPO-B'!$D$1:$K$1</definedName>
    <definedName name="BD_REF_TODO">'[11]BD_REFATURAMENTO_GRUPO-B'!$D$1:$K$161</definedName>
    <definedName name="BDI" localSheetId="9">#REF!</definedName>
    <definedName name="BDI" localSheetId="10">#REF!</definedName>
    <definedName name="BDI" localSheetId="2">#REF!</definedName>
    <definedName name="BDI" localSheetId="5">#REF!</definedName>
    <definedName name="BDI">#REF!</definedName>
    <definedName name="BDI_IREG">'[6]Dados Inadimplência'!$C$55:$P$61</definedName>
    <definedName name="BDI_METAS">'[6]Dados Inadimplência'!$C$35:$P$41</definedName>
    <definedName name="BDI_REG">'[6]Dados Inadimplência'!$C$46:$P$52</definedName>
    <definedName name="BID__Veces">'[12]#¡REF'!$B$37</definedName>
    <definedName name="Bonificación_por_servicios_prestados" localSheetId="9">#REF!</definedName>
    <definedName name="Bonificación_por_servicios_prestados" localSheetId="10">#REF!</definedName>
    <definedName name="Bonificación_por_servicios_prestados" localSheetId="2">#REF!</definedName>
    <definedName name="Bonificación_por_servicios_prestados" localSheetId="5">#REF!</definedName>
    <definedName name="Bonificación_por_servicios_prestados">#REF!</definedName>
    <definedName name="BPRUEBA" localSheetId="2">#REF!</definedName>
    <definedName name="BPRUEBA" localSheetId="5">#REF!</definedName>
    <definedName name="BPRUEBA">#REF!</definedName>
    <definedName name="BuiltIn_Print_Area">#N/A</definedName>
    <definedName name="BuiltIn_Print_Area___0___0" localSheetId="9">#REF!</definedName>
    <definedName name="BuiltIn_Print_Area___0___0" localSheetId="10">#REF!</definedName>
    <definedName name="BuiltIn_Print_Area___0___0" localSheetId="2">#REF!</definedName>
    <definedName name="BuiltIn_Print_Area___0___0" localSheetId="5">#REF!</definedName>
    <definedName name="BuiltIn_Print_Area___0___0">#REF!</definedName>
    <definedName name="C.M.">'[12]#¡REF'!$B$27</definedName>
    <definedName name="C_" localSheetId="9">#REF!</definedName>
    <definedName name="C_" localSheetId="10">#REF!</definedName>
    <definedName name="C_" localSheetId="2">#REF!</definedName>
    <definedName name="C_" localSheetId="5">#REF!</definedName>
    <definedName name="C_">#REF!</definedName>
    <definedName name="CAJA" localSheetId="2">#REF!</definedName>
    <definedName name="CAJA" localSheetId="5">#REF!</definedName>
    <definedName name="CAJA">#REF!</definedName>
    <definedName name="cajainver" localSheetId="2">'[13]BASES GENERALES'!#REF!</definedName>
    <definedName name="cajainver" localSheetId="5">'[13]BASES GENERALES'!#REF!</definedName>
    <definedName name="cajainver">'[13]BASES GENERALES'!#REF!</definedName>
    <definedName name="CALCULAR" localSheetId="9">#REF!</definedName>
    <definedName name="CALCULAR" localSheetId="10">#REF!</definedName>
    <definedName name="CALCULAR" localSheetId="2">#REF!</definedName>
    <definedName name="CALCULAR" localSheetId="5">#REF!</definedName>
    <definedName name="CALCULAR">#REF!</definedName>
    <definedName name="calculo_dividendos">[4]Dividendos!$G$32</definedName>
    <definedName name="cambiar" localSheetId="9">#REF!</definedName>
    <definedName name="cambiar" localSheetId="10">#REF!</definedName>
    <definedName name="cambiar" localSheetId="2">#REF!</definedName>
    <definedName name="cambiar" localSheetId="5">#REF!</definedName>
    <definedName name="cambiar">#REF!</definedName>
    <definedName name="CAPITAL_MESES">[6]Capitalização!$F$41:$AC$49</definedName>
    <definedName name="CARACTERISTICAS" localSheetId="9">#REF!</definedName>
    <definedName name="CARACTERISTICAS" localSheetId="10">#REF!</definedName>
    <definedName name="CARACTERISTICAS" localSheetId="2">#REF!</definedName>
    <definedName name="CARACTERISTICAS" localSheetId="5">#REF!</definedName>
    <definedName name="CARACTERISTICAS">#REF!</definedName>
    <definedName name="causinver" localSheetId="9">'[13]BASES GENERALES'!#REF!</definedName>
    <definedName name="causinver" localSheetId="10">'[13]BASES GENERALES'!#REF!</definedName>
    <definedName name="causinver" localSheetId="2">'[13]BASES GENERALES'!#REF!</definedName>
    <definedName name="causinver">'[13]BASES GENERALES'!#REF!</definedName>
    <definedName name="ccioespecial" localSheetId="9">#REF!</definedName>
    <definedName name="ccioespecial" localSheetId="10">#REF!</definedName>
    <definedName name="ccioespecial" localSheetId="2">#REF!</definedName>
    <definedName name="ccioespecial" localSheetId="5">#REF!</definedName>
    <definedName name="ccioespecial">#REF!</definedName>
    <definedName name="CDEC">'[5]Dados DEC e FEC'!$CI$6:$CT$69</definedName>
    <definedName name="CECOS">'[10]#¡REF'!$C$2:$K$90</definedName>
    <definedName name="CFEC">'[5]Dados DEC e FEC'!$CI$80:$CT$143</definedName>
    <definedName name="CFJDHFD" localSheetId="9" hidden="1">{"'EST.RDOS(INT)'!$A$5:$E$58"}</definedName>
    <definedName name="CFJDHFD" localSheetId="10" hidden="1">{"'EST.RDOS(INT)'!$A$5:$E$58"}</definedName>
    <definedName name="CFJDHFD" localSheetId="2" hidden="1">{"'EST.RDOS(INT)'!$A$5:$E$58"}</definedName>
    <definedName name="CFJDHFD" localSheetId="5" hidden="1">{"'EST.RDOS(INT)'!$A$5:$E$58"}</definedName>
    <definedName name="CFJDHFD" hidden="1">{"'EST.RDOS(INT)'!$A$5:$E$58"}</definedName>
    <definedName name="CHF">[3]Lista!#REF!</definedName>
    <definedName name="CINT" localSheetId="9">#REF!</definedName>
    <definedName name="CINT" localSheetId="10">#REF!</definedName>
    <definedName name="CINT">#REF!</definedName>
    <definedName name="CLASSIF_DEP">#REF!</definedName>
    <definedName name="CLASSIFICAÇÃO">[14]ANALITICO!#REF!</definedName>
    <definedName name="CLAUSULA" localSheetId="9">#REF!</definedName>
    <definedName name="CLAUSULA" localSheetId="10">#REF!</definedName>
    <definedName name="CLAUSULA" localSheetId="2">#REF!</definedName>
    <definedName name="CLAUSULA" localSheetId="5">#REF!</definedName>
    <definedName name="CLAUSULA">#REF!</definedName>
    <definedName name="CLEAN">'[6]Dados Inadimplência'!$D$64:$P$70</definedName>
    <definedName name="CLI3E4">[5]Dados_Perdas!$C$79:$O$90</definedName>
    <definedName name="CLIINF">[5]Dados_Perdas!$C$94:$O$105</definedName>
    <definedName name="CMUST">'[5]Dados Must'!$O$4:$R$22</definedName>
    <definedName name="CNCLIENTES">'[6]Dados ISO 9001'!$C$35:$D$41</definedName>
    <definedName name="CND" localSheetId="9">#REF!</definedName>
    <definedName name="CND" localSheetId="10">#REF!</definedName>
    <definedName name="CND" localSheetId="2">#REF!</definedName>
    <definedName name="CND" localSheetId="5">#REF!</definedName>
    <definedName name="CND">#REF!</definedName>
    <definedName name="COBERTURA_INVERSION">'[12]#¡REF'!$B$36</definedName>
    <definedName name="cobertura_serv">'[15]graf indi'!$J$31</definedName>
    <definedName name="COBERTURA_SERVICIO_DEUDA">'[12]#¡REF'!$B$35</definedName>
    <definedName name="codigos_válidos" localSheetId="9">#REF!</definedName>
    <definedName name="codigos_válidos" localSheetId="10">#REF!</definedName>
    <definedName name="codigos_válidos" localSheetId="2">#REF!</definedName>
    <definedName name="codigos_válidos" localSheetId="5">#REF!</definedName>
    <definedName name="codigos_válidos">#REF!</definedName>
    <definedName name="Concepto_por_Gerencia" localSheetId="2">#REF!</definedName>
    <definedName name="Concepto_por_Gerencia" localSheetId="5">#REF!</definedName>
    <definedName name="Concepto_por_Gerencia">#REF!</definedName>
    <definedName name="condiciones_nuevas_finan">'[4]Flujo año 00-01-02'!$K$63</definedName>
    <definedName name="CONEX" localSheetId="9">#REF!</definedName>
    <definedName name="CONEX" localSheetId="10">#REF!</definedName>
    <definedName name="CONEX" localSheetId="2">#REF!</definedName>
    <definedName name="CONEX" localSheetId="5">#REF!</definedName>
    <definedName name="CONEX">#REF!</definedName>
    <definedName name="conex_ingresos">'[4]PyG Año 00-01-02'!$A$103:$I$116</definedName>
    <definedName name="conexascnd">'[4]PyG Año 00-01-02'!$A$376:$H$382</definedName>
    <definedName name="conexos_gastos">'[4]PyG Año 00-01-02'!$A$126:$H$139</definedName>
    <definedName name="consolidado" localSheetId="9">#REF!</definedName>
    <definedName name="consolidado" localSheetId="10">#REF!</definedName>
    <definedName name="consolidado" localSheetId="2">#REF!</definedName>
    <definedName name="consolidado" localSheetId="5">#REF!</definedName>
    <definedName name="consolidado">#REF!</definedName>
    <definedName name="CONSUMO_ESTRATO_3" localSheetId="2">#REF!</definedName>
    <definedName name="CONSUMO_ESTRATO_3" localSheetId="5">#REF!</definedName>
    <definedName name="CONSUMO_ESTRATO_3">#REF!</definedName>
    <definedName name="CONT_AC">'[6]Dados Segurança'!$B$74:$I$78</definedName>
    <definedName name="CONT_LM">'[6]Dados Segurança'!$B$67:$I$71</definedName>
    <definedName name="CONTRIBUCION_AL_PLAN_DE_INVERSIONES">'[12]#¡REF'!$B$41</definedName>
    <definedName name="CONTRIBUCIONES_IMPUESTOS" localSheetId="9">#REF!</definedName>
    <definedName name="CONTRIBUCIONES_IMPUESTOS" localSheetId="10">#REF!</definedName>
    <definedName name="CONTRIBUCIONES_IMPUESTOS" localSheetId="2">#REF!</definedName>
    <definedName name="CONTRIBUCIONES_IMPUESTOS" localSheetId="5">#REF!</definedName>
    <definedName name="CONTRIBUCIONES_IMPUESTOS">#REF!</definedName>
    <definedName name="CORT3E4">[5]Dados_Perdas!$C$49:$O$60</definedName>
    <definedName name="Costo_Ventas">'[12]#¡REF'!$B$16</definedName>
    <definedName name="CPGERAL07" localSheetId="9">#REF!</definedName>
    <definedName name="CPGERAL07" localSheetId="10">#REF!</definedName>
    <definedName name="CPGERAL07" localSheetId="2">#REF!</definedName>
    <definedName name="CPGERAL07" localSheetId="5">#REF!</definedName>
    <definedName name="CPGERAL07">#REF!</definedName>
    <definedName name="CPOPER07" localSheetId="2">#REF!</definedName>
    <definedName name="CPOPER07" localSheetId="5">#REF!</definedName>
    <definedName name="CPOPER07">#REF!</definedName>
    <definedName name="CPPERD07" localSheetId="2">#REF!</definedName>
    <definedName name="CPPERD07" localSheetId="5">#REF!</definedName>
    <definedName name="CPPERD07">#REF!</definedName>
    <definedName name="CPRJ">'[6]Dados ISO 9001'!$C$24:$D$30</definedName>
    <definedName name="CPSUB07" localSheetId="9">#REF!</definedName>
    <definedName name="CPSUB07" localSheetId="10">#REF!</definedName>
    <definedName name="CPSUB07" localSheetId="2">#REF!</definedName>
    <definedName name="CPSUB07" localSheetId="5">#REF!</definedName>
    <definedName name="CPSUB07">#REF!</definedName>
    <definedName name="CPUNDER07" localSheetId="2">#REF!</definedName>
    <definedName name="CPUNDER07" localSheetId="5">#REF!</definedName>
    <definedName name="CPUNDER07">#REF!</definedName>
    <definedName name="Criteria_MI" localSheetId="2">#REF!</definedName>
    <definedName name="Criteria_MI" localSheetId="5">#REF!</definedName>
    <definedName name="Criteria_MI">#REF!</definedName>
    <definedName name="_xlnm.Criteria">#REF!</definedName>
    <definedName name="csDesignMode">1</definedName>
    <definedName name="ctacte" localSheetId="9">#REF!</definedName>
    <definedName name="ctacte" localSheetId="10">#REF!</definedName>
    <definedName name="ctacte">#REF!</definedName>
    <definedName name="ctak">#REF!</definedName>
    <definedName name="CVALUE">'[5]Dados RiscoEnergia'!$E$6:$Q$17</definedName>
    <definedName name="D" localSheetId="9">#REF!</definedName>
    <definedName name="D" localSheetId="10">#REF!</definedName>
    <definedName name="D" localSheetId="2">#REF!</definedName>
    <definedName name="D" localSheetId="5">#REF!</definedName>
    <definedName name="D">#REF!</definedName>
    <definedName name="Database_MI" localSheetId="2">#REF!</definedName>
    <definedName name="Database_MI" localSheetId="5">#REF!</definedName>
    <definedName name="Database_MI">#REF!</definedName>
    <definedName name="datos">[4]historia!$A$115:$IV$183</definedName>
    <definedName name="DBHH" localSheetId="9">#REF!</definedName>
    <definedName name="DBHH" localSheetId="10">#REF!</definedName>
    <definedName name="DBHH" localSheetId="2">#REF!</definedName>
    <definedName name="DBHH" localSheetId="5">#REF!</definedName>
    <definedName name="DBHH">#REF!</definedName>
    <definedName name="DBT" localSheetId="2">#REF!</definedName>
    <definedName name="DBT" localSheetId="5">#REF!</definedName>
    <definedName name="DBT">#REF!</definedName>
    <definedName name="DEC">'[5]Dados DEC e FEC'!$A$6:$CF$69</definedName>
    <definedName name="DEC_01">[6]Dados_DEC_2005!$B$21:$J$39</definedName>
    <definedName name="DEC_01_2005">[6]Dados_DEC!$B$21:$J$39</definedName>
    <definedName name="DEC_02">[6]Dados_DEC_2005!$B$41:$J$59</definedName>
    <definedName name="DEC_02_2005">[6]Dados_DEC!$B$41:$J$59</definedName>
    <definedName name="DEC_03">[6]Dados_DEC_2005!$B$61:$J$79</definedName>
    <definedName name="DEC_03_2005">[6]Dados_DEC!$B$61:$J$79</definedName>
    <definedName name="DEC_04">[6]Dados_DEC_2005!$B$81:$J$99</definedName>
    <definedName name="DEC_04_2005">[6]Dados_DEC!$B$81:$J$99</definedName>
    <definedName name="DEC_05">[6]Dados_DEC_2005!$B$101:$J$119</definedName>
    <definedName name="DEC_05_2005">[6]Dados_DEC!$B$101:$J$119</definedName>
    <definedName name="DEC_06">[6]Dados_DEC_2005!$B$121:$J$139</definedName>
    <definedName name="DEC_06_2005">[6]Dados_DEC!$B$121:$J$139</definedName>
    <definedName name="DEC_07">[6]Dados_DEC_2005!$B$141:$J$159</definedName>
    <definedName name="DEC_07_2005">[6]Dados_DEC!$B$141:$J$159</definedName>
    <definedName name="DEC_08">[6]Dados_DEC_2005!$B$181:$J$199</definedName>
    <definedName name="DEC_08_2005">[6]Dados_DEC!$B$181:$J$199</definedName>
    <definedName name="DEC_09">[6]Dados_DEC_2005!$B$201:$J$219</definedName>
    <definedName name="DEC_09_2005">[6]Dados_DEC!$B$201:$J$219</definedName>
    <definedName name="DEC_10">[6]Dados_DEC_2005!$B$221:$J$239</definedName>
    <definedName name="DEC_10_2005">[6]Dados_DEC!$B$221:$J$239</definedName>
    <definedName name="DEC_11">[6]Dados_DEC_2005!$B$241:$J$259</definedName>
    <definedName name="DEC_11_2005">[6]Dados_DEC!$B$241:$J$259</definedName>
    <definedName name="DEC_12">[6]Dados_DEC_2005!$B$261:$J$279</definedName>
    <definedName name="DEC_12_2005">[6]Dados_DEC!$B$261:$J$279</definedName>
    <definedName name="DEC_13">[6]Dados_DEC_2005!$B$281:$J$299</definedName>
    <definedName name="DEC_13_2005">[6]Dados_DEC!$B$281:$J$299</definedName>
    <definedName name="DEC_14">[6]Dados_DEC_2005!$B$301:$J$319</definedName>
    <definedName name="DEC_14_2005">[6]Dados_DEC!$B$301:$J$319</definedName>
    <definedName name="DEC_15">[6]Dados_DEC_2005!$B$321:$J$339</definedName>
    <definedName name="DEC_15_2005">[6]Dados_DEC!$B$321:$J$339</definedName>
    <definedName name="DEC_16">[6]Dados_DEC_2005!$B$341:$J$359</definedName>
    <definedName name="DEC_16_2005">[6]Dados_DEC!$B$341:$J$359</definedName>
    <definedName name="DEC_17">[6]Dados_DEC_2005!$B$361:$J$379</definedName>
    <definedName name="DEC_17_2005">[6]Dados_DEC!$B$361:$J$379</definedName>
    <definedName name="DEC_18">[6]Dados_DEC_2005!$B$381:$J$399</definedName>
    <definedName name="DEC_18_2005">[6]Dados_DEC!$B$381:$J$399</definedName>
    <definedName name="DEC_19">[6]Dados_DEC_2005!$B$401:$J$419</definedName>
    <definedName name="DEC_19_2005">[6]Dados_DEC!$B$401:$J$419</definedName>
    <definedName name="DEC_20">[6]Dados_DEC_2005!$B$421:$J$439</definedName>
    <definedName name="DEC_20_2005">[6]Dados_DEC!$B$421:$J$439</definedName>
    <definedName name="DEC_21">[6]Dados_DEC_2005!$B$441:$J$459</definedName>
    <definedName name="DEC_21_2005">[6]Dados_DEC!$B$441:$J$459</definedName>
    <definedName name="DEC_22">[6]Dados_DEC_2005!$B$461:$J$479</definedName>
    <definedName name="DEC_22_2005">[6]Dados_DEC!$B$461:$J$479</definedName>
    <definedName name="DEC_23">[6]Dados_DEC_2005!$B$481:$J$499</definedName>
    <definedName name="DEC_23_2005">[6]Dados_DEC!$B$481:$J$499</definedName>
    <definedName name="DEC_24">[6]Dados_DEC_2005!$B$501:$J$519</definedName>
    <definedName name="DEC_24_2005">[6]Dados_DEC!$B$501:$J$519</definedName>
    <definedName name="DEC_25">[6]Dados_DEC_2005!$B$521:$J$539</definedName>
    <definedName name="DEC_25_2005">[6]Dados_DEC!$B$521:$J$539</definedName>
    <definedName name="DEC_26">[6]Dados_DEC_2005!$B$541:$J$559</definedName>
    <definedName name="DEC_26_2005">[6]Dados_DEC!$B$541:$J$559</definedName>
    <definedName name="DEC_27">[6]Dados_DEC_2005!$B$561:$J$579</definedName>
    <definedName name="DEC_27_2005">[6]Dados_DEC!$B$561:$J$579</definedName>
    <definedName name="DEC_28">[6]Dados_DEC_2005!$B$581:$J$599</definedName>
    <definedName name="DEC_28_2005">[6]Dados_DEC!$B$581:$J$599</definedName>
    <definedName name="DEC_29">[6]Dados_DEC_2005!$B$601:$J$619</definedName>
    <definedName name="DEC_29_2005">[6]Dados_DEC!$B$601:$J$619</definedName>
    <definedName name="DEC_30">[6]Dados_DEC_2005!$B$621:$J$639</definedName>
    <definedName name="DEC_30_2005">[6]Dados_DEC!$B$621:$J$639</definedName>
    <definedName name="DEC_31">[6]Dados_DEC_2005!$B$641:$J$659</definedName>
    <definedName name="DEC_31_2005">[6]Dados_DEC!$B$641:$J$659</definedName>
    <definedName name="DEC_32">[6]Dados_DEC_2005!$B$661:$J$679</definedName>
    <definedName name="DEC_32_2005">[6]Dados_DEC!$B$661:$J$679</definedName>
    <definedName name="DEC_33">[6]Dados_DEC_2005!$B$681:$J$699</definedName>
    <definedName name="DEC_33_2005">[6]Dados_DEC!$B$681:$J$699</definedName>
    <definedName name="DEC_34">[6]Dados_DEC_2005!$B$701:$J$719</definedName>
    <definedName name="DEC_34_2005">[6]Dados_DEC!$B$701:$J$719</definedName>
    <definedName name="DEC_35">[6]Dados_DEC_2005!$B$721:$J$739</definedName>
    <definedName name="DEC_35_2005">[6]Dados_DEC!$B$721:$J$739</definedName>
    <definedName name="DEC_36">[6]Dados_DEC_2005!$B$741:$J$759</definedName>
    <definedName name="DEC_36_2005">[6]Dados_DEC!$B$741:$J$759</definedName>
    <definedName name="DEC_37">[6]Dados_DEC_2005!$B$161:$J$179</definedName>
    <definedName name="DEC_37_2005">[6]Dados_DEC!$B$161:$J$179</definedName>
    <definedName name="DEC_38">[6]Dados_DEC_2005!$B$761:$J$779</definedName>
    <definedName name="DEC_38_2005">[6]Dados_DEC!$B$761:$J$779</definedName>
    <definedName name="DEC_39">[6]Dados_DEC_2005!$B$781:$J$799</definedName>
    <definedName name="DEC_39_2005">[6]Dados_DEC!$B$781:$J$799</definedName>
    <definedName name="DEC_40">[6]Dados_DEC_2005!$B$961:$J$979</definedName>
    <definedName name="DEC_40_2005">[6]Dados_DEC!$B$961:$J$979</definedName>
    <definedName name="DEC_41">[6]Dados_DEC_2005!$B$801:$J$819</definedName>
    <definedName name="DEC_41_2005">[6]Dados_DEC!$B$801:$J$819</definedName>
    <definedName name="DEC_42">[6]Dados_DEC_2005!$B$821:$J$839</definedName>
    <definedName name="DEC_42_2005">[6]Dados_DEC!$B$821:$J$839</definedName>
    <definedName name="DEC_43">[6]Dados_DEC_2005!$B$841:$J$859</definedName>
    <definedName name="DEC_43_2005">[6]Dados_DEC!$B$841:$J$859</definedName>
    <definedName name="DEC_44">[6]Dados_DEC_2005!$B$861:$J$879</definedName>
    <definedName name="DEC_44_2005">[6]Dados_DEC!$B$861:$J$879</definedName>
    <definedName name="DEC_45">[6]Dados_DEC_2005!$B$881:$J$899</definedName>
    <definedName name="DEC_45_2005">[6]Dados_DEC!$B$881:$J$899</definedName>
    <definedName name="DEC_46">[6]Dados_DEC_2005!$B$901:$J$919</definedName>
    <definedName name="DEC_46_2005">[6]Dados_DEC!$B$901:$J$919</definedName>
    <definedName name="DEC_47">[6]Dados_DEC_2005!$B$921:$J$939</definedName>
    <definedName name="DEC_47_2005">[6]Dados_DEC!$B$921:$J$939</definedName>
    <definedName name="DEC_48">[6]Dados_DEC_2005!$B$941:$J$959</definedName>
    <definedName name="DEC_48_2005">[6]Dados_DEC!$B$941:$J$959</definedName>
    <definedName name="DEC_49">[6]Dados_DEC_2005!$B$981:$J$999</definedName>
    <definedName name="DEC_49_2005">[6]Dados_DEC!$B$981:$J$999</definedName>
    <definedName name="DEC_50">[6]Dados_DEC_2005!$B$1001:$J$1019</definedName>
    <definedName name="DEC_50_2005">[6]Dados_DEC!$B$1001:$J$1019</definedName>
    <definedName name="DEC_51">[6]Dados_DEC_2005!$B$1021:$J$1039</definedName>
    <definedName name="DEC_51_2005">[6]Dados_DEC!$B$1021:$J$1039</definedName>
    <definedName name="DEC_512005" localSheetId="9">[6]Dados_DEC!#REF!</definedName>
    <definedName name="DEC_512005" localSheetId="10">[6]Dados_DEC!#REF!</definedName>
    <definedName name="DEC_512005">[6]Dados_DEC!#REF!</definedName>
    <definedName name="DEC_52">[6]Dados_DEC_2005!$B$1041:$J$1059</definedName>
    <definedName name="DEC_52_2005">[6]Dados_DEC!$B$1041:$J$1059</definedName>
    <definedName name="DEC_53">[6]Dados_DEC_2005!$B$1061:$J$1079</definedName>
    <definedName name="DEC_53_2005">[6]Dados_DEC!$B$1061:$J$1079</definedName>
    <definedName name="DEC_54">[6]Dados_DEC_2005!$B$1081:$J$1099</definedName>
    <definedName name="DEC_54_2005">[6]Dados_DEC!$B$1081:$J$1099</definedName>
    <definedName name="DEC_55">[6]Dados_DEC_2005!$B$1101:$J$1119</definedName>
    <definedName name="DEC_55_2005">[6]Dados_DEC!$B$1101:$J$1119</definedName>
    <definedName name="DEC_56">[6]Dados_DEC_2005!$B$1121:$J$1139</definedName>
    <definedName name="DEC_56_2005">[6]Dados_DEC!$B$1121:$J$1139</definedName>
    <definedName name="DEC_57">[6]Dados_DEC_2005!$B$1141:$J$1159</definedName>
    <definedName name="DEC_57_2005">[6]Dados_DEC!$B$1141:$J$1159</definedName>
    <definedName name="DEC_58">[6]Dados_DEC_2005!$B$1161:$J$1179</definedName>
    <definedName name="DEC_58_2005">[6]Dados_DEC!$B$1161:$J$1179</definedName>
    <definedName name="DEC_ANHEMBI">[6]Dados_DEC_2005!$B$1241:$J$1259</definedName>
    <definedName name="DEC_ANHEMBI_2005">[6]Dados_DEC!$B$1241:$J$1259</definedName>
    <definedName name="DEC_CENTRO">[6]Dados_DEC_2005!$B$1261:$J$1279</definedName>
    <definedName name="DEC_CENTRO_">[6]Dados_DEC_2005!$B$1321:$J$1339</definedName>
    <definedName name="DEC_CENTRO_2005">[6]Dados_DEC!$B$1261:$J$1279</definedName>
    <definedName name="DEC_CENTRO_T">[6]Dados_DEC_2005!$B$1321:$J$1339</definedName>
    <definedName name="DEC_CENTRO_T_2005">[6]Dados_DEC!$B$1321:$J$1339</definedName>
    <definedName name="DEC_GRANDE_ABC">[6]Dados_DEC_2005!$B$1301:$J$1319</definedName>
    <definedName name="DEC_GRANDE_ABC_2005">[6]Dados_DEC!$B$1301:$J$1319</definedName>
    <definedName name="DEC_LESTE">[6]Dados_DEC_2005!$B$1281:$J$1299</definedName>
    <definedName name="DEC_LESTE_2005">[6]Dados_DEC!$B$1281:$J$1299</definedName>
    <definedName name="DEC_OESTE">[6]Dados_DEC_2005!$B$1201:$J$1219</definedName>
    <definedName name="DEC_OESTE_2005">[6]Dados_DEC!$B$1201:$J$1219</definedName>
    <definedName name="DEC_SP_SUL">[6]Dados_DEC_2005!$B$1221:$J$1239</definedName>
    <definedName name="DEC_SP_SUL_2005">[6]Dados_DEC!$B$1221:$J$1239</definedName>
    <definedName name="DEC_T">[6]Dados_DEC_2005!$B$1181:$J$1199</definedName>
    <definedName name="DEC_T_2005">[6]Dados_DEC!$B$1181:$J$1199</definedName>
    <definedName name="DECI" localSheetId="9">#REF!</definedName>
    <definedName name="DECI" localSheetId="10">#REF!</definedName>
    <definedName name="DECI" localSheetId="2">#REF!</definedName>
    <definedName name="DECI" localSheetId="5">#REF!</definedName>
    <definedName name="DECI">#REF!</definedName>
    <definedName name="deprecia">'[4]aom reg'!$W$7:$AB$12</definedName>
    <definedName name="Depreciaciones_y_Amort.">'[12]#¡REF'!$B$17</definedName>
    <definedName name="DEPRECIATION" localSheetId="9">#REF!</definedName>
    <definedName name="DEPRECIATION" localSheetId="10">#REF!</definedName>
    <definedName name="DEPRECIATION" localSheetId="2">#REF!</definedName>
    <definedName name="DEPRECIATION" localSheetId="5">#REF!</definedName>
    <definedName name="DEPRECIATION">#REF!</definedName>
    <definedName name="DEPT____GN_D" localSheetId="9">[14]ANALITICO!#REF!</definedName>
    <definedName name="DEPT____GN_D" localSheetId="10">[14]ANALITICO!#REF!</definedName>
    <definedName name="DEPT____GN_D" localSheetId="2">[14]ANALITICO!#REF!</definedName>
    <definedName name="DEPT____GN_D">[14]ANALITICO!#REF!</definedName>
    <definedName name="DESFALT" localSheetId="9">#REF!</definedName>
    <definedName name="DESFALT" localSheetId="10">#REF!</definedName>
    <definedName name="DESFALT" localSheetId="2">#REF!</definedName>
    <definedName name="DESFALT" localSheetId="5">#REF!</definedName>
    <definedName name="DESFALT">#REF!</definedName>
    <definedName name="DESPESAS">'[5]Dados Inadimplência'!$C$49:$O$62</definedName>
    <definedName name="DEUDA" localSheetId="9">#REF!</definedName>
    <definedName name="DEUDA" localSheetId="10">#REF!</definedName>
    <definedName name="DEUDA" localSheetId="2">#REF!</definedName>
    <definedName name="DEUDA" localSheetId="5">#REF!</definedName>
    <definedName name="DEUDA">#REF!</definedName>
    <definedName name="DEUDAL" localSheetId="2">#REF!</definedName>
    <definedName name="DEUDAL" localSheetId="5">#REF!</definedName>
    <definedName name="DEUDAL">#REF!</definedName>
    <definedName name="deudalp" localSheetId="2">#REF!</definedName>
    <definedName name="deudalp" localSheetId="5">#REF!</definedName>
    <definedName name="deudalp">#REF!</definedName>
    <definedName name="dfjdlñfj" localSheetId="9" hidden="1">{"'EST.RDOS(INT)'!$A$5:$E$58"}</definedName>
    <definedName name="dfjdlñfj" localSheetId="10" hidden="1">{"'EST.RDOS(INT)'!$A$5:$E$58"}</definedName>
    <definedName name="dfjdlñfj" localSheetId="2" hidden="1">{"'EST.RDOS(INT)'!$A$5:$E$58"}</definedName>
    <definedName name="dfjdlñfj" localSheetId="5" hidden="1">{"'EST.RDOS(INT)'!$A$5:$E$58"}</definedName>
    <definedName name="dfjdlñfj" hidden="1">{"'EST.RDOS(INT)'!$A$5:$E$58"}</definedName>
    <definedName name="DICFIC">'[5]Dados DEC e FEC'!$C$227:$O$244</definedName>
    <definedName name="Dif._Cambio">'[12]#¡REF'!$B$23</definedName>
    <definedName name="Disponibilidad_Final">'[12]#¡REF'!$B$57</definedName>
    <definedName name="dividendos">[4]Dividendos!$P$34:$W$46</definedName>
    <definedName name="dividendos_2">[4]Dividendos!$A$2:$K$26</definedName>
    <definedName name="DSDSD" localSheetId="9">#REF!</definedName>
    <definedName name="DSDSD" localSheetId="10">#REF!</definedName>
    <definedName name="DSDSD" localSheetId="2">#REF!</definedName>
    <definedName name="DSDSD" localSheetId="5">#REF!</definedName>
    <definedName name="DSDSD">#REF!</definedName>
    <definedName name="DSO">'[5]Dados Inadimplência'!$C$66:$O$69</definedName>
    <definedName name="DUFF" localSheetId="9" hidden="1">{"'EST.RDOS(INT)'!$A$5:$E$58"}</definedName>
    <definedName name="DUFF" localSheetId="10" hidden="1">{"'EST.RDOS(INT)'!$A$5:$E$58"}</definedName>
    <definedName name="DUFF" localSheetId="2" hidden="1">{"'EST.RDOS(INT)'!$A$5:$E$58"}</definedName>
    <definedName name="DUFF" localSheetId="5" hidden="1">{"'EST.RDOS(INT)'!$A$5:$E$58"}</definedName>
    <definedName name="DUFF" hidden="1">{"'EST.RDOS(INT)'!$A$5:$E$58"}</definedName>
    <definedName name="duff2" localSheetId="9" hidden="1">{"'EST.RDOS(INT)'!$A$5:$E$58"}</definedName>
    <definedName name="duff2" localSheetId="10" hidden="1">{"'EST.RDOS(INT)'!$A$5:$E$58"}</definedName>
    <definedName name="duff2" localSheetId="2" hidden="1">{"'EST.RDOS(INT)'!$A$5:$E$58"}</definedName>
    <definedName name="duff2" localSheetId="5" hidden="1">{"'EST.RDOS(INT)'!$A$5:$E$58"}</definedName>
    <definedName name="duff2" hidden="1">{"'EST.RDOS(INT)'!$A$5:$E$58"}</definedName>
    <definedName name="E_45">#REF!</definedName>
    <definedName name="E_47">#REF!</definedName>
    <definedName name="E_48">#REF!</definedName>
    <definedName name="E_49">#REF!</definedName>
    <definedName name="E_50">#REF!</definedName>
    <definedName name="E_57">#REF!</definedName>
    <definedName name="E_59">#REF!</definedName>
    <definedName name="E_60">#REF!</definedName>
    <definedName name="E_61">#REF!</definedName>
    <definedName name="E_62">#REF!</definedName>
    <definedName name="E45_">#REF!</definedName>
    <definedName name="E47_">#REF!</definedName>
    <definedName name="E48_">#REF!</definedName>
    <definedName name="E49_">#REF!</definedName>
    <definedName name="E50_">#REF!</definedName>
    <definedName name="E57_">#REF!</definedName>
    <definedName name="E59_">#REF!</definedName>
    <definedName name="E60_">#REF!</definedName>
    <definedName name="E61_">#REF!</definedName>
    <definedName name="E63_">#REF!</definedName>
    <definedName name="EAS_ABC">'[6]Dados Clandestina'!$T$54:$AF$56</definedName>
    <definedName name="EAS_ACUM">'[6]Dados Clandestina'!$D$84:$J$86</definedName>
    <definedName name="EAS_ANHEMBI">'[6]Dados Clandestina'!$T$39:$AF$41</definedName>
    <definedName name="EAS_CENTRO">'[6]Dados Clandestina'!$T$44:$AF$46</definedName>
    <definedName name="EAS_ELPA">'[6]Dados Clandestina'!$T$24:$AF$26</definedName>
    <definedName name="EAS_LESTE">'[6]Dados Clandestina'!$T$49:$AF$51</definedName>
    <definedName name="EAS_OESTE">'[6]Dados Clandestina'!$T$29:$AF$31</definedName>
    <definedName name="EAS_SUL">'[6]Dados Clandestina'!$T$34:$AF$36</definedName>
    <definedName name="EATIT">[5]Dados_Perdas!$Q$17:$Q$20</definedName>
    <definedName name="EBITDA___INTERESES_OPERACIÓN">'[12]#¡REF'!$B$43</definedName>
    <definedName name="EBITDA___SALDO_DEUDA_L.P">'[12]#¡REF'!$B$44</definedName>
    <definedName name="ebitda_inter">'[15]graf indi'!$J$52</definedName>
    <definedName name="ebitda_negocio">'[4]PyG Año 00-01-02'!$A$174:$I$216</definedName>
    <definedName name="EBITDAMEM">'[4]PyG Año 00-01-02'!$A$202</definedName>
    <definedName name="ELITE" localSheetId="9">#REF!</definedName>
    <definedName name="ELITE" localSheetId="10">#REF!</definedName>
    <definedName name="ELITE" localSheetId="2">#REF!</definedName>
    <definedName name="ELITE" localSheetId="5">#REF!</definedName>
    <definedName name="ELITE">#REF!</definedName>
    <definedName name="ELITE1" localSheetId="2">#REF!</definedName>
    <definedName name="ELITE1" localSheetId="5">#REF!</definedName>
    <definedName name="ELITE1">#REF!</definedName>
    <definedName name="ENDEUDAMIENTO_BANCARIO">'[12]#¡REF'!$B$39</definedName>
    <definedName name="ENDEUDAMIENTO_L.P.">'[12]#¡REF'!$B$38</definedName>
    <definedName name="ENERO" localSheetId="9">'[16]AOM CON FAER mes'!#REF!</definedName>
    <definedName name="ENERO" localSheetId="10">'[16]AOM CON FAER mes'!#REF!</definedName>
    <definedName name="ENERO">'[16]AOM CON FAER mes'!#REF!</definedName>
    <definedName name="EPMWorkbookOptions_1" hidden="1">"ZFcAAB+LCAAAAAAABADtnG9vqjocx5+f5LwH43MFFP8tzBOm6DhXhQDu3JvlhKDUSY4Ct+Dc3v2tgCKKu86xjTKSLWPtr+XXD9/+oaVlfjwtF4VHAB3DMq+LVJksFoA5tXTDfLgurtxZiaoXf7S/f2N+WfDPxLL+CLaLTJ0CSmc6V0+Ofl2cu659RRDr9bq8rpYt+EBUSJIi/h4O5OkcLLXiztj4f+OSYTquZk5BEd21UGA6lmmC6eaeitVZ"</definedName>
    <definedName name="EPMWorkbookOptions_2" hidden="1">"QQhM984Aay8yEt3VXC0IReEjbQn82+5u6YKlvYKGd8+xA6AIwQyg/KagjIpRbKs9cajeiJ3RL4pU74NEhqNN7OnE1ssPcGVbJfR/eWotr5okSRKOZhMolvit3vMyq3Z6IrpSNEdz0N+ZtnDA7i9DbDwK/WNte2FMtT2WZ/u5zSOay15wUPy258nBjX1oIccCcTLq1tB1YHaNJTAdz83TpqGLTsQGWclza73Lo2MtLNh24QowREzES0m9UsSk"</definedName>
    <definedName name="EPMWorkbookOptions_3" hidden="1">"PCpdkBAJwwVPbk97tKDhIr+85+AnPoo7SH9rPMwX6NeVwQKJC+i3BoAanM6NMJ8Xbc7wp2dAx90rUHz8QUa7Up8Gfq7Vvt3YNP5dAY/kUBhxXVblR32JkwWGiLN5KSv/QaJWo0ZS1Sa1l0HcI/bSClAHsE0yhH8Rm7tjL7RnEVo2gO7zgRADo4Hm7J7FECwnqE2LMYvqNtYAmfjp94p8H+Xyu3yPfm6kAarXR7Yn8tzq4zk0LaAW8co0FtfF"</definedName>
    <definedName name="EPMWorkbookOptions_4" hidden="1">"jQ6KseU69aTOS8sQL5eWIc7BtvcU3014IifxQvcNiiNJGjXK5wuOSrfgAh5IZiIrcSPllkKXFZKqlRVBYXPhxbt5gfBkocOjqt1VlYu1V63WajRNn6+9Srq1FyLxG7r+QLjJJXfCzQskp/CioCqszMoXS67eoMhms3G+5KrpllyIxJccEqAk5YqLdfMCxd1xkswLo7f0rvV6tfqK7pVOt94CIL7YKDJXWqybl7xAcKw8RmPkD3x1qKVbalsi"</definedName>
    <definedName name="EPMWorkbookOptions_5" hidden="1">"vtb+Ubq52F5jFPEm3ogh4iZCIqFbc5Rb3IzR584jxU8kIZcca2Ho2hR5lYoJpYhH+cRSPrH0in6BHXd5RZB4Np1zSm2qVq/NwGRWqtV1ukRXZq1SswZAidRAhdYnDboxqW7uHE314Z3JDmN0YuCuh3unkjQQFJATiRLJgeyAVNDlUMyBRBTC3uEOJD2vQZ0xosqq/VTOZ+PS2W0hRmU6Vkec8mVb93gmFEWiwRH20xjJQrlhB+yow+VQ9nu9"</definedName>
    <definedName name="EPMWorkbookOptions_6" hidden="1">"n9wNr3Tz6hNRCo07jvR0fL3B+Oflq7jvuZKGS6/nEYzq01vyVXvYL8EliKTXauU0QhpDspLjCHGQ2A+F0tOi96WxeHmL/p4L1bi06B7BqEL7Ki9/2UFYLI+RMPqyQ/VTAvkrB7IHpKNw2E/ZpadZH3DdPiel84sQXBp2n6G/sE9iPzpPjzb9r63T+QkJLtr0GQZf0wnYN5xJYBhiX0WToDCWsf8CKQkM+e6NU25+xu6NV7fY9ey12Ke2fDTK"</definedName>
    <definedName name="EPMWorkbookOptions_7" hidden="1">"X3dy5xSTes7kiAmdja1B71B9qJzJIZNMSCU9HaDM9YeI70f2gI3s9YBbinGrXygOd7kmi6XVwn8JLEUVONjz+IEVuJnBChxQDJVaDSuw0MFdrslh2VTgLMxnJ0tEUUWWl3Mm+0zE7pf9cDseCCuxY9yJpK/fU/uDD+z6Wtnt+hDIuOFrH/uXrcTB8JlY809PVX7zJv9XV2MqgzvsMnYyQCIYKjkGXw3Yj03T01p9wkERVAb3SGXudIlkQPgT"</definedName>
    <definedName name="EPMWorkbookOptions_8" hidden="1">"3zz2Mw6ZO2tjP/D4RFdGAjMInLlgCjYwg1MMomGeWWcBNLjJUzBl7RFsz044DPZstyfXojrqehS31scRUfu1Hjw0hnfuNGhokwUYAvgQ5nAU/v1bmG1wUm77P5I184VkVwAA"</definedName>
    <definedName name="EQSN">'[6]Dados ISO 9001'!$H$24:$I$30</definedName>
    <definedName name="ERP" localSheetId="9">#REF!</definedName>
    <definedName name="ERP" localSheetId="10">#REF!</definedName>
    <definedName name="ERP" localSheetId="2">#REF!</definedName>
    <definedName name="ERP" localSheetId="5">#REF!</definedName>
    <definedName name="ERP">#REF!</definedName>
    <definedName name="ERPC" localSheetId="2">#REF!</definedName>
    <definedName name="ERPC" localSheetId="5">#REF!</definedName>
    <definedName name="ERPC">#REF!</definedName>
    <definedName name="ERROR" localSheetId="2">#REF!</definedName>
    <definedName name="ERROR" localSheetId="5">#REF!</definedName>
    <definedName name="ERROR">#REF!</definedName>
    <definedName name="ESP">#REF!</definedName>
    <definedName name="ESPC">#REF!</definedName>
    <definedName name="Estado_Resultados">[9]HESREGRF!$A$16:$G$46</definedName>
    <definedName name="Estados_Resultados_Datos">[9]ESRES!$A$1:$G$40</definedName>
    <definedName name="ESTITLE" localSheetId="9">#REF!</definedName>
    <definedName name="ESTITLE" localSheetId="10">#REF!</definedName>
    <definedName name="ESTITLE" localSheetId="2">#REF!</definedName>
    <definedName name="ESTITLE" localSheetId="5">#REF!</definedName>
    <definedName name="ESTITLE">#REF!</definedName>
    <definedName name="evolucion_de_la_deuda">[4]Gráficas!$A$2:$H$10</definedName>
    <definedName name="Exec_Fora_Prazo_CE">'[6]Dados de relacionamento'!$B$138:$N$144</definedName>
    <definedName name="Exec_Fora_Prazo_LN">'[6]Dados de relacionamento'!$B$56:$N$62</definedName>
    <definedName name="Exec_Fora_Prazo_RL">'[6]Dados de relacionamento'!$B$81:$N$87</definedName>
    <definedName name="Exec_Fora_Prazo_RLU">'[6]Dados de relacionamento'!$B$106:$N$112</definedName>
    <definedName name="Exec_Fora_Prazo_SE">'[6]Dados de relacionamento'!$B$160:$N$166</definedName>
    <definedName name="EXP" localSheetId="9">#REF!</definedName>
    <definedName name="EXP" localSheetId="10">#REF!</definedName>
    <definedName name="EXP" localSheetId="2">#REF!</definedName>
    <definedName name="EXP" localSheetId="5">#REF!</definedName>
    <definedName name="EXP">#REF!</definedName>
    <definedName name="exponotra" localSheetId="2">#REF!</definedName>
    <definedName name="exponotra" localSheetId="5">#REF!</definedName>
    <definedName name="exponotra">#REF!</definedName>
    <definedName name="EXTRACCIÓN_IM">#N/A</definedName>
    <definedName name="Extract_MI" localSheetId="9">#REF!</definedName>
    <definedName name="Extract_MI" localSheetId="10">#REF!</definedName>
    <definedName name="Extract_MI" localSheetId="2">#REF!</definedName>
    <definedName name="Extract_MI" localSheetId="5">#REF!</definedName>
    <definedName name="Extract_MI">#REF!</definedName>
    <definedName name="EYD" localSheetId="2">#REF!</definedName>
    <definedName name="EYD">#REF!</definedName>
    <definedName name="factor">'[7]c.u. vigentes'!$B$26</definedName>
    <definedName name="FALT" localSheetId="9">#REF!</definedName>
    <definedName name="FALT" localSheetId="10">#REF!</definedName>
    <definedName name="FALT" localSheetId="2">#REF!</definedName>
    <definedName name="FALT" localSheetId="5">#REF!</definedName>
    <definedName name="FALT">#REF!</definedName>
    <definedName name="FALT1" localSheetId="2">#REF!</definedName>
    <definedName name="FALT1" localSheetId="5">#REF!</definedName>
    <definedName name="FALT1">#REF!</definedName>
    <definedName name="FALTANTE" localSheetId="2">#REF!</definedName>
    <definedName name="FALTANTE" localSheetId="5">#REF!</definedName>
    <definedName name="FALTANTE">#REF!</definedName>
    <definedName name="FATAL">[5]DadosSeguranc!$G$390:$R$395</definedName>
    <definedName name="FCRA" localSheetId="9">#REF!</definedName>
    <definedName name="FCRA" localSheetId="10">#REF!</definedName>
    <definedName name="FCRA" localSheetId="2">#REF!</definedName>
    <definedName name="FCRA" localSheetId="5">#REF!</definedName>
    <definedName name="FCRA">#REF!</definedName>
    <definedName name="FD_EUR">'[10]#¡REF'!$E$4:$E$43</definedName>
    <definedName name="FD_JPY">'[10]#¡REF'!$F$4:$F$43</definedName>
    <definedName name="FD_USD">'[10]#¡REF'!$D$4:$D$43</definedName>
    <definedName name="FEC">'[5]Dados DEC e FEC'!$A$80:$CF$142</definedName>
    <definedName name="FEC_01">[6]Dados_FEC_2005!$B$21:$J$39</definedName>
    <definedName name="FEC_01_2005">[6]Dados_FEC!$B$21:$J$39</definedName>
    <definedName name="FEC_02">[6]Dados_FEC_2005!$B$41:$J$59</definedName>
    <definedName name="FEC_02_2005">[6]Dados_FEC!$B$41:$J$59</definedName>
    <definedName name="FEC_03">[6]Dados_FEC_2005!$B$61:$J$79</definedName>
    <definedName name="FEC_03_2005">[6]Dados_FEC!$B$61:$J$79</definedName>
    <definedName name="FEC_04">[6]Dados_FEC_2005!$B$81:$J$99</definedName>
    <definedName name="FEC_04_2005">[6]Dados_FEC!$B$81:$J$99</definedName>
    <definedName name="FEC_05">[6]Dados_FEC_2005!$B$101:$J$119</definedName>
    <definedName name="FEC_05_2005">[6]Dados_FEC!$B$101:$J$119</definedName>
    <definedName name="FEC_06">[6]Dados_FEC_2005!$B$121:$J$139</definedName>
    <definedName name="FEC_06_2005">[6]Dados_FEC!$B$121:$J$139</definedName>
    <definedName name="FEC_07">[6]Dados_FEC_2005!$B$141:$J$159</definedName>
    <definedName name="FEC_07_2005">[6]Dados_FEC!$B$141:$J$159</definedName>
    <definedName name="FEC_08">[6]Dados_FEC_2005!$B$181:$J$199</definedName>
    <definedName name="FEC_08_2005">[6]Dados_FEC!$B$181:$J$199</definedName>
    <definedName name="FEC_09">[6]Dados_FEC_2005!$B$201:$J$219</definedName>
    <definedName name="FEC_09_2005">[6]Dados_FEC!$B$201:$J$219</definedName>
    <definedName name="FEC_10">[6]Dados_FEC_2005!$B$221:$J$239</definedName>
    <definedName name="FEC_10_2005">[6]Dados_FEC!$B$221:$J$239</definedName>
    <definedName name="FEC_11">[6]Dados_FEC_2005!$B$241:$J$259</definedName>
    <definedName name="FEC_11_2005">[6]Dados_FEC!$B$241:$J$259</definedName>
    <definedName name="FEC_12">[6]Dados_FEC_2005!$B$261:$J$279</definedName>
    <definedName name="FEC_12_2005">[6]Dados_FEC!$B$261:$J$279</definedName>
    <definedName name="FEC_13">[6]Dados_FEC_2005!$B$281:$J$299</definedName>
    <definedName name="FEC_13_2005">[6]Dados_FEC!$B$281:$J$299</definedName>
    <definedName name="FEC_14">[6]Dados_FEC_2005!$B$301:$J$319</definedName>
    <definedName name="FEC_14_2005">[6]Dados_FEC!$B$301:$J$319</definedName>
    <definedName name="FEC_15">[6]Dados_FEC_2005!$B$321:$J$339</definedName>
    <definedName name="FEC_15_2005">[6]Dados_FEC!$B$321:$J$339</definedName>
    <definedName name="FEC_16">[6]Dados_FEC_2005!$B$341:$J$359</definedName>
    <definedName name="FEC_16_2005">[6]Dados_FEC!$B$341:$J$359</definedName>
    <definedName name="FEC_17">[6]Dados_FEC_2005!$B$361:$J$379</definedName>
    <definedName name="FEC_17_2005">[6]Dados_FEC!$B$361:$J$379</definedName>
    <definedName name="FEC_18">[6]Dados_FEC_2005!$B$381:$J$399</definedName>
    <definedName name="FEC_18_2005">[6]Dados_FEC!$B$381:$J$399</definedName>
    <definedName name="FEC_19">[6]Dados_FEC_2005!$B$401:$J$419</definedName>
    <definedName name="FEC_19_2005">[6]Dados_FEC!$B$401:$J$419</definedName>
    <definedName name="FEC_20">[6]Dados_FEC_2005!$B$421:$J$439</definedName>
    <definedName name="FEC_20_2005">[6]Dados_FEC!$B$421:$J$439</definedName>
    <definedName name="FEC_21">[6]Dados_FEC_2005!$B$441:$J$459</definedName>
    <definedName name="FEC_21_2005">[6]Dados_FEC!$B$441:$J$459</definedName>
    <definedName name="FEC_22">[6]Dados_FEC_2005!$B$461:$J$479</definedName>
    <definedName name="FEC_22_2005">[6]Dados_FEC!$B$461:$J$479</definedName>
    <definedName name="FEC_23">[6]Dados_FEC_2005!$B$481:$J$499</definedName>
    <definedName name="FEC_23_2005">[6]Dados_FEC!$B$481:$J$499</definedName>
    <definedName name="FEC_24">[6]Dados_FEC_2005!$B$501:$J$519</definedName>
    <definedName name="FEC_24_2005">[6]Dados_FEC!$B$501:$J$519</definedName>
    <definedName name="FEC_25">[6]Dados_FEC_2005!$B$521:$J$539</definedName>
    <definedName name="FEC_25_2005">[6]Dados_FEC!$B$521:$J$539</definedName>
    <definedName name="FEC_26">[6]Dados_FEC_2005!$B$541:$J$559</definedName>
    <definedName name="FEC_26_2005">[6]Dados_FEC!$B$541:$J$559</definedName>
    <definedName name="FEC_27">[6]Dados_FEC_2005!$B$561:$J$579</definedName>
    <definedName name="FEC_27_2005">[6]Dados_FEC!$B$561:$J$579</definedName>
    <definedName name="FEC_28">[6]Dados_FEC_2005!$B$581:$J$599</definedName>
    <definedName name="FEC_28_2005">[6]Dados_FEC!$B$581:$J$599</definedName>
    <definedName name="FEC_29">[6]Dados_FEC_2005!$B$601:$J$619</definedName>
    <definedName name="FEC_29_2005">[6]Dados_FEC!$B$601:$J$619</definedName>
    <definedName name="FEC_30">[6]Dados_FEC_2005!$B$621:$J$639</definedName>
    <definedName name="FEC_30_2005">[6]Dados_FEC!$B$621:$J$639</definedName>
    <definedName name="FEC_31">[6]Dados_FEC_2005!$B$641:$J$659</definedName>
    <definedName name="FEC_31_2005">[6]Dados_FEC!$B$641:$J$659</definedName>
    <definedName name="FEC_32">[6]Dados_FEC_2005!$B$661:$J$679</definedName>
    <definedName name="FEC_32_2005">[6]Dados_FEC!$B$661:$J$679</definedName>
    <definedName name="FEC_33">[6]Dados_FEC_2005!$B$681:$J$699</definedName>
    <definedName name="FEC_33_2005">[6]Dados_FEC!$B$681:$J$699</definedName>
    <definedName name="FEC_34">[6]Dados_FEC_2005!$B$701:$J$719</definedName>
    <definedName name="FEC_34_2005">[6]Dados_FEC!$B$701:$J$719</definedName>
    <definedName name="FEC_35">[6]Dados_FEC_2005!$B$721:$J$739</definedName>
    <definedName name="FEC_35_2005">[6]Dados_FEC!$B$721:$J$739</definedName>
    <definedName name="FEC_36">[6]Dados_FEC_2005!$B$741:$J$759</definedName>
    <definedName name="FEC_36_2005">[6]Dados_FEC!$B$741:$J$759</definedName>
    <definedName name="FEC_37">[6]Dados_FEC_2005!$B$161:$J$179</definedName>
    <definedName name="FEC_37_2005">[6]Dados_FEC!$B$161:$J$179</definedName>
    <definedName name="FEC_38">[6]Dados_FEC_2005!$B$761:$J$779</definedName>
    <definedName name="FEC_38_2005">[6]Dados_FEC!$B$761:$J$779</definedName>
    <definedName name="FEC_39">[6]Dados_FEC_2005!$B$781:$J$799</definedName>
    <definedName name="FEC_39_2005">[6]Dados_FEC!$B$781:$J$799</definedName>
    <definedName name="FEC_40">[6]Dados_FEC_2005!$B$961:$J$979</definedName>
    <definedName name="FEC_40_2005">[6]Dados_FEC!$B$961:$J$979</definedName>
    <definedName name="FEC_41">[6]Dados_FEC_2005!$B$801:$J$819</definedName>
    <definedName name="FEC_41_2005">[6]Dados_FEC!$B$801:$J$819</definedName>
    <definedName name="FEC_42">[6]Dados_FEC_2005!$B$821:$J$839</definedName>
    <definedName name="FEC_42_2005">[6]Dados_FEC!$B$821:$J$839</definedName>
    <definedName name="FEC_43">[6]Dados_FEC_2005!$B$841:$J$859</definedName>
    <definedName name="FEC_43_2005">[6]Dados_FEC!$B$841:$J$859</definedName>
    <definedName name="FEC_44">[6]Dados_FEC_2005!$B$861:$J$879</definedName>
    <definedName name="FEC_44_2005">[6]Dados_FEC!$B$861:$J$879</definedName>
    <definedName name="FEC_45">[6]Dados_FEC_2005!$B$881:$J$899</definedName>
    <definedName name="FEC_45_2005">[6]Dados_FEC!$B$881:$J$899</definedName>
    <definedName name="FEC_46">[6]Dados_FEC_2005!$B$901:$J$919</definedName>
    <definedName name="FEC_46_2005">[6]Dados_FEC!$B$901:$J$919</definedName>
    <definedName name="FEC_47">[6]Dados_FEC_2005!$B$921:$J$939</definedName>
    <definedName name="FEC_47_2005">[6]Dados_FEC!$B$921:$J$939</definedName>
    <definedName name="FEC_48">[6]Dados_FEC_2005!$B$941:$J$959</definedName>
    <definedName name="FEC_48_2005">[6]Dados_FEC!$B$941:$J$959</definedName>
    <definedName name="FEC_49">[6]Dados_FEC_2005!$B$981:$J$999</definedName>
    <definedName name="FEC_49_2005">[6]Dados_FEC!$B$981:$J$999</definedName>
    <definedName name="FEC_50">[6]Dados_FEC_2005!$B$1001:$J$1019</definedName>
    <definedName name="FEC_50_2005">[6]Dados_FEC!$B$1001:$J$1019</definedName>
    <definedName name="FEC_51">[6]Dados_FEC_2005!$B$1021:$J$1039</definedName>
    <definedName name="FEC_51_2005">[6]Dados_FEC!$B$1021:$J$1039</definedName>
    <definedName name="FEC_52">[6]Dados_FEC_2005!$B$1041:$J$1059</definedName>
    <definedName name="FEC_52_2005">[6]Dados_FEC!$B$1041:$J$1059</definedName>
    <definedName name="FEC_53">[6]Dados_FEC_2005!$B$1061:$J$1079</definedName>
    <definedName name="FEC_53_2005">[6]Dados_FEC!$B$1061:$J$1079</definedName>
    <definedName name="FEC_54">[6]Dados_FEC_2005!$B$1081:$J$1099</definedName>
    <definedName name="FEC_54_2005">[6]Dados_FEC!$B$1081:$J$1099</definedName>
    <definedName name="FEC_55">[6]Dados_FEC_2005!$B$1101:$J$1119</definedName>
    <definedName name="FEC_55_2005">[6]Dados_FEC!$B$1101:$J$1119</definedName>
    <definedName name="FEC_56">[6]Dados_FEC_2005!$B$1121:$J$1139</definedName>
    <definedName name="FEC_56_2005">[6]Dados_FEC!$B$1121:$J$1139</definedName>
    <definedName name="FEC_57">[6]Dados_FEC_2005!$B$1141:$J$1159</definedName>
    <definedName name="FEC_57_2005">[6]Dados_FEC!$B$1141:$J$1159</definedName>
    <definedName name="FEC_58">[6]Dados_FEC_2005!$B$1161:$J$1179</definedName>
    <definedName name="FEC_58_2005">[6]Dados_FEC!$B$1161:$J$1179</definedName>
    <definedName name="FEC_ANHEMBI">[6]Dados_FEC_2005!$B$1241:$J$1259</definedName>
    <definedName name="FEC_ANHEMBI_2005">[6]Dados_FEC!$B$1241:$J$1259</definedName>
    <definedName name="FEC_CENTRO">[6]Dados_FEC_2005!$B$1261:$J$1279</definedName>
    <definedName name="FEC_CENTRO_2005">[6]Dados_FEC!$B$1261:$J$1279</definedName>
    <definedName name="FEC_CENTRO_T">[6]Dados_FEC_2005!$B$1321:$J$1339</definedName>
    <definedName name="FEC_CENTRO_T_2005">[6]Dados_FEC!$B$1321:$J$1339</definedName>
    <definedName name="FEC_GRANDE_ABC">[6]Dados_FEC_2005!$B$1301:$J$1319</definedName>
    <definedName name="FEC_GRANDE_ABC_2005">[6]Dados_FEC!$B$1301:$J$1319</definedName>
    <definedName name="FEC_LESTE">[6]Dados_FEC_2005!$B$1281:$J$1299</definedName>
    <definedName name="FEC_LESTE_2005">[6]Dados_FEC!$B$1281:$J$1299</definedName>
    <definedName name="FEC_OESTE">[6]Dados_FEC_2005!$B$1201:$J$1219</definedName>
    <definedName name="FEC_OESTE_2005">[6]Dados_FEC!$B$1201:$J$1219</definedName>
    <definedName name="FEC_SP_SUL">[6]Dados_FEC_2005!$B$1221:$J$1239</definedName>
    <definedName name="FEC_SP_SUL_2005">[6]Dados_FEC!$B$1221:$J$1239</definedName>
    <definedName name="FEC_T">[6]Dados_FEC_2005!$B$1181:$J$1199</definedName>
    <definedName name="FEC_T_2005">[6]Dados_FEC!$B$1181:$J$1199</definedName>
    <definedName name="FECHA">[7]ELEGIR!$E$8</definedName>
    <definedName name="FFSDFSD" localSheetId="9">#REF!</definedName>
    <definedName name="FFSDFSD" localSheetId="10">#REF!</definedName>
    <definedName name="FFSDFSD" localSheetId="2">#REF!</definedName>
    <definedName name="FFSDFSD" localSheetId="5">#REF!</definedName>
    <definedName name="FFSDFSD">#REF!</definedName>
    <definedName name="fg" localSheetId="9" hidden="1">{"'EST.RDOS(INT)'!$A$5:$E$58"}</definedName>
    <definedName name="fg" localSheetId="10" hidden="1">{"'EST.RDOS(INT)'!$A$5:$E$58"}</definedName>
    <definedName name="fg" localSheetId="2" hidden="1">{"'EST.RDOS(INT)'!$A$5:$E$58"}</definedName>
    <definedName name="fg" localSheetId="5" hidden="1">{"'EST.RDOS(INT)'!$A$5:$E$58"}</definedName>
    <definedName name="fg" hidden="1">{"'EST.RDOS(INT)'!$A$5:$E$58"}</definedName>
    <definedName name="Financiación">'[12]#¡REF'!$B$7</definedName>
    <definedName name="flujocpa" localSheetId="9">#REF!</definedName>
    <definedName name="flujocpa" localSheetId="10">#REF!</definedName>
    <definedName name="flujocpa" localSheetId="2">#REF!</definedName>
    <definedName name="flujocpa" localSheetId="5">#REF!</definedName>
    <definedName name="flujocpa">#REF!</definedName>
    <definedName name="flujocpp" localSheetId="2">#REF!</definedName>
    <definedName name="flujocpp" localSheetId="5">#REF!</definedName>
    <definedName name="flujocpp">#REF!</definedName>
    <definedName name="flujoesp" localSheetId="2">#REF!</definedName>
    <definedName name="flujoesp" localSheetId="5">#REF!</definedName>
    <definedName name="flujoesp">#REF!</definedName>
    <definedName name="flujolpa">#REF!</definedName>
    <definedName name="flujolpo">#REF!</definedName>
    <definedName name="flujolpp">#REF!</definedName>
    <definedName name="FMS">'[5]Dados de Ouvidoria'!$D$2:$P$15</definedName>
    <definedName name="FORA_PRAZO">'[6]Dados Ouvidoria II'!$C$50:$O$56</definedName>
    <definedName name="FORDIV" localSheetId="9">#REF!</definedName>
    <definedName name="FORDIV" localSheetId="10">#REF!</definedName>
    <definedName name="FORDIV" localSheetId="2">#REF!</definedName>
    <definedName name="FORDIV" localSheetId="5">#REF!</definedName>
    <definedName name="FORDIV">#REF!</definedName>
    <definedName name="FRANOM">[5]Dados_Perdas!$C$18:$O$29</definedName>
    <definedName name="Fraude_CSPE">'[6]Dados Ouvidoria II'!$C$70:$O$76</definedName>
    <definedName name="FUEN" localSheetId="9">#REF!,#REF!,#REF!,#REF!,#REF!,#REF!,#REF!,#REF!,#REF!,#REF!,#REF!,#REF!,#REF!,#REF!,#REF!,#REF!,#REF!,#REF!,#REF!,#REF!,#REF!,#REF!,#REF!,#REF!,#REF!,#REF!,#REF!,#REF!,#REF!</definedName>
    <definedName name="FUEN" localSheetId="10">#REF!,#REF!,#REF!,#REF!,#REF!,#REF!,#REF!,#REF!,#REF!,#REF!,#REF!,#REF!,#REF!,#REF!,#REF!,#REF!,#REF!,#REF!,#REF!,#REF!,#REF!,#REF!,#REF!,#REF!,#REF!,#REF!,#REF!,#REF!,#REF!</definedName>
    <definedName name="FUEN" localSheetId="2">#REF!,#REF!,#REF!,#REF!,#REF!,#REF!,#REF!,#REF!,#REF!,#REF!,#REF!,#REF!,#REF!,#REF!,#REF!,#REF!,#REF!,#REF!,#REF!,#REF!,#REF!,#REF!,#REF!,#REF!,#REF!,#REF!,#REF!,#REF!,#REF!</definedName>
    <definedName name="FUEN" localSheetId="5">#REF!,#REF!,#REF!,#REF!,#REF!,#REF!,#REF!,#REF!,#REF!,#REF!,#REF!,#REF!,#REF!,#REF!,#REF!,#REF!,#REF!,#REF!,#REF!,#REF!,#REF!,#REF!,#REF!,#REF!,#REF!,#REF!,#REF!,#REF!,#REF!</definedName>
    <definedName name="FUEN">#REF!,#REF!,#REF!,#REF!,#REF!,#REF!,#REF!,#REF!,#REF!,#REF!,#REF!,#REF!,#REF!,#REF!,#REF!,#REF!,#REF!,#REF!,#REF!,#REF!,#REF!,#REF!,#REF!,#REF!,#REF!,#REF!,#REF!,#REF!,#REF!</definedName>
    <definedName name="Gastos_AOM">'[12]#¡REF'!$B$15</definedName>
    <definedName name="Gastos_de_Funcionamiento">'[12]#¡REF'!$B$56</definedName>
    <definedName name="gastos_finan">'[4]PyG Año 00-01-02'!$A$86:$H$90</definedName>
    <definedName name="GASTOS_GENERALES" localSheetId="9">#REF!</definedName>
    <definedName name="GASTOS_GENERALES" localSheetId="10">#REF!</definedName>
    <definedName name="GASTOS_GENERALES" localSheetId="2">#REF!</definedName>
    <definedName name="GASTOS_GENERALES" localSheetId="5">#REF!</definedName>
    <definedName name="GASTOS_GENERALES">#REF!</definedName>
    <definedName name="Gastos_Operacionales" localSheetId="2">#REF!</definedName>
    <definedName name="Gastos_Operacionales" localSheetId="5">#REF!</definedName>
    <definedName name="Gastos_Operacionales">#REF!</definedName>
    <definedName name="GESTION" localSheetId="2">#REF!</definedName>
    <definedName name="GESTION" localSheetId="5">#REF!</definedName>
    <definedName name="GESTION">#REF!</definedName>
    <definedName name="GGRAL">#REF!</definedName>
    <definedName name="GINCL">#REF!</definedName>
    <definedName name="grafic_aom_remunera">'[4]aom reg'!$AG$61</definedName>
    <definedName name="GRAVE">[5]DadosSeguranc!$G$398:$R$403</definedName>
    <definedName name="Header" localSheetId="9">#REF!</definedName>
    <definedName name="Header" localSheetId="10">#REF!</definedName>
    <definedName name="Header" localSheetId="2">#REF!</definedName>
    <definedName name="Header" localSheetId="5">#REF!</definedName>
    <definedName name="Header">#REF!</definedName>
    <definedName name="hhhhhhhhhhhh">'[12]#¡REF'!$B$6</definedName>
    <definedName name="HHT" localSheetId="9">'[17]Dados Work'!#REF!</definedName>
    <definedName name="HHT" localSheetId="10">'[17]Dados Work'!#REF!</definedName>
    <definedName name="HHT">'[17]Dados Work'!#REF!</definedName>
    <definedName name="HHTOPER07" localSheetId="9">#REF!</definedName>
    <definedName name="HHTOPER07" localSheetId="10">#REF!</definedName>
    <definedName name="HHTOPER07" localSheetId="2">#REF!</definedName>
    <definedName name="HHTOPER07" localSheetId="5">#REF!</definedName>
    <definedName name="HHTOPER07">#REF!</definedName>
    <definedName name="HHTPER07" localSheetId="2">#REF!</definedName>
    <definedName name="HHTPER07" localSheetId="5">#REF!</definedName>
    <definedName name="HHTPER07">#REF!</definedName>
    <definedName name="HHTSUB07" localSheetId="2">#REF!</definedName>
    <definedName name="HHTSUB07" localSheetId="5">#REF!</definedName>
    <definedName name="HHTSUB07">#REF!</definedName>
    <definedName name="hhtunder07">#REF!</definedName>
    <definedName name="hjhjhjh" localSheetId="9" hidden="1">{"'EST.RDOS(INT)'!$A$5:$E$58"}</definedName>
    <definedName name="hjhjhjh" localSheetId="10" hidden="1">{"'EST.RDOS(INT)'!$A$5:$E$58"}</definedName>
    <definedName name="hjhjhjh" localSheetId="2" hidden="1">{"'EST.RDOS(INT)'!$A$5:$E$58"}</definedName>
    <definedName name="hjhjhjh" localSheetId="5" hidden="1">{"'EST.RDOS(INT)'!$A$5:$E$58"}</definedName>
    <definedName name="hjhjhjh" hidden="1">{"'EST.RDOS(INT)'!$A$5:$E$58"}</definedName>
    <definedName name="HOJAS">#REF!</definedName>
    <definedName name="hola" hidden="1">#REF!</definedName>
    <definedName name="HONORARIOS">#REF!</definedName>
    <definedName name="hoy">'[10]#¡REF'!$B$1</definedName>
    <definedName name="HTML_CodePage" hidden="1">1252</definedName>
    <definedName name="HTML_Control" localSheetId="9" hidden="1">{"'EST.RDOS(INT)'!$A$5:$E$58"}</definedName>
    <definedName name="HTML_Control" localSheetId="10" hidden="1">{"'EST.RDOS(INT)'!$A$5:$E$58"}</definedName>
    <definedName name="HTML_Control" localSheetId="2" hidden="1">{"'EST.RDOS(INT)'!$A$5:$E$58"}</definedName>
    <definedName name="HTML_Control" localSheetId="5" hidden="1">{"'EST.RDOS(INT)'!$A$5:$E$58"}</definedName>
    <definedName name="HTML_Control" hidden="1">{"'EST.RDOS(INT)'!$A$5:$E$58"}</definedName>
    <definedName name="HTML_Description" hidden="1">""</definedName>
    <definedName name="HTML_Email" hidden="1">""</definedName>
    <definedName name="HTML_Header" hidden="1">"EST.RDOS(INT)"</definedName>
    <definedName name="HTML_LastUpdate" hidden="1">"17/11/1998"</definedName>
    <definedName name="HTML_LineAfter" hidden="1">FALSE</definedName>
    <definedName name="HTML_LineBefore" hidden="1">FALSE</definedName>
    <definedName name="HTML_Name" hidden="1">"Interconexion Electrica S.A."</definedName>
    <definedName name="HTML_OBDlg2" hidden="1">TRUE</definedName>
    <definedName name="HTML_OBDlg4" hidden="1">TRUE</definedName>
    <definedName name="HTML_OS" hidden="1">0</definedName>
    <definedName name="HTML_PathFile" hidden="1">"D:\INFORMES 98\noviembre\estres.htm"</definedName>
    <definedName name="HTML_PathFileMac" hidden="1">"Macintosh HD:HomePageStuff:New_Home_Page:datafile:histret.html"</definedName>
    <definedName name="HTML_Title" hidden="1">"estres"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I_ANT_ABR">'[6]Dados Faturamento'!$C$92:$N$98</definedName>
    <definedName name="I_ANTERIOR">'[6]Dados Faturamento'!$C$61:$N$67</definedName>
    <definedName name="IA2PR">'[5]Dados Ind Com'!$V$28:$AH$51</definedName>
    <definedName name="IARR">'[5]Dados Ind Com'!$V$54:$AH$77</definedName>
    <definedName name="IARU">'[5]Dados Ind Com'!$V$2:$AH$25</definedName>
    <definedName name="ICMS">'[5]Dados Prod Serv'!$B$14:$N$15</definedName>
    <definedName name="IDIOMA" localSheetId="9">#REF!</definedName>
    <definedName name="IDIOMA" localSheetId="10">#REF!</definedName>
    <definedName name="IDIOMA" localSheetId="2">#REF!</definedName>
    <definedName name="IDIOMA" localSheetId="5">#REF!</definedName>
    <definedName name="IDIOMA">#REF!</definedName>
    <definedName name="IFC10MM" localSheetId="2">#REF!</definedName>
    <definedName name="IFC10MM" localSheetId="5">#REF!</definedName>
    <definedName name="IFC10MM">#REF!</definedName>
    <definedName name="iiiiiiii">'[12]#¡REF'!$B$6</definedName>
    <definedName name="IM_10MIL">'[6]Dados Faturamento'!$C$71:$N$77</definedName>
    <definedName name="IM_IRC">'[6]Dados Faturamento'!$C$102:$N$108</definedName>
    <definedName name="IMPANO0" localSheetId="9">#REF!</definedName>
    <definedName name="IMPANO0" localSheetId="10">#REF!</definedName>
    <definedName name="IMPANO0" localSheetId="2">#REF!</definedName>
    <definedName name="IMPANO0" localSheetId="5">#REF!</definedName>
    <definedName name="IMPANO0">#REF!</definedName>
    <definedName name="impoprto" localSheetId="2">#REF!</definedName>
    <definedName name="impoprto" localSheetId="5">#REF!</definedName>
    <definedName name="impoprto">#REF!</definedName>
    <definedName name="IMPRI" localSheetId="2">#REF!</definedName>
    <definedName name="IMPRI" localSheetId="5">#REF!</definedName>
    <definedName name="IMPRI">#REF!</definedName>
    <definedName name="Impuestos">'[12]#¡REF'!$B$28</definedName>
    <definedName name="increm_eva">'[15]graf indi'!$J$11</definedName>
    <definedName name="Incremento_mensual_Dev.">'[12]#¡REF'!$B$3</definedName>
    <definedName name="INCSTMT_DETAIL" localSheetId="9">#REF!</definedName>
    <definedName name="INCSTMT_DETAIL" localSheetId="10">#REF!</definedName>
    <definedName name="INCSTMT_DETAIL" localSheetId="2">#REF!</definedName>
    <definedName name="INCSTMT_DETAIL" localSheetId="5">#REF!</definedName>
    <definedName name="INCSTMT_DETAIL">#REF!</definedName>
    <definedName name="indi">[18]Datos!$D$129</definedName>
    <definedName name="INDICA" localSheetId="9">#REF!</definedName>
    <definedName name="INDICA" localSheetId="10">#REF!</definedName>
    <definedName name="INDICA" localSheetId="2">#REF!</definedName>
    <definedName name="INDICA" localSheetId="5">#REF!</definedName>
    <definedName name="INDICA">#REF!</definedName>
    <definedName name="INDICADORES">'[12]#¡REF'!$B$31</definedName>
    <definedName name="Indice_Ante">'[6]Dados Faturamento'!$AZ$3</definedName>
    <definedName name="infc" localSheetId="2">'[19]S Gles'!$C$17:$Z$17</definedName>
    <definedName name="infc">'[20]S Gles'!$C$17:$Z$17</definedName>
    <definedName name="ingles" localSheetId="9">#REF!</definedName>
    <definedName name="ingles" localSheetId="10">#REF!</definedName>
    <definedName name="ingles" localSheetId="2">#REF!</definedName>
    <definedName name="ingles" localSheetId="5">#REF!</definedName>
    <definedName name="ingles">#REF!</definedName>
    <definedName name="ingregastoconextele" localSheetId="9">'[4]PyG Año 00-01-02'!#REF!</definedName>
    <definedName name="ingregastoconextele" localSheetId="10">'[4]PyG Año 00-01-02'!#REF!</definedName>
    <definedName name="ingregastoconextele" localSheetId="2">'[4]PyG Año 00-01-02'!#REF!</definedName>
    <definedName name="ingregastoconextele">'[4]PyG Año 00-01-02'!#REF!</definedName>
    <definedName name="ingregastoconextrans">'[4]PyG Año 00-01-02'!$A$353</definedName>
    <definedName name="INGREGASTOSTELE">'[4]PyG Año 00-01-02'!$A$269:$H$274</definedName>
    <definedName name="ingresos" localSheetId="9">#REF!</definedName>
    <definedName name="ingresos" localSheetId="10">#REF!</definedName>
    <definedName name="ingresos" localSheetId="2">#REF!</definedName>
    <definedName name="ingresos" localSheetId="5">#REF!</definedName>
    <definedName name="ingresos">#REF!</definedName>
    <definedName name="Ingresos___Disp._Inicial">'[12]#¡REF'!$B$53</definedName>
    <definedName name="Ingresos_Corrientes">'[12]#¡REF'!$B$50</definedName>
    <definedName name="Ingresos_de_Capital">'[12]#¡REF'!$B$51</definedName>
    <definedName name="ingresos_no_ope">'[4]PyG Año 00-01-02'!$A$65:$H$83</definedName>
    <definedName name="Ingresos_no_operacionales">'[12]#¡REF'!$B$20</definedName>
    <definedName name="Ingresos_Operacionales">'[12]#¡REF'!$B$14</definedName>
    <definedName name="INICIO" localSheetId="9">#REF!</definedName>
    <definedName name="INICIO" localSheetId="10">#REF!</definedName>
    <definedName name="INICIO" localSheetId="2">#REF!</definedName>
    <definedName name="INICIO" localSheetId="5">#REF!</definedName>
    <definedName name="INICIO">#REF!</definedName>
    <definedName name="INIDEUDA" localSheetId="2">#REF!</definedName>
    <definedName name="INIDEUDA" localSheetId="5">#REF!</definedName>
    <definedName name="INIDEUDA">#REF!</definedName>
    <definedName name="INPUT1" localSheetId="2">[3]Lista!#REF!</definedName>
    <definedName name="INPUT1" localSheetId="5">[3]Lista!#REF!</definedName>
    <definedName name="INPUT1">[3]Lista!#REF!</definedName>
    <definedName name="INPUT2" localSheetId="2">[3]Lista!#REF!</definedName>
    <definedName name="INPUT2" localSheetId="5">[3]Lista!#REF!</definedName>
    <definedName name="INPUT2">[3]Lista!#REF!</definedName>
    <definedName name="INPUT3" localSheetId="2">[3]Lista!#REF!</definedName>
    <definedName name="INPUT3">[3]Lista!#REF!</definedName>
    <definedName name="INPUT4" localSheetId="2">[3]Lista!#REF!</definedName>
    <definedName name="INPUT4">[3]Lista!#REF!</definedName>
    <definedName name="INPUT5">[3]Lista!#REF!</definedName>
    <definedName name="INPUT6">[3]Lista!#REF!</definedName>
    <definedName name="INPUT7">[3]Lista!#REF!</definedName>
    <definedName name="INSP_META">'[6]Dados Perdas'!$C$36:$O$42</definedName>
    <definedName name="INSP_REAL">'[6]Dados Perdas'!$C$26:$O$32</definedName>
    <definedName name="interconexión" localSheetId="9">#REF!</definedName>
    <definedName name="interconexión" localSheetId="10">#REF!</definedName>
    <definedName name="interconexión" localSheetId="2">#REF!</definedName>
    <definedName name="interconexión" localSheetId="5">#REF!</definedName>
    <definedName name="interconexión">#REF!</definedName>
    <definedName name="Intereses">'[12]#¡REF'!$B$22</definedName>
    <definedName name="INVERDEPREMEM">[4]inver2!$A$38</definedName>
    <definedName name="Inversion">'[12]#¡REF'!$B$54</definedName>
    <definedName name="inversioncnd">[4]inver2!$A$31</definedName>
    <definedName name="inversiones">[15]Hoja1!$A$62:$H$77</definedName>
    <definedName name="inversitransporte">[4]inver2!$A$58</definedName>
    <definedName name="invext" localSheetId="9">#REF!</definedName>
    <definedName name="invext" localSheetId="10">#REF!</definedName>
    <definedName name="invext" localSheetId="2">#REF!</definedName>
    <definedName name="invext" localSheetId="5">#REF!</definedName>
    <definedName name="invext">#REF!</definedName>
    <definedName name="IPP" localSheetId="9">'[12]#¡REF'!#REF!</definedName>
    <definedName name="IPP" localSheetId="10">'[12]#¡REF'!#REF!</definedName>
    <definedName name="IPP" localSheetId="2">'[12]#¡REF'!#REF!</definedName>
    <definedName name="IPP">'[12]#¡REF'!#REF!</definedName>
    <definedName name="IRREGULAR">'[5]Dados de Ouvidoria'!$D$82:$P$93</definedName>
    <definedName name="ITER" localSheetId="9">#REF!</definedName>
    <definedName name="ITER" localSheetId="10">#REF!</definedName>
    <definedName name="ITER" localSheetId="2">#REF!</definedName>
    <definedName name="ITER" localSheetId="5">#REF!</definedName>
    <definedName name="ITER">#REF!</definedName>
    <definedName name="ITER2" localSheetId="2">#REF!</definedName>
    <definedName name="ITER2" localSheetId="5">#REF!</definedName>
    <definedName name="ITER2">#REF!</definedName>
    <definedName name="Janeiro">[5]DadosSeguranc!$E$140:$AB$179</definedName>
    <definedName name="JUL" localSheetId="9">#REF!</definedName>
    <definedName name="JUL" localSheetId="10">#REF!</definedName>
    <definedName name="JUL" localSheetId="2">#REF!</definedName>
    <definedName name="JUL" localSheetId="5">#REF!</definedName>
    <definedName name="JUL">#REF!</definedName>
    <definedName name="k" localSheetId="2">#REF!</definedName>
    <definedName name="k" localSheetId="5">#REF!</definedName>
    <definedName name="k">#REF!</definedName>
    <definedName name="KDJFKD" localSheetId="9" hidden="1">{"'EST.RDOS(INT)'!$A$5:$E$58"}</definedName>
    <definedName name="KDJFKD" localSheetId="10" hidden="1">{"'EST.RDOS(INT)'!$A$5:$E$58"}</definedName>
    <definedName name="KDJFKD" localSheetId="2" hidden="1">{"'EST.RDOS(INT)'!$A$5:$E$58"}</definedName>
    <definedName name="KDJFKD" localSheetId="5" hidden="1">{"'EST.RDOS(INT)'!$A$5:$E$58"}</definedName>
    <definedName name="KDJFKD" hidden="1">{"'EST.RDOS(INT)'!$A$5:$E$58"}</definedName>
    <definedName name="KK">#REF!</definedName>
    <definedName name="KPI_1000DAN">'[6]Otimização Ativos Poste'!$Q$78:$AQ$84</definedName>
    <definedName name="KPI_600DAN">'[6]Otimização Ativos Poste'!$Q$67:$AQ$73</definedName>
    <definedName name="KPI_KVA">'[6]Otimização Ativos Trafo'!$U$74:$AU$80</definedName>
    <definedName name="KPI_KW">'[6]Otimização Ativos Trafo'!$U$63:$AU$69</definedName>
    <definedName name="KPI_POSTE">'[6]Otimização Ativos Poste'!$Q$56:$AQ$62</definedName>
    <definedName name="KPI_TRAFO">'[6]Otimização Ativos Trafo'!$U$52:$AU$58</definedName>
    <definedName name="KPIPERDAS">'[6]F Perdas - KPI DADOS'!$A$21:$N$76</definedName>
    <definedName name="LEASING_1">[12]Hoja1!$A$1:$I$19</definedName>
    <definedName name="LEASING_2">[12]Hoja1!$K$22:$R$43</definedName>
    <definedName name="LETRA" localSheetId="9">#REF!</definedName>
    <definedName name="LETRA" localSheetId="10">#REF!</definedName>
    <definedName name="LETRA" localSheetId="2">#REF!</definedName>
    <definedName name="LETRA" localSheetId="5">#REF!</definedName>
    <definedName name="LETRA">#REF!</definedName>
    <definedName name="LETRAS" localSheetId="2">#REF!</definedName>
    <definedName name="LETRAS" localSheetId="5">#REF!</definedName>
    <definedName name="LETRAS">#REF!</definedName>
    <definedName name="LEVE">[5]DadosSeguranc!$G$406:$R$411</definedName>
    <definedName name="libo1" localSheetId="9">#REF!</definedName>
    <definedName name="libo1" localSheetId="10">#REF!</definedName>
    <definedName name="libo1" localSheetId="2">#REF!</definedName>
    <definedName name="libo1" localSheetId="5">#REF!</definedName>
    <definedName name="libo1">#REF!</definedName>
    <definedName name="libor" localSheetId="2">#REF!</definedName>
    <definedName name="libor" localSheetId="5">#REF!</definedName>
    <definedName name="libor">#REF!</definedName>
    <definedName name="LIGINF">[5]Dados_Perdas!$C$64:$O$75</definedName>
    <definedName name="LOJAS">'[5]Dados das Lojas'!$D$2:$P$91</definedName>
    <definedName name="luzma" localSheetId="9" hidden="1">{"'EST.RDOS(INT)'!$A$5:$E$58"}</definedName>
    <definedName name="luzma" localSheetId="10" hidden="1">{"'EST.RDOS(INT)'!$A$5:$E$58"}</definedName>
    <definedName name="luzma" localSheetId="2" hidden="1">{"'EST.RDOS(INT)'!$A$5:$E$58"}</definedName>
    <definedName name="luzma" localSheetId="5" hidden="1">{"'EST.RDOS(INT)'!$A$5:$E$58"}</definedName>
    <definedName name="luzma" hidden="1">{"'EST.RDOS(INT)'!$A$5:$E$58"}</definedName>
    <definedName name="MACRO">#REF!</definedName>
    <definedName name="MAIN">#REF!</definedName>
    <definedName name="MANO">'[5]Dados DEC e FEC'!$G$160:$H$223</definedName>
    <definedName name="MAR" localSheetId="9">#REF!</definedName>
    <definedName name="MAR" localSheetId="10">#REF!</definedName>
    <definedName name="MAR" localSheetId="2">#REF!</definedName>
    <definedName name="MAR" localSheetId="5">#REF!</definedName>
    <definedName name="MAR">#REF!</definedName>
    <definedName name="MARGENOPEMEM">'[4]PyG Año 00-01-02'!$A$336</definedName>
    <definedName name="MATERIAL" localSheetId="9">#REF!</definedName>
    <definedName name="MATERIAL" localSheetId="10">#REF!</definedName>
    <definedName name="MATERIAL" localSheetId="2">#REF!</definedName>
    <definedName name="MATERIAL" localSheetId="5">#REF!</definedName>
    <definedName name="MATERIAL">#REF!</definedName>
    <definedName name="Max_Cod">[8]Postes!$J$1</definedName>
    <definedName name="mayo" localSheetId="9">#REF!</definedName>
    <definedName name="mayo" localSheetId="10">#REF!</definedName>
    <definedName name="mayo" localSheetId="2">#REF!</definedName>
    <definedName name="mayo" localSheetId="5">#REF!</definedName>
    <definedName name="mayo">#REF!</definedName>
    <definedName name="ME" localSheetId="2">#REF!</definedName>
    <definedName name="ME" localSheetId="5">#REF!</definedName>
    <definedName name="ME">#REF!</definedName>
    <definedName name="MEM" localSheetId="2">#REF!</definedName>
    <definedName name="MEM" localSheetId="5">#REF!</definedName>
    <definedName name="MEM">#REF!</definedName>
    <definedName name="mes">#REF!</definedName>
    <definedName name="MESESL">#REF!</definedName>
    <definedName name="Meta_">'[6]Dados Faturamento'!$BA$3</definedName>
    <definedName name="META_ABR">'[6]Dados Faturamento'!$C$112:$N$118</definedName>
    <definedName name="META_REFAT">'[6]Dados Faturamento'!$C$82:$N$88</definedName>
    <definedName name="Metas_Perdas">'[6]Dados Perdas RAA'!$B$63:$D$69</definedName>
    <definedName name="METASLOJAS">'[5]Dados das Lojas'!$D$94:$P$108</definedName>
    <definedName name="Metaswork">'[6]Dados Work M'!$AC$5:$AN$8</definedName>
    <definedName name="mgm" localSheetId="9" hidden="1">{"'EST.RDOS(INT)'!$A$5:$E$58"}</definedName>
    <definedName name="mgm" localSheetId="10" hidden="1">{"'EST.RDOS(INT)'!$A$5:$E$58"}</definedName>
    <definedName name="mgm" localSheetId="2" hidden="1">{"'EST.RDOS(INT)'!$A$5:$E$58"}</definedName>
    <definedName name="mgm" localSheetId="5" hidden="1">{"'EST.RDOS(INT)'!$A$5:$E$58"}</definedName>
    <definedName name="mgm" hidden="1">{"'EST.RDOS(INT)'!$A$5:$E$58"}</definedName>
    <definedName name="MINI">#REF!</definedName>
    <definedName name="ML">#REF!</definedName>
    <definedName name="MONEDA">#REF!</definedName>
    <definedName name="MWORK">'[17]Dados Work'!#REF!</definedName>
    <definedName name="NCD">'[6]Estatisticas do Planejamento'!$A$56:$H$75</definedName>
    <definedName name="Necessidades">'[6]Estatisticas do Planejamento'!$A$56:$H$75</definedName>
    <definedName name="NG_D">[14]ANALITICO!$S$1:$S$65536</definedName>
    <definedName name="nombrehoja" localSheetId="9">#REF!</definedName>
    <definedName name="nombrehoja" localSheetId="10">#REF!</definedName>
    <definedName name="nombrehoja" localSheetId="2">#REF!</definedName>
    <definedName name="nombrehoja" localSheetId="5">#REF!</definedName>
    <definedName name="nombrehoja">#REF!</definedName>
    <definedName name="NPROG">[6]Cálculos_DM!$B$52:$O$59</definedName>
    <definedName name="NR_ABC">'[6]Dados Clandestina'!$D$54:$P$56</definedName>
    <definedName name="NR_ACUM">'[6]Dados Clandestina'!$D$79:$J$81</definedName>
    <definedName name="NR_ANHEMBI">'[6]Dados Clandestina'!$D$39:$P$41</definedName>
    <definedName name="NR_CENTRO">'[6]Dados Clandestina'!$D$44:$P$46</definedName>
    <definedName name="NR_ELPA">'[6]Dados Clandestina'!$D$24:$P$26</definedName>
    <definedName name="NR_LESTE">'[6]Dados Clandestina'!$D$49:$P$51</definedName>
    <definedName name="NR_OESTE">'[6]Dados Clandestina'!$D$29:$P$31</definedName>
    <definedName name="NR_SUL">'[6]Dados Clandestina'!$D$34:$P$36</definedName>
    <definedName name="nuevas_financiaciones">'[15]graf indi'!$A$2:$E$10</definedName>
    <definedName name="NUEVAS_OBLIGACIONES_FINANCIERAS">'[12]#¡REF'!$B$40</definedName>
    <definedName name="NUEVO" localSheetId="9">#REF!</definedName>
    <definedName name="NUEVO" localSheetId="10">#REF!</definedName>
    <definedName name="NUEVO" localSheetId="2">#REF!</definedName>
    <definedName name="NUEVO" localSheetId="5">#REF!</definedName>
    <definedName name="NUEVO">#REF!</definedName>
    <definedName name="Nuevo_Financiamiento">'[12]#¡REF'!$B$59</definedName>
    <definedName name="nUnidad" localSheetId="9">[21]Datos!#REF!</definedName>
    <definedName name="nUnidad" localSheetId="10">[21]Datos!#REF!</definedName>
    <definedName name="nUnidad" localSheetId="2">[22]Datos!#REF!</definedName>
    <definedName name="nUnidad">[21]Datos!#REF!</definedName>
    <definedName name="ññ" localSheetId="9" hidden="1">{"'EST.RDOS(INT)'!$A$5:$E$58"}</definedName>
    <definedName name="ññ" localSheetId="10" hidden="1">{"'EST.RDOS(INT)'!$A$5:$E$58"}</definedName>
    <definedName name="ññ" localSheetId="2" hidden="1">{"'EST.RDOS(INT)'!$A$5:$E$58"}</definedName>
    <definedName name="ññ" localSheetId="5" hidden="1">{"'EST.RDOS(INT)'!$A$5:$E$58"}</definedName>
    <definedName name="ññ" hidden="1">{"'EST.RDOS(INT)'!$A$5:$E$58"}</definedName>
    <definedName name="OAP">#REF!</definedName>
    <definedName name="OAPC">#REF!</definedName>
    <definedName name="OATITLE">#REF!</definedName>
    <definedName name="octu">#REF!</definedName>
    <definedName name="OPERACION">#REF!</definedName>
    <definedName name="otros_egresos">'[4]PyG Año 00-01-02'!#REF!</definedName>
    <definedName name="Otros_Gastos">'[12]#¡REF'!$B$24</definedName>
    <definedName name="Otros_gastos_generales" localSheetId="9">#REF!</definedName>
    <definedName name="Otros_gastos_generales" localSheetId="10">#REF!</definedName>
    <definedName name="Otros_gastos_generales" localSheetId="2">#REF!</definedName>
    <definedName name="Otros_gastos_generales" localSheetId="5">#REF!</definedName>
    <definedName name="Otros_gastos_generales">#REF!</definedName>
    <definedName name="otroslp" localSheetId="2">#REF!</definedName>
    <definedName name="otroslp" localSheetId="5">#REF!</definedName>
    <definedName name="otroslp">#REF!</definedName>
    <definedName name="OUTPUT" localSheetId="2">#REF!</definedName>
    <definedName name="OUTPUT" localSheetId="5">#REF!</definedName>
    <definedName name="OUTPUT">#REF!</definedName>
    <definedName name="OUTPUTE">#REF!</definedName>
    <definedName name="OUTPUTPR">#REF!</definedName>
    <definedName name="OUTRAS">#REF!</definedName>
    <definedName name="OUTROSKPIS">[5]Dados_Perdas!$C$117:$O$140</definedName>
    <definedName name="P_23" localSheetId="9">#REF!</definedName>
    <definedName name="P_23" localSheetId="10">#REF!</definedName>
    <definedName name="P_23" localSheetId="2">#REF!</definedName>
    <definedName name="P_23" localSheetId="5">#REF!</definedName>
    <definedName name="P_23">#REF!</definedName>
    <definedName name="P_35" localSheetId="2">#REF!</definedName>
    <definedName name="P_35" localSheetId="5">#REF!</definedName>
    <definedName name="P_35">#REF!</definedName>
    <definedName name="P_36" localSheetId="2">#REF!</definedName>
    <definedName name="P_36" localSheetId="5">#REF!</definedName>
    <definedName name="P_36">#REF!</definedName>
    <definedName name="P_37">#REF!</definedName>
    <definedName name="P_38">#REF!</definedName>
    <definedName name="P_39">#REF!</definedName>
    <definedName name="P_40">#REF!</definedName>
    <definedName name="P_41">#REF!</definedName>
    <definedName name="P_43">#REF!</definedName>
    <definedName name="P_44">#REF!</definedName>
    <definedName name="P_45">#REF!</definedName>
    <definedName name="P_57">#REF!</definedName>
    <definedName name="P_65">#REF!</definedName>
    <definedName name="P_66">#REF!</definedName>
    <definedName name="P_70">#REF!</definedName>
    <definedName name="P_72">#REF!</definedName>
    <definedName name="P_73">#REF!</definedName>
    <definedName name="P_74">#REF!</definedName>
    <definedName name="P_75">#REF!</definedName>
    <definedName name="P_76">#REF!</definedName>
    <definedName name="P_77">#REF!</definedName>
    <definedName name="P_78">#REF!</definedName>
    <definedName name="P_79">#REF!</definedName>
    <definedName name="P_80">#REF!</definedName>
    <definedName name="P_81">#REF!</definedName>
    <definedName name="P_82">#REF!</definedName>
    <definedName name="P_83">#REF!</definedName>
    <definedName name="P_84">#REF!</definedName>
    <definedName name="P_85">#REF!</definedName>
    <definedName name="P_86">#REF!</definedName>
    <definedName name="P_88">#REF!</definedName>
    <definedName name="P_89">#REF!</definedName>
    <definedName name="P_90">#REF!</definedName>
    <definedName name="P_91">#REF!</definedName>
    <definedName name="P_92">#REF!</definedName>
    <definedName name="P_93">#REF!</definedName>
    <definedName name="P_94">#REF!</definedName>
    <definedName name="P_95">#REF!</definedName>
    <definedName name="P_96">#REF!</definedName>
    <definedName name="P_97">#REF!</definedName>
    <definedName name="P_98">#REF!</definedName>
    <definedName name="P_99">#REF!</definedName>
    <definedName name="P_A1">#REF!</definedName>
    <definedName name="P_A2">#REF!</definedName>
    <definedName name="P_A3">#REF!</definedName>
    <definedName name="P_A4">#REF!</definedName>
    <definedName name="P_A5">#REF!</definedName>
    <definedName name="P_A6">#REF!</definedName>
    <definedName name="P_A7">#REF!</definedName>
    <definedName name="P_A8">#REF!</definedName>
    <definedName name="P_B1">#REF!</definedName>
    <definedName name="P_B2">#REF!</definedName>
    <definedName name="P_B3">#REF!</definedName>
    <definedName name="P_B4">#REF!</definedName>
    <definedName name="P_B5">#REF!</definedName>
    <definedName name="P_B6">#REF!</definedName>
    <definedName name="P_B7">#REF!</definedName>
    <definedName name="P_B8">#REF!</definedName>
    <definedName name="P_B9">#REF!</definedName>
    <definedName name="P_C1">#REF!</definedName>
    <definedName name="P_C2">#REF!</definedName>
    <definedName name="P_C3">#REF!</definedName>
    <definedName name="P_C4">#REF!</definedName>
    <definedName name="P_C5">#REF!</definedName>
    <definedName name="P_C6">#REF!</definedName>
    <definedName name="P_C7">#REF!</definedName>
    <definedName name="P_C8">#REF!</definedName>
    <definedName name="P_C9">#REF!</definedName>
    <definedName name="P_D1">#REF!</definedName>
    <definedName name="P_D2">#REF!</definedName>
    <definedName name="P_D3">#REF!</definedName>
    <definedName name="P_D4">#REF!</definedName>
    <definedName name="P_D5">#REF!</definedName>
    <definedName name="P_D6">#REF!</definedName>
    <definedName name="P_D7">#REF!</definedName>
    <definedName name="P_D8">#REF!</definedName>
    <definedName name="P_D9">#REF!</definedName>
    <definedName name="P_E1">#REF!</definedName>
    <definedName name="P_E3">#REF!</definedName>
    <definedName name="P_E8">#REF!</definedName>
    <definedName name="P_E9">#REF!</definedName>
    <definedName name="P_F1">#REF!</definedName>
    <definedName name="P_F3">#REF!</definedName>
    <definedName name="P_F4">#REF!</definedName>
    <definedName name="P_F5">#REF!</definedName>
    <definedName name="P_F6">#REF!</definedName>
    <definedName name="P_F7">#REF!</definedName>
    <definedName name="P_F8">#REF!</definedName>
    <definedName name="PADM">[5]Dados_Perdas!$C$33:$O$44</definedName>
    <definedName name="Participación_Ciudadana">'[12]#¡REF'!$B$52</definedName>
    <definedName name="Participación_Subordinadas">'[12]#¡REF'!$B$21</definedName>
    <definedName name="PCLD">'[6]Dados Inadimplência'!$V$55:$AH$61</definedName>
    <definedName name="PCLDCOM">'[5]Dados Inadimplência'!$C$3:$N$22</definedName>
    <definedName name="PCLDMETA">'[6]Dados Inadimplência'!$V$76:$AH$82</definedName>
    <definedName name="PCLDSEM">'[5]Dados Inadimplência'!$C$26:$N$45</definedName>
    <definedName name="PER">[7]ELEGIR!$B$19</definedName>
    <definedName name="Perdas_FBH">'[6]Dados Perdas e BH'!$A$8:$N$14</definedName>
    <definedName name="Perdas_FBH_Metas">'[6]Dados Perdas e BH'!$A$19:$N$25</definedName>
    <definedName name="personal">'[4]aom reg'!$W$13:$AE$19</definedName>
    <definedName name="personalcnd">'[4]aom reg'!$W$118</definedName>
    <definedName name="PICA" localSheetId="9">#REF!</definedName>
    <definedName name="PICA" localSheetId="10">#REF!</definedName>
    <definedName name="PICA" localSheetId="2">#REF!</definedName>
    <definedName name="PICA" localSheetId="5">#REF!</definedName>
    <definedName name="PICA">#REF!</definedName>
    <definedName name="PICA1" localSheetId="2">#REF!</definedName>
    <definedName name="PICA1" localSheetId="5">#REF!</definedName>
    <definedName name="PICA1">#REF!</definedName>
    <definedName name="PLA">'[6]Estatisticas do Planejamento'!$A$34:$H$53</definedName>
    <definedName name="Plan_Rel_Capex">'[6]Dados de relacionamento'!$B$30:$O$37</definedName>
    <definedName name="Plan_Rel_Opex">'[6]Dados de relacionamento'!$B$21:$O$28</definedName>
    <definedName name="Planejado">'[23]Dados de relacionamento'!$B$15:$M$22</definedName>
    <definedName name="PM_ABC">'[6]Plano de Manutenção'!$X$92:$AD$119</definedName>
    <definedName name="PM_ANHEMBI">'[6]Plano de Manutenção'!$X$122:$AD$149</definedName>
    <definedName name="PM_CENTRO">'[6]Plano de Manutenção'!$X$152:$AD$179</definedName>
    <definedName name="PM_ELPA">'[6]Plano de Manutenção'!$X$272:$AD$299</definedName>
    <definedName name="PM_LESTE">'[6]Plano de Manutenção'!$X$182:$AD$209</definedName>
    <definedName name="PM_OESTE">'[6]Plano de Manutenção'!$X$212:$AD$239</definedName>
    <definedName name="PM_SUL">'[6]Plano de Manutenção'!$X$242:$AD$269</definedName>
    <definedName name="PONTOCONEX">'[5]Dados Must'!$C$4:$N$22</definedName>
    <definedName name="PORDIV" localSheetId="9">#REF!</definedName>
    <definedName name="PORDIV" localSheetId="10">#REF!</definedName>
    <definedName name="PORDIV" localSheetId="2">#REF!</definedName>
    <definedName name="PORDIV" localSheetId="5">#REF!</definedName>
    <definedName name="PORDIV">#REF!</definedName>
    <definedName name="PPPP" localSheetId="2">#REF!</definedName>
    <definedName name="PPPP" localSheetId="5">#REF!</definedName>
    <definedName name="PPPP">#REF!</definedName>
    <definedName name="PR_AC">'[6]Dados Segurança'!$B$60:$I$64</definedName>
    <definedName name="PR_LM">'[6]Dados Segurança'!$B$53:$I$57</definedName>
    <definedName name="Prepago_Deuda">'[12]#¡REF'!$B$8</definedName>
    <definedName name="PREST" localSheetId="9">#REF!</definedName>
    <definedName name="PREST" localSheetId="10">#REF!</definedName>
    <definedName name="PREST" localSheetId="2">#REF!</definedName>
    <definedName name="PREST" localSheetId="5">#REF!</definedName>
    <definedName name="PREST">#REF!</definedName>
    <definedName name="PRESTTOT" localSheetId="2">#REF!</definedName>
    <definedName name="PRESTTOT" localSheetId="5">#REF!</definedName>
    <definedName name="PRESTTOT">#REF!</definedName>
    <definedName name="Prima_o_subsidio_de_alimentación" localSheetId="2">#REF!</definedName>
    <definedName name="Prima_o_subsidio_de_alimentación" localSheetId="5">#REF!</definedName>
    <definedName name="Prima_o_subsidio_de_alimentación">#REF!</definedName>
    <definedName name="Print_Area_MI">#REF!</definedName>
    <definedName name="PROATIVPC">[5]DadosSeguranc!$D$324:$AC$365</definedName>
    <definedName name="PROATIVPP">[5]DadosSeguranc!$D$278:$AC$319</definedName>
    <definedName name="Procon">'[6]Dados Ouvidoria II'!$C$60:$O$66</definedName>
    <definedName name="PRODAT">'[5]Dados Prod Serv'!$B$9:$N$10</definedName>
    <definedName name="PRODBT">'[5]Dados Prod Serv'!$B$3:$N$4</definedName>
    <definedName name="PROG">[6]Cálculos_DM!$B$42:$O$49</definedName>
    <definedName name="prospfyu" localSheetId="9">#REF!</definedName>
    <definedName name="prospfyu" localSheetId="10">#REF!</definedName>
    <definedName name="prospfyu" localSheetId="2">#REF!</definedName>
    <definedName name="prospfyu" localSheetId="5">#REF!</definedName>
    <definedName name="prospfyu">#REF!</definedName>
    <definedName name="prospindic" localSheetId="2">#REF!</definedName>
    <definedName name="prospindic" localSheetId="5">#REF!</definedName>
    <definedName name="prospindic">#REF!</definedName>
    <definedName name="Provisiones">'[12]#¡REF'!$B$18</definedName>
    <definedName name="PROYC" localSheetId="9">#REF!</definedName>
    <definedName name="PROYC" localSheetId="10">#REF!</definedName>
    <definedName name="PROYC" localSheetId="2">#REF!</definedName>
    <definedName name="PROYC" localSheetId="5">#REF!</definedName>
    <definedName name="PROYC">#REF!</definedName>
    <definedName name="PUBLICO">'[6]Dados Segurança'!$B$80:$I$82</definedName>
    <definedName name="q" localSheetId="9">[24]Hoja1!#REF!</definedName>
    <definedName name="q" localSheetId="10">[24]Hoja1!#REF!</definedName>
    <definedName name="q" localSheetId="2">[25]Hoja1!#REF!</definedName>
    <definedName name="q">[24]Hoja1!#REF!</definedName>
    <definedName name="qq" localSheetId="9" hidden="1">#REF!</definedName>
    <definedName name="qq" localSheetId="10" hidden="1">#REF!</definedName>
    <definedName name="qq" localSheetId="2" hidden="1">#REF!</definedName>
    <definedName name="qq" localSheetId="5" hidden="1">#REF!</definedName>
    <definedName name="qq" hidden="1">#REF!</definedName>
    <definedName name="qryActivs_USDxUnidadesConstructivas" localSheetId="2">#REF!</definedName>
    <definedName name="qryActivs_USDxUnidadesConstructivas" localSheetId="5">#REF!</definedName>
    <definedName name="qryActivs_USDxUnidadesConstructivas">#REF!</definedName>
    <definedName name="qryVentasxOficina" localSheetId="2">#REF!</definedName>
    <definedName name="qryVentasxOficina" localSheetId="5">#REF!</definedName>
    <definedName name="qryVentasxOficina">#REF!</definedName>
    <definedName name="rangosub">#REF!</definedName>
    <definedName name="RawData">#REF!</definedName>
    <definedName name="Realizado">'[23]Dados de relacionamento'!$B$25:$M$32</definedName>
    <definedName name="RECAUDO">'[12]#¡REF'!$B$45</definedName>
    <definedName name="recaudo_cartera">[4]Gráficas!$A$61:$H$64</definedName>
    <definedName name="Reclamacao">'[11]REFAT_GRUPO-B_ELPA'!$AW$3</definedName>
    <definedName name="RECLAMADO">'[6]Dados Faturamento'!$C$51:$N$57</definedName>
    <definedName name="Ref_Ano">'[6]Dados Faturamento'!$AV$11</definedName>
    <definedName name="Ref_Qtd_Fat">'[6]Dados Faturamento'!$AU$3</definedName>
    <definedName name="Ref_Qtd_Ree">'[6]Dados Faturamento'!$AV$3</definedName>
    <definedName name="Ref_Qtde_ConInt">'[6]Dados Faturamento'!$AY$3</definedName>
    <definedName name="Ref_Unidades">'[6]Dados Faturamento'!$AZ$14</definedName>
    <definedName name="referenc_margen_ebitda">'[4]PyG Año 00-01-02'!$A$278</definedName>
    <definedName name="REITERADAS">'[5]Dados de Ouvidoria'!$D$18:$P$31</definedName>
    <definedName name="REJE_RELIG">'[6]Indicadores Associados (2)'!$AI$19:$AV$46</definedName>
    <definedName name="RELACION_GASTOS_A.O.M" localSheetId="9">'[12]#¡REF'!#REF!</definedName>
    <definedName name="RELACION_GASTOS_A.O.M" localSheetId="10">'[12]#¡REF'!#REF!</definedName>
    <definedName name="RELACION_GASTOS_A.O.M">'[12]#¡REF'!#REF!</definedName>
    <definedName name="RELACION_GASTOS_A.O.M___STE">'[12]#¡REF'!$B$34</definedName>
    <definedName name="RELACION_GASTOS_A.O.M_TOTAL" localSheetId="9">'[12]#¡REF'!#REF!</definedName>
    <definedName name="RELACION_GASTOS_A.O.M_TOTAL" localSheetId="10">'[12]#¡REF'!#REF!</definedName>
    <definedName name="RELACION_GASTOS_A.O.M_TOTAL">'[12]#¡REF'!#REF!</definedName>
    <definedName name="remuneracicndmem">'[4]aom reg'!$B$23</definedName>
    <definedName name="ren" localSheetId="9">#REF!</definedName>
    <definedName name="ren" localSheetId="10">#REF!</definedName>
    <definedName name="ren" localSheetId="2">#REF!</definedName>
    <definedName name="ren" localSheetId="5">#REF!</definedName>
    <definedName name="ren">#REF!</definedName>
    <definedName name="rent" localSheetId="2">#REF!</definedName>
    <definedName name="rent" localSheetId="5">#REF!</definedName>
    <definedName name="rent">#REF!</definedName>
    <definedName name="rentafactores" localSheetId="2">#REF!</definedName>
    <definedName name="rentafactores" localSheetId="5">#REF!</definedName>
    <definedName name="rentafactores">#REF!</definedName>
    <definedName name="RENTAL">#REF!</definedName>
    <definedName name="REP">#REF!</definedName>
    <definedName name="rep_Saldo_Bloqueado_Titulos">'[26]rep_Saldo Bloqueado'!$D$1:$H$1</definedName>
    <definedName name="rep_Saldo_Bloqueado_Tudo">'[26]rep_Saldo Bloqueado'!$D$1:$H$159</definedName>
    <definedName name="REPDIV" localSheetId="9">#REF!</definedName>
    <definedName name="REPDIV" localSheetId="10">#REF!</definedName>
    <definedName name="REPDIV" localSheetId="2">#REF!</definedName>
    <definedName name="REPDIV" localSheetId="5">#REF!</definedName>
    <definedName name="REPDIV">#REF!</definedName>
    <definedName name="REPOCALC" localSheetId="2">#REF!</definedName>
    <definedName name="REPOCALC" localSheetId="5">#REF!</definedName>
    <definedName name="REPOCALC">#REF!</definedName>
    <definedName name="REPOPRO" localSheetId="2">#REF!</definedName>
    <definedName name="REPOPRO" localSheetId="5">#REF!</definedName>
    <definedName name="REPOPRO">#REF!</definedName>
    <definedName name="REPSUB">#REF!</definedName>
    <definedName name="requeri_de_efecti">'[15]graf indi'!$J$73</definedName>
    <definedName name="RESBCE" localSheetId="9">#REF!</definedName>
    <definedName name="RESBCE" localSheetId="10">#REF!</definedName>
    <definedName name="RESBCE" localSheetId="2">#REF!</definedName>
    <definedName name="RESBCE" localSheetId="5">#REF!</definedName>
    <definedName name="RESBCE">#REF!</definedName>
    <definedName name="RESFYU" localSheetId="2">#REF!</definedName>
    <definedName name="RESFYU" localSheetId="5">#REF!</definedName>
    <definedName name="RESFYU">#REF!</definedName>
    <definedName name="RESPYG" localSheetId="2">#REF!</definedName>
    <definedName name="RESPYG" localSheetId="5">#REF!</definedName>
    <definedName name="RESPYG">#REF!</definedName>
    <definedName name="RESREL">#REF!</definedName>
    <definedName name="Resultado_no_operacional">'[12]#¡REF'!$B$25</definedName>
    <definedName name="Resumen" localSheetId="9" hidden="1">#REF!</definedName>
    <definedName name="Resumen" localSheetId="10" hidden="1">#REF!</definedName>
    <definedName name="Resumen" localSheetId="2" hidden="1">#REF!</definedName>
    <definedName name="Resumen" localSheetId="5" hidden="1">#REF!</definedName>
    <definedName name="Resumen" hidden="1">#REF!</definedName>
    <definedName name="Resumen_por_Gerencia" localSheetId="2">#REF!</definedName>
    <definedName name="Resumen_por_Gerencia" localSheetId="5">#REF!</definedName>
    <definedName name="Resumen_por_Gerencia">#REF!</definedName>
    <definedName name="Resumen_PyG" localSheetId="2">#REF!</definedName>
    <definedName name="Resumen_PyG" localSheetId="5">#REF!</definedName>
    <definedName name="Resumen_PyG">#REF!</definedName>
    <definedName name="Resumen_Total">#REF!</definedName>
    <definedName name="RESUMO" localSheetId="2">'[27]NGs. BANCO DADOS'!#REF!</definedName>
    <definedName name="RESUMO">'[28]NGs. BANCO DADOS'!#REF!</definedName>
    <definedName name="RESUMO_GERAL" localSheetId="9">#REF!</definedName>
    <definedName name="RESUMO_GERAL" localSheetId="10">#REF!</definedName>
    <definedName name="RESUMO_GERAL" localSheetId="2">#REF!</definedName>
    <definedName name="RESUMO_GERAL" localSheetId="5">#REF!</definedName>
    <definedName name="RESUMO_GERAL">#REF!</definedName>
    <definedName name="Retroativa">'[6]Dados Perdas RAA'!$A$9:$N$15</definedName>
    <definedName name="Retroativa_Meta">'[6]Dados Perdas RAA'!$A$87:$N$93</definedName>
    <definedName name="RFP" localSheetId="9">#REF!</definedName>
    <definedName name="RFP" localSheetId="10">#REF!</definedName>
    <definedName name="RFP" localSheetId="2">#REF!</definedName>
    <definedName name="RFP" localSheetId="5">#REF!</definedName>
    <definedName name="RFP">#REF!</definedName>
    <definedName name="RFPC" localSheetId="2">#REF!</definedName>
    <definedName name="RFPC" localSheetId="5">#REF!</definedName>
    <definedName name="RFPC">#REF!</definedName>
    <definedName name="RFTITLE" localSheetId="2">#REF!</definedName>
    <definedName name="RFTITLE" localSheetId="5">#REF!</definedName>
    <definedName name="RFTITLE">#REF!</definedName>
    <definedName name="RTRETERTERTERTERT">#REF!</definedName>
    <definedName name="RU">'[6]Indicadores Associados (2)'!$C$19:$P$46</definedName>
    <definedName name="Saldo">'[12]#¡REF'!$B$9</definedName>
    <definedName name="Saldo_Bloqueado_Ano" localSheetId="9">[29]Dados_Saldo_Bloq!#REF!</definedName>
    <definedName name="Saldo_Bloqueado_Ano" localSheetId="10">[29]Dados_Saldo_Bloq!#REF!</definedName>
    <definedName name="Saldo_Bloqueado_Ano">[29]Dados_Saldo_Bloq!#REF!</definedName>
    <definedName name="Saldo_Bloqueado_Bloqueado_Contas" localSheetId="9">[29]Dados_Saldo_Bloq!#REF!</definedName>
    <definedName name="Saldo_Bloqueado_Bloqueado_Contas" localSheetId="10">[29]Dados_Saldo_Bloq!#REF!</definedName>
    <definedName name="Saldo_Bloqueado_Bloqueado_Contas">[29]Dados_Saldo_Bloq!#REF!</definedName>
    <definedName name="Saldo_Bloqueado_Bloqueado_Valor">[29]Dados_Saldo_Bloq!#REF!</definedName>
    <definedName name="Saldo_Bloqueado_Mes">[29]Dados_Saldo_Bloq!#REF!</definedName>
    <definedName name="Saldo_Bloqueado_Unidade_Anhembi">[29]Dados_Saldo_Bloq!#REF!</definedName>
    <definedName name="Saldo_Bloqueado_Unidade_Centro">[29]Dados_Saldo_Bloq!#REF!</definedName>
    <definedName name="Saldo_Bloqueado_Unidade_Grande_ABC">[29]Dados_Saldo_Bloq!#REF!</definedName>
    <definedName name="Saldo_Bloqueado_Unidade_Oeste">[29]Dados_Saldo_Bloq!#REF!</definedName>
    <definedName name="Saldo_Bloqueado_Unidade_Portal_Leste_Trabalhadores">[29]Dados_Saldo_Bloq!#REF!</definedName>
    <definedName name="Saldo_Bloqueado_Unidade_Sao_Paulo">[29]Dados_Saldo_Bloq!#REF!</definedName>
    <definedName name="Saldo_Inicial">'[12]#¡REF'!$B$49</definedName>
    <definedName name="saldodeuda" localSheetId="9">#REF!</definedName>
    <definedName name="saldodeuda" localSheetId="10">#REF!</definedName>
    <definedName name="saldodeuda" localSheetId="2">#REF!</definedName>
    <definedName name="saldodeuda" localSheetId="5">#REF!</definedName>
    <definedName name="saldodeuda">#REF!</definedName>
    <definedName name="sasasas" localSheetId="2">#REF!</definedName>
    <definedName name="sasasas" localSheetId="5">#REF!</definedName>
    <definedName name="sasasas">#REF!</definedName>
    <definedName name="SCREEN" localSheetId="2">#REF!</definedName>
    <definedName name="SCREEN" localSheetId="5">#REF!</definedName>
    <definedName name="SCREEN">#REF!</definedName>
    <definedName name="SDSDSDSD">#REF!</definedName>
    <definedName name="SEG_CONTR">'[6]Dados Segurança'!$A$39:$Q$44</definedName>
    <definedName name="SEG_PED">'[6]Indicadores Associados (2)'!$S$19:$AF$46</definedName>
    <definedName name="Seg_Pedidor_05">'[6]2º 3º pedidos'!$D$33:$P$39</definedName>
    <definedName name="Seg_Pedidos_04">'[6]2º 3º pedidos'!$D$24:$P$30</definedName>
    <definedName name="SEG_PROP">'[6]Dados Segurança'!$A$32:$Q$37</definedName>
    <definedName name="SEG_PUBL">'[6]Dados Segurança'!$A$46:$Q$49</definedName>
    <definedName name="SEGACPP">[5]DadosSeguranc!$C$140:$AB$183</definedName>
    <definedName name="SEGDIST">[5]DadosSeguranc!$C$139:$AB$179</definedName>
    <definedName name="SEGNATCR">[5]DadosSeguranc!$B$234:$CN$257</definedName>
    <definedName name="SEGNATPR">[5]DadosSeguranc!$B$207:$CN$230</definedName>
    <definedName name="SEGPC">[5]DadosSeguranc!$AF$140:$BE$183</definedName>
    <definedName name="SEGPED">'[5]Dados Call Center'!$C$2:$O$19</definedName>
    <definedName name="SEGPUBL">[5]DadosSeguranc!$B$376:$CA$379</definedName>
    <definedName name="SEGPUBLTIPO">[5]DadosSeguranc!$B$418:$CA$438</definedName>
    <definedName name="SEGTRESPED">'[5]Dados de Ouvidoria'!$D$34:$P$51</definedName>
    <definedName name="SEGUROS_GG" localSheetId="9">#REF!</definedName>
    <definedName name="SEGUROS_GG" localSheetId="10">#REF!</definedName>
    <definedName name="SEGUROS_GG" localSheetId="2">#REF!</definedName>
    <definedName name="SEGUROS_GG" localSheetId="5">#REF!</definedName>
    <definedName name="SEGUROS_GG">#REF!</definedName>
    <definedName name="sensibilidad_deval">'[10]#¡REF'!$C$67:$S$75</definedName>
    <definedName name="sensibilidad_ipc">'[10]#¡REF'!$C$67:$L$71</definedName>
    <definedName name="SENSIBILIDADES" localSheetId="9">#REF!</definedName>
    <definedName name="SENSIBILIDADES" localSheetId="10">#REF!</definedName>
    <definedName name="SENSIBILIDADES" localSheetId="2">#REF!</definedName>
    <definedName name="SENSIBILIDADES" localSheetId="5">#REF!</definedName>
    <definedName name="SENSIBILIDADES">#REF!</definedName>
    <definedName name="Servicio_de_la_Deuda">'[12]#¡REF'!$B$55</definedName>
    <definedName name="SERVICIOS_PERSONALES" localSheetId="9">#REF!</definedName>
    <definedName name="SERVICIOS_PERSONALES" localSheetId="10">#REF!</definedName>
    <definedName name="SERVICIOS_PERSONALES" localSheetId="2">#REF!</definedName>
    <definedName name="SERVICIOS_PERSONALES" localSheetId="5">#REF!</definedName>
    <definedName name="SERVICIOS_PERSONALES">#REF!</definedName>
    <definedName name="SERVIÇOS" localSheetId="2">#REF!</definedName>
    <definedName name="SERVIÇOS" localSheetId="5">#REF!</definedName>
    <definedName name="SERVIÇOS">#REF!</definedName>
    <definedName name="SGRAL" localSheetId="2">#REF!</definedName>
    <definedName name="SGRAL" localSheetId="5">#REF!</definedName>
    <definedName name="SGRAL">#REF!</definedName>
    <definedName name="SHARED_FORMULA_0">#N/A</definedName>
    <definedName name="SHARED_FORMULA_1">#N/A</definedName>
    <definedName name="SHARED_FORMULA_2">#N/A</definedName>
    <definedName name="SheetName" localSheetId="9">#REF!</definedName>
    <definedName name="SheetName" localSheetId="10">#REF!</definedName>
    <definedName name="SheetName">#REF!</definedName>
    <definedName name="SI">#REF!</definedName>
    <definedName name="snofactexpo">#REF!</definedName>
    <definedName name="snofactimpo">#REF!</definedName>
    <definedName name="SOL">#REF!</definedName>
    <definedName name="solver_lin" hidden="1">0</definedName>
    <definedName name="solver_num" hidden="1">0</definedName>
    <definedName name="solver_opt" hidden="1">#REF!</definedName>
    <definedName name="solver_typ" hidden="1">1</definedName>
    <definedName name="solver_val" hidden="1">0</definedName>
    <definedName name="SPOT_EUR">'[10]#¡REF'!$C$45:$C$46</definedName>
    <definedName name="SPOT_JPY">'[10]#¡REF'!$D$45:$D$46</definedName>
    <definedName name="subordinadas">[15]Subordinadas!$A$2:$G$45</definedName>
    <definedName name="SUBT_EXT">[6]Cálculos_DM!$B$22:$O$29</definedName>
    <definedName name="SUBT_INT">[6]Cálculos_DM!$B$32:$O$39</definedName>
    <definedName name="Sueldos_del__Personal" localSheetId="9">#REF!</definedName>
    <definedName name="Sueldos_del__Personal" localSheetId="10">#REF!</definedName>
    <definedName name="Sueldos_del__Personal" localSheetId="2">#REF!</definedName>
    <definedName name="Sueldos_del__Personal" localSheetId="5">#REF!</definedName>
    <definedName name="Sueldos_del__Personal">#REF!</definedName>
    <definedName name="supexpo" localSheetId="2">#REF!</definedName>
    <definedName name="supexpo" localSheetId="5">#REF!</definedName>
    <definedName name="supexpo">#REF!</definedName>
    <definedName name="supimpo" localSheetId="2">#REF!</definedName>
    <definedName name="supimpo" localSheetId="5">#REF!</definedName>
    <definedName name="supimpo">#REF!</definedName>
    <definedName name="supuestos">#REF!</definedName>
    <definedName name="sw_183_list">#REF!</definedName>
    <definedName name="sw_2_list">#REF!</definedName>
    <definedName name="T90_GERAL">#REF!</definedName>
    <definedName name="T90_MEDIA">#REF!</definedName>
    <definedName name="T90_NEG">#REF!</definedName>
    <definedName name="T90_PREF">#REF!</definedName>
    <definedName name="T90_TOI">#REF!</definedName>
    <definedName name="Tab_T90">'[6]Dados Agencias'!$Q$27:$AD$75</definedName>
    <definedName name="TAB_TMA">'[6]Dados Agencias'!$AF$27:$AS$75</definedName>
    <definedName name="Tab_TME">'[6]Dados Agencias'!$B$27:$O$75</definedName>
    <definedName name="TABLA_FWDS">'[10]#¡REF'!$C$87:$I$107</definedName>
    <definedName name="TABLA_FWDS_COPIA">'[10]#¡REF'!$C$64:$I$84</definedName>
    <definedName name="TablaHistorico" hidden="1">'[10]#¡REF'!$A$702:$B$3684</definedName>
    <definedName name="TABLE" localSheetId="9">#REF!</definedName>
    <definedName name="TABLE" localSheetId="10">#REF!</definedName>
    <definedName name="TABLE" localSheetId="2">#REF!</definedName>
    <definedName name="TABLE" localSheetId="5">#REF!</definedName>
    <definedName name="TABLE">#REF!</definedName>
    <definedName name="TABLE_2" localSheetId="2">#REF!</definedName>
    <definedName name="TABLE_2" localSheetId="5">#REF!</definedName>
    <definedName name="TABLE_2">#REF!</definedName>
    <definedName name="TARIFAS" localSheetId="2">#REF!</definedName>
    <definedName name="TARIFAS" localSheetId="5">#REF!</definedName>
    <definedName name="TARIFAS">#REF!</definedName>
    <definedName name="TASA">#REF!</definedName>
    <definedName name="TASATOT">#REF!</definedName>
    <definedName name="TCD_META">'[6]Dados Perdas'!$AG$36:$AS$42</definedName>
    <definedName name="TCD_REAL">'[6]Dados Perdas'!$AG$26:$AS$32</definedName>
    <definedName name="TD">[7]ELEGIR!$D$7</definedName>
    <definedName name="TELEC" localSheetId="9">#REF!</definedName>
    <definedName name="TELEC" localSheetId="10">#REF!</definedName>
    <definedName name="TELEC" localSheetId="2">#REF!</definedName>
    <definedName name="TELEC" localSheetId="5">#REF!</definedName>
    <definedName name="TELEC">#REF!</definedName>
    <definedName name="Tempo_Medio_CE">'[6]Dados de relacionamento'!$B$130:$N$136</definedName>
    <definedName name="Tempo_Medio_LN">'[6]Dados de relacionamento'!$B$48:$N$54</definedName>
    <definedName name="Tempo_Medio_RL">'[6]Dados de relacionamento'!$B$73:$N$79</definedName>
    <definedName name="Tempo_Medio_RLU">'[6]Dados de relacionamento'!$B$98:$N$104</definedName>
    <definedName name="Tempo_Medio_SE">'[6]Dados de relacionamento'!$B$152:$N$158</definedName>
    <definedName name="TEMPORAL" localSheetId="9">#REF!</definedName>
    <definedName name="TEMPORAL" localSheetId="10">#REF!</definedName>
    <definedName name="TEMPORAL" localSheetId="2">#REF!</definedName>
    <definedName name="TEMPORAL" localSheetId="5">#REF!</definedName>
    <definedName name="TEMPORAL">#REF!</definedName>
    <definedName name="Ter_Pedidos_04">'[6]2º 3º pedidos'!$D$52:$P$58</definedName>
    <definedName name="Ter_Pedidos_05">'[6]2º 3º pedidos'!$D$61:$P$67</definedName>
    <definedName name="TERCER_PLAN_DE_TRANSMISION" localSheetId="9">#REF!</definedName>
    <definedName name="TERCER_PLAN_DE_TRANSMISION" localSheetId="10">#REF!</definedName>
    <definedName name="TERCER_PLAN_DE_TRANSMISION" localSheetId="2">#REF!</definedName>
    <definedName name="TERCER_PLAN_DE_TRANSMISION" localSheetId="5">#REF!</definedName>
    <definedName name="TERCER_PLAN_DE_TRANSMISION">#REF!</definedName>
    <definedName name="TERCPED">'[5]Dados Call Center'!$S$2:$AE$19</definedName>
    <definedName name="TEST0" localSheetId="9">#REF!</definedName>
    <definedName name="TEST0" localSheetId="10">#REF!</definedName>
    <definedName name="TEST0" localSheetId="2">#REF!</definedName>
    <definedName name="TEST0" localSheetId="5">#REF!</definedName>
    <definedName name="TEST0">#REF!</definedName>
    <definedName name="TEST1" localSheetId="2">#REF!</definedName>
    <definedName name="TEST1" localSheetId="5">#REF!</definedName>
    <definedName name="TEST1">#REF!</definedName>
    <definedName name="TEST2" localSheetId="2">#REF!</definedName>
    <definedName name="TEST2" localSheetId="5">#REF!</definedName>
    <definedName name="TEST2">#REF!</definedName>
    <definedName name="TESTHKEY">#REF!</definedName>
    <definedName name="TESTKEYS">#REF!</definedName>
    <definedName name="TESTVKEY">#REF!</definedName>
    <definedName name="TGTFCONTRAT">[5]DadosSeguranc!$G$70:$S$135</definedName>
    <definedName name="TGTFPROP">[5]DadosSeguranc!$G$2:$S$67</definedName>
    <definedName name="TIME1" localSheetId="9">#REF!</definedName>
    <definedName name="TIME1" localSheetId="10">#REF!</definedName>
    <definedName name="TIME1" localSheetId="2">#REF!</definedName>
    <definedName name="TIME1" localSheetId="5">#REF!</definedName>
    <definedName name="TIME1">#REF!</definedName>
    <definedName name="TIME2" localSheetId="2">#REF!</definedName>
    <definedName name="TIME2" localSheetId="5">#REF!</definedName>
    <definedName name="TIME2">#REF!</definedName>
    <definedName name="TMA">'[5]Dados DEC e FEC'!$D$247:$Q$258</definedName>
    <definedName name="TME">'[5]Dados Ind Com'!$D$16:$P$39</definedName>
    <definedName name="TME_GERAL" localSheetId="9">#REF!</definedName>
    <definedName name="TME_GERAL" localSheetId="10">#REF!</definedName>
    <definedName name="TME_GERAL" localSheetId="2">#REF!</definedName>
    <definedName name="TME_GERAL" localSheetId="5">#REF!</definedName>
    <definedName name="TME_GERAL">#REF!</definedName>
    <definedName name="TME_MEDIA" localSheetId="2">#REF!</definedName>
    <definedName name="TME_MEDIA" localSheetId="5">#REF!</definedName>
    <definedName name="TME_MEDIA">#REF!</definedName>
    <definedName name="TME_NEG" localSheetId="2">#REF!</definedName>
    <definedName name="TME_NEG" localSheetId="5">#REF!</definedName>
    <definedName name="TME_NEG">#REF!</definedName>
    <definedName name="TME_PREF">#REF!</definedName>
    <definedName name="TME_TOI">#REF!</definedName>
    <definedName name="TML">'[5]Dados Ind Com'!$D$95:$P$118</definedName>
    <definedName name="TMR">'[5]Dados Ind Com'!$D$43:$P$66</definedName>
    <definedName name="TMRU">'[5]Dados Ind Com'!$D$69:$P$92</definedName>
    <definedName name="TMS">'[5]Dados Ind Com'!$D$2:$P$13</definedName>
    <definedName name="TNOV">'[5]Dados DEC e FEC'!$D$261:$P$272</definedName>
    <definedName name="TNOVENTA">'[5]Dados DEC e FEC'!$D$261:$Q$272</definedName>
    <definedName name="TOI_META">'[6]Dados Perdas'!$R$36:$AD$42</definedName>
    <definedName name="TOI_REAL">'[6]Dados Perdas'!$R$26:$AD$32</definedName>
    <definedName name="torres">[4]Gráficas!$A$55:$H$57</definedName>
    <definedName name="TOTAL">[6]Cálculos_DM!$B$12:$O$19</definedName>
    <definedName name="TOTAL_CI">'[6]Dados Faturamento'!$C$41:$N$47</definedName>
    <definedName name="TOTAL_FAT">'[6]Dados Faturamento'!$C$21:$N$27</definedName>
    <definedName name="TOTAL_ISA" localSheetId="9">#REF!</definedName>
    <definedName name="TOTAL_ISA" localSheetId="10">#REF!</definedName>
    <definedName name="TOTAL_ISA" localSheetId="2">#REF!</definedName>
    <definedName name="TOTAL_ISA" localSheetId="5">#REF!</definedName>
    <definedName name="TOTAL_ISA">#REF!</definedName>
    <definedName name="TOTAL_RECLAM">'[6]Dados Faturamento'!$C$51:$N$57</definedName>
    <definedName name="TOTAL_REFAT">'[6]Dados Faturamento'!$C$31:$N$37</definedName>
    <definedName name="Totales" localSheetId="9">#REF!,#REF!,#REF!,#REF!,#REF!,#REF!,#REF!,#REF!,#REF!,#REF!,#REF!,#REF!,#REF!,#REF!,#REF!,#REF!,#REF!,#REF!,#REF!,#REF!,#REF!,#REF!,#REF!,#REF!,#REF!,#REF!,#REF!,#REF!,#REF!,#REF!,#REF!,#REF!,#REF!,#REF!,#REF!,#REF!</definedName>
    <definedName name="Totales" localSheetId="10">#REF!,#REF!,#REF!,#REF!,#REF!,#REF!,#REF!,#REF!,#REF!,#REF!,#REF!,#REF!,#REF!,#REF!,#REF!,#REF!,#REF!,#REF!,#REF!,#REF!,#REF!,#REF!,#REF!,#REF!,#REF!,#REF!,#REF!,#REF!,#REF!,#REF!,#REF!,#REF!,#REF!,#REF!,#REF!,#REF!</definedName>
    <definedName name="Totales" localSheetId="2">#REF!,#REF!,#REF!,#REF!,#REF!,#REF!,#REF!,#REF!,#REF!,#REF!,#REF!,#REF!,#REF!,#REF!,#REF!,#REF!,#REF!,#REF!,#REF!,#REF!,#REF!,#REF!,#REF!,#REF!,#REF!,#REF!,#REF!,#REF!,#REF!,#REF!,#REF!,#REF!,#REF!,#REF!,#REF!,#REF!</definedName>
    <definedName name="Totales" localSheetId="5">#REF!,#REF!,#REF!,#REF!,#REF!,#REF!,#REF!,#REF!,#REF!,#REF!,#REF!,#REF!,#REF!,#REF!,#REF!,#REF!,#REF!,#REF!,#REF!,#REF!,#REF!,#REF!,#REF!,#REF!,#REF!,#REF!,#REF!,#REF!,#REF!,#REF!,#REF!,#REF!,#REF!,#REF!,#REF!,#REF!</definedName>
    <definedName name="Totales">#REF!,#REF!,#REF!,#REF!,#REF!,#REF!,#REF!,#REF!,#REF!,#REF!,#REF!,#REF!,#REF!,#REF!,#REF!,#REF!,#REF!,#REF!,#REF!,#REF!,#REF!,#REF!,#REF!,#REF!,#REF!,#REF!,#REF!,#REF!,#REF!,#REF!,#REF!,#REF!,#REF!,#REF!,#REF!,#REF!</definedName>
    <definedName name="transferencias" localSheetId="9">#REF!</definedName>
    <definedName name="transferencias" localSheetId="10">#REF!</definedName>
    <definedName name="transferencias" localSheetId="2">#REF!</definedName>
    <definedName name="transferencias" localSheetId="5">#REF!</definedName>
    <definedName name="transferencias">#REF!</definedName>
    <definedName name="TSFR2" localSheetId="2">#REF!</definedName>
    <definedName name="TSFR2">#REF!</definedName>
    <definedName name="TSFR3" localSheetId="2">#REF!</definedName>
    <definedName name="TSFR3">#REF!</definedName>
    <definedName name="TTE">#REF!</definedName>
    <definedName name="TXARREC">'[5]Dados Inadimplência'!$C$75:$N$92</definedName>
    <definedName name="TXARRECMETA">'[6]Dados Inadimplência'!$V$67:$AH$73</definedName>
    <definedName name="Unidad" localSheetId="9">[21]Datos!#REF!</definedName>
    <definedName name="Unidad" localSheetId="10">[21]Datos!#REF!</definedName>
    <definedName name="Unidad" localSheetId="2">[22]Datos!#REF!</definedName>
    <definedName name="Unidad">[21]Datos!#REF!</definedName>
    <definedName name="Unidade">'[8]Cadastro Trafos'!$W$3:$W$8</definedName>
    <definedName name="UNO" localSheetId="9">#REF!</definedName>
    <definedName name="UNO" localSheetId="10">#REF!</definedName>
    <definedName name="UNO" localSheetId="2">#REF!</definedName>
    <definedName name="UNO" localSheetId="5">#REF!</definedName>
    <definedName name="UNO">#REF!</definedName>
    <definedName name="UPS" localSheetId="9">'[17]Dados Work'!#REF!</definedName>
    <definedName name="UPS" localSheetId="10">'[17]Dados Work'!#REF!</definedName>
    <definedName name="UPS" localSheetId="2">'[17]Dados Work'!#REF!</definedName>
    <definedName name="UPS">'[17]Dados Work'!#REF!</definedName>
    <definedName name="UPSOPER07" localSheetId="9">#REF!</definedName>
    <definedName name="UPSOPER07" localSheetId="10">#REF!</definedName>
    <definedName name="UPSOPER07" localSheetId="2">#REF!</definedName>
    <definedName name="UPSOPER07" localSheetId="5">#REF!</definedName>
    <definedName name="UPSOPER07">#REF!</definedName>
    <definedName name="UPSPERD07" localSheetId="2">#REF!</definedName>
    <definedName name="UPSPERD07" localSheetId="5">#REF!</definedName>
    <definedName name="UPSPERD07">#REF!</definedName>
    <definedName name="UPSSUB07" localSheetId="2">#REF!</definedName>
    <definedName name="UPSSUB07" localSheetId="5">#REF!</definedName>
    <definedName name="UPSSUB07">#REF!</definedName>
    <definedName name="UPSUNDER07">#REF!</definedName>
    <definedName name="Utilidad_antes_de_C.M.">'[12]#¡REF'!$B$26</definedName>
    <definedName name="Utilidad_Neta">'[12]#¡REF'!$B$29</definedName>
    <definedName name="Utilidad_Operacional">'[12]#¡REF'!$B$19</definedName>
    <definedName name="v" localSheetId="9">#REF!</definedName>
    <definedName name="v" localSheetId="10">#REF!</definedName>
    <definedName name="v" localSheetId="2">#REF!</definedName>
    <definedName name="v" localSheetId="5">#REF!</definedName>
    <definedName name="v">#REF!</definedName>
    <definedName name="VALOR_DEP" localSheetId="2">#REF!</definedName>
    <definedName name="VALOR_DEP" localSheetId="5">#REF!</definedName>
    <definedName name="VALOR_DEP">#REF!</definedName>
    <definedName name="VALUE">'[5]Dados RiscoEnergia'!$F$3:$Q$4</definedName>
    <definedName name="VOL_EUR">'[10]#¡REF'!$C$48</definedName>
    <definedName name="VOL_JPY">'[10]#¡REF'!$D$48</definedName>
    <definedName name="WH" localSheetId="9">#REF!</definedName>
    <definedName name="WH" localSheetId="10">#REF!</definedName>
    <definedName name="WH" localSheetId="2">#REF!</definedName>
    <definedName name="WH" localSheetId="5">#REF!</definedName>
    <definedName name="WH">#REF!</definedName>
    <definedName name="workganho" localSheetId="2">#REF!</definedName>
    <definedName name="workganho" localSheetId="5">#REF!</definedName>
    <definedName name="workganho">#REF!</definedName>
    <definedName name="WORKSHEET" localSheetId="2">#REF!</definedName>
    <definedName name="WORKSHEET" localSheetId="5">#REF!</definedName>
    <definedName name="WORKSHEET">#REF!</definedName>
    <definedName name="WP">#REF!</definedName>
    <definedName name="Z_3593CE10_0AFF_4168_863E_673580190D43_.wvu.Cols" hidden="1">#REF!</definedName>
    <definedName name="Z_A0DD6017_E189_11D6_9013_0008C7630F83_.wvu.PrintArea"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6" l="1"/>
  <c r="J14" i="16"/>
  <c r="AB15" i="22" l="1"/>
  <c r="AB18" i="22" s="1"/>
  <c r="AB22" i="22" s="1"/>
  <c r="AB25" i="22" s="1"/>
  <c r="AB28" i="22" s="1"/>
  <c r="AB107" i="22"/>
  <c r="AB111" i="22" s="1"/>
  <c r="AB114" i="22" s="1"/>
  <c r="AB117" i="22" s="1"/>
  <c r="AB124" i="22"/>
  <c r="AB133" i="22"/>
  <c r="AB149" i="22" s="1"/>
  <c r="AB148" i="22"/>
  <c r="AB161" i="22"/>
  <c r="AB171" i="22"/>
  <c r="AB181" i="22"/>
  <c r="AB188" i="22"/>
  <c r="AB196" i="22"/>
  <c r="AB200" i="22" s="1"/>
  <c r="AB203" i="22" s="1"/>
  <c r="AB206" i="22" s="1"/>
  <c r="AB198" i="22"/>
  <c r="AB212" i="22"/>
  <c r="AB216" i="22"/>
  <c r="AB221" i="22" s="1"/>
  <c r="AB237" i="22"/>
  <c r="AB250" i="22"/>
  <c r="AB259" i="22"/>
  <c r="AB269" i="22"/>
  <c r="AB172" i="22" l="1"/>
  <c r="AB182" i="22" s="1"/>
  <c r="AB260" i="22"/>
  <c r="AB270" i="22" s="1"/>
  <c r="AB238" i="22"/>
  <c r="AD86" i="7" l="1"/>
  <c r="AD76" i="7"/>
  <c r="AD67" i="7"/>
  <c r="AD54" i="7"/>
  <c r="AD39" i="7"/>
  <c r="AD26" i="7"/>
  <c r="AD14" i="7"/>
  <c r="AD18" i="7" s="1"/>
  <c r="AD21" i="7" s="1"/>
  <c r="AD24" i="7" s="1"/>
  <c r="AE212" i="22"/>
  <c r="AE188" i="22"/>
  <c r="AD55" i="7" l="1"/>
  <c r="AD77" i="7"/>
  <c r="AD87" i="7" s="1"/>
  <c r="AE124" i="22"/>
  <c r="AE35" i="22" l="1"/>
  <c r="AE97" i="22" l="1"/>
  <c r="P92" i="31" l="1"/>
  <c r="P82" i="31"/>
  <c r="P83" i="31" s="1"/>
  <c r="P72" i="31"/>
  <c r="P67" i="31"/>
  <c r="P59" i="31"/>
  <c r="P43" i="31"/>
  <c r="P10" i="31"/>
  <c r="P17" i="31" s="1"/>
  <c r="P22" i="31" s="1"/>
  <c r="P25" i="31" s="1"/>
  <c r="P28" i="31" s="1"/>
  <c r="P60" i="31" l="1"/>
  <c r="P93" i="31"/>
  <c r="AC86" i="7"/>
  <c r="AC76" i="7"/>
  <c r="AC67" i="7"/>
  <c r="AC54" i="7"/>
  <c r="AC39" i="7"/>
  <c r="AC55" i="7" l="1"/>
  <c r="AC77" i="7"/>
  <c r="AC87" i="7" s="1"/>
  <c r="AC104" i="21"/>
  <c r="AC59" i="21"/>
  <c r="AC60" i="21" s="1"/>
  <c r="AC48" i="21"/>
  <c r="AC17" i="21"/>
  <c r="AC18" i="21" s="1"/>
  <c r="AC32" i="21" s="1"/>
  <c r="AC23" i="21" l="1"/>
  <c r="AC26" i="21" s="1"/>
  <c r="AC29" i="21" s="1"/>
  <c r="AA253" i="4" l="1"/>
  <c r="AA239" i="4"/>
  <c r="AA221" i="4"/>
  <c r="AA200" i="4"/>
  <c r="AA196" i="4"/>
  <c r="AA183" i="4"/>
  <c r="AA156" i="4"/>
  <c r="AA146" i="4"/>
  <c r="AA139" i="4"/>
  <c r="AA138" i="4"/>
  <c r="AA134" i="4"/>
  <c r="AA133" i="4"/>
  <c r="AA124" i="4"/>
  <c r="AA112" i="4"/>
  <c r="AA96" i="4"/>
  <c r="AA76" i="4"/>
  <c r="AA77" i="4" s="1"/>
  <c r="AA61" i="4"/>
  <c r="AA48" i="4"/>
  <c r="AA24" i="4"/>
  <c r="AA15" i="4"/>
  <c r="AA37" i="4" s="1"/>
  <c r="AA8" i="4"/>
  <c r="AA201" i="4" l="1"/>
  <c r="AA145" i="4"/>
  <c r="AA152" i="4" s="1"/>
  <c r="AA155" i="4" s="1"/>
  <c r="AA159" i="4" s="1"/>
  <c r="AA161" i="4" s="1"/>
  <c r="AA254" i="4"/>
  <c r="AA255" i="4" s="1"/>
  <c r="AA126" i="4"/>
  <c r="AA127" i="4" s="1"/>
  <c r="AA23" i="4"/>
  <c r="AA30" i="4" s="1"/>
  <c r="AA33" i="4" s="1"/>
  <c r="AA38" i="4" s="1"/>
  <c r="AA40" i="4" s="1"/>
  <c r="O92" i="31" l="1"/>
  <c r="O93" i="31" s="1"/>
  <c r="O82" i="31"/>
  <c r="O83" i="31" s="1"/>
  <c r="O66" i="31"/>
  <c r="O72" i="31" s="1"/>
  <c r="O59" i="31"/>
  <c r="O60" i="31" s="1"/>
  <c r="O43" i="31"/>
  <c r="O22" i="31"/>
  <c r="O25" i="31" s="1"/>
  <c r="O28" i="31" s="1"/>
  <c r="O10" i="31"/>
  <c r="O17" i="31" s="1"/>
  <c r="AB190" i="21" l="1"/>
  <c r="AB193" i="21" s="1"/>
  <c r="AB104" i="21"/>
  <c r="AB105" i="21" s="1"/>
  <c r="AB110" i="21" s="1"/>
  <c r="AB17" i="21"/>
  <c r="AB18" i="21" s="1"/>
  <c r="AB23" i="21" s="1"/>
  <c r="Z96" i="4" l="1"/>
  <c r="Z61" i="4"/>
  <c r="AC107" i="22" l="1"/>
  <c r="AC269" i="22" l="1"/>
  <c r="AC259" i="22"/>
  <c r="AC250" i="22"/>
  <c r="AC227" i="22"/>
  <c r="AC237" i="22" s="1"/>
  <c r="AC215" i="22"/>
  <c r="AC221" i="22" s="1"/>
  <c r="AC199" i="22"/>
  <c r="AC198" i="22"/>
  <c r="AC196" i="22"/>
  <c r="AC260" i="22" l="1"/>
  <c r="AC270" i="22" s="1"/>
  <c r="AC200" i="22"/>
  <c r="AC203" i="22" s="1"/>
  <c r="AC206" i="22" s="1"/>
  <c r="AC238" i="22"/>
  <c r="N92" i="31" l="1"/>
  <c r="N93" i="31" s="1"/>
  <c r="N83" i="31"/>
  <c r="N82" i="31"/>
  <c r="N72" i="31"/>
  <c r="N59" i="31"/>
  <c r="N60" i="31" s="1"/>
  <c r="N34" i="31"/>
  <c r="N43" i="31"/>
  <c r="N22" i="31"/>
  <c r="N25" i="31" s="1"/>
  <c r="N28" i="31" s="1"/>
  <c r="N16" i="31"/>
  <c r="N13" i="31"/>
  <c r="N17" i="31" s="1"/>
  <c r="N12" i="31"/>
  <c r="N8" i="31"/>
  <c r="N10" i="31" s="1"/>
  <c r="AA306" i="6" l="1"/>
  <c r="AA278" i="6"/>
  <c r="AA214" i="6"/>
  <c r="AA186" i="6"/>
  <c r="AA132" i="6"/>
  <c r="AA123" i="6"/>
  <c r="AA33" i="6" l="1"/>
  <c r="AA84" i="7" l="1"/>
  <c r="AA86" i="7" s="1"/>
  <c r="AA76" i="7"/>
  <c r="AA67" i="7"/>
  <c r="AA47" i="7"/>
  <c r="AA54" i="7" s="1"/>
  <c r="AA77" i="7" l="1"/>
  <c r="AA87" i="7" s="1"/>
  <c r="AA30" i="7"/>
  <c r="AA39" i="7"/>
  <c r="AA55" i="7" s="1"/>
  <c r="AA26" i="7"/>
  <c r="AA14" i="7"/>
  <c r="AA18" i="7" s="1"/>
  <c r="AA21" i="7" s="1"/>
  <c r="AA249" i="21" l="1"/>
  <c r="AA240" i="21"/>
  <c r="AA234" i="21"/>
  <c r="AA219" i="21"/>
  <c r="AA212" i="21"/>
  <c r="AA220" i="21" s="1"/>
  <c r="AA201" i="21"/>
  <c r="AA185" i="21"/>
  <c r="AA199" i="21" s="1"/>
  <c r="AA166" i="21"/>
  <c r="AA157" i="21"/>
  <c r="AA150" i="21"/>
  <c r="AA139" i="21"/>
  <c r="AA131" i="21"/>
  <c r="AA121" i="21"/>
  <c r="AA98" i="21"/>
  <c r="AA105" i="21" s="1"/>
  <c r="AA94" i="21"/>
  <c r="AA86" i="21"/>
  <c r="AA76" i="21"/>
  <c r="AA69" i="21"/>
  <c r="AA59" i="21"/>
  <c r="AA48" i="21"/>
  <c r="AA18" i="21"/>
  <c r="AA23" i="21" s="1"/>
  <c r="AA26" i="21" s="1"/>
  <c r="AA29" i="21" s="1"/>
  <c r="AA77" i="21" l="1"/>
  <c r="AA87" i="21" s="1"/>
  <c r="AA140" i="21"/>
  <c r="AA119" i="21"/>
  <c r="AA110" i="21"/>
  <c r="AA113" i="21" s="1"/>
  <c r="AA116" i="21" s="1"/>
  <c r="AA60" i="21"/>
  <c r="AA158" i="21"/>
  <c r="AA167" i="21" s="1"/>
  <c r="AA190" i="21"/>
  <c r="AA193" i="21" s="1"/>
  <c r="AA196" i="21" s="1"/>
  <c r="AA241" i="21"/>
  <c r="AA250" i="21" s="1"/>
  <c r="AA32" i="21"/>
  <c r="Y169" i="4"/>
  <c r="Y204" i="4"/>
  <c r="Y253" i="4"/>
  <c r="Y239" i="4"/>
  <c r="Y221" i="4"/>
  <c r="Y200" i="4"/>
  <c r="Y201" i="4" s="1"/>
  <c r="Y196" i="4"/>
  <c r="Y183" i="4"/>
  <c r="Y156" i="4"/>
  <c r="Y146" i="4"/>
  <c r="Y139" i="4"/>
  <c r="Y138" i="4"/>
  <c r="Y134" i="4"/>
  <c r="Y124" i="4"/>
  <c r="Y112" i="4"/>
  <c r="Y96" i="4"/>
  <c r="Y76" i="4"/>
  <c r="Y77" i="4" s="1"/>
  <c r="Y61" i="4"/>
  <c r="Y24" i="4"/>
  <c r="Y15" i="4"/>
  <c r="Y23" i="4" s="1"/>
  <c r="Y30" i="4" s="1"/>
  <c r="Y33" i="4" s="1"/>
  <c r="Y38" i="4" s="1"/>
  <c r="Y40" i="4" s="1"/>
  <c r="Y8" i="4"/>
  <c r="Y145" i="4" l="1"/>
  <c r="Y152" i="4" s="1"/>
  <c r="Y155" i="4" s="1"/>
  <c r="Y254" i="4"/>
  <c r="Y126" i="4"/>
  <c r="Y159" i="4"/>
  <c r="Y161" i="4" s="1"/>
  <c r="Z133" i="22" l="1"/>
  <c r="Z22" i="2" l="1"/>
  <c r="Z27" i="2" s="1"/>
  <c r="Z15" i="22" l="1"/>
  <c r="Z18" i="22" s="1"/>
  <c r="Z22" i="22" s="1"/>
  <c r="Z25" i="22" s="1"/>
  <c r="Z28" i="22" s="1"/>
  <c r="M10" i="31" l="1"/>
  <c r="Z86" i="7" l="1"/>
  <c r="Z76" i="7"/>
  <c r="Z60" i="7"/>
  <c r="Z67" i="7" s="1"/>
  <c r="Z54" i="7"/>
  <c r="Z39" i="7"/>
  <c r="Z9" i="7"/>
  <c r="Z26" i="7" s="1"/>
  <c r="Z19" i="7"/>
  <c r="Z11" i="7"/>
  <c r="Z10" i="7"/>
  <c r="Z55" i="7" l="1"/>
  <c r="Z77" i="7"/>
  <c r="Z87" i="7" s="1"/>
  <c r="Z14" i="7"/>
  <c r="Z18" i="7" s="1"/>
  <c r="Z21" i="7" s="1"/>
  <c r="Z249" i="21" l="1"/>
  <c r="Z240" i="21"/>
  <c r="Z234" i="21"/>
  <c r="Z241" i="21" s="1"/>
  <c r="Z219" i="21"/>
  <c r="Z212" i="21"/>
  <c r="Z220" i="21" s="1"/>
  <c r="Z195" i="21"/>
  <c r="Z192" i="21"/>
  <c r="Z184" i="21"/>
  <c r="Z183" i="21"/>
  <c r="Z182" i="21"/>
  <c r="Z181" i="21"/>
  <c r="Z180" i="21"/>
  <c r="Z166" i="21"/>
  <c r="Z157" i="21"/>
  <c r="Z150" i="21"/>
  <c r="Z139" i="21"/>
  <c r="Z131" i="21"/>
  <c r="Z115" i="21"/>
  <c r="Z112" i="21"/>
  <c r="Z109" i="21"/>
  <c r="Z104" i="21"/>
  <c r="Z103" i="21"/>
  <c r="Z102" i="21"/>
  <c r="Z101" i="21"/>
  <c r="Z100" i="21"/>
  <c r="Z97" i="21"/>
  <c r="Z98" i="21" s="1"/>
  <c r="Z83" i="21"/>
  <c r="Z86" i="21" s="1"/>
  <c r="Z75" i="21"/>
  <c r="Z73" i="21"/>
  <c r="Z71" i="21"/>
  <c r="Z68" i="21"/>
  <c r="Z67" i="21"/>
  <c r="Z66" i="21"/>
  <c r="Z65" i="21"/>
  <c r="Z64" i="21"/>
  <c r="Z54" i="21"/>
  <c r="Z53" i="21"/>
  <c r="Z51" i="21"/>
  <c r="Z50" i="21"/>
  <c r="Z47" i="21"/>
  <c r="Z45" i="21"/>
  <c r="Z43" i="21"/>
  <c r="Z42" i="21"/>
  <c r="Z41" i="21"/>
  <c r="Z40" i="21"/>
  <c r="Z39" i="21"/>
  <c r="Z18" i="21"/>
  <c r="Z32" i="21" s="1"/>
  <c r="Z76" i="21" l="1"/>
  <c r="Z185" i="21"/>
  <c r="Z199" i="21" s="1"/>
  <c r="Z140" i="21"/>
  <c r="Z59" i="21"/>
  <c r="Z48" i="21"/>
  <c r="Z60" i="21" s="1"/>
  <c r="Z69" i="21"/>
  <c r="Z77" i="21" s="1"/>
  <c r="Z87" i="21" s="1"/>
  <c r="Z158" i="21"/>
  <c r="Z167" i="21" s="1"/>
  <c r="Z105" i="21"/>
  <c r="Z110" i="21" s="1"/>
  <c r="Z113" i="21" s="1"/>
  <c r="Z116" i="21" s="1"/>
  <c r="Z250" i="21"/>
  <c r="Z190" i="21"/>
  <c r="Z193" i="21" s="1"/>
  <c r="Z196" i="21" s="1"/>
  <c r="Z23" i="21"/>
  <c r="Z26" i="21" s="1"/>
  <c r="Z29" i="21" s="1"/>
  <c r="Z119" i="21" l="1"/>
  <c r="X253" i="4"/>
  <c r="X239" i="4"/>
  <c r="X221" i="4"/>
  <c r="X200" i="4"/>
  <c r="X196" i="4"/>
  <c r="X183" i="4"/>
  <c r="X156" i="4"/>
  <c r="X146" i="4"/>
  <c r="X139" i="4"/>
  <c r="X138" i="4"/>
  <c r="X134" i="4"/>
  <c r="X124" i="4"/>
  <c r="X112" i="4"/>
  <c r="X96" i="4"/>
  <c r="X76" i="4"/>
  <c r="X61" i="4"/>
  <c r="X24" i="4"/>
  <c r="X23" i="4"/>
  <c r="X23" i="2"/>
  <c r="W23" i="2"/>
  <c r="Y23" i="2"/>
  <c r="Y22" i="2"/>
  <c r="X28" i="2"/>
  <c r="W28" i="2"/>
  <c r="X30" i="4" l="1"/>
  <c r="X33" i="4" s="1"/>
  <c r="X38" i="4" s="1"/>
  <c r="X40" i="4" s="1"/>
  <c r="X201" i="4"/>
  <c r="X145" i="4"/>
  <c r="X152" i="4" s="1"/>
  <c r="X155" i="4" s="1"/>
  <c r="X159" i="4" s="1"/>
  <c r="X161" i="4" s="1"/>
  <c r="X77" i="4"/>
  <c r="X254" i="4"/>
  <c r="X255" i="4" s="1"/>
  <c r="X126" i="4"/>
  <c r="X127" i="4" s="1"/>
  <c r="Y28" i="2"/>
  <c r="Y15" i="22" l="1"/>
  <c r="E15" i="22" l="1"/>
  <c r="E17" i="22" s="1"/>
  <c r="F15" i="22"/>
  <c r="F17" i="22" s="1"/>
  <c r="G15" i="22"/>
  <c r="G17" i="22" s="1"/>
  <c r="H15" i="22"/>
  <c r="H17" i="22" s="1"/>
  <c r="I15" i="22"/>
  <c r="I17" i="22" s="1"/>
  <c r="J15" i="22"/>
  <c r="J17" i="22" s="1"/>
  <c r="K15" i="22"/>
  <c r="K17" i="22" s="1"/>
  <c r="L15" i="22"/>
  <c r="L17" i="22" s="1"/>
  <c r="M15" i="22"/>
  <c r="M17" i="22" s="1"/>
  <c r="N15" i="22"/>
  <c r="N17" i="22" s="1"/>
  <c r="O15" i="22"/>
  <c r="O17" i="22" s="1"/>
  <c r="Q15" i="22"/>
  <c r="Q17" i="22" s="1"/>
  <c r="R15" i="22"/>
  <c r="R17" i="22" s="1"/>
  <c r="S15" i="22"/>
  <c r="S17" i="22" s="1"/>
  <c r="T15" i="22"/>
  <c r="T17" i="22" s="1"/>
  <c r="U15" i="22"/>
  <c r="W15" i="22"/>
  <c r="D15" i="22"/>
  <c r="D17" i="22" s="1"/>
  <c r="C15" i="22"/>
  <c r="C17" i="22" s="1"/>
  <c r="D4" i="22"/>
  <c r="C4" i="22"/>
  <c r="X15" i="22" l="1"/>
  <c r="X269" i="22" l="1"/>
  <c r="X257" i="22"/>
  <c r="X250" i="22"/>
  <c r="X237" i="22"/>
  <c r="X221" i="22"/>
  <c r="X196" i="22"/>
  <c r="X259" i="22" l="1"/>
  <c r="X260" i="22" s="1"/>
  <c r="X200" i="22"/>
  <c r="X238" i="22"/>
  <c r="X270" i="22" l="1"/>
  <c r="X203" i="22"/>
  <c r="X206" i="22" l="1"/>
  <c r="W269" i="22" l="1"/>
  <c r="W259" i="22"/>
  <c r="W250" i="22"/>
  <c r="W237" i="22"/>
  <c r="W221" i="22"/>
  <c r="W260" i="22" l="1"/>
  <c r="W270" i="22" s="1"/>
  <c r="W238" i="22"/>
  <c r="W178" i="21" l="1"/>
  <c r="W185" i="21" s="1"/>
  <c r="W190" i="21" s="1"/>
  <c r="W193" i="21" s="1"/>
  <c r="W196" i="21" s="1"/>
  <c r="W166" i="21"/>
  <c r="W157" i="21"/>
  <c r="W150" i="21"/>
  <c r="W139" i="21"/>
  <c r="W131" i="21"/>
  <c r="W140" i="21" l="1"/>
  <c r="W158" i="21"/>
  <c r="W167" i="21" s="1"/>
  <c r="V13" i="6" l="1"/>
  <c r="V14" i="6"/>
  <c r="V15" i="6"/>
  <c r="V12" i="6"/>
  <c r="I13" i="31"/>
  <c r="I14" i="31"/>
  <c r="I15" i="31"/>
  <c r="I12" i="31"/>
  <c r="V21" i="7"/>
  <c r="V23" i="7"/>
  <c r="V24" i="7"/>
  <c r="V20" i="7"/>
  <c r="V17" i="7"/>
  <c r="V16" i="7"/>
  <c r="V10" i="7"/>
  <c r="V11" i="7"/>
  <c r="V12" i="7"/>
  <c r="V9" i="7"/>
  <c r="V14" i="21"/>
  <c r="V15" i="21"/>
  <c r="V16" i="21"/>
  <c r="V13" i="21"/>
  <c r="T253" i="4" l="1"/>
  <c r="T239" i="4"/>
  <c r="T221" i="4"/>
  <c r="T200" i="4"/>
  <c r="T196" i="4"/>
  <c r="T183" i="4"/>
  <c r="T156" i="4"/>
  <c r="T146" i="4"/>
  <c r="T139" i="4"/>
  <c r="T138" i="4"/>
  <c r="T134" i="4"/>
  <c r="T76" i="4"/>
  <c r="T61" i="4"/>
  <c r="T34" i="4"/>
  <c r="T24" i="4"/>
  <c r="T16" i="4"/>
  <c r="T15" i="4"/>
  <c r="T8" i="4"/>
  <c r="T77" i="4" l="1"/>
  <c r="T23" i="4"/>
  <c r="T145" i="4"/>
  <c r="T152" i="4" s="1"/>
  <c r="T155" i="4" s="1"/>
  <c r="T159" i="4" s="1"/>
  <c r="T161" i="4" s="1"/>
  <c r="T201" i="4"/>
  <c r="T254" i="4"/>
  <c r="T30" i="4"/>
  <c r="T33" i="4" s="1"/>
  <c r="T38" i="4" s="1"/>
  <c r="T40" i="4" s="1"/>
  <c r="S8" i="4"/>
  <c r="T107" i="22" l="1"/>
  <c r="T105" i="22"/>
  <c r="T22" i="22" l="1"/>
  <c r="T25" i="22" s="1"/>
  <c r="T28" i="22" s="1"/>
  <c r="T89" i="22"/>
  <c r="T79" i="22"/>
  <c r="T70" i="22"/>
  <c r="T58" i="22"/>
  <c r="T43" i="22"/>
  <c r="T80" i="22" l="1"/>
  <c r="T90" i="22" s="1"/>
  <c r="T59" i="22"/>
  <c r="T269" i="22"/>
  <c r="T259" i="22"/>
  <c r="T250" i="22"/>
  <c r="T260" i="22" s="1"/>
  <c r="T237" i="22"/>
  <c r="T221" i="22"/>
  <c r="T195" i="22"/>
  <c r="T200" i="22" s="1"/>
  <c r="T203" i="22" s="1"/>
  <c r="T206" i="22" s="1"/>
  <c r="T270" i="22" l="1"/>
  <c r="T238" i="22"/>
  <c r="T249" i="21"/>
  <c r="T240" i="21"/>
  <c r="T234" i="21"/>
  <c r="T219" i="21"/>
  <c r="T212" i="21"/>
  <c r="T184" i="21"/>
  <c r="T185" i="21" s="1"/>
  <c r="T190" i="21" s="1"/>
  <c r="T193" i="21" s="1"/>
  <c r="T196" i="21" s="1"/>
  <c r="T166" i="21"/>
  <c r="T157" i="21"/>
  <c r="T150" i="21"/>
  <c r="T139" i="21"/>
  <c r="T131" i="21"/>
  <c r="T140" i="21" s="1"/>
  <c r="T104" i="21"/>
  <c r="T98" i="21"/>
  <c r="T86" i="21"/>
  <c r="T76" i="21"/>
  <c r="T69" i="21"/>
  <c r="T59" i="21"/>
  <c r="T48" i="21"/>
  <c r="T60" i="21" s="1"/>
  <c r="T22" i="21"/>
  <c r="T17" i="21"/>
  <c r="T18" i="21" s="1"/>
  <c r="T23" i="21" s="1"/>
  <c r="T26" i="21" s="1"/>
  <c r="T29" i="21" s="1"/>
  <c r="T241" i="21" l="1"/>
  <c r="T250" i="21" s="1"/>
  <c r="T77" i="21"/>
  <c r="T87" i="21" s="1"/>
  <c r="T158" i="21"/>
  <c r="T167" i="21" s="1"/>
  <c r="T220" i="21"/>
  <c r="T105" i="21"/>
  <c r="T110" i="21" s="1"/>
  <c r="T113" i="21" s="1"/>
  <c r="T116" i="21" s="1"/>
  <c r="S15" i="4" l="1"/>
  <c r="R15" i="4"/>
  <c r="S88" i="22" l="1"/>
  <c r="S89" i="22" s="1"/>
  <c r="S79" i="22"/>
  <c r="S64" i="22"/>
  <c r="S70" i="22" s="1"/>
  <c r="S80" i="22" s="1"/>
  <c r="S58" i="22"/>
  <c r="S43" i="22"/>
  <c r="Q89" i="22"/>
  <c r="Q79" i="22"/>
  <c r="Q70" i="22"/>
  <c r="Q58" i="22"/>
  <c r="Q43" i="22"/>
  <c r="S90" i="22" l="1"/>
  <c r="Q59" i="22"/>
  <c r="Q80" i="22"/>
  <c r="Q90" i="22" s="1"/>
  <c r="S59" i="22"/>
  <c r="S22" i="22"/>
  <c r="S25" i="22" s="1"/>
  <c r="S28" i="22" s="1"/>
  <c r="Q22" i="22"/>
  <c r="Q25" i="22" s="1"/>
  <c r="Q28" i="22" s="1"/>
  <c r="O24" i="22"/>
  <c r="N24" i="22"/>
  <c r="O20" i="22"/>
  <c r="O22" i="22" s="1"/>
  <c r="N20" i="22"/>
  <c r="N22" i="22" s="1"/>
  <c r="M20" i="22"/>
  <c r="M22" i="22" s="1"/>
  <c r="M25" i="22" s="1"/>
  <c r="M28" i="22" s="1"/>
  <c r="N25" i="22" l="1"/>
  <c r="N28" i="22" s="1"/>
  <c r="O25" i="22"/>
  <c r="O28" i="22" s="1"/>
  <c r="F16" i="31" l="1"/>
  <c r="F10" i="31"/>
  <c r="F17" i="31" l="1"/>
  <c r="F22" i="31" s="1"/>
  <c r="F25" i="31" s="1"/>
  <c r="F28" i="31" s="1"/>
  <c r="F92" i="31"/>
  <c r="F81" i="31"/>
  <c r="F82" i="31" s="1"/>
  <c r="F72" i="31"/>
  <c r="F83" i="31" s="1"/>
  <c r="F93" i="31" s="1"/>
  <c r="F59" i="31"/>
  <c r="F43" i="31"/>
  <c r="F60" i="31" s="1"/>
  <c r="S253" i="4" l="1"/>
  <c r="S239" i="4"/>
  <c r="S221" i="4"/>
  <c r="S200" i="4"/>
  <c r="S196" i="4"/>
  <c r="S183" i="4"/>
  <c r="S161" i="4"/>
  <c r="S156" i="4"/>
  <c r="S146" i="4"/>
  <c r="S139" i="4"/>
  <c r="S138" i="4"/>
  <c r="S134" i="4"/>
  <c r="S124" i="4"/>
  <c r="S112" i="4"/>
  <c r="S96" i="4"/>
  <c r="S76" i="4"/>
  <c r="S61" i="4"/>
  <c r="S34" i="4"/>
  <c r="S24" i="4"/>
  <c r="S16" i="4"/>
  <c r="S23" i="4"/>
  <c r="S30" i="4" l="1"/>
  <c r="S33" i="4" s="1"/>
  <c r="S38" i="4" s="1"/>
  <c r="S40" i="4" s="1"/>
  <c r="S254" i="4"/>
  <c r="S77" i="4"/>
  <c r="S201" i="4"/>
  <c r="S145" i="4"/>
  <c r="S152" i="4" s="1"/>
  <c r="S155" i="4" s="1"/>
  <c r="S126" i="4"/>
  <c r="S255" i="4" l="1"/>
  <c r="R253" i="4" l="1"/>
  <c r="Q253" i="4"/>
  <c r="P253" i="4"/>
  <c r="O253" i="4"/>
  <c r="N253" i="4"/>
  <c r="M253" i="4"/>
  <c r="L253" i="4"/>
  <c r="K253" i="4"/>
  <c r="J253" i="4"/>
  <c r="I253" i="4"/>
  <c r="H253" i="4"/>
  <c r="G253" i="4"/>
  <c r="F253" i="4"/>
  <c r="E253" i="4"/>
  <c r="D253" i="4"/>
  <c r="C253" i="4"/>
  <c r="R239" i="4"/>
  <c r="Q239" i="4"/>
  <c r="P239" i="4"/>
  <c r="O239" i="4"/>
  <c r="N239" i="4"/>
  <c r="M239" i="4"/>
  <c r="L239" i="4"/>
  <c r="K239" i="4"/>
  <c r="J239" i="4"/>
  <c r="I239" i="4"/>
  <c r="H239" i="4"/>
  <c r="G239" i="4"/>
  <c r="F239" i="4"/>
  <c r="E239" i="4"/>
  <c r="D239" i="4"/>
  <c r="C239" i="4"/>
  <c r="R221" i="4"/>
  <c r="Q221" i="4"/>
  <c r="P221" i="4"/>
  <c r="O221" i="4"/>
  <c r="N221" i="4"/>
  <c r="M221" i="4"/>
  <c r="L221" i="4"/>
  <c r="K221" i="4"/>
  <c r="J221" i="4"/>
  <c r="I221" i="4"/>
  <c r="H221" i="4"/>
  <c r="G221" i="4"/>
  <c r="F221" i="4"/>
  <c r="F254" i="4" s="1"/>
  <c r="E221" i="4"/>
  <c r="D221" i="4"/>
  <c r="C221" i="4"/>
  <c r="R200" i="4"/>
  <c r="Q200" i="4"/>
  <c r="P200" i="4"/>
  <c r="O200" i="4"/>
  <c r="N200" i="4"/>
  <c r="M200" i="4"/>
  <c r="L200" i="4"/>
  <c r="K200" i="4"/>
  <c r="J200" i="4"/>
  <c r="I200" i="4"/>
  <c r="H200" i="4"/>
  <c r="G200" i="4"/>
  <c r="F200" i="4"/>
  <c r="E200" i="4"/>
  <c r="D200" i="4"/>
  <c r="C200" i="4"/>
  <c r="R196" i="4"/>
  <c r="Q196" i="4"/>
  <c r="P196" i="4"/>
  <c r="O196" i="4"/>
  <c r="N196" i="4"/>
  <c r="M196" i="4"/>
  <c r="L196" i="4"/>
  <c r="K196" i="4"/>
  <c r="J196" i="4"/>
  <c r="I196" i="4"/>
  <c r="H196" i="4"/>
  <c r="G196" i="4"/>
  <c r="F196" i="4"/>
  <c r="E196" i="4"/>
  <c r="D196" i="4"/>
  <c r="C196" i="4"/>
  <c r="R183" i="4"/>
  <c r="Q183" i="4"/>
  <c r="P183" i="4"/>
  <c r="O183" i="4"/>
  <c r="N183" i="4"/>
  <c r="M183" i="4"/>
  <c r="L183" i="4"/>
  <c r="K183" i="4"/>
  <c r="J183" i="4"/>
  <c r="I183" i="4"/>
  <c r="H183" i="4"/>
  <c r="G183" i="4"/>
  <c r="F183" i="4"/>
  <c r="E183" i="4"/>
  <c r="D183" i="4"/>
  <c r="C183" i="4"/>
  <c r="Q156" i="4"/>
  <c r="P156" i="4"/>
  <c r="O156" i="4"/>
  <c r="N156" i="4"/>
  <c r="M156" i="4"/>
  <c r="L156" i="4"/>
  <c r="K156" i="4"/>
  <c r="J156" i="4"/>
  <c r="I156" i="4"/>
  <c r="H156" i="4"/>
  <c r="G156" i="4"/>
  <c r="F156" i="4"/>
  <c r="E156" i="4"/>
  <c r="D156" i="4"/>
  <c r="C156" i="4"/>
  <c r="Q146" i="4"/>
  <c r="P146" i="4"/>
  <c r="O146" i="4"/>
  <c r="N146" i="4"/>
  <c r="M146" i="4"/>
  <c r="L146" i="4"/>
  <c r="K146" i="4"/>
  <c r="J146" i="4"/>
  <c r="I146" i="4"/>
  <c r="H146" i="4"/>
  <c r="G146" i="4"/>
  <c r="F146" i="4"/>
  <c r="D146" i="4"/>
  <c r="C146" i="4"/>
  <c r="R139" i="4"/>
  <c r="Q139" i="4"/>
  <c r="P139" i="4"/>
  <c r="O139" i="4"/>
  <c r="N139" i="4"/>
  <c r="M139" i="4"/>
  <c r="L139" i="4"/>
  <c r="K139" i="4"/>
  <c r="J139" i="4"/>
  <c r="I139" i="4"/>
  <c r="H139" i="4"/>
  <c r="G139" i="4"/>
  <c r="F139" i="4"/>
  <c r="E139" i="4"/>
  <c r="D139" i="4"/>
  <c r="C139" i="4"/>
  <c r="R138" i="4"/>
  <c r="R145" i="4" s="1"/>
  <c r="R152" i="4" s="1"/>
  <c r="R155" i="4" s="1"/>
  <c r="R159" i="4" s="1"/>
  <c r="R161" i="4" s="1"/>
  <c r="Q138" i="4"/>
  <c r="Q145" i="4" s="1"/>
  <c r="P138" i="4"/>
  <c r="P145" i="4" s="1"/>
  <c r="O138" i="4"/>
  <c r="O145" i="4" s="1"/>
  <c r="N138" i="4"/>
  <c r="N145" i="4" s="1"/>
  <c r="M138" i="4"/>
  <c r="M145" i="4" s="1"/>
  <c r="L138" i="4"/>
  <c r="L145" i="4" s="1"/>
  <c r="K138" i="4"/>
  <c r="K145" i="4" s="1"/>
  <c r="J138" i="4"/>
  <c r="J145" i="4" s="1"/>
  <c r="I138" i="4"/>
  <c r="I145" i="4" s="1"/>
  <c r="H138" i="4"/>
  <c r="G138" i="4"/>
  <c r="G145" i="4" s="1"/>
  <c r="F138" i="4"/>
  <c r="F145" i="4" s="1"/>
  <c r="E138" i="4"/>
  <c r="E145" i="4" s="1"/>
  <c r="E152" i="4" s="1"/>
  <c r="E155" i="4" s="1"/>
  <c r="D138" i="4"/>
  <c r="D145" i="4" s="1"/>
  <c r="D152" i="4" s="1"/>
  <c r="D155" i="4" s="1"/>
  <c r="C138" i="4"/>
  <c r="C145" i="4" s="1"/>
  <c r="C152" i="4" s="1"/>
  <c r="C155" i="4" s="1"/>
  <c r="Q134" i="4"/>
  <c r="P134" i="4"/>
  <c r="O134" i="4"/>
  <c r="N134" i="4"/>
  <c r="M134" i="4"/>
  <c r="L134" i="4"/>
  <c r="K134" i="4"/>
  <c r="J134" i="4"/>
  <c r="I134" i="4"/>
  <c r="H134" i="4"/>
  <c r="G134" i="4"/>
  <c r="F134" i="4"/>
  <c r="E134" i="4"/>
  <c r="R124" i="4"/>
  <c r="Q124" i="4"/>
  <c r="P124" i="4"/>
  <c r="O124" i="4"/>
  <c r="N124" i="4"/>
  <c r="M124" i="4"/>
  <c r="L124" i="4"/>
  <c r="K124" i="4"/>
  <c r="J124" i="4"/>
  <c r="I124" i="4"/>
  <c r="H124" i="4"/>
  <c r="G124" i="4"/>
  <c r="F124" i="4"/>
  <c r="E124" i="4"/>
  <c r="D124" i="4"/>
  <c r="C124" i="4"/>
  <c r="R112" i="4"/>
  <c r="Q112" i="4"/>
  <c r="P112" i="4"/>
  <c r="O112" i="4"/>
  <c r="N112" i="4"/>
  <c r="M112" i="4"/>
  <c r="L112" i="4"/>
  <c r="K112" i="4"/>
  <c r="J112" i="4"/>
  <c r="I112" i="4"/>
  <c r="H112" i="4"/>
  <c r="G112" i="4"/>
  <c r="F112" i="4"/>
  <c r="E112" i="4"/>
  <c r="D112" i="4"/>
  <c r="C112" i="4"/>
  <c r="R96" i="4"/>
  <c r="Q96" i="4"/>
  <c r="P96" i="4"/>
  <c r="O96" i="4"/>
  <c r="N96" i="4"/>
  <c r="M96" i="4"/>
  <c r="L96" i="4"/>
  <c r="K96" i="4"/>
  <c r="J96" i="4"/>
  <c r="I96" i="4"/>
  <c r="H96" i="4"/>
  <c r="G96" i="4"/>
  <c r="F96" i="4"/>
  <c r="E96" i="4"/>
  <c r="D96" i="4"/>
  <c r="C96" i="4"/>
  <c r="R76" i="4"/>
  <c r="Q76" i="4"/>
  <c r="P76" i="4"/>
  <c r="O76" i="4"/>
  <c r="N76" i="4"/>
  <c r="M76" i="4"/>
  <c r="L76" i="4"/>
  <c r="K76" i="4"/>
  <c r="J76" i="4"/>
  <c r="I76" i="4"/>
  <c r="H76" i="4"/>
  <c r="G76" i="4"/>
  <c r="F76" i="4"/>
  <c r="E76" i="4"/>
  <c r="D76" i="4"/>
  <c r="C76" i="4"/>
  <c r="R61" i="4"/>
  <c r="Q61" i="4"/>
  <c r="P61" i="4"/>
  <c r="O61" i="4"/>
  <c r="N61" i="4"/>
  <c r="M61" i="4"/>
  <c r="L61" i="4"/>
  <c r="K61" i="4"/>
  <c r="J61" i="4"/>
  <c r="I61" i="4"/>
  <c r="H61" i="4"/>
  <c r="G61" i="4"/>
  <c r="F61" i="4"/>
  <c r="E61" i="4"/>
  <c r="D61" i="4"/>
  <c r="C61" i="4"/>
  <c r="Q34" i="4"/>
  <c r="P34" i="4"/>
  <c r="O34" i="4"/>
  <c r="N34" i="4"/>
  <c r="M34" i="4"/>
  <c r="L34" i="4"/>
  <c r="K34" i="4"/>
  <c r="J34" i="4"/>
  <c r="I34" i="4"/>
  <c r="H34" i="4"/>
  <c r="G34" i="4"/>
  <c r="F34" i="4"/>
  <c r="E34" i="4"/>
  <c r="D34" i="4"/>
  <c r="C34" i="4"/>
  <c r="R24" i="4"/>
  <c r="Q24" i="4"/>
  <c r="P24" i="4"/>
  <c r="O24" i="4"/>
  <c r="N24" i="4"/>
  <c r="M24" i="4"/>
  <c r="L24" i="4"/>
  <c r="K24" i="4"/>
  <c r="J24" i="4"/>
  <c r="I24" i="4"/>
  <c r="H24" i="4"/>
  <c r="G24" i="4"/>
  <c r="F24" i="4"/>
  <c r="E24" i="4"/>
  <c r="D24" i="4"/>
  <c r="C24" i="4"/>
  <c r="Q16" i="4"/>
  <c r="P16" i="4"/>
  <c r="O16" i="4"/>
  <c r="N16" i="4"/>
  <c r="M16" i="4"/>
  <c r="L16" i="4"/>
  <c r="K16" i="4"/>
  <c r="J16" i="4"/>
  <c r="I16" i="4"/>
  <c r="H16" i="4"/>
  <c r="G16" i="4"/>
  <c r="F16" i="4"/>
  <c r="E16" i="4"/>
  <c r="D16" i="4"/>
  <c r="C16" i="4"/>
  <c r="R23" i="4"/>
  <c r="Q15" i="4"/>
  <c r="Q23" i="4" s="1"/>
  <c r="P15" i="4"/>
  <c r="P23" i="4" s="1"/>
  <c r="O15" i="4"/>
  <c r="O23" i="4" s="1"/>
  <c r="N15" i="4"/>
  <c r="M15" i="4"/>
  <c r="M23" i="4" s="1"/>
  <c r="L15" i="4"/>
  <c r="L23" i="4" s="1"/>
  <c r="K15" i="4"/>
  <c r="K23" i="4" s="1"/>
  <c r="J15" i="4"/>
  <c r="J23" i="4" s="1"/>
  <c r="I15" i="4"/>
  <c r="I23" i="4" s="1"/>
  <c r="H15" i="4"/>
  <c r="H23" i="4" s="1"/>
  <c r="G15" i="4"/>
  <c r="G23" i="4" s="1"/>
  <c r="F15" i="4"/>
  <c r="F23" i="4" s="1"/>
  <c r="E15" i="4"/>
  <c r="E23" i="4" s="1"/>
  <c r="D15" i="4"/>
  <c r="D23" i="4" s="1"/>
  <c r="C15" i="4"/>
  <c r="Q8" i="4"/>
  <c r="P8" i="4"/>
  <c r="O8" i="4"/>
  <c r="N8" i="4"/>
  <c r="M8" i="4"/>
  <c r="L8" i="4"/>
  <c r="K8" i="4"/>
  <c r="C23" i="4" l="1"/>
  <c r="M152" i="4"/>
  <c r="M155" i="4" s="1"/>
  <c r="F152" i="4"/>
  <c r="F155" i="4" s="1"/>
  <c r="F159" i="4" s="1"/>
  <c r="F161" i="4" s="1"/>
  <c r="N152" i="4"/>
  <c r="N155" i="4" s="1"/>
  <c r="N159" i="4" s="1"/>
  <c r="N161" i="4" s="1"/>
  <c r="H145" i="4"/>
  <c r="H152" i="4" s="1"/>
  <c r="H155" i="4" s="1"/>
  <c r="H159" i="4" s="1"/>
  <c r="H161" i="4" s="1"/>
  <c r="H30" i="4"/>
  <c r="H33" i="4" s="1"/>
  <c r="H38" i="4" s="1"/>
  <c r="H40" i="4" s="1"/>
  <c r="J30" i="4"/>
  <c r="J33" i="4" s="1"/>
  <c r="J38" i="4" s="1"/>
  <c r="J40" i="4" s="1"/>
  <c r="G152" i="4"/>
  <c r="G155" i="4" s="1"/>
  <c r="G159" i="4" s="1"/>
  <c r="G161" i="4" s="1"/>
  <c r="C30" i="4"/>
  <c r="C33" i="4" s="1"/>
  <c r="C38" i="4" s="1"/>
  <c r="C40" i="4" s="1"/>
  <c r="K30" i="4"/>
  <c r="K33" i="4" s="1"/>
  <c r="K38" i="4" s="1"/>
  <c r="K40" i="4" s="1"/>
  <c r="P152" i="4"/>
  <c r="P155" i="4" s="1"/>
  <c r="P159" i="4" s="1"/>
  <c r="P161" i="4" s="1"/>
  <c r="G30" i="4"/>
  <c r="G33" i="4" s="1"/>
  <c r="G38" i="4" s="1"/>
  <c r="G40" i="4" s="1"/>
  <c r="O30" i="4"/>
  <c r="O33" i="4" s="1"/>
  <c r="O38" i="4" s="1"/>
  <c r="O40" i="4" s="1"/>
  <c r="D159" i="4"/>
  <c r="D161" i="4" s="1"/>
  <c r="L152" i="4"/>
  <c r="L155" i="4" s="1"/>
  <c r="L159" i="4" s="1"/>
  <c r="L161" i="4" s="1"/>
  <c r="N23" i="4"/>
  <c r="N30" i="4" s="1"/>
  <c r="N33" i="4" s="1"/>
  <c r="N38" i="4" s="1"/>
  <c r="N40" i="4" s="1"/>
  <c r="K152" i="4"/>
  <c r="K155" i="4" s="1"/>
  <c r="K159" i="4" s="1"/>
  <c r="K161" i="4" s="1"/>
  <c r="E159" i="4"/>
  <c r="E161" i="4" s="1"/>
  <c r="M159" i="4"/>
  <c r="M161" i="4" s="1"/>
  <c r="R30" i="4"/>
  <c r="R33" i="4" s="1"/>
  <c r="R38" i="4" s="1"/>
  <c r="R40" i="4" s="1"/>
  <c r="F30" i="4"/>
  <c r="F33" i="4" s="1"/>
  <c r="F38" i="4" s="1"/>
  <c r="F40" i="4" s="1"/>
  <c r="P30" i="4"/>
  <c r="P33" i="4" s="1"/>
  <c r="P38" i="4" s="1"/>
  <c r="P40" i="4" s="1"/>
  <c r="I30" i="4"/>
  <c r="I33" i="4" s="1"/>
  <c r="I38" i="4" s="1"/>
  <c r="I40" i="4" s="1"/>
  <c r="Q30" i="4"/>
  <c r="Q33" i="4" s="1"/>
  <c r="Q38" i="4" s="1"/>
  <c r="Q40" i="4" s="1"/>
  <c r="O152" i="4"/>
  <c r="O155" i="4" s="1"/>
  <c r="O159" i="4" s="1"/>
  <c r="O161" i="4" s="1"/>
  <c r="Q152" i="4"/>
  <c r="Q155" i="4" s="1"/>
  <c r="Q159" i="4" s="1"/>
  <c r="Q161" i="4" s="1"/>
  <c r="E30" i="4"/>
  <c r="E33" i="4" s="1"/>
  <c r="E38" i="4" s="1"/>
  <c r="E40" i="4" s="1"/>
  <c r="M30" i="4"/>
  <c r="M33" i="4" s="1"/>
  <c r="M38" i="4" s="1"/>
  <c r="M40" i="4" s="1"/>
  <c r="J152" i="4"/>
  <c r="J155" i="4" s="1"/>
  <c r="J159" i="4" s="1"/>
  <c r="J161" i="4" s="1"/>
  <c r="I152" i="4"/>
  <c r="I155" i="4" s="1"/>
  <c r="I159" i="4" s="1"/>
  <c r="I161" i="4" s="1"/>
  <c r="C159" i="4"/>
  <c r="C161" i="4" s="1"/>
  <c r="D30" i="4"/>
  <c r="D33" i="4" s="1"/>
  <c r="D38" i="4" s="1"/>
  <c r="D40" i="4" s="1"/>
  <c r="L30" i="4"/>
  <c r="L33" i="4" s="1"/>
  <c r="L38" i="4" s="1"/>
  <c r="L40" i="4" s="1"/>
  <c r="G254" i="4"/>
  <c r="F77" i="4"/>
  <c r="N77" i="4"/>
  <c r="F126" i="4"/>
  <c r="F127" i="4" s="1"/>
  <c r="N126" i="4"/>
  <c r="D201" i="4"/>
  <c r="L201" i="4"/>
  <c r="D254" i="4"/>
  <c r="L254" i="4"/>
  <c r="G77" i="4"/>
  <c r="O77" i="4"/>
  <c r="G126" i="4"/>
  <c r="G127" i="4" s="1"/>
  <c r="O126" i="4"/>
  <c r="E201" i="4"/>
  <c r="M201" i="4"/>
  <c r="E254" i="4"/>
  <c r="M254" i="4"/>
  <c r="H77" i="4"/>
  <c r="P77" i="4"/>
  <c r="H126" i="4"/>
  <c r="P126" i="4"/>
  <c r="F201" i="4"/>
  <c r="F255" i="4" s="1"/>
  <c r="N201" i="4"/>
  <c r="N254" i="4"/>
  <c r="I77" i="4"/>
  <c r="Q77" i="4"/>
  <c r="I126" i="4"/>
  <c r="Q126" i="4"/>
  <c r="G201" i="4"/>
  <c r="O201" i="4"/>
  <c r="O254" i="4"/>
  <c r="J77" i="4"/>
  <c r="R77" i="4"/>
  <c r="J126" i="4"/>
  <c r="R126" i="4"/>
  <c r="H201" i="4"/>
  <c r="P201" i="4"/>
  <c r="H254" i="4"/>
  <c r="P254" i="4"/>
  <c r="C77" i="4"/>
  <c r="K77" i="4"/>
  <c r="C126" i="4"/>
  <c r="K126" i="4"/>
  <c r="I201" i="4"/>
  <c r="Q201" i="4"/>
  <c r="I254" i="4"/>
  <c r="Q254" i="4"/>
  <c r="D77" i="4"/>
  <c r="L77" i="4"/>
  <c r="D126" i="4"/>
  <c r="L126" i="4"/>
  <c r="J201" i="4"/>
  <c r="R201" i="4"/>
  <c r="R254" i="4"/>
  <c r="J254" i="4"/>
  <c r="E77" i="4"/>
  <c r="M77" i="4"/>
  <c r="E126" i="4"/>
  <c r="M126" i="4"/>
  <c r="C201" i="4"/>
  <c r="K201" i="4"/>
  <c r="C254" i="4"/>
  <c r="K254" i="4"/>
  <c r="E127" i="4" l="1"/>
  <c r="M127" i="4"/>
  <c r="C127" i="4"/>
  <c r="G255" i="4"/>
  <c r="N127" i="4"/>
  <c r="L255" i="4"/>
  <c r="L127" i="4"/>
  <c r="K127" i="4"/>
  <c r="R127" i="4"/>
  <c r="I127" i="4"/>
  <c r="E255" i="4"/>
  <c r="P127" i="4"/>
  <c r="O127" i="4"/>
  <c r="O255" i="4"/>
  <c r="D255" i="4"/>
  <c r="P255" i="4"/>
  <c r="Q255" i="4"/>
  <c r="D127" i="4"/>
  <c r="J127" i="4"/>
  <c r="Q127" i="4"/>
  <c r="H127" i="4"/>
  <c r="N255" i="4"/>
  <c r="M255" i="4"/>
  <c r="K255" i="4"/>
  <c r="J255" i="4"/>
  <c r="I255" i="4"/>
  <c r="H255" i="4"/>
  <c r="R255" i="4"/>
  <c r="C255" i="4"/>
  <c r="E94" i="31"/>
  <c r="R91" i="22" l="1"/>
  <c r="D240" i="21" l="1"/>
  <c r="E240" i="21"/>
  <c r="F240" i="21"/>
  <c r="G240" i="21"/>
  <c r="H240" i="21"/>
  <c r="I240" i="21"/>
  <c r="J240" i="21"/>
  <c r="K240" i="21"/>
  <c r="L240" i="21"/>
  <c r="M240" i="21"/>
  <c r="N240" i="21"/>
  <c r="O240" i="21"/>
  <c r="P240" i="21"/>
  <c r="Q240" i="21"/>
  <c r="R240" i="21"/>
  <c r="R241" i="21" s="1"/>
  <c r="R250" i="21" s="1"/>
  <c r="O241" i="21"/>
  <c r="C240" i="21"/>
  <c r="C234" i="21"/>
  <c r="D219" i="21"/>
  <c r="E219" i="21"/>
  <c r="F219" i="21"/>
  <c r="G219" i="21"/>
  <c r="H219" i="21"/>
  <c r="I219" i="21"/>
  <c r="J219" i="21"/>
  <c r="K219" i="21"/>
  <c r="L219" i="21"/>
  <c r="M219" i="21"/>
  <c r="N219" i="21"/>
  <c r="O219" i="21"/>
  <c r="P219" i="21"/>
  <c r="Q219" i="21"/>
  <c r="R219" i="21"/>
  <c r="C219" i="21"/>
  <c r="D212" i="21"/>
  <c r="E212" i="21"/>
  <c r="F212" i="21"/>
  <c r="G212" i="21"/>
  <c r="H212" i="21"/>
  <c r="I212" i="21"/>
  <c r="J212" i="21"/>
  <c r="K212" i="21"/>
  <c r="L212" i="21"/>
  <c r="M212" i="21"/>
  <c r="N212" i="21"/>
  <c r="O212" i="21"/>
  <c r="P212" i="21"/>
  <c r="Q212" i="21"/>
  <c r="R212" i="21"/>
  <c r="C212" i="21"/>
  <c r="H220" i="21" l="1"/>
  <c r="I220" i="21"/>
  <c r="Q220" i="21"/>
  <c r="P220" i="21"/>
  <c r="O220" i="21"/>
  <c r="G220" i="21"/>
  <c r="F220" i="21"/>
  <c r="E220" i="21"/>
  <c r="M220" i="21"/>
  <c r="L220" i="21"/>
  <c r="D220" i="21"/>
  <c r="N220" i="21"/>
  <c r="C220" i="21"/>
  <c r="K220" i="21"/>
  <c r="R220" i="21"/>
  <c r="J220" i="21"/>
  <c r="C241" i="21"/>
  <c r="D249" i="21"/>
  <c r="E249" i="21"/>
  <c r="F249" i="21"/>
  <c r="G249" i="21"/>
  <c r="H249" i="21"/>
  <c r="I249" i="21"/>
  <c r="J249" i="21"/>
  <c r="K249" i="21"/>
  <c r="L249" i="21"/>
  <c r="M249" i="21"/>
  <c r="O249" i="21"/>
  <c r="O250" i="21" s="1"/>
  <c r="P249" i="21"/>
  <c r="Q249" i="21"/>
  <c r="C249" i="21"/>
  <c r="N244" i="21"/>
  <c r="N249" i="21" s="1"/>
  <c r="C250" i="21" l="1"/>
  <c r="O252" i="21"/>
  <c r="D92" i="31" l="1"/>
  <c r="C92" i="31"/>
  <c r="D82" i="31"/>
  <c r="D83" i="31" s="1"/>
  <c r="D93" i="31" s="1"/>
  <c r="C82" i="31"/>
  <c r="D72" i="31"/>
  <c r="C72" i="31"/>
  <c r="C83" i="31" s="1"/>
  <c r="C93" i="31" s="1"/>
  <c r="D59" i="31"/>
  <c r="C59" i="31"/>
  <c r="D43" i="31"/>
  <c r="C43" i="31"/>
  <c r="C60" i="31" l="1"/>
  <c r="C94" i="31" s="1"/>
  <c r="D60" i="31"/>
  <c r="D94" i="31" s="1"/>
  <c r="C27" i="31"/>
  <c r="C21" i="31"/>
  <c r="C19" i="31"/>
  <c r="D16" i="31"/>
  <c r="D17" i="31" s="1"/>
  <c r="D22" i="31" s="1"/>
  <c r="D25" i="31" s="1"/>
  <c r="D28" i="31" s="1"/>
  <c r="C12" i="31"/>
  <c r="C13" i="31" s="1"/>
  <c r="D10" i="31"/>
  <c r="C9" i="31"/>
  <c r="C15" i="31" s="1"/>
  <c r="C8" i="31"/>
  <c r="C10" i="31" s="1"/>
  <c r="C16" i="31" l="1"/>
  <c r="C17" i="31" s="1"/>
  <c r="C22" i="31" s="1"/>
  <c r="C25" i="31" s="1"/>
  <c r="C28" i="31" s="1"/>
  <c r="Q234" i="21"/>
  <c r="Q241" i="21" s="1"/>
  <c r="Q250" i="21" s="1"/>
  <c r="Q184" i="21"/>
  <c r="Q185" i="21" s="1"/>
  <c r="Q190" i="21" s="1"/>
  <c r="Q193" i="21" s="1"/>
  <c r="Q196" i="21" s="1"/>
  <c r="Q166" i="21"/>
  <c r="Q157" i="21"/>
  <c r="Q150" i="21"/>
  <c r="Q158" i="21" s="1"/>
  <c r="Q167" i="21" s="1"/>
  <c r="Q139" i="21"/>
  <c r="Q131" i="21"/>
  <c r="Q104" i="21"/>
  <c r="Q98" i="21"/>
  <c r="Q86" i="21"/>
  <c r="Q76" i="21"/>
  <c r="Q69" i="21"/>
  <c r="Q59" i="21"/>
  <c r="Q48" i="21"/>
  <c r="Q17" i="21"/>
  <c r="Q11" i="21"/>
  <c r="Q60" i="21" l="1"/>
  <c r="Q140" i="21"/>
  <c r="Q168" i="21" s="1"/>
  <c r="Q105" i="21"/>
  <c r="Q110" i="21" s="1"/>
  <c r="Q113" i="21" s="1"/>
  <c r="Q116" i="21" s="1"/>
  <c r="Q77" i="21"/>
  <c r="Q87" i="21" s="1"/>
  <c r="Q18" i="21"/>
  <c r="Q23" i="21" s="1"/>
  <c r="Q26" i="21" s="1"/>
  <c r="Q29" i="21" s="1"/>
  <c r="Q252" i="21"/>
  <c r="Q362" i="6"/>
  <c r="Q352" i="6"/>
  <c r="Q338" i="6"/>
  <c r="Q336" i="6"/>
  <c r="Q330" i="6"/>
  <c r="Q310" i="6"/>
  <c r="Q315" i="6" s="1"/>
  <c r="Q331" i="6" s="1"/>
  <c r="Q296" i="6"/>
  <c r="Q288" i="6"/>
  <c r="Q282" i="6"/>
  <c r="Q289" i="6" s="1"/>
  <c r="Q294" i="6" s="1"/>
  <c r="Q270" i="6"/>
  <c r="Q260" i="6"/>
  <c r="Q246" i="6"/>
  <c r="Q244" i="6"/>
  <c r="Q238" i="6"/>
  <c r="Q218" i="6"/>
  <c r="Q223" i="6" s="1"/>
  <c r="Q196" i="6"/>
  <c r="Q190" i="6"/>
  <c r="Q197" i="6" s="1"/>
  <c r="Q202" i="6" s="1"/>
  <c r="Q205" i="6" s="1"/>
  <c r="Q208" i="6" s="1"/>
  <c r="Q179" i="6"/>
  <c r="Q163" i="6"/>
  <c r="Q169" i="6" s="1"/>
  <c r="Q155" i="6"/>
  <c r="Q153" i="6"/>
  <c r="Q147" i="6"/>
  <c r="Q127" i="6"/>
  <c r="Q132" i="6" s="1"/>
  <c r="Q114" i="6"/>
  <c r="Q106" i="6"/>
  <c r="Q100" i="6"/>
  <c r="Q89" i="6"/>
  <c r="Q79" i="6"/>
  <c r="Q63" i="6"/>
  <c r="Q70" i="6" s="1"/>
  <c r="Q57" i="6"/>
  <c r="Q37" i="6"/>
  <c r="Q42" i="6" s="1"/>
  <c r="Q24" i="6"/>
  <c r="Q16" i="6"/>
  <c r="Q11" i="6"/>
  <c r="Q17" i="6" l="1"/>
  <c r="Q22" i="6" s="1"/>
  <c r="Q25" i="6" s="1"/>
  <c r="Q28" i="6" s="1"/>
  <c r="Q58" i="6"/>
  <c r="Q343" i="6"/>
  <c r="Q353" i="6" s="1"/>
  <c r="Q363" i="6" s="1"/>
  <c r="Q239" i="6"/>
  <c r="Q160" i="6"/>
  <c r="Q170" i="6" s="1"/>
  <c r="Q180" i="6" s="1"/>
  <c r="Q297" i="6"/>
  <c r="Q300" i="6" s="1"/>
  <c r="Q251" i="6"/>
  <c r="Q261" i="6" s="1"/>
  <c r="Q271" i="6" s="1"/>
  <c r="Q107" i="6"/>
  <c r="Q112" i="6" s="1"/>
  <c r="Q115" i="6" s="1"/>
  <c r="Q118" i="6" s="1"/>
  <c r="Q148" i="6"/>
  <c r="Q80" i="6"/>
  <c r="Q90" i="6" s="1"/>
  <c r="Q91" i="22" l="1"/>
  <c r="P86" i="7" l="1"/>
  <c r="P76" i="7"/>
  <c r="P67" i="7"/>
  <c r="P54" i="7"/>
  <c r="P55" i="7" s="1"/>
  <c r="P39" i="7"/>
  <c r="P77" i="7" l="1"/>
  <c r="P87" i="7" s="1"/>
  <c r="P362" i="6"/>
  <c r="P352" i="6"/>
  <c r="P343" i="6"/>
  <c r="P353" i="6" s="1"/>
  <c r="P330" i="6"/>
  <c r="P315" i="6"/>
  <c r="P270" i="6"/>
  <c r="P260" i="6"/>
  <c r="P251" i="6"/>
  <c r="P238" i="6"/>
  <c r="P223" i="6"/>
  <c r="P179" i="6"/>
  <c r="P169" i="6"/>
  <c r="P160" i="6"/>
  <c r="P147" i="6"/>
  <c r="P132" i="6"/>
  <c r="P89" i="6"/>
  <c r="P79" i="6"/>
  <c r="P70" i="6"/>
  <c r="P57" i="6"/>
  <c r="P42" i="6"/>
  <c r="P58" i="6" s="1"/>
  <c r="P331" i="6" l="1"/>
  <c r="P363" i="6"/>
  <c r="P239" i="6"/>
  <c r="P261" i="6"/>
  <c r="P271" i="6" s="1"/>
  <c r="P148" i="6"/>
  <c r="P80" i="6"/>
  <c r="P90" i="6" s="1"/>
  <c r="P170" i="6"/>
  <c r="P180" i="6" s="1"/>
  <c r="C195" i="22" l="1"/>
  <c r="C200" i="22" s="1"/>
  <c r="C203" i="22" s="1"/>
  <c r="C206" i="22" s="1"/>
  <c r="P195" i="22"/>
  <c r="P200" i="22" s="1"/>
  <c r="P203" i="22" s="1"/>
  <c r="P206" i="22" s="1"/>
  <c r="O195" i="22"/>
  <c r="O200" i="22" s="1"/>
  <c r="O203" i="22" s="1"/>
  <c r="O206" i="22" s="1"/>
  <c r="N195" i="22"/>
  <c r="N200" i="22" s="1"/>
  <c r="N203" i="22" s="1"/>
  <c r="N206" i="22" s="1"/>
  <c r="M195" i="22"/>
  <c r="M200" i="22" s="1"/>
  <c r="M203" i="22" s="1"/>
  <c r="M206" i="22" s="1"/>
  <c r="L195" i="22"/>
  <c r="L200" i="22" s="1"/>
  <c r="L203" i="22" s="1"/>
  <c r="L206" i="22" s="1"/>
  <c r="K195" i="22"/>
  <c r="K200" i="22" s="1"/>
  <c r="K203" i="22" s="1"/>
  <c r="K206" i="22" s="1"/>
  <c r="J195" i="22"/>
  <c r="J200" i="22" s="1"/>
  <c r="J203" i="22" s="1"/>
  <c r="J206" i="22" s="1"/>
  <c r="I195" i="22"/>
  <c r="I200" i="22" s="1"/>
  <c r="I203" i="22" s="1"/>
  <c r="I206" i="22" s="1"/>
  <c r="H195" i="22"/>
  <c r="H200" i="22" s="1"/>
  <c r="H203" i="22" s="1"/>
  <c r="H206" i="22" s="1"/>
  <c r="G195" i="22"/>
  <c r="G200" i="22" s="1"/>
  <c r="G203" i="22" s="1"/>
  <c r="G206" i="22" s="1"/>
  <c r="F195" i="22"/>
  <c r="F200" i="22" s="1"/>
  <c r="F203" i="22" s="1"/>
  <c r="F206" i="22" s="1"/>
  <c r="E195" i="22"/>
  <c r="E200" i="22" s="1"/>
  <c r="E203" i="22" s="1"/>
  <c r="E206" i="22" s="1"/>
  <c r="D195" i="22"/>
  <c r="D200" i="22" s="1"/>
  <c r="D203" i="22" s="1"/>
  <c r="D206" i="22" s="1"/>
  <c r="P27" i="22" l="1"/>
  <c r="P24" i="22"/>
  <c r="P21" i="22"/>
  <c r="P20" i="22"/>
  <c r="P19" i="22"/>
  <c r="P16" i="22"/>
  <c r="P14" i="22"/>
  <c r="P13" i="22"/>
  <c r="P12" i="22"/>
  <c r="P11" i="22"/>
  <c r="P10" i="22"/>
  <c r="P9" i="22"/>
  <c r="P15" i="22" l="1"/>
  <c r="P17" i="22" s="1"/>
  <c r="P22" i="22" s="1"/>
  <c r="P25" i="22" s="1"/>
  <c r="P28" i="22" s="1"/>
  <c r="P89" i="22"/>
  <c r="P79" i="22"/>
  <c r="P70" i="22"/>
  <c r="P58" i="22"/>
  <c r="P43" i="22"/>
  <c r="P80" i="22" l="1"/>
  <c r="P90" i="22"/>
  <c r="P59" i="22"/>
  <c r="N272" i="22"/>
  <c r="M272" i="22"/>
  <c r="L272" i="22"/>
  <c r="K272" i="22"/>
  <c r="J272" i="22"/>
  <c r="I272" i="22"/>
  <c r="H272" i="22"/>
  <c r="G272" i="22"/>
  <c r="F272" i="22"/>
  <c r="E272" i="22"/>
  <c r="D272" i="22"/>
  <c r="C272" i="22"/>
  <c r="N269" i="22"/>
  <c r="M269" i="22"/>
  <c r="L269" i="22"/>
  <c r="K269" i="22"/>
  <c r="J269" i="22"/>
  <c r="I269" i="22"/>
  <c r="H269" i="22"/>
  <c r="G269" i="22"/>
  <c r="F269" i="22"/>
  <c r="E269" i="22"/>
  <c r="D269" i="22"/>
  <c r="C269" i="22"/>
  <c r="M259" i="22"/>
  <c r="I259" i="22"/>
  <c r="F259" i="22"/>
  <c r="N258" i="22"/>
  <c r="N259" i="22" s="1"/>
  <c r="E258" i="22"/>
  <c r="E259" i="22" s="1"/>
  <c r="L257" i="22"/>
  <c r="K257" i="22"/>
  <c r="K259" i="22" s="1"/>
  <c r="J257" i="22"/>
  <c r="J259" i="22" s="1"/>
  <c r="G257" i="22"/>
  <c r="G259" i="22" s="1"/>
  <c r="L252" i="22"/>
  <c r="H252" i="22"/>
  <c r="H259" i="22" s="1"/>
  <c r="D252" i="22"/>
  <c r="D259" i="22" s="1"/>
  <c r="C252" i="22"/>
  <c r="C259" i="22" s="1"/>
  <c r="N250" i="22"/>
  <c r="M250" i="22"/>
  <c r="K250" i="22"/>
  <c r="J250" i="22"/>
  <c r="I250" i="22"/>
  <c r="I260" i="22" s="1"/>
  <c r="I270" i="22" s="1"/>
  <c r="G250" i="22"/>
  <c r="G260" i="22" s="1"/>
  <c r="F250" i="22"/>
  <c r="E250" i="22"/>
  <c r="L242" i="22"/>
  <c r="L250" i="22" s="1"/>
  <c r="H242" i="22"/>
  <c r="H250" i="22" s="1"/>
  <c r="D242" i="22"/>
  <c r="D250" i="22" s="1"/>
  <c r="C242" i="22"/>
  <c r="C250" i="22" s="1"/>
  <c r="N237" i="22"/>
  <c r="M237" i="22"/>
  <c r="L237" i="22"/>
  <c r="K237" i="22"/>
  <c r="J237" i="22"/>
  <c r="I237" i="22"/>
  <c r="H237" i="22"/>
  <c r="G237" i="22"/>
  <c r="F237" i="22"/>
  <c r="E237" i="22"/>
  <c r="D237" i="22"/>
  <c r="C237" i="22"/>
  <c r="N221" i="22"/>
  <c r="M221" i="22"/>
  <c r="K221" i="22"/>
  <c r="J221" i="22"/>
  <c r="I221" i="22"/>
  <c r="H221" i="22"/>
  <c r="H238" i="22" s="1"/>
  <c r="G221" i="22"/>
  <c r="G238" i="22" s="1"/>
  <c r="F221" i="22"/>
  <c r="E221" i="22"/>
  <c r="D221" i="22"/>
  <c r="C221" i="22"/>
  <c r="L216" i="22"/>
  <c r="L221" i="22" s="1"/>
  <c r="N183" i="22"/>
  <c r="M183" i="22"/>
  <c r="L183" i="22"/>
  <c r="K183" i="22"/>
  <c r="J183" i="22"/>
  <c r="I183" i="22"/>
  <c r="H183" i="22"/>
  <c r="G183" i="22"/>
  <c r="F183" i="22"/>
  <c r="E183" i="22"/>
  <c r="D183" i="22"/>
  <c r="C183" i="22"/>
  <c r="N182" i="22"/>
  <c r="M182" i="22"/>
  <c r="L182" i="22"/>
  <c r="K182" i="22"/>
  <c r="J182" i="22"/>
  <c r="I182" i="22"/>
  <c r="H182" i="22"/>
  <c r="G182" i="22"/>
  <c r="F182" i="22"/>
  <c r="E182" i="22"/>
  <c r="D182" i="22"/>
  <c r="C182" i="22"/>
  <c r="N92" i="22"/>
  <c r="M92" i="22"/>
  <c r="L92" i="22"/>
  <c r="K92" i="22"/>
  <c r="J92" i="22"/>
  <c r="I92" i="22"/>
  <c r="H92" i="22"/>
  <c r="G92" i="22"/>
  <c r="F92" i="22"/>
  <c r="E92" i="22"/>
  <c r="D92" i="22"/>
  <c r="C92" i="22"/>
  <c r="N91" i="22"/>
  <c r="M91" i="22"/>
  <c r="L91" i="22"/>
  <c r="H91" i="22"/>
  <c r="G91" i="22"/>
  <c r="F91" i="22"/>
  <c r="E91" i="22"/>
  <c r="D91" i="22"/>
  <c r="C91" i="22"/>
  <c r="K89" i="22"/>
  <c r="K90" i="22" s="1"/>
  <c r="J89" i="22"/>
  <c r="J90" i="22" s="1"/>
  <c r="I89" i="22"/>
  <c r="I90" i="22" s="1"/>
  <c r="K58" i="22"/>
  <c r="K59" i="22" s="1"/>
  <c r="J58" i="22"/>
  <c r="J59" i="22" s="1"/>
  <c r="J91" i="22" s="1"/>
  <c r="I58" i="22"/>
  <c r="I59" i="22" s="1"/>
  <c r="F238" i="22" l="1"/>
  <c r="M260" i="22"/>
  <c r="G271" i="22"/>
  <c r="F260" i="22"/>
  <c r="F271" i="22" s="1"/>
  <c r="N238" i="22"/>
  <c r="E238" i="22"/>
  <c r="N260" i="22"/>
  <c r="N270" i="22" s="1"/>
  <c r="I91" i="22"/>
  <c r="K91" i="22"/>
  <c r="I238" i="22"/>
  <c r="I271" i="22" s="1"/>
  <c r="P91" i="22"/>
  <c r="F270" i="22"/>
  <c r="L259" i="22"/>
  <c r="L260" i="22" s="1"/>
  <c r="L270" i="22" s="1"/>
  <c r="G270" i="22"/>
  <c r="C238" i="22"/>
  <c r="K238" i="22"/>
  <c r="L238" i="22"/>
  <c r="J238" i="22"/>
  <c r="D238" i="22"/>
  <c r="M238" i="22"/>
  <c r="M271" i="22" s="1"/>
  <c r="H260" i="22"/>
  <c r="H270" i="22" s="1"/>
  <c r="M270" i="22"/>
  <c r="J260" i="22"/>
  <c r="J270" i="22" s="1"/>
  <c r="K260" i="22"/>
  <c r="K270" i="22" s="1"/>
  <c r="E260" i="22"/>
  <c r="E270" i="22" s="1"/>
  <c r="D260" i="22"/>
  <c r="D270" i="22" s="1"/>
  <c r="C260" i="22"/>
  <c r="C270" i="22" s="1"/>
  <c r="P234" i="21"/>
  <c r="P241" i="21" s="1"/>
  <c r="P250" i="21" s="1"/>
  <c r="N234" i="21"/>
  <c r="N241" i="21" s="1"/>
  <c r="N250" i="21" s="1"/>
  <c r="M234" i="21"/>
  <c r="M241" i="21" s="1"/>
  <c r="M250" i="21" s="1"/>
  <c r="L234" i="21"/>
  <c r="L241" i="21" s="1"/>
  <c r="L250" i="21" s="1"/>
  <c r="K234" i="21"/>
  <c r="K241" i="21" s="1"/>
  <c r="K250" i="21" s="1"/>
  <c r="J234" i="21"/>
  <c r="J241" i="21" s="1"/>
  <c r="J250" i="21" s="1"/>
  <c r="I234" i="21"/>
  <c r="I241" i="21" s="1"/>
  <c r="I250" i="21" s="1"/>
  <c r="H234" i="21"/>
  <c r="H241" i="21" s="1"/>
  <c r="H250" i="21" s="1"/>
  <c r="G234" i="21"/>
  <c r="G241" i="21" s="1"/>
  <c r="G250" i="21" s="1"/>
  <c r="F234" i="21"/>
  <c r="F241" i="21" s="1"/>
  <c r="F250" i="21" s="1"/>
  <c r="E234" i="21"/>
  <c r="E241" i="21" s="1"/>
  <c r="E250" i="21" s="1"/>
  <c r="D234" i="21"/>
  <c r="D241" i="21" s="1"/>
  <c r="D250" i="21" s="1"/>
  <c r="C252" i="21"/>
  <c r="H192" i="21"/>
  <c r="P184" i="21"/>
  <c r="P185" i="21" s="1"/>
  <c r="P190" i="21" s="1"/>
  <c r="P193" i="21" s="1"/>
  <c r="P196" i="21" s="1"/>
  <c r="N184" i="21"/>
  <c r="M184" i="21"/>
  <c r="L184" i="21"/>
  <c r="K184" i="21"/>
  <c r="J184" i="21"/>
  <c r="I184" i="21"/>
  <c r="H184" i="21"/>
  <c r="G184" i="21"/>
  <c r="F184" i="21"/>
  <c r="E184" i="21"/>
  <c r="D184" i="21"/>
  <c r="C184" i="21"/>
  <c r="N178" i="21"/>
  <c r="M178" i="21"/>
  <c r="L178" i="21"/>
  <c r="K178" i="21"/>
  <c r="J178" i="21"/>
  <c r="I178" i="21"/>
  <c r="H178" i="21"/>
  <c r="G178" i="21"/>
  <c r="F178" i="21"/>
  <c r="E178" i="21"/>
  <c r="D178" i="21"/>
  <c r="C178" i="21"/>
  <c r="N168" i="21"/>
  <c r="M168" i="21"/>
  <c r="L168" i="21"/>
  <c r="K168" i="21"/>
  <c r="J168" i="21"/>
  <c r="I168" i="21"/>
  <c r="H168" i="21"/>
  <c r="G168" i="21"/>
  <c r="F168" i="21"/>
  <c r="E168" i="21"/>
  <c r="D168" i="21"/>
  <c r="C168" i="21"/>
  <c r="P166" i="21"/>
  <c r="P157" i="21"/>
  <c r="P147" i="21"/>
  <c r="P150" i="21" s="1"/>
  <c r="P139" i="21"/>
  <c r="P131" i="21"/>
  <c r="L112" i="21"/>
  <c r="N109" i="21"/>
  <c r="M109" i="21"/>
  <c r="H109" i="21"/>
  <c r="P104" i="21"/>
  <c r="N104" i="21"/>
  <c r="M104" i="21"/>
  <c r="L104" i="21"/>
  <c r="K104" i="21"/>
  <c r="J104" i="21"/>
  <c r="I104" i="21"/>
  <c r="H104" i="21"/>
  <c r="G104" i="21"/>
  <c r="F104" i="21"/>
  <c r="E104" i="21"/>
  <c r="C104" i="21"/>
  <c r="D103" i="21"/>
  <c r="D104" i="21" s="1"/>
  <c r="P98" i="21"/>
  <c r="N98" i="21"/>
  <c r="M98" i="21"/>
  <c r="L98" i="21"/>
  <c r="K98" i="21"/>
  <c r="J98" i="21"/>
  <c r="I98" i="21"/>
  <c r="H98" i="21"/>
  <c r="G98" i="21"/>
  <c r="F98" i="21"/>
  <c r="E98" i="21"/>
  <c r="D98" i="21"/>
  <c r="C98" i="21"/>
  <c r="P86" i="21"/>
  <c r="P76" i="21"/>
  <c r="P69" i="21"/>
  <c r="P77" i="21" s="1"/>
  <c r="P59" i="21"/>
  <c r="P48" i="21"/>
  <c r="P60" i="21" s="1"/>
  <c r="M25" i="21"/>
  <c r="L25" i="21"/>
  <c r="J25" i="21"/>
  <c r="P22" i="21"/>
  <c r="P17" i="21"/>
  <c r="N17" i="21"/>
  <c r="M17" i="21"/>
  <c r="K17" i="21"/>
  <c r="J17" i="21"/>
  <c r="I17" i="21"/>
  <c r="H17" i="21"/>
  <c r="G17" i="21"/>
  <c r="F17" i="21"/>
  <c r="E17" i="21"/>
  <c r="D17" i="21"/>
  <c r="C17" i="21"/>
  <c r="L16" i="21"/>
  <c r="L17" i="21" s="1"/>
  <c r="P11" i="21"/>
  <c r="N11" i="21"/>
  <c r="M11" i="21"/>
  <c r="L11" i="21"/>
  <c r="K11" i="21"/>
  <c r="J11" i="21"/>
  <c r="I11" i="21"/>
  <c r="H11" i="21"/>
  <c r="G11" i="21"/>
  <c r="F11" i="21"/>
  <c r="E11" i="21"/>
  <c r="D11" i="21"/>
  <c r="C11" i="21"/>
  <c r="N271" i="22" l="1"/>
  <c r="G105" i="21"/>
  <c r="G110" i="21" s="1"/>
  <c r="G113" i="21" s="1"/>
  <c r="G116" i="21" s="1"/>
  <c r="P105" i="21"/>
  <c r="P110" i="21" s="1"/>
  <c r="P113" i="21" s="1"/>
  <c r="P116" i="21" s="1"/>
  <c r="P158" i="21"/>
  <c r="P87" i="21"/>
  <c r="C105" i="21"/>
  <c r="C110" i="21" s="1"/>
  <c r="C113" i="21" s="1"/>
  <c r="C116" i="21" s="1"/>
  <c r="G18" i="21"/>
  <c r="G23" i="21" s="1"/>
  <c r="G26" i="21" s="1"/>
  <c r="G29" i="21" s="1"/>
  <c r="F185" i="21"/>
  <c r="F190" i="21" s="1"/>
  <c r="F193" i="21" s="1"/>
  <c r="F196" i="21" s="1"/>
  <c r="N185" i="21"/>
  <c r="N190" i="21" s="1"/>
  <c r="N193" i="21" s="1"/>
  <c r="N196" i="21" s="1"/>
  <c r="H271" i="22"/>
  <c r="K105" i="21"/>
  <c r="K110" i="21" s="1"/>
  <c r="K113" i="21" s="1"/>
  <c r="K116" i="21" s="1"/>
  <c r="K18" i="21"/>
  <c r="K23" i="21" s="1"/>
  <c r="K26" i="21" s="1"/>
  <c r="K29" i="21" s="1"/>
  <c r="D18" i="21"/>
  <c r="D23" i="21" s="1"/>
  <c r="D26" i="21" s="1"/>
  <c r="D29" i="21" s="1"/>
  <c r="H105" i="21"/>
  <c r="H110" i="21" s="1"/>
  <c r="H113" i="21" s="1"/>
  <c r="H116" i="21" s="1"/>
  <c r="E18" i="21"/>
  <c r="E23" i="21" s="1"/>
  <c r="E26" i="21" s="1"/>
  <c r="E29" i="21" s="1"/>
  <c r="M18" i="21"/>
  <c r="M23" i="21" s="1"/>
  <c r="M26" i="21" s="1"/>
  <c r="M29" i="21" s="1"/>
  <c r="I105" i="21"/>
  <c r="I110" i="21" s="1"/>
  <c r="I113" i="21" s="1"/>
  <c r="I116" i="21" s="1"/>
  <c r="L18" i="21"/>
  <c r="L23" i="21" s="1"/>
  <c r="L26" i="21" s="1"/>
  <c r="L29" i="21" s="1"/>
  <c r="F18" i="21"/>
  <c r="F23" i="21" s="1"/>
  <c r="F26" i="21" s="1"/>
  <c r="F29" i="21" s="1"/>
  <c r="N18" i="21"/>
  <c r="N23" i="21" s="1"/>
  <c r="N26" i="21" s="1"/>
  <c r="N29" i="21" s="1"/>
  <c r="J105" i="21"/>
  <c r="J110" i="21" s="1"/>
  <c r="J113" i="21" s="1"/>
  <c r="J116" i="21" s="1"/>
  <c r="C185" i="21"/>
  <c r="C190" i="21" s="1"/>
  <c r="C193" i="21" s="1"/>
  <c r="C196" i="21" s="1"/>
  <c r="K185" i="21"/>
  <c r="K190" i="21" s="1"/>
  <c r="K193" i="21" s="1"/>
  <c r="K196" i="21" s="1"/>
  <c r="C18" i="21"/>
  <c r="C23" i="21" s="1"/>
  <c r="C26" i="21" s="1"/>
  <c r="C29" i="21" s="1"/>
  <c r="P18" i="21"/>
  <c r="P23" i="21" s="1"/>
  <c r="P26" i="21" s="1"/>
  <c r="P29" i="21" s="1"/>
  <c r="P167" i="21"/>
  <c r="D185" i="21"/>
  <c r="D190" i="21" s="1"/>
  <c r="D193" i="21" s="1"/>
  <c r="D196" i="21" s="1"/>
  <c r="L185" i="21"/>
  <c r="L190" i="21" s="1"/>
  <c r="L193" i="21" s="1"/>
  <c r="L196" i="21" s="1"/>
  <c r="H185" i="21"/>
  <c r="H190" i="21" s="1"/>
  <c r="H193" i="21" s="1"/>
  <c r="H196" i="21" s="1"/>
  <c r="E185" i="21"/>
  <c r="E190" i="21" s="1"/>
  <c r="E193" i="21" s="1"/>
  <c r="E196" i="21" s="1"/>
  <c r="M185" i="21"/>
  <c r="M190" i="21" s="1"/>
  <c r="M193" i="21" s="1"/>
  <c r="M196" i="21" s="1"/>
  <c r="L105" i="21"/>
  <c r="L110" i="21" s="1"/>
  <c r="L113" i="21" s="1"/>
  <c r="L116" i="21" s="1"/>
  <c r="G185" i="21"/>
  <c r="G190" i="21" s="1"/>
  <c r="G193" i="21" s="1"/>
  <c r="G196" i="21" s="1"/>
  <c r="H18" i="21"/>
  <c r="H23" i="21" s="1"/>
  <c r="H26" i="21" s="1"/>
  <c r="H29" i="21" s="1"/>
  <c r="I18" i="21"/>
  <c r="I23" i="21" s="1"/>
  <c r="I26" i="21" s="1"/>
  <c r="I29" i="21" s="1"/>
  <c r="E105" i="21"/>
  <c r="E110" i="21" s="1"/>
  <c r="E113" i="21" s="1"/>
  <c r="E116" i="21" s="1"/>
  <c r="M105" i="21"/>
  <c r="M110" i="21" s="1"/>
  <c r="M113" i="21" s="1"/>
  <c r="M116" i="21" s="1"/>
  <c r="I185" i="21"/>
  <c r="I190" i="21" s="1"/>
  <c r="I193" i="21" s="1"/>
  <c r="I196" i="21" s="1"/>
  <c r="P140" i="21"/>
  <c r="P168" i="21" s="1"/>
  <c r="J185" i="21"/>
  <c r="J190" i="21" s="1"/>
  <c r="J193" i="21" s="1"/>
  <c r="J196" i="21" s="1"/>
  <c r="D252" i="21"/>
  <c r="C271" i="22"/>
  <c r="E271" i="22"/>
  <c r="K271" i="22"/>
  <c r="J271" i="22"/>
  <c r="L252" i="21"/>
  <c r="K252" i="21"/>
  <c r="N252" i="21"/>
  <c r="P252" i="21"/>
  <c r="J252" i="21"/>
  <c r="M252" i="21"/>
  <c r="E252" i="21"/>
  <c r="F252" i="21"/>
  <c r="I252" i="21"/>
  <c r="G252" i="21"/>
  <c r="H252" i="21"/>
  <c r="D271" i="22"/>
  <c r="L271" i="22"/>
  <c r="D105" i="21"/>
  <c r="D110" i="21" s="1"/>
  <c r="D113" i="21" s="1"/>
  <c r="D116" i="21" s="1"/>
  <c r="J18" i="21"/>
  <c r="J23" i="21" s="1"/>
  <c r="J26" i="21" s="1"/>
  <c r="J29" i="21" s="1"/>
  <c r="F105" i="21"/>
  <c r="F110" i="21" s="1"/>
  <c r="F113" i="21" s="1"/>
  <c r="F116" i="21" s="1"/>
  <c r="N105" i="21"/>
  <c r="N110" i="21" s="1"/>
  <c r="N113" i="21" s="1"/>
  <c r="N116" i="21" s="1"/>
  <c r="C173" i="21" l="1"/>
  <c r="D173" i="21"/>
  <c r="O27" i="6"/>
  <c r="O24" i="6"/>
  <c r="O21" i="6"/>
  <c r="O19" i="6"/>
  <c r="O15" i="6"/>
  <c r="O14" i="6"/>
  <c r="O13" i="6"/>
  <c r="O12" i="6"/>
  <c r="O10" i="6"/>
  <c r="O9" i="6"/>
  <c r="O16" i="6" l="1"/>
  <c r="O11" i="6"/>
  <c r="O17" i="6" l="1"/>
  <c r="O22" i="6" s="1"/>
  <c r="O25" i="6" s="1"/>
  <c r="O28" i="6" s="1"/>
  <c r="N86" i="7"/>
  <c r="M86" i="7"/>
  <c r="L86" i="7"/>
  <c r="K86" i="7"/>
  <c r="J86" i="7"/>
  <c r="I86" i="7"/>
  <c r="H86" i="7"/>
  <c r="G86" i="7"/>
  <c r="F86" i="7"/>
  <c r="E86" i="7"/>
  <c r="D86" i="7"/>
  <c r="C86" i="7"/>
  <c r="N76" i="7"/>
  <c r="M76" i="7"/>
  <c r="L76" i="7"/>
  <c r="K76" i="7"/>
  <c r="J76" i="7"/>
  <c r="I76" i="7"/>
  <c r="H76" i="7"/>
  <c r="G76" i="7"/>
  <c r="F76" i="7"/>
  <c r="E76" i="7"/>
  <c r="D76" i="7"/>
  <c r="C76" i="7"/>
  <c r="N67" i="7"/>
  <c r="M67" i="7"/>
  <c r="L67" i="7"/>
  <c r="K67" i="7"/>
  <c r="K77" i="7" s="1"/>
  <c r="K87" i="7" s="1"/>
  <c r="J67" i="7"/>
  <c r="J77" i="7" s="1"/>
  <c r="J87" i="7" s="1"/>
  <c r="I67" i="7"/>
  <c r="I77" i="7" s="1"/>
  <c r="H67" i="7"/>
  <c r="H77" i="7" s="1"/>
  <c r="H87" i="7" s="1"/>
  <c r="G67" i="7"/>
  <c r="F67" i="7"/>
  <c r="E67" i="7"/>
  <c r="D67" i="7"/>
  <c r="C67" i="7"/>
  <c r="C77" i="7" s="1"/>
  <c r="C87" i="7" s="1"/>
  <c r="N54" i="7"/>
  <c r="M54" i="7"/>
  <c r="L54" i="7"/>
  <c r="K54" i="7"/>
  <c r="J54" i="7"/>
  <c r="I54" i="7"/>
  <c r="H54" i="7"/>
  <c r="G54" i="7"/>
  <c r="F54" i="7"/>
  <c r="E54" i="7"/>
  <c r="D54" i="7"/>
  <c r="C54" i="7"/>
  <c r="N39" i="7"/>
  <c r="M39" i="7"/>
  <c r="L39" i="7"/>
  <c r="K39" i="7"/>
  <c r="J39" i="7"/>
  <c r="J55" i="7" s="1"/>
  <c r="I39" i="7"/>
  <c r="I55" i="7" s="1"/>
  <c r="H39" i="7"/>
  <c r="H55" i="7" s="1"/>
  <c r="G39" i="7"/>
  <c r="F39" i="7"/>
  <c r="E39" i="7"/>
  <c r="D39" i="7"/>
  <c r="C39" i="7"/>
  <c r="D77" i="7" l="1"/>
  <c r="D87" i="7" s="1"/>
  <c r="C55" i="7"/>
  <c r="K55" i="7"/>
  <c r="L77" i="7"/>
  <c r="L87" i="7" s="1"/>
  <c r="D55" i="7"/>
  <c r="F55" i="7"/>
  <c r="N55" i="7"/>
  <c r="F77" i="7"/>
  <c r="F87" i="7" s="1"/>
  <c r="N77" i="7"/>
  <c r="N87" i="7" s="1"/>
  <c r="L55" i="7"/>
  <c r="G55" i="7"/>
  <c r="G77" i="7"/>
  <c r="G87" i="7" s="1"/>
  <c r="I87" i="7"/>
  <c r="E55" i="7"/>
  <c r="M55" i="7"/>
  <c r="E77" i="7"/>
  <c r="E87" i="7" s="1"/>
  <c r="M77" i="7"/>
  <c r="M87" i="7" s="1"/>
  <c r="N89" i="6" l="1"/>
  <c r="M89" i="6"/>
  <c r="L89" i="6"/>
  <c r="K89" i="6"/>
  <c r="J89" i="6"/>
  <c r="I89" i="6"/>
  <c r="H89" i="6"/>
  <c r="G89" i="6"/>
  <c r="F89" i="6"/>
  <c r="E89" i="6"/>
  <c r="D89" i="6"/>
  <c r="C89" i="6"/>
  <c r="N79" i="6"/>
  <c r="M79" i="6"/>
  <c r="L79" i="6"/>
  <c r="K79" i="6"/>
  <c r="J79" i="6"/>
  <c r="I79" i="6"/>
  <c r="H79" i="6"/>
  <c r="G79" i="6"/>
  <c r="F79" i="6"/>
  <c r="E79" i="6"/>
  <c r="D79" i="6"/>
  <c r="C79" i="6"/>
  <c r="N70" i="6"/>
  <c r="M70" i="6"/>
  <c r="L70" i="6"/>
  <c r="K70" i="6"/>
  <c r="J70" i="6"/>
  <c r="I70" i="6"/>
  <c r="H70" i="6"/>
  <c r="H80" i="6" s="1"/>
  <c r="H90" i="6" s="1"/>
  <c r="G70" i="6"/>
  <c r="G80" i="6" s="1"/>
  <c r="G90" i="6" s="1"/>
  <c r="F70" i="6"/>
  <c r="E70" i="6"/>
  <c r="D70" i="6"/>
  <c r="C70" i="6"/>
  <c r="N57" i="6"/>
  <c r="M57" i="6"/>
  <c r="L57" i="6"/>
  <c r="K57" i="6"/>
  <c r="J57" i="6"/>
  <c r="I57" i="6"/>
  <c r="H57" i="6"/>
  <c r="G57" i="6"/>
  <c r="F57" i="6"/>
  <c r="E57" i="6"/>
  <c r="D57" i="6"/>
  <c r="C57" i="6"/>
  <c r="N42" i="6"/>
  <c r="M42" i="6"/>
  <c r="L42" i="6"/>
  <c r="K42" i="6"/>
  <c r="J42" i="6"/>
  <c r="I42" i="6"/>
  <c r="H42" i="6"/>
  <c r="H58" i="6" s="1"/>
  <c r="G42" i="6"/>
  <c r="G58" i="6" s="1"/>
  <c r="F42" i="6"/>
  <c r="E42" i="6"/>
  <c r="D42" i="6"/>
  <c r="C37" i="6"/>
  <c r="C42" i="6" s="1"/>
  <c r="D58" i="6" l="1"/>
  <c r="D80" i="6"/>
  <c r="D90" i="6" s="1"/>
  <c r="L80" i="6"/>
  <c r="L90" i="6" s="1"/>
  <c r="L58" i="6"/>
  <c r="F58" i="6"/>
  <c r="N58" i="6"/>
  <c r="F80" i="6"/>
  <c r="F90" i="6" s="1"/>
  <c r="N80" i="6"/>
  <c r="N90" i="6" s="1"/>
  <c r="E58" i="6"/>
  <c r="M58" i="6"/>
  <c r="E80" i="6"/>
  <c r="E90" i="6" s="1"/>
  <c r="M80" i="6"/>
  <c r="M90" i="6" s="1"/>
  <c r="J58" i="6"/>
  <c r="J80" i="6"/>
  <c r="J90" i="6" s="1"/>
  <c r="I58" i="6"/>
  <c r="I80" i="6"/>
  <c r="I90" i="6" s="1"/>
  <c r="C58" i="6"/>
  <c r="K58" i="6"/>
  <c r="C80" i="6"/>
  <c r="C90" i="6" s="1"/>
  <c r="K80" i="6"/>
  <c r="K90" i="6" s="1"/>
</calcChain>
</file>

<file path=xl/sharedStrings.xml><?xml version="1.0" encoding="utf-8"?>
<sst xmlns="http://schemas.openxmlformats.org/spreadsheetml/2006/main" count="5087" uniqueCount="935">
  <si>
    <t>__________________________________________________________________________________________________________________________________________________________</t>
  </si>
  <si>
    <t>ISA y sus empresas</t>
  </si>
  <si>
    <t>Kit de Valoración</t>
  </si>
  <si>
    <t>Contenido</t>
  </si>
  <si>
    <t>Nota preventiva</t>
  </si>
  <si>
    <t>ISA ha elaborado el siguiente reporte a título informativo. La Empresa no se responsabiliza de ninguna decisión de inversión a partir de este reporte. Algunas declaraciones contenidas en el mismo reflejan nuestros puntos de vista actuales con respecto a acontecimientos futuros y, por tanto, se basan en presunciones, estimaciones o proyecciones que están sujetas a riesgos y factores que pueden causar que la información aquí contenida, sea susceptible de alteraciones, ajustes o modificaciones en cualquier momento.
Esos riesgos y factores se relacionan directamente con los resultados, desempeño y logros de la Empresa, e incluyen, entre otros aspectos, cambios generales en el sector eléctrico, condiciones económicas, políticas gubernamentales tanto nacionales como internacionales, variaciones en las tasas de interés, inflación, volatilidad en las tasas de cambio y niveles de impuestos.
Como resultado de estos riesgos y factores, los resultados actuales pueden diferir materialmente de las estimaciones proyectadas y, por lo tanto, la información aquí presentada en ningún caso podrá asumirse como cierta, completa o definitiva. La Empresa no asume responsabilidad alguna derivada de la información suministrada, ni en su estado actual ni tampoco por cualquier variación o modificación que sufra con posterioridad. En consecuencia, ISA se reserva la posibilidad de alterar, adicionar o reemplazar a su exclusivo criterio cualquier tipo de información contenida en este informe, sin que ello implique que la Empresa asuma obligación alguna de actualizar esas declaraciones como resultado de nueva información, eventos futuros o cualquier otro factor que puedan impactar el contenido de este reporte.
El uso de esta información es de exclusiva responsabilidad del usuario. En ningún caso, dicha información podrá ser considerada como recomendación financiera, legal, tributaria, contable o de cualquier otra índole, así como tampoco, deberá interpretarse como una recomendación de inversión. Cualquier potencial inversionista deberá asesorarse con profesionales debidamente acreditados que cuenten con conocimientos técnicos, para efectos de tener conocimiento detallado e informado de todas las implicaciones tributarias, legales y financieras para la toma de cualquier decisión de inversión o desinversión.
ISA no se hace responsable de ningún tipo de pérdida, daño o perjuicio, directo o indirecto, monetario o de cualquier otra naturaleza, que pueda sufrir cualquier persona con motivo de decisiones tomadas con fundamento en el contenido de este reporte. La información aquí contenida, no podrá considerarse bajo escenario alguno como una oferta, solicitud o recomendación de compra o venta de valores, de celebrar cualquier otro tipo de transacciones para sí mismo o a favor de terceras personas, o de perfeccionar cualquier tipo de contratos o actos jurídicos en cualquier jurisdicción que resulte aplicable.</t>
  </si>
  <si>
    <t>Estados Financieros trimestrales:</t>
  </si>
  <si>
    <t>Estados financieros trimestrales consolidados</t>
  </si>
  <si>
    <t>Estados financieros trimestrales TE Colombia</t>
  </si>
  <si>
    <t>ISA</t>
  </si>
  <si>
    <t>Intercolombia</t>
  </si>
  <si>
    <t>Transelca</t>
  </si>
  <si>
    <t>Estados financieros trimestrales TE Brasil</t>
  </si>
  <si>
    <t>Flujo RBSE</t>
  </si>
  <si>
    <t>Estados financieros trimestrales TE Perú</t>
  </si>
  <si>
    <t>Transmantaro</t>
  </si>
  <si>
    <t>REP</t>
  </si>
  <si>
    <t>ISA Perú</t>
  </si>
  <si>
    <t>Estados financieros trimestrales TE Chile</t>
  </si>
  <si>
    <t>Estados financieros trimestrales Vías Colombia</t>
  </si>
  <si>
    <t>Estados financieros trimestrales Vías Chile</t>
  </si>
  <si>
    <t>Deuda Consolidada Créditos</t>
  </si>
  <si>
    <t>Deuda Consolidada Bonos</t>
  </si>
  <si>
    <t>Perfil de deuda</t>
  </si>
  <si>
    <t>CAPEX</t>
  </si>
  <si>
    <t>Regulación TE</t>
  </si>
  <si>
    <t>Regulación Vías</t>
  </si>
  <si>
    <t>Tráfico Vías</t>
  </si>
  <si>
    <t>Dividendos</t>
  </si>
  <si>
    <t>Proyectos en construcción</t>
  </si>
  <si>
    <t xml:space="preserve">Vencimiento Concesiones </t>
  </si>
  <si>
    <t>Participación en compañías</t>
  </si>
  <si>
    <t>Volver al Contenido</t>
  </si>
  <si>
    <t>ESTADOS DE RESULTADOS CONSOLIDADOS</t>
  </si>
  <si>
    <t>Cifras expresadas en millones de pesos colombianos</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</si>
  <si>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</si>
  <si>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</si>
  <si>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</si>
  <si>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</si>
  <si>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</si>
  <si>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</si>
  <si>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</si>
  <si>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</si>
  <si>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</si>
  <si>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</si>
  <si>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</si>
  <si>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</si>
  <si>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</si>
  <si>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</si>
  <si>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</si>
  <si>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</si>
  <si>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</si>
  <si>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</si>
  <si>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</si>
  <si>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</si>
  <si>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</si>
  <si>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</si>
  <si>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3T23</t>
  </si>
  <si>
    <t>4T23</t>
  </si>
  <si>
    <t>1T24</t>
  </si>
  <si>
    <t>Ingresos de construcción</t>
  </si>
  <si>
    <t>Costos de construcción</t>
  </si>
  <si>
    <t>EBITDA de construcción</t>
  </si>
  <si>
    <t>Utilidad de construcción</t>
  </si>
  <si>
    <t>Ingresos por servicios de transmisión de energía eléctrica</t>
  </si>
  <si>
    <t>Ingresos por cargos de conexión</t>
  </si>
  <si>
    <t>Ingresos de vías</t>
  </si>
  <si>
    <t>Ingresos por despacho y coordinación CND - MEM</t>
  </si>
  <si>
    <t xml:space="preserve">                     -  </t>
  </si>
  <si>
    <t xml:space="preserve"> -   </t>
  </si>
  <si>
    <t>Servicios MEM (STN, SIC, SDI)</t>
  </si>
  <si>
    <t>Ingresos de telecomunicaciones</t>
  </si>
  <si>
    <t>Otros ingresos operacionales</t>
  </si>
  <si>
    <t>Costos y gastos AOM</t>
  </si>
  <si>
    <t>EBITDA de Operación</t>
  </si>
  <si>
    <t xml:space="preserve">(-) Provisiones, Depreciaciones y Amortizaciones. </t>
  </si>
  <si>
    <t>EBITDA Total</t>
  </si>
  <si>
    <t>Utilidad Bruta de Operación</t>
  </si>
  <si>
    <t>Metodo de participación neto ingreso /(gasto)</t>
  </si>
  <si>
    <t>Otros neto ingreso /(gasto)</t>
  </si>
  <si>
    <t>Utilidad por actividades de operación</t>
  </si>
  <si>
    <t>Financiero neto ingreso/(gasto)</t>
  </si>
  <si>
    <t>Utilidad antes de impuestos</t>
  </si>
  <si>
    <t>Provisión impuesto de renta</t>
  </si>
  <si>
    <t>Utilidad antes de interés minoritario</t>
  </si>
  <si>
    <t>Interés minoritario</t>
  </si>
  <si>
    <t>Utilidad neta</t>
  </si>
  <si>
    <t>*Cambio en el cálculo del EBITDA por nueva metodología</t>
  </si>
  <si>
    <t>EBITDA TOTAL</t>
  </si>
  <si>
    <t>ESTADOS CONSOLIDADOS DE SITUACIÓN FINANCIERA</t>
  </si>
  <si>
    <t>Valores expresados en millones de pesos colombianos</t>
  </si>
  <si>
    <t>ACTIVO</t>
  </si>
  <si>
    <t>Activo corriente</t>
  </si>
  <si>
    <t>Efectivo y equivalentes de efectivo</t>
  </si>
  <si>
    <t>Activos financieros</t>
  </si>
  <si>
    <t>Impuestos corrientes</t>
  </si>
  <si>
    <t>Inventarios - neto</t>
  </si>
  <si>
    <t>Activos no financieros</t>
  </si>
  <si>
    <t>Préstamos por cobrar partes relacionadas</t>
  </si>
  <si>
    <t>Total activo corriente</t>
  </si>
  <si>
    <t>Activo no corriente</t>
  </si>
  <si>
    <t>Efectivo restringido</t>
  </si>
  <si>
    <t>Impuestos no corrientes</t>
  </si>
  <si>
    <t>Inversiones en asociadas y negocios conjuntos</t>
  </si>
  <si>
    <t>Instrumentos financieros</t>
  </si>
  <si>
    <t>Inventarios - Neto</t>
  </si>
  <si>
    <t>Propiedades, planta y equipo - Neto</t>
  </si>
  <si>
    <t>Propiedades de Inversión - neto</t>
  </si>
  <si>
    <t>Activos mantenidos para la venta</t>
  </si>
  <si>
    <t>Intangibles - Neto</t>
  </si>
  <si>
    <t>Impuesto diferido</t>
  </si>
  <si>
    <t>Activos en arrendamiento financiero - Neto</t>
  </si>
  <si>
    <t>Activos Intangibles en arrendamiento financiero - Neto</t>
  </si>
  <si>
    <t> </t>
  </si>
  <si>
    <t>Total activo no corriente</t>
  </si>
  <si>
    <t>TOTAL ACTIVO</t>
  </si>
  <si>
    <t>PASIVO MAS PATRIMONIO DE LOS ACCIONISTAS</t>
  </si>
  <si>
    <t>Pasivo corriente</t>
  </si>
  <si>
    <t>Pasivos financieros</t>
  </si>
  <si>
    <t>Cuentas por pagar</t>
  </si>
  <si>
    <t>Vinculados Economicos</t>
  </si>
  <si>
    <t>Beneficios a los empleados</t>
  </si>
  <si>
    <t>Provisiones</t>
  </si>
  <si>
    <t>Pasivos no financieros</t>
  </si>
  <si>
    <t>Otros Pasivos Financieros -Coberturas</t>
  </si>
  <si>
    <t>Total pasivo corriente</t>
  </si>
  <si>
    <t>Pasivo no corriente</t>
  </si>
  <si>
    <t>Préstamos por pagar partes relacionadas</t>
  </si>
  <si>
    <t>Total pasivo no corriente</t>
  </si>
  <si>
    <t>TOTAL PASIVO</t>
  </si>
  <si>
    <t>Patrimonio de los accionistas</t>
  </si>
  <si>
    <t>Capital suscrito y pagado</t>
  </si>
  <si>
    <t>Prima en colocación de acciones</t>
  </si>
  <si>
    <t>Reservas</t>
  </si>
  <si>
    <t>Resultados retenidos</t>
  </si>
  <si>
    <t>Resultado del año</t>
  </si>
  <si>
    <t>Otro Resultado Integral</t>
  </si>
  <si>
    <t>Patrimonio atribuible a propietarios de la controladora</t>
  </si>
  <si>
    <t>Participaciones no controladoras</t>
  </si>
  <si>
    <t>Total patrimonio de los accionistas</t>
  </si>
  <si>
    <t>TOTAL PASIVO Y PATRIMONIO DE LOS ACCIONISTAS</t>
  </si>
  <si>
    <t>□</t>
  </si>
  <si>
    <t>ESTADOS DE RESULTADOS SEPARADOS - ISA</t>
  </si>
  <si>
    <t>Ingresos</t>
  </si>
  <si>
    <t>Ingresos contrato de cuentas en participación</t>
  </si>
  <si>
    <t>Utilidad contrato de cuentas en participación</t>
  </si>
  <si>
    <t>Servicios de transmisión de energía eléctrica</t>
  </si>
  <si>
    <t>Cargos por conexión</t>
  </si>
  <si>
    <t>Proyectos de infraestructura</t>
  </si>
  <si>
    <t>Telecomunicaciones</t>
  </si>
  <si>
    <t>Total ingresos</t>
  </si>
  <si>
    <t>EBITDA</t>
  </si>
  <si>
    <t>Utilidad Bruta</t>
  </si>
  <si>
    <t>ESTADOS SEPARADOS DE SITUACIÓN FINANCIERA - ISA</t>
  </si>
  <si>
    <t>Inversiones en subsidiarias, asociadas y negocios conjuntos</t>
  </si>
  <si>
    <t>Inversiones en instrumentos financieros</t>
  </si>
  <si>
    <t>Otros pasivos financieros</t>
  </si>
  <si>
    <t>Pasivo por impuestos diferidos</t>
  </si>
  <si>
    <t>ESTADOS DE RESULTADOS SEPARADOS - ISA INTERCOLOMBIA</t>
  </si>
  <si>
    <t xml:space="preserve"> 2T21 </t>
  </si>
  <si>
    <t>Gerenciamiento de proyectos</t>
  </si>
  <si>
    <t>6.52</t>
  </si>
  <si>
    <t>Arrendamientos de infraestructura eléctrica</t>
  </si>
  <si>
    <t>(-) Costo distribución contratos cuentas participación</t>
  </si>
  <si>
    <t xml:space="preserve">              -  </t>
  </si>
  <si>
    <t xml:space="preserve">               -  </t>
  </si>
  <si>
    <t>ESTADOS SEPARADOS DE SITUACIÓN FINANCIERA - ISA INTERCOLOMBIA</t>
  </si>
  <si>
    <t>12.24</t>
  </si>
  <si>
    <t>Intangibles - neto</t>
  </si>
  <si>
    <t>25.43</t>
  </si>
  <si>
    <t>Otros activos financieros</t>
  </si>
  <si>
    <t>4.68</t>
  </si>
  <si>
    <t>Contrato cuentas en participación</t>
  </si>
  <si>
    <t>92.54</t>
  </si>
  <si>
    <t>ESTADOS DE RESULTADOS SEPARADOS - TRANSELCA</t>
  </si>
  <si>
    <t>Despacho y coordinación CND - MEM</t>
  </si>
  <si>
    <t>ESTADOS SEPARADOS DE SITUACIÓN FINANCIERA-TRANSELCA</t>
  </si>
  <si>
    <t>Inventario</t>
  </si>
  <si>
    <t xml:space="preserve">-   </t>
  </si>
  <si>
    <t>Inversiones en negocio conjunto</t>
  </si>
  <si>
    <t>Activos Intangibles en arrendamiento Financiero</t>
  </si>
  <si>
    <t>Cuentas por pagar vinculados económicos</t>
  </si>
  <si>
    <t>ESTADOS SEPARADOS DE SITUACIÓN FINANCIERA-XM</t>
  </si>
  <si>
    <t>https://www.xm.com.co/nuestra-empresa/informes/informes-corporativos</t>
  </si>
  <si>
    <t>ESTADOS DE RESULTADOS CONSOLIDADO IFRS - CTEEP</t>
  </si>
  <si>
    <t>Cifras expresadas en miles de reales</t>
  </si>
  <si>
    <t>Consolidated</t>
  </si>
  <si>
    <t>1Q18</t>
  </si>
  <si>
    <t>2Q18</t>
  </si>
  <si>
    <t>3Q18</t>
  </si>
  <si>
    <t>4Q18</t>
  </si>
  <si>
    <t>1Q19</t>
  </si>
  <si>
    <t>2Q19</t>
  </si>
  <si>
    <t>3Q19</t>
  </si>
  <si>
    <t>4Q19</t>
  </si>
  <si>
    <t>1Q20</t>
  </si>
  <si>
    <t>2Q20</t>
  </si>
  <si>
    <t>3Q20</t>
  </si>
  <si>
    <t>4Q20</t>
  </si>
  <si>
    <t>1Q21</t>
  </si>
  <si>
    <t>2Q21</t>
  </si>
  <si>
    <t>3Q21</t>
  </si>
  <si>
    <t>4Q21</t>
  </si>
  <si>
    <t>1Q22</t>
  </si>
  <si>
    <t>2Q22</t>
  </si>
  <si>
    <t>3Q22</t>
  </si>
  <si>
    <t>4Q22</t>
  </si>
  <si>
    <t>1Q23</t>
  </si>
  <si>
    <t>2Q23</t>
  </si>
  <si>
    <t>3Q23</t>
  </si>
  <si>
    <t>4Q23</t>
  </si>
  <si>
    <t>1Q24</t>
  </si>
  <si>
    <t>Gross Operating Revenue</t>
  </si>
  <si>
    <t>Infrastructure</t>
  </si>
  <si>
    <t>O&amp;M</t>
  </si>
  <si>
    <t>Efficiency Gain in Infrastructure Implementation</t>
  </si>
  <si>
    <t>Remuneration of concession assets</t>
  </si>
  <si>
    <t>Other Revenues</t>
  </si>
  <si>
    <t>Deductions from Operating Revenue</t>
  </si>
  <si>
    <t>Net Operating Revenue</t>
  </si>
  <si>
    <t xml:space="preserve">Cost and Expenses  </t>
  </si>
  <si>
    <t>Personnel</t>
  </si>
  <si>
    <t>Materials</t>
  </si>
  <si>
    <t>Services</t>
  </si>
  <si>
    <t>Depreciation</t>
  </si>
  <si>
    <t>-</t>
  </si>
  <si>
    <t>Other</t>
  </si>
  <si>
    <t>Revenues – Periodic Tariff Reset (RTP)</t>
  </si>
  <si>
    <t>Result of Service</t>
  </si>
  <si>
    <t>Financial Income</t>
  </si>
  <si>
    <t>Income from Financial Investments</t>
  </si>
  <si>
    <t>Result of Liquid Monetary Variation</t>
  </si>
  <si>
    <t>Interest costs</t>
  </si>
  <si>
    <t>Interest/Charges on loans</t>
  </si>
  <si>
    <t>Operating Income</t>
  </si>
  <si>
    <t>Equity Income</t>
  </si>
  <si>
    <t>Other Operating Revenues/Expenses</t>
  </si>
  <si>
    <t>Earnings Before Taxes</t>
  </si>
  <si>
    <t>Income tax and Social Contribution on Earnings</t>
  </si>
  <si>
    <t>Current</t>
  </si>
  <si>
    <t>Deferred</t>
  </si>
  <si>
    <t>EBITDA ICVM nº 527/12</t>
  </si>
  <si>
    <t>643.2</t>
  </si>
  <si>
    <t>640.0</t>
  </si>
  <si>
    <t>Consolidated Profit/Loss for the Period before Non-Controlling Shareholder's Stake</t>
  </si>
  <si>
    <t>Non-Controlling Shareholder's Stake</t>
  </si>
  <si>
    <t>Consolidated Profit/Loss for the Period</t>
  </si>
  <si>
    <t>ESTADOS CONSOLIDADOS DE SITUACIÓN FINANCIERA IFRS- CTEEP</t>
  </si>
  <si>
    <t xml:space="preserve">Assets </t>
  </si>
  <si>
    <t>CURRENT</t>
  </si>
  <si>
    <t>Cash and cash equivalents</t>
  </si>
  <si>
    <t>Financial Investments</t>
  </si>
  <si>
    <t xml:space="preserve">Concession Asset </t>
  </si>
  <si>
    <t>Inventories</t>
  </si>
  <si>
    <t>Taxes and contributions to compensate</t>
  </si>
  <si>
    <t>Derivative instruments</t>
  </si>
  <si>
    <t>Credits from Subsidiaries</t>
  </si>
  <si>
    <t>Prepaid expenses</t>
  </si>
  <si>
    <t xml:space="preserve">Restricted Cash </t>
  </si>
  <si>
    <t>Advance to suppliers</t>
  </si>
  <si>
    <t>Others</t>
  </si>
  <si>
    <t>TOTAL CURRENT ASSETS</t>
  </si>
  <si>
    <t>NON-CURRENT</t>
  </si>
  <si>
    <t>Long-term Receivables</t>
  </si>
  <si>
    <t>Concession Asset</t>
  </si>
  <si>
    <t>Amounts Receivable - Revenue Service</t>
  </si>
  <si>
    <t>Deferred Income Tax and Social Contribution</t>
  </si>
  <si>
    <t>Pledges and Escrow</t>
  </si>
  <si>
    <t>Employee benefits - actuarial surplus</t>
  </si>
  <si>
    <t>Investments</t>
  </si>
  <si>
    <t>Property, Plant and Equipment</t>
  </si>
  <si>
    <t>Intangible Assets</t>
  </si>
  <si>
    <t>TOTAL NOT CURRENT ASSETS</t>
  </si>
  <si>
    <t>Total Assets</t>
  </si>
  <si>
    <t>Liabilities and Shareholders' Equity</t>
  </si>
  <si>
    <t>(BRL thousand)</t>
  </si>
  <si>
    <t>Loans and financing</t>
  </si>
  <si>
    <t>Debentures</t>
  </si>
  <si>
    <t>Leasing</t>
  </si>
  <si>
    <t>Suppliers</t>
  </si>
  <si>
    <t>Taxes and Social Charges Payable</t>
  </si>
  <si>
    <t>Tax Installments</t>
  </si>
  <si>
    <t>Regulatory Charges Payable</t>
  </si>
  <si>
    <t>Income taxes and social contribution</t>
  </si>
  <si>
    <t>Interest on Shareholders' Equity/Dividends payable</t>
  </si>
  <si>
    <t>Labor obligations</t>
  </si>
  <si>
    <t>Amounts Payable - Fundação CESP</t>
  </si>
  <si>
    <t>Special obligations - Reversal/Amortization</t>
  </si>
  <si>
    <t xml:space="preserve">Provision for Contingencies </t>
  </si>
  <si>
    <t>Benefit to employess - Actuarial Deficit</t>
  </si>
  <si>
    <t>Deferred PIS and Cofins</t>
  </si>
  <si>
    <t>Provisions</t>
  </si>
  <si>
    <t>Global Reversal Reserve - RGR</t>
  </si>
  <si>
    <t>Total long-term liabilities</t>
  </si>
  <si>
    <t>NET EQUITY</t>
  </si>
  <si>
    <t>Shareholders' Equity</t>
  </si>
  <si>
    <t>Capital Reserves</t>
  </si>
  <si>
    <t>Profits Reserve</t>
  </si>
  <si>
    <t>Actuarial Surplus</t>
  </si>
  <si>
    <t>Other comprehensive results</t>
  </si>
  <si>
    <t>Accumulated Profits and Losses</t>
  </si>
  <si>
    <t>Additional proposed dividends</t>
  </si>
  <si>
    <t>Total Net Equity</t>
  </si>
  <si>
    <t>Non-controlling shareholders' share of investment funds</t>
  </si>
  <si>
    <t>Total Liabilities and Shareholders' Equity</t>
  </si>
  <si>
    <t>ESTADOS DE RESULTADOS CONSOLIDADO REGULATORIO - CTEEP</t>
  </si>
  <si>
    <t>Result
(BRL thousand)</t>
  </si>
  <si>
    <t>Gross Revenue</t>
  </si>
  <si>
    <t>Availability of Electric Network</t>
  </si>
  <si>
    <t>Deductions from the Operational Revenue</t>
  </si>
  <si>
    <t>Net Revenue</t>
  </si>
  <si>
    <t xml:space="preserve">Cost and Operational Expenses  </t>
  </si>
  <si>
    <t>Material</t>
  </si>
  <si>
    <t>Financial Results</t>
  </si>
  <si>
    <t>Interest Receivable</t>
  </si>
  <si>
    <t>Monetary (net)</t>
  </si>
  <si>
    <t xml:space="preserve">Interest Costs </t>
  </si>
  <si>
    <t xml:space="preserve">Operational Results </t>
  </si>
  <si>
    <t>Equity</t>
  </si>
  <si>
    <t>Other Operating Expenses/Income</t>
  </si>
  <si>
    <t>Results before Taxes</t>
  </si>
  <si>
    <t>Income tax and social contribuition</t>
  </si>
  <si>
    <t xml:space="preserve">Consolidated Income/Losses of the Period Before
 the participation of the non controlling shareholder </t>
  </si>
  <si>
    <t>Participation of Non Controlling Shareholder</t>
  </si>
  <si>
    <t>Net Income</t>
  </si>
  <si>
    <t>ESTADOS CONSOLIDADOS DE SITUACIÓN FINANCIERA REGULATORIO- CTEEP</t>
  </si>
  <si>
    <t>Assets (BRL thousand)</t>
  </si>
  <si>
    <t>CURRENT ASSETS</t>
  </si>
  <si>
    <t>Cash and Cash Equivalents</t>
  </si>
  <si>
    <t>Accounts Receivable</t>
  </si>
  <si>
    <t>Inventory</t>
  </si>
  <si>
    <t xml:space="preserve">Services in course </t>
  </si>
  <si>
    <t>Recoverable taxes and contributions</t>
  </si>
  <si>
    <t>Credit with controlled</t>
  </si>
  <si>
    <t>Prepaid Expenses</t>
  </si>
  <si>
    <t>Restricted cash</t>
  </si>
  <si>
    <t>NON-CURRENT ASSETS</t>
  </si>
  <si>
    <t>Long-Term Assets</t>
  </si>
  <si>
    <t>Accounts Receivable from the State Finance Secretariat</t>
  </si>
  <si>
    <t>Defered taxes</t>
  </si>
  <si>
    <t>Ongoing service</t>
  </si>
  <si>
    <t>TOTAL NON CURRENT ASSETS</t>
  </si>
  <si>
    <t>Imobilized Assets</t>
  </si>
  <si>
    <t>TOTAL NO CURRENT ASSETS</t>
  </si>
  <si>
    <t>TOTAL ASSETS</t>
  </si>
  <si>
    <t xml:space="preserve">1Q24 </t>
  </si>
  <si>
    <t>CURRENT LIABILITIES</t>
  </si>
  <si>
    <t>Loans and Financing</t>
  </si>
  <si>
    <t>Bonds</t>
  </si>
  <si>
    <t>Derivative Instruments</t>
  </si>
  <si>
    <t>Taxes, Fees and Contributions</t>
  </si>
  <si>
    <t>Taxes installments - Law 11,941</t>
  </si>
  <si>
    <t>Regulatory Charges</t>
  </si>
  <si>
    <t>Defered income taxes and social contribution</t>
  </si>
  <si>
    <t>Interest on Shareholders' Equity</t>
  </si>
  <si>
    <t>Adjustment Portion (PA)</t>
  </si>
  <si>
    <t>NON-CURRENT LIABILITIES</t>
  </si>
  <si>
    <t>Long-Term Liabilities</t>
  </si>
  <si>
    <t>Employee Benefit - Actuarial Deficit</t>
  </si>
  <si>
    <t>Diferred PIS and COFINS</t>
  </si>
  <si>
    <t>Obligations connected to concession service</t>
  </si>
  <si>
    <t>Especial Liabilities - Reversal/Amortization</t>
  </si>
  <si>
    <t>Monority Interest</t>
  </si>
  <si>
    <t>SHAREHOLDERS' EQUITY</t>
  </si>
  <si>
    <t>Share Capital</t>
  </si>
  <si>
    <t>Income Reserves</t>
  </si>
  <si>
    <t>Reavaluation Reserves</t>
  </si>
  <si>
    <t>Actuarial surplus</t>
  </si>
  <si>
    <t>Other Comprehensive Results</t>
  </si>
  <si>
    <t>Advance for future capital increases</t>
  </si>
  <si>
    <t>Accumulated profits and losses</t>
  </si>
  <si>
    <t>Additional Dividends Proposed</t>
  </si>
  <si>
    <t>TOTAL SHAREHOLDER'S EQUITY</t>
  </si>
  <si>
    <t xml:space="preserve">TOTAL LIABILITIES AND SHAREHOLDERS' EQUITY </t>
  </si>
  <si>
    <t>El 1 de diciembre de 2020 se publicó el Oficio CVM 04/2020 con orientación sobre los aspectos relevantes de IFRS 15 (CPC 47) y IFRS 9 (CPC 48) que se observarán en los demonstrativos del 31 de Diciembre de 2020. A partir de la adopción de estos lineamientos, la Compañía revisó las prácticas contables que totalizaron un impacto positivo de R$674 millones:
(i)	La Compañía comienza a reconocer margen de utilidad durante la fase de construcción de la obra y no solo en la entrada en la operación. Este margen se revisará anualmente.
(ii)	La tasa aplicada al activo contractual refleja la tasa implícita del flujo financiero de cada proyecto y considera la estimación de la empresa para valorar el componente financiero según características macroeconómicas alineado con la metodología de la Autoridad Concedente y la estructura de costo de capital individual de los proyectos.
(iii)	El RBSE ahora se clasifica como un activo contractual, ya no como un activo financiero.El RBSE ahora se clasifica como un activo contractual, ya no como un activo financiero.</t>
  </si>
  <si>
    <t>ESTADOS FINANCIEROS NO CONTROLADAS CTEEP (Resultados em Excel - Hoja "DRE Coligadas")</t>
  </si>
  <si>
    <t>https://www.isacteep.com.br/ri/informacoes-financeiras/central-de-resultados</t>
  </si>
  <si>
    <t>ESTADOS FINANCIEROS TAESA</t>
  </si>
  <si>
    <t>RI Taesa – Transmissora Aliança de Energia Elétrica S.A – Site Relações com Investidores</t>
  </si>
  <si>
    <t>2020/2021</t>
  </si>
  <si>
    <t>2021/2022</t>
  </si>
  <si>
    <t>2022/2023</t>
  </si>
  <si>
    <t>2023/2024</t>
  </si>
  <si>
    <t>2024/2025</t>
  </si>
  <si>
    <t>2025/2026</t>
  </si>
  <si>
    <t>2026/2027</t>
  </si>
  <si>
    <t>2027/2028</t>
  </si>
  <si>
    <t>2028/2029</t>
  </si>
  <si>
    <t>2029/2030</t>
  </si>
  <si>
    <t>2030/2031</t>
  </si>
  <si>
    <t>2031/2032</t>
  </si>
  <si>
    <t>2032/2033</t>
  </si>
  <si>
    <t>Financial Component ex-Ke (BRL million)</t>
  </si>
  <si>
    <t>Economic Component (BRL million)</t>
  </si>
  <si>
    <t>Ke (R$ million)</t>
  </si>
  <si>
    <t>Total</t>
  </si>
  <si>
    <t>ESTADOS DE RESULTADOS SEPARADOS - CONSORCIO TRANSMANTARO</t>
  </si>
  <si>
    <t>Cifras expresadas en miles de dólares americanos</t>
  </si>
  <si>
    <t>Ingresos complementarios</t>
  </si>
  <si>
    <t>Utilidad de Operación</t>
  </si>
  <si>
    <t>ESTADOS SEPARADOS DE SITUACIÓN FINANCIERA - CONSORCIO TRANSMANTARO</t>
  </si>
  <si>
    <t>Cuentas por cobrar comerciales</t>
  </si>
  <si>
    <t>Otras cuentas por cobrar</t>
  </si>
  <si>
    <t>Inventarios</t>
  </si>
  <si>
    <t>Otros activo no financieros</t>
  </si>
  <si>
    <t xml:space="preserve">                -  </t>
  </si>
  <si>
    <t>Cuentas por cobrar partes relacionadas</t>
  </si>
  <si>
    <t>Activo por impuesto a las ganancias</t>
  </si>
  <si>
    <t>Crédito fiscal por IGV</t>
  </si>
  <si>
    <t>Crédito Fiscal</t>
  </si>
  <si>
    <t>Cuentas por pagar comerciales</t>
  </si>
  <si>
    <t>Otras cuentas por pagar</t>
  </si>
  <si>
    <t>Obligaciones financieras CP</t>
  </si>
  <si>
    <t>Cuentas por pagar vinculadas</t>
  </si>
  <si>
    <t>Otras provisiones</t>
  </si>
  <si>
    <t>Cuentas por pagar a vinculadas LP</t>
  </si>
  <si>
    <t>Obligaciones financieras LP</t>
  </si>
  <si>
    <t>Impuesto a la renta y participación diferida</t>
  </si>
  <si>
    <t>Otras reservas de capital</t>
  </si>
  <si>
    <t>Resultados acumulados</t>
  </si>
  <si>
    <t>ESTADOS DE RESULTADOS SEPARADOS - ISA REP</t>
  </si>
  <si>
    <t>Utilidad Bruta de construcción</t>
  </si>
  <si>
    <t>Servicios de Transmisión de energia</t>
  </si>
  <si>
    <t xml:space="preserve">Ingresos complementarios </t>
  </si>
  <si>
    <t>Otros ingresos operativos</t>
  </si>
  <si>
    <t>ESTADOS SEPARADOS DE SITUACIÓN FINANCIERA - ISA REP</t>
  </si>
  <si>
    <t>Cuentas por cobrar a relacionadas</t>
  </si>
  <si>
    <t>Suministros y repuestos, neto</t>
  </si>
  <si>
    <t>Otros activos no financieros</t>
  </si>
  <si>
    <t>Gastos contratados por anticipado</t>
  </si>
  <si>
    <t>Cuentas por cobrar comerciales, neto</t>
  </si>
  <si>
    <t>Cuentas por cobrar a relacionadas a largo plazo</t>
  </si>
  <si>
    <t>Otras cuentas por cobrar a largo plazo</t>
  </si>
  <si>
    <t>Instalaciones, muebles y equipo, neto</t>
  </si>
  <si>
    <t>Arrendamientos</t>
  </si>
  <si>
    <t>Activos intangibles, neto</t>
  </si>
  <si>
    <t>Cuentas por pagar a relacionadas</t>
  </si>
  <si>
    <t>Tributos y contribuciones por pagar</t>
  </si>
  <si>
    <t>Obligaciones financieras</t>
  </si>
  <si>
    <t>Otras cuentas por pagar a largo plazo</t>
  </si>
  <si>
    <t>Provisiones a largo plazo</t>
  </si>
  <si>
    <t>Obligaciones financieras a largo plazo</t>
  </si>
  <si>
    <t>Instrumentos derivados de cobertura</t>
  </si>
  <si>
    <t>Pasivo por impuesto a las ganancias diferido, neto</t>
  </si>
  <si>
    <t>Capital emitido</t>
  </si>
  <si>
    <t>Prima de emisión</t>
  </si>
  <si>
    <t>Otras reservas de patrimonio</t>
  </si>
  <si>
    <t>ESTADOS DE RESULTADOS SEPARADOS - ISA PERÚ</t>
  </si>
  <si>
    <t>ESTADOS SEPARADOS DE SITUACIÓN FINANCIERA - ISA PERÚ</t>
  </si>
  <si>
    <t>Efectivo y Equivalentes al Efectivo</t>
  </si>
  <si>
    <t>Cuentas por Cobrar Comerciales (neto)</t>
  </si>
  <si>
    <t>Otras Cuentas por Cobrar (neto)</t>
  </si>
  <si>
    <t>Cuentas por Cobrar a Entidades Relacionadas</t>
  </si>
  <si>
    <t xml:space="preserve">Activos por Impuestos a las Ganancias </t>
  </si>
  <si>
    <t>Otros Activos no financieros</t>
  </si>
  <si>
    <t>Cuentas por Cobrar Comerciales</t>
  </si>
  <si>
    <t>Inversiones Financieras</t>
  </si>
  <si>
    <t>Propiedades, Planta y Equipo (neto)</t>
  </si>
  <si>
    <t>Activos  intangibles</t>
  </si>
  <si>
    <t>Activos por Impuestos a las Ganancias Diferido</t>
  </si>
  <si>
    <t>Sobregiros bancarios</t>
  </si>
  <si>
    <t xml:space="preserve">Cuentas por Pagar Comerciales </t>
  </si>
  <si>
    <t xml:space="preserve">       Tributos por pagar</t>
  </si>
  <si>
    <t xml:space="preserve">       Remuneraciones por pagar</t>
  </si>
  <si>
    <t xml:space="preserve">       Otras cuentas por pagar</t>
  </si>
  <si>
    <t>Otras Cuentas por Pagar</t>
  </si>
  <si>
    <t>Cuentas por Pagar a Relacionadas</t>
  </si>
  <si>
    <t xml:space="preserve">Pasivos por Impuestos a las Ganancias </t>
  </si>
  <si>
    <t xml:space="preserve">Otras provisiones </t>
  </si>
  <si>
    <t>Obligaciones Financieras a corto plazo</t>
  </si>
  <si>
    <t>Obligaciones Financieras a largo plazo</t>
  </si>
  <si>
    <t>Instrumentos Financieros Derivados de Cobertura</t>
  </si>
  <si>
    <t>Pasivos por impuestos diferidos</t>
  </si>
  <si>
    <t>Capital Emitido</t>
  </si>
  <si>
    <t>Primas de Emisión</t>
  </si>
  <si>
    <t>Otras Reservas de Capital</t>
  </si>
  <si>
    <t>Resultados Acumulados</t>
  </si>
  <si>
    <t>Otras Reservas de Patrimonio</t>
  </si>
  <si>
    <t>ESTADOS DE RESULTADOS - ISA INTERCHILE</t>
  </si>
  <si>
    <t>Cifras expresadas en millones de dólares</t>
  </si>
  <si>
    <t>ESTADOS SEPARADOS DE SITUACIÓN FINANCIERA - INTERCHILE</t>
  </si>
  <si>
    <t>ESTADOS DE RESULTADOS  - RUTA COSTERA</t>
  </si>
  <si>
    <t>Ingresos por servicios de operación de vías</t>
  </si>
  <si>
    <t>Rendimientos financieros del activo de concesión</t>
  </si>
  <si>
    <t>ESTADOS SEPARADOS DE SITUACIÓN FINANCIERA - RUTA COSTERA</t>
  </si>
  <si>
    <t>Activos Financieros Concesionados</t>
  </si>
  <si>
    <t>Cuentas comerciales y otras cuentas por cobrar, neto CP</t>
  </si>
  <si>
    <t>Cuentas comerciales y otras cuentas por cobrar, neto LP</t>
  </si>
  <si>
    <t>Instrumentos Financieros</t>
  </si>
  <si>
    <t>Préstamos y Financiaciones</t>
  </si>
  <si>
    <t>Recursos ANI</t>
  </si>
  <si>
    <t>ESTADOS DE RESULTADOS  - RUTA DEL MAIPO</t>
  </si>
  <si>
    <t>Cifras expresadas en millones de pesos chilenos</t>
  </si>
  <si>
    <t>ESTADOS SEPARADOS DE SITUACIÓN FINANCIERA-RUTA DEL MAIPO</t>
  </si>
  <si>
    <t>ESTADOS DE RESULTADOS  - RUTA DE LA ARAUCANÍA</t>
  </si>
  <si>
    <t>3T222</t>
  </si>
  <si>
    <t>ESTADOS SEPARADOS DE SITUACIÓN FINANCIERA-RUTA DE LA ARAUCANÍA</t>
  </si>
  <si>
    <t>ESTADOS DE RESULTADOS  - RUTA DEL BOSQUE</t>
  </si>
  <si>
    <t>ESTADOS SEPARADOS DE SITUACIÓN FINANCIERA-RUTA DEL BOSQUE</t>
  </si>
  <si>
    <t>ESTADOS DE RESULTADOS  - RUTA DE LOS RÍOS</t>
  </si>
  <si>
    <t>ESTADOS SEPARADOS DE SITUACIÓN FINANCIERA-RUTA DE LOS RÍOS</t>
  </si>
  <si>
    <t>ESTADOS DE RESULTADOS  - RUTA DEL LOA</t>
  </si>
  <si>
    <t>https://www.rutaloa.cl/quienes-somos/</t>
  </si>
  <si>
    <t>Filial</t>
  </si>
  <si>
    <t>Tipo</t>
  </si>
  <si>
    <t>Fuente de Financiación</t>
  </si>
  <si>
    <t>Moneda Crédito</t>
  </si>
  <si>
    <t>Fecha Emisión</t>
  </si>
  <si>
    <t>Fecha Vencimiento</t>
  </si>
  <si>
    <t>Plazo Años</t>
  </si>
  <si>
    <t>Tasa de Interés</t>
  </si>
  <si>
    <t>COLOMBIA</t>
  </si>
  <si>
    <t>Programa Tramo 7 Serie B</t>
  </si>
  <si>
    <t xml:space="preserve">COP </t>
  </si>
  <si>
    <t>IPC</t>
  </si>
  <si>
    <t>⁺</t>
  </si>
  <si>
    <t>Programa Tramo 8 Serie C15</t>
  </si>
  <si>
    <t>Programa Tramo 9 Serie C10</t>
  </si>
  <si>
    <t>Programa Tramo 9 Serie C15</t>
  </si>
  <si>
    <t>Programa Tramo 9 Serie C20</t>
  </si>
  <si>
    <t>Programa Tramo 10 Serie C8</t>
  </si>
  <si>
    <t>Programa Tramo 10 Serie C12</t>
  </si>
  <si>
    <t>Programa Tramo 10 Serie C25</t>
  </si>
  <si>
    <t>Programa Tramo 11 Serie A7</t>
  </si>
  <si>
    <t xml:space="preserve">Tasa Fija </t>
  </si>
  <si>
    <t>Programa Tramo 11 Serie C15</t>
  </si>
  <si>
    <t>Programa Tramo 11 Serie C25</t>
  </si>
  <si>
    <t>Programa Tramo 12 Serie A8</t>
  </si>
  <si>
    <t>Programa Tramo 12 Serie C14</t>
  </si>
  <si>
    <t>Programa Tramo 12 Serie C30</t>
  </si>
  <si>
    <t>Programa Tramo 13 Serie C9</t>
  </si>
  <si>
    <t>Programa Tramo 13 Serie C15</t>
  </si>
  <si>
    <t>Programa Tramo 13 Serie C25</t>
  </si>
  <si>
    <t>Programa Tramo 14 Serie A9</t>
  </si>
  <si>
    <t>Programa Tramo 14 Serie G20</t>
  </si>
  <si>
    <t xml:space="preserve">UVR </t>
  </si>
  <si>
    <t>Programa Tramo 15 Subserie C7</t>
  </si>
  <si>
    <t>Programa Tramo 15 Subserie C14</t>
  </si>
  <si>
    <t>Programa Tramo 15 Subserie C21</t>
  </si>
  <si>
    <t>Bonos 144A Reg/S</t>
  </si>
  <si>
    <t xml:space="preserve">USD </t>
  </si>
  <si>
    <t>COSTERA</t>
  </si>
  <si>
    <t>Bonos</t>
  </si>
  <si>
    <t xml:space="preserve">Bonos Serie A </t>
  </si>
  <si>
    <t>USD</t>
  </si>
  <si>
    <t>Bonos Serie B</t>
  </si>
  <si>
    <t>UVR</t>
  </si>
  <si>
    <t>TRANSELCA</t>
  </si>
  <si>
    <t>Tercera Emisión - Tramo II</t>
  </si>
  <si>
    <t>COP</t>
  </si>
  <si>
    <t>PERU</t>
  </si>
  <si>
    <t>2P 20va Emision (Serie A)</t>
  </si>
  <si>
    <t>3P 4ta Emision (Serie A)</t>
  </si>
  <si>
    <t>CTM</t>
  </si>
  <si>
    <t>CTM Bonos Internacionales</t>
  </si>
  <si>
    <t>BRASIL</t>
  </si>
  <si>
    <t>CTEEP</t>
  </si>
  <si>
    <t>Debentures 5ª Emissão</t>
  </si>
  <si>
    <t xml:space="preserve">BRL </t>
  </si>
  <si>
    <t>IPCA</t>
  </si>
  <si>
    <t>Debentures 7ª Emissão</t>
  </si>
  <si>
    <t>Debentures 8ª Emissão</t>
  </si>
  <si>
    <t>Debentures 9ª Emissão (Serie1)</t>
  </si>
  <si>
    <t xml:space="preserve">CDI </t>
  </si>
  <si>
    <t>Debentures 9ª Emissão (Serie2)</t>
  </si>
  <si>
    <t>Debentures 10ª Emissão</t>
  </si>
  <si>
    <t>Debentures 11ª Emissão (Serie 1)</t>
  </si>
  <si>
    <t>Debentures 11ª Emissão (Serie 2)</t>
  </si>
  <si>
    <t>Debentures 12ª Emissão</t>
  </si>
  <si>
    <t>Debentures 13ª Emissão</t>
  </si>
  <si>
    <t>Debentures 14ª Emissão (Serie 1)</t>
  </si>
  <si>
    <t>Debentures 14ª Emissão (Serie 2)</t>
  </si>
  <si>
    <t>Debentures 15ª Emissão (Serie 1)</t>
  </si>
  <si>
    <t>Debentures 15ª Emissão (Serie 2)</t>
  </si>
  <si>
    <t>Debentures 15ª Emissão (Serie 3)</t>
  </si>
  <si>
    <t>CHILE</t>
  </si>
  <si>
    <t>RUTA DEL MAIPO</t>
  </si>
  <si>
    <t>Bono Serie C</t>
  </si>
  <si>
    <t>UF</t>
  </si>
  <si>
    <t>Bono Serie D</t>
  </si>
  <si>
    <t>Bono Serie E</t>
  </si>
  <si>
    <t>Bono Serie F</t>
  </si>
  <si>
    <t>RUTA DEL LOA</t>
  </si>
  <si>
    <t>Bono Serie A</t>
  </si>
  <si>
    <t>INTERCHILE</t>
  </si>
  <si>
    <t>Bono 144a Regs</t>
  </si>
  <si>
    <t>TOTAL BONOS</t>
  </si>
  <si>
    <t>Fecha Inicial</t>
  </si>
  <si>
    <t>Bancolombia</t>
  </si>
  <si>
    <t>IBR (6M)</t>
  </si>
  <si>
    <t>+</t>
  </si>
  <si>
    <t>Banco Davivienda</t>
  </si>
  <si>
    <t>Ruta Costera</t>
  </si>
  <si>
    <t xml:space="preserve">Banco de Bogota </t>
  </si>
  <si>
    <t>Banco de Occidente</t>
  </si>
  <si>
    <t>Ashmore-CAF</t>
  </si>
  <si>
    <t>FDN</t>
  </si>
  <si>
    <t>IBR (3M)</t>
  </si>
  <si>
    <t xml:space="preserve">Transelca </t>
  </si>
  <si>
    <t>BBVA</t>
  </si>
  <si>
    <t>Internexa</t>
  </si>
  <si>
    <t>Davivienda</t>
  </si>
  <si>
    <t>Banco Popular</t>
  </si>
  <si>
    <t>Scotiabank</t>
  </si>
  <si>
    <t>Export Development Canadá</t>
  </si>
  <si>
    <t>SOFR(6M)</t>
  </si>
  <si>
    <t>BCP</t>
  </si>
  <si>
    <t>PEN</t>
  </si>
  <si>
    <t>YAPAY</t>
  </si>
  <si>
    <t>Fair Value Swap</t>
  </si>
  <si>
    <t>ITX PERU</t>
  </si>
  <si>
    <t>Banco Interbank</t>
  </si>
  <si>
    <t>SOFR(3M)</t>
  </si>
  <si>
    <t>Banco BCP</t>
  </si>
  <si>
    <t>BNDES III (FINEM)</t>
  </si>
  <si>
    <t>BRL</t>
  </si>
  <si>
    <t xml:space="preserve">TJLP </t>
  </si>
  <si>
    <t>BNDES III (PSI)</t>
  </si>
  <si>
    <t>BNDES III (Social)</t>
  </si>
  <si>
    <t>BNDES IV</t>
  </si>
  <si>
    <t>BNDES IV (Social)</t>
  </si>
  <si>
    <t>BNDES V</t>
  </si>
  <si>
    <t xml:space="preserve">TLP </t>
  </si>
  <si>
    <t>IENNE</t>
  </si>
  <si>
    <t>Banco do Nordeste</t>
  </si>
  <si>
    <t>ITX Chile</t>
  </si>
  <si>
    <t>BCI</t>
  </si>
  <si>
    <t>CLP</t>
  </si>
  <si>
    <t>RUTA DE LA</t>
  </si>
  <si>
    <t>B. Chile Tramo F</t>
  </si>
  <si>
    <t>TAB (180)</t>
  </si>
  <si>
    <t>ARAUCANÍA</t>
  </si>
  <si>
    <t>B. Estado Tramo F</t>
  </si>
  <si>
    <t>Itaú Corpbanca Tramo F</t>
  </si>
  <si>
    <t>RUTA DE LOS RÍOS</t>
  </si>
  <si>
    <t>Banco BCI Tramo E</t>
  </si>
  <si>
    <t>TAB (360)</t>
  </si>
  <si>
    <t>Banco BICE Tramo E</t>
  </si>
  <si>
    <t>Banco Santander Chile</t>
  </si>
  <si>
    <t xml:space="preserve">UF </t>
  </si>
  <si>
    <t>Compañía de Seguros Euroamérica</t>
  </si>
  <si>
    <t>Compañía de Seguros Confuturo</t>
  </si>
  <si>
    <t xml:space="preserve">CLP </t>
  </si>
  <si>
    <t>TAB (30)</t>
  </si>
  <si>
    <t>INTERVIAL</t>
  </si>
  <si>
    <t>Banco Itau Corpbanca</t>
  </si>
  <si>
    <t>TOTAL OBLIGACIONES FINANCIERAS</t>
  </si>
  <si>
    <t>Colombia</t>
  </si>
  <si>
    <r>
      <t>USD</t>
    </r>
    <r>
      <rPr>
        <sz val="10"/>
        <color theme="3"/>
        <rFont val="Tahoma"/>
        <family val="2"/>
      </rPr>
      <t xml:space="preserve"> (millones)</t>
    </r>
  </si>
  <si>
    <r>
      <t xml:space="preserve">COP </t>
    </r>
    <r>
      <rPr>
        <sz val="10"/>
        <color theme="3"/>
        <rFont val="Tahoma"/>
        <family val="2"/>
      </rPr>
      <t xml:space="preserve">(miles de millones) </t>
    </r>
  </si>
  <si>
    <t>Perú</t>
  </si>
  <si>
    <t>Brasil</t>
  </si>
  <si>
    <t>Chile</t>
  </si>
  <si>
    <r>
      <t>USD</t>
    </r>
    <r>
      <rPr>
        <b/>
        <sz val="10"/>
        <color theme="3"/>
        <rFont val="Tahoma"/>
        <family val="2"/>
      </rPr>
      <t xml:space="preserve"> (millones)</t>
    </r>
  </si>
  <si>
    <r>
      <t xml:space="preserve">COP </t>
    </r>
    <r>
      <rPr>
        <b/>
        <sz val="10"/>
        <color theme="3"/>
        <rFont val="Tahoma"/>
        <family val="2"/>
      </rPr>
      <t xml:space="preserve">(miles de millones) </t>
    </r>
  </si>
  <si>
    <t>Participación por negocios en deuda total</t>
  </si>
  <si>
    <t>Transmisión energía</t>
  </si>
  <si>
    <t xml:space="preserve">Vías </t>
  </si>
  <si>
    <t>Telco</t>
  </si>
  <si>
    <t>Cifras en millones de pesos</t>
  </si>
  <si>
    <t>CAPEX CONSOLIDADO</t>
  </si>
  <si>
    <t>TOTAL</t>
  </si>
  <si>
    <t>CABA</t>
  </si>
  <si>
    <t>XM</t>
  </si>
  <si>
    <t>SIR</t>
  </si>
  <si>
    <t>INTERNEXA</t>
  </si>
  <si>
    <t>Total Colombia</t>
  </si>
  <si>
    <t>INTERNEXA PERÚ</t>
  </si>
  <si>
    <t>ISA PERU</t>
  </si>
  <si>
    <t>Total Perú</t>
  </si>
  <si>
    <t>Inversiones dentro balance</t>
  </si>
  <si>
    <t>Negocios que no consolidan</t>
  </si>
  <si>
    <t>Filiales CTEEP</t>
  </si>
  <si>
    <t>Internexa Brasil</t>
  </si>
  <si>
    <t>Total Brasil</t>
  </si>
  <si>
    <t>Bolivia y Argentina</t>
  </si>
  <si>
    <t xml:space="preserve">ISA Bolivia </t>
  </si>
  <si>
    <t>Internexa Argentina</t>
  </si>
  <si>
    <t>Intervial y Concesiones</t>
  </si>
  <si>
    <t xml:space="preserve">Intervial </t>
  </si>
  <si>
    <t>Maipo</t>
  </si>
  <si>
    <t>Maule</t>
  </si>
  <si>
    <t>Bosque</t>
  </si>
  <si>
    <t>Araucanía</t>
  </si>
  <si>
    <t>Ríos</t>
  </si>
  <si>
    <t>Loa</t>
  </si>
  <si>
    <t>Orbital Sur</t>
  </si>
  <si>
    <t>Internexa Chile</t>
  </si>
  <si>
    <t>Kima Lo Aguirre</t>
  </si>
  <si>
    <t>Interchile - Deuda</t>
  </si>
  <si>
    <t>Panamá</t>
  </si>
  <si>
    <t>Panamericana</t>
  </si>
  <si>
    <t>País</t>
  </si>
  <si>
    <t>Empresa</t>
  </si>
  <si>
    <t>INTERCOLOMBIA</t>
  </si>
  <si>
    <t>ISA Bolivia</t>
  </si>
  <si>
    <t>Descripción</t>
  </si>
  <si>
    <t>Ruta del Maipo</t>
  </si>
  <si>
    <t>Ruta de Araucanía</t>
  </si>
  <si>
    <t>Rutas del Loa</t>
  </si>
  <si>
    <t>2022 - 1Q</t>
  </si>
  <si>
    <t>2022 - 2Q</t>
  </si>
  <si>
    <t>2022 - 3Q</t>
  </si>
  <si>
    <t>2022 - 4Q</t>
  </si>
  <si>
    <t>2023 - 1Q</t>
  </si>
  <si>
    <t>2023 - 2Q</t>
  </si>
  <si>
    <t>2023 - 3Q</t>
  </si>
  <si>
    <t>2023 - 4Q</t>
  </si>
  <si>
    <t>2Q24</t>
  </si>
  <si>
    <t>3Q24</t>
  </si>
  <si>
    <t>4Q24</t>
  </si>
  <si>
    <t>TMDE* RUTAS INTERVIAL</t>
  </si>
  <si>
    <t>Troncales</t>
  </si>
  <si>
    <t>Laterales</t>
  </si>
  <si>
    <t>RUTA DEL BOSQUE</t>
  </si>
  <si>
    <t>RUTA DE LA ARAUCANÍA</t>
  </si>
  <si>
    <t>*TMDE: Tráfico medio diario equivalente</t>
  </si>
  <si>
    <t>TPD** RUTA COSTERA</t>
  </si>
  <si>
    <t>2024 - 1Q</t>
  </si>
  <si>
    <t>2024 - 2Q</t>
  </si>
  <si>
    <t>2024 - 3Q</t>
  </si>
  <si>
    <t>2024 - 4Q</t>
  </si>
  <si>
    <t>MARAHUACO</t>
  </si>
  <si>
    <t>PUERTO COLOMBIA</t>
  </si>
  <si>
    <t>PAPIRO</t>
  </si>
  <si>
    <t>JUAN MINA + GALAPA</t>
  </si>
  <si>
    <t>**TPD: Tráfico Promedio Diario</t>
  </si>
  <si>
    <t>Dividendos recibidos por la matriz</t>
  </si>
  <si>
    <t>PDI</t>
  </si>
  <si>
    <t>EPR</t>
  </si>
  <si>
    <t>ISA Inversiones Chile</t>
  </si>
  <si>
    <t>ISA Capital do Brasil</t>
  </si>
  <si>
    <t>ISA Investimentos</t>
  </si>
  <si>
    <t>Total exterior</t>
  </si>
  <si>
    <t>Total dividendos recibidos</t>
  </si>
  <si>
    <t>Dividendos entregados por la matriz</t>
  </si>
  <si>
    <t>Dividendo total</t>
  </si>
  <si>
    <t>Dividendo por acción</t>
  </si>
  <si>
    <t>Notas</t>
  </si>
  <si>
    <t>Payout ISA: Alrededor 40%</t>
  </si>
  <si>
    <t>Payout CTEEP: 75% utilidad neta regulatoria</t>
  </si>
  <si>
    <t>Proyectos en ejecución</t>
  </si>
  <si>
    <t>Nombre del proyecto</t>
  </si>
  <si>
    <t xml:space="preserve">Fecha POC </t>
  </si>
  <si>
    <t>Trimestre / año</t>
  </si>
  <si>
    <t>Incremento confiabilidad refinería Barrancabermeja - Ecopetrol</t>
  </si>
  <si>
    <t>Conexión Oleoducto de Colombia a la subestación Caucasia 110 kV.</t>
  </si>
  <si>
    <t>LT Copey - Cuestecitas y Copey - Fundación</t>
  </si>
  <si>
    <t>UPME 04-2019 La Loma - Sogamoso 500 kV</t>
  </si>
  <si>
    <t>Ampliación subestación Copey 100 MVA y 5 MVA</t>
  </si>
  <si>
    <t>IE Piraquê</t>
  </si>
  <si>
    <t>IE Jacarandá</t>
  </si>
  <si>
    <t>Itatiaia</t>
  </si>
  <si>
    <t>Água Vermelha</t>
  </si>
  <si>
    <t>Serra Dourada</t>
  </si>
  <si>
    <t>Enlace 220 kV Piura Nueva – Colán, ampliaciones y SE asociadas</t>
  </si>
  <si>
    <t>Línea de Transmisión 220kV SE Chilota – SE San Gabriel</t>
  </si>
  <si>
    <t>Enlace 500 KV Nueva Yanango – Nueva Huánuco y Subestaciones Asociadas</t>
  </si>
  <si>
    <t>Energía</t>
  </si>
  <si>
    <t>Vías</t>
  </si>
  <si>
    <t>Perú y Bolivia</t>
  </si>
  <si>
    <t>Año finalización</t>
  </si>
  <si>
    <t>Inicio estimado pago impuestos</t>
  </si>
  <si>
    <t>Mayo 2035</t>
  </si>
  <si>
    <t>2031 contrato original
2052 vence la última concesión</t>
  </si>
  <si>
    <t>Ruta de los Rios</t>
  </si>
  <si>
    <t>Marzo 2023</t>
  </si>
  <si>
    <t>Concesión original 2033</t>
  </si>
  <si>
    <t>Octubre 2026</t>
  </si>
  <si>
    <t xml:space="preserve"> 2026</t>
  </si>
  <si>
    <t>Orazul</t>
  </si>
  <si>
    <t>Vida infinita</t>
  </si>
  <si>
    <t>2045</t>
  </si>
  <si>
    <t>2020 contrato original
2021-2038 solo AOM</t>
  </si>
  <si>
    <t>Orbital</t>
  </si>
  <si>
    <t>Febrero 2048</t>
  </si>
  <si>
    <t>2026</t>
  </si>
  <si>
    <t>TAESA</t>
  </si>
  <si>
    <t>https://ri.taesa.com.br/es/taesa/concesiones/</t>
  </si>
  <si>
    <t>Costera</t>
  </si>
  <si>
    <t>Marzo 2040</t>
  </si>
  <si>
    <t>2033</t>
  </si>
  <si>
    <t>Panamericana Este</t>
  </si>
  <si>
    <t>2027</t>
  </si>
  <si>
    <t xml:space="preserve">Concesiones CTEEP </t>
  </si>
  <si>
    <t>https://www.isacteep.com.br/ir/isa-cteep/concessions</t>
  </si>
  <si>
    <t>Tipo de</t>
  </si>
  <si>
    <t>#</t>
  </si>
  <si>
    <t>Control</t>
  </si>
  <si>
    <t>Control Compartido</t>
  </si>
  <si>
    <t>Influencia Significativa</t>
  </si>
  <si>
    <t>Fondos</t>
  </si>
  <si>
    <t>IF</t>
  </si>
  <si>
    <t>Instrumento Financiero</t>
  </si>
  <si>
    <t>ISA Matriz</t>
  </si>
  <si>
    <t>Total empresas del Grupo</t>
  </si>
  <si>
    <t>Negocio</t>
  </si>
  <si>
    <t>SociedadGL</t>
  </si>
  <si>
    <t>% Directo ISA</t>
  </si>
  <si>
    <t>% Indirecto a través de Otras Filiales</t>
  </si>
  <si>
    <t>% Efectivo ISA</t>
  </si>
  <si>
    <t>SocIndirecta</t>
  </si>
  <si>
    <t>I_INTE - Intervial Chile S.A.</t>
  </si>
  <si>
    <t>I_TOLT - ISA Inversiones Tolten Ltda.</t>
  </si>
  <si>
    <t>BR</t>
  </si>
  <si>
    <t>I_CTEP - CTEEP -Companhia de Transmissão de Energia Elétrica Paulista</t>
  </si>
  <si>
    <t>I_IEEV - Interligação Elétrica Evrecy S.A.</t>
  </si>
  <si>
    <t>I_IEJA - Interligação Elétrica Serra do Japi S.A.</t>
  </si>
  <si>
    <t>I_IEPI - Interligação Elétrica Pinheiros S.A.</t>
  </si>
  <si>
    <t>I_IEAG - Interligação Elétrica Aguapeí S.A.</t>
  </si>
  <si>
    <t>I_IEIT - Interligação Elétrica Itaúnas S.A.</t>
  </si>
  <si>
    <t>I_IEMG - Interligação Elétrica de Minas Gerais S.A.</t>
  </si>
  <si>
    <t>I_IENNC - Interligação Elétrica Norte e Nordeste S.A.</t>
  </si>
  <si>
    <t>I_IESUC - Interligação Elétrica Sul S.A.</t>
  </si>
  <si>
    <t>I_IETG - Interligação Elétrica Tibagi S.A</t>
  </si>
  <si>
    <t>I_IETP - Interligação Elétrica Itapura S.A.</t>
  </si>
  <si>
    <t>I_IETQ - Interligação Elétrica Itaquerê S.A.</t>
  </si>
  <si>
    <t>I_INCO - ISA Inversiones Costera Chile SPA</t>
  </si>
  <si>
    <t>I_CTMP - Consorcio Transmantaro S.A.</t>
  </si>
  <si>
    <t>I_XM - XM Compañía de Expertos en Mercados S.A. E.S.P</t>
  </si>
  <si>
    <t>I_ISAK - ISA Capital do Brasil</t>
  </si>
  <si>
    <t>I_TELE - INTERNEXA S.A</t>
  </si>
  <si>
    <t>I_ISAV - ISA Inversiones Chile Vías SpA</t>
  </si>
  <si>
    <t>I_TRAN - Transelca S.A. E. S. P.</t>
  </si>
  <si>
    <t>I_INCE - ISA Inversiones Chile SpA</t>
  </si>
  <si>
    <t>I_AM - INTERVIAL COLOMBIA S.A.S.</t>
  </si>
  <si>
    <t>I_ISAP - ISA Perú</t>
  </si>
  <si>
    <t>I_PDI - PROYECTOS DE INFRAESTRUCTURA DEL PERU S.A.C.</t>
  </si>
  <si>
    <t>I_TELP - Internexa Perú</t>
  </si>
  <si>
    <t>I_ISAI - ISA Investimentos e Participações S.A.</t>
  </si>
  <si>
    <t>I_TELH - Internexa Participações</t>
  </si>
  <si>
    <t>I_IEJ1 - Interligação Elétrica Biguaçu S.A.</t>
  </si>
  <si>
    <t>I_IEJ6 - Interligação Elétrica JAGUAR 6 S.A.</t>
  </si>
  <si>
    <t>I_IEJ7 - Interligação Elétrica Riacho Grande</t>
  </si>
  <si>
    <t>I_IEJ8 - Interligação Elétrica JAGUAR 8 S.A.</t>
  </si>
  <si>
    <t>I_IEJ9 - Interligação Elétrica JAGUAR 9 S.A.</t>
  </si>
  <si>
    <t>2T24</t>
  </si>
  <si>
    <t>Inteia</t>
  </si>
  <si>
    <t>Marzo 2026</t>
  </si>
  <si>
    <t>Abril 2049</t>
  </si>
  <si>
    <t>Octubre 2041</t>
  </si>
  <si>
    <t xml:space="preserve"> 2Q24 </t>
  </si>
  <si>
    <t>(-) Costos y gastos AOM</t>
  </si>
  <si>
    <t>Conexión Energía</t>
  </si>
  <si>
    <t>Consorcio Eléctrico Yapay</t>
  </si>
  <si>
    <t>LÍNEA HVDC KIMAL – LO AGUIRRE</t>
  </si>
  <si>
    <t>IE MINUANO (L1)</t>
  </si>
  <si>
    <t>IE RIACHO GRANDE</t>
  </si>
  <si>
    <t>Aumento capacidad línea 2x220 kV Maitencillo - Nueva Maitencillo</t>
  </si>
  <si>
    <t>Nueva Subestación Seccionadora Nueva Lagunas y Nueva Línea 2x500kV Nueva Lagunas - Kimal.</t>
  </si>
  <si>
    <t>Aumento de Capacidad Línea 2x220kV Geoglifos - Lagunas, Tramo Nueva Lagunas - Lagunas</t>
  </si>
  <si>
    <t>Ampliación subestación Kimal 500kV</t>
  </si>
  <si>
    <t>Conexión de los parques eólicos Alpha y Beta a la subestación Nueva Cuestecitas 500 kV</t>
  </si>
  <si>
    <t>UPME 03-2021. Nueva Subestación Carrieles 230 kV y líneas de transmisión asociadas</t>
  </si>
  <si>
    <t>Cuarto Transformador 500/230 kV de 450 MVA en la Subestación Sogamoso</t>
  </si>
  <si>
    <t>Conexión del Parque Solar Guayepo III de 200 MW en la subestación Sabanalarga 500 kV.</t>
  </si>
  <si>
    <t>Segundo circuito Copey-Cuestecitas 500 kV</t>
  </si>
  <si>
    <t>UPME 01 2023 Segundo Transformador Primavera 500/230 kV</t>
  </si>
  <si>
    <t>Conexión subestación Suria 230 kV</t>
  </si>
  <si>
    <t>Ampliación 21</t>
  </si>
  <si>
    <t>Enlace 220 kV Belaunde Terry – Tarapoto Norte (2 circuitos), ampliaciones y subestaciones asociadas</t>
  </si>
  <si>
    <t>Enlace a 500 kV Celendín-Piura, ampliaciones y subestaciones asociadas</t>
  </si>
  <si>
    <t>Enlace 500 kV San José – Yarabamba, ampliaciones y subestaciones asociadas</t>
  </si>
  <si>
    <t>Enlace a 500 kV Huánuco-Tocache-Celendín-Trujillo, ampliaciones y subestaciones asociadas</t>
  </si>
  <si>
    <t>Smart Valves Nueva Barranquilla y Sabanalarga</t>
  </si>
  <si>
    <t>Servicio de conexión de la estación de bombeo Cenit-Ecopetrol a la Subestación el Copey 34,5 kV.</t>
  </si>
  <si>
    <t>Smart Valves TGJ 220kV Etapa 2</t>
  </si>
  <si>
    <t>Ampliación Subestación Cerromatoso</t>
  </si>
  <si>
    <t xml:space="preserve">            -  </t>
  </si>
  <si>
    <t>Programa Tramo 16 Subserie C6</t>
  </si>
  <si>
    <t>Programa Tramo 16 Subserie C15</t>
  </si>
  <si>
    <t>Jun-2024
(moneda del crédito)</t>
  </si>
  <si>
    <t>Jun-2024
(millones de COP)</t>
  </si>
  <si>
    <t>Jun-2024
(miles USD)</t>
  </si>
  <si>
    <t>Controladas</t>
  </si>
  <si>
    <t>C Compartido</t>
  </si>
  <si>
    <t>Asociada</t>
  </si>
  <si>
    <t>VI</t>
  </si>
  <si>
    <t>CO</t>
  </si>
  <si>
    <t>CL</t>
  </si>
  <si>
    <t>I_ARAU - Ruta de la Araucanía Sociedad Concesionaria S.A.</t>
  </si>
  <si>
    <t>EN</t>
  </si>
  <si>
    <t>I_ASSIS - Fundo de Investimento Assis</t>
  </si>
  <si>
    <t>TE</t>
  </si>
  <si>
    <t>US</t>
  </si>
  <si>
    <t>I_ATP - ATP Tower Holdings LLC</t>
  </si>
  <si>
    <t>I_BANDE - Fundo de Investimento Referenciado DI Bandeirantes</t>
  </si>
  <si>
    <t>I_BARRA - Fundo de Investimento Barra Bonita Renda</t>
  </si>
  <si>
    <t>I_BOSQ - Ruta del Bosque Sociedad Concesionaria S.A.</t>
  </si>
  <si>
    <t>I_CABA - Concesión Costera-Cartagena-Barranquilla S.A.S</t>
  </si>
  <si>
    <t>BM</t>
  </si>
  <si>
    <t>I_CAUT - Linear Systems RE Ltd.</t>
  </si>
  <si>
    <t>PE</t>
  </si>
  <si>
    <t>I_CEYT - Consorcio Electrico YAPAY S.A</t>
  </si>
  <si>
    <t>I_CRCC - Camara de Riesgo Central de Contraparte Colombia S.A</t>
  </si>
  <si>
    <t>I_DEVX - Derivex S.A.</t>
  </si>
  <si>
    <t>I_EPR - Empresa Propietaria de la Red S.A.</t>
  </si>
  <si>
    <t>I_ERB1 - Interligação Elétrica Ivaí S.A</t>
  </si>
  <si>
    <t>I_ICPC - Interconexión Eléctrica Colombia Panamá S.A.S E.S.P</t>
  </si>
  <si>
    <t>PA</t>
  </si>
  <si>
    <t>I_ICPP - Interconexión Eléctrica Colombia Panamá S.A</t>
  </si>
  <si>
    <t>I_IEAI - Interligação Elétrica Aimorés S.A.</t>
  </si>
  <si>
    <t>I_IEGA - Interligação Elétrica Garanhuns S.A.</t>
  </si>
  <si>
    <t>I_IEMA - Interligação Elétrica do Madeira S.A.</t>
  </si>
  <si>
    <t>I_IEPG - Interligação Elétrica Paraguaçu S.A.</t>
  </si>
  <si>
    <t>I_INVI - Interconexiones Viales SpA</t>
  </si>
  <si>
    <t>BO</t>
  </si>
  <si>
    <t>I_ISAB - ISA Bolivia</t>
  </si>
  <si>
    <t>I_ITCH - Interchile</t>
  </si>
  <si>
    <t>I_ITCO - ISA INTERCOLOMBIA S.A. E.S.P</t>
  </si>
  <si>
    <t>I_KILA - INTERCONEXIONES DEL NORTE S.A.</t>
  </si>
  <si>
    <t>I_KIMA - CONEXION KIMAL LO AGUIRRE S.A.</t>
  </si>
  <si>
    <t>I_MAIP - Ruta del Maipo Sociedad Concesionaria S.A.</t>
  </si>
  <si>
    <t>I_PRIO - PARQUES DEL RÍO S.A.S.</t>
  </si>
  <si>
    <t>I_REDCA - Red Centroamericada de Telecomunicaciones</t>
  </si>
  <si>
    <t>I_REPD - Red de Energía del Perú</t>
  </si>
  <si>
    <t>I_RIOS - Ruta de los Ríos Sociedad Concesionaria S.A.</t>
  </si>
  <si>
    <t>I_RLOA - Ruta del LOA Sociedad Concesionaria S.A.</t>
  </si>
  <si>
    <t>I_RPAE - Ruta del Este Sociedad Concesionaria S.A.</t>
  </si>
  <si>
    <t>I_SIR - Sistemas Inteligentes de Red S.A.S</t>
  </si>
  <si>
    <t>I_TAES - Transmissora Aliança de Energia Elétrica S.A.</t>
  </si>
  <si>
    <t>I_TELCH - Internexa Chile</t>
  </si>
  <si>
    <t>EC</t>
  </si>
  <si>
    <t>I_TNEX - Transnexa S.A.</t>
  </si>
  <si>
    <t>I_XAVAN - Fundo de Investimento Xavantes Referenciado DI</t>
  </si>
  <si>
    <t>Tipo de Control</t>
  </si>
  <si>
    <r>
      <rPr>
        <b/>
        <sz val="9"/>
        <rFont val="Tahoma"/>
        <family val="2"/>
      </rPr>
      <t xml:space="preserve">Conexión Energía: </t>
    </r>
    <r>
      <rPr>
        <sz val="9"/>
        <rFont val="Tahoma"/>
        <family val="2"/>
      </rPr>
      <t>33% de ISA.</t>
    </r>
  </si>
  <si>
    <r>
      <rPr>
        <b/>
        <sz val="9"/>
        <rFont val="Tahoma"/>
        <family val="2"/>
      </rPr>
      <t>Consorcio Yapay:</t>
    </r>
    <r>
      <rPr>
        <sz val="9"/>
        <color theme="10"/>
        <rFont val="Tahoma"/>
        <family val="2"/>
      </rPr>
      <t xml:space="preserve">  </t>
    </r>
    <r>
      <rPr>
        <sz val="9"/>
        <color theme="1"/>
        <rFont val="Tahoma"/>
        <family val="2"/>
      </rPr>
      <t>50% de ISA.</t>
    </r>
  </si>
  <si>
    <r>
      <rPr>
        <b/>
        <sz val="9"/>
        <rFont val="Tahoma"/>
        <family val="2"/>
      </rPr>
      <t xml:space="preserve">Proyecto Windpeshi: </t>
    </r>
    <r>
      <rPr>
        <sz val="9"/>
        <color theme="1"/>
        <rFont val="Tahoma"/>
        <family val="2"/>
      </rPr>
      <t>Proyecto terminado y pendiente por definir fecha energización.</t>
    </r>
  </si>
  <si>
    <r>
      <rPr>
        <b/>
        <sz val="9"/>
        <color theme="1"/>
        <rFont val="Tahoma"/>
        <family val="2"/>
      </rPr>
      <t>Proyectos en ejecución:</t>
    </r>
    <r>
      <rPr>
        <sz val="9"/>
        <color theme="1"/>
        <rFont val="Tahoma"/>
        <family val="2"/>
      </rPr>
      <t xml:space="preserve"> Son proyectos cuyo desarrollo está a cargo de empresas en las cuales ISA tiene el control y realiza aportes de capital, como Conexión Energía y Consorcio Yapay. En la lista se excluyen los refuerzos a la  red de ISA CTEEP y las renovaciones que  por su tipo de remuneración no tienen ingreso asociado.</t>
    </r>
  </si>
  <si>
    <t>En ISA CTEEP hay 191 refuerzos en construcción.</t>
  </si>
  <si>
    <t>Definiciones:</t>
  </si>
  <si>
    <t>Inversión aprobada
[USD]</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</si>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</sst>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1">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_€_-;\-* #,##0.00\ _€_-;_-* &quot;-&quot;??\ _€_-;_-@_-"/>
    <numFmt numFmtId="165" formatCode="_-[$€-2]\ * #,##0_-;\-[$€-2]\ * #,##0_-;_-[$€-2]\ * &quot;-&quot;??_-"/>
    <numFmt numFmtId="166" formatCode="&quot; &quot;#,##0.00&quot; &quot;;&quot; (&quot;#,##0.00&quot;)&quot;;&quot; -&quot;00&quot; &quot;;&quot; &quot;@&quot; &quot;"/>
    <numFmt numFmtId="167" formatCode="[$-F800]dddd\,\ mmmm\ dd\,\ yyyy"/>
    <numFmt numFmtId="168" formatCode="_(* #,##0.00_);_(* \(#,##0.00\);_(* &quot;-&quot;??_);_(@_)"/>
    <numFmt numFmtId="169" formatCode="_(* #,##0_);_(* \(#,##0\);_(* &quot;-&quot;??_);_(@_)"/>
    <numFmt numFmtId="170" formatCode="_-* #,##0_-;\-* #,##0_-;_-* &quot;-&quot;??_-;_-@_-"/>
    <numFmt numFmtId="171" formatCode="_ * #,##0_ ;_ * \-#,##0_ ;_ * &quot;-&quot;??_ ;_ @_ "/>
    <numFmt numFmtId="172" formatCode="_ * #,##0.00_ ;_ * \-#,##0.00_ ;_ * &quot;-&quot;??_ ;_ @_ "/>
    <numFmt numFmtId="173" formatCode="[$$-240A]\ #,##0"/>
    <numFmt numFmtId="174" formatCode="0.000%"/>
    <numFmt numFmtId="175" formatCode="0.0%"/>
    <numFmt numFmtId="176" formatCode="&quot;$&quot;#,##0;\-&quot;$&quot;#,##0"/>
    <numFmt numFmtId="177" formatCode="&quot;$&quot;#,##0;[Red]\-&quot;$&quot;#,##0"/>
    <numFmt numFmtId="178" formatCode="_-&quot;$&quot;* #,##0.00_-;\-&quot;$&quot;* #,##0.00_-;_-&quot;$&quot;* &quot;-&quot;??_-;_-@_-"/>
    <numFmt numFmtId="179" formatCode="###,000"/>
    <numFmt numFmtId="180" formatCode="#,##0.0"/>
    <numFmt numFmtId="181" formatCode="%#.00"/>
    <numFmt numFmtId="182" formatCode="_(&quot;$&quot;\ * #,##0.00_);_(&quot;$&quot;\ * \(#,##0.00\);_(&quot;$&quot;\ * &quot;-&quot;??_);_(@_)"/>
    <numFmt numFmtId="183" formatCode="_(* &quot;$&quot;#,##0_);_(* \(&quot;$&quot;#,##0\);_(* &quot;-&quot;??_);_(@_)"/>
    <numFmt numFmtId="184" formatCode="_(* &quot;$&quot;#,##0.00_);_(* \(&quot;$&quot;#,##0.00\);_(* &quot;-&quot;??_);_(@_)"/>
    <numFmt numFmtId="185" formatCode="* 0%;* \-0%;* 0%"/>
    <numFmt numFmtId="186" formatCode="* 0.0%;* \-0.0%;* 0.0%"/>
    <numFmt numFmtId="187" formatCode="General_)"/>
    <numFmt numFmtId="188" formatCode="m\-d\-yy"/>
    <numFmt numFmtId="189" formatCode="_(* #,##0.0\ &quot;bp&quot;;_(* \(#,##0.0\ &quot;bp&quot;\);_(* &quot;-&quot;_);_(@_)"/>
    <numFmt numFmtId="190" formatCode="#,##0.0_);\(#,##0.0\)"/>
    <numFmt numFmtId="191" formatCode="&quot;$&quot;#.00"/>
    <numFmt numFmtId="192" formatCode="&quot;S/&quot;#,##0;&quot;S/&quot;\-#,##0"/>
    <numFmt numFmtId="193" formatCode="#,##0.000000;\-#,##0.000000"/>
    <numFmt numFmtId="194" formatCode="_ [$€-2]\ * #,##0.00_ ;_ [$€-2]\ * \-#,##0.00_ ;_ [$€-2]\ * &quot;-&quot;??_ "/>
    <numFmt numFmtId="195" formatCode="_([$€-2]* #,##0.00_);_([$€-2]* \(#,##0.00\);_([$€-2]* &quot;-&quot;??_)"/>
    <numFmt numFmtId="196" formatCode="_(* #,##0.0%_);_(* \(#,##0.0%\);_(* &quot; - &quot;\%_);_(@_)"/>
    <numFmt numFmtId="197" formatCode="_(* #,##0.0_);_(* \(#,##0.0\);_(* &quot; - &quot;_);_(@_)"/>
    <numFmt numFmtId="198" formatCode="#,##0."/>
    <numFmt numFmtId="199" formatCode="#."/>
    <numFmt numFmtId="200" formatCode=";;;"/>
    <numFmt numFmtId="201" formatCode="_ * #,##0_ ;_ * \-#,##0_ ;_ * &quot;-&quot;_ ;_ @_ "/>
    <numFmt numFmtId="202" formatCode="_-* #,##0.00\ _p_t_a_-;\-* #,##0.00\ _p_t_a_-;_-* &quot;-&quot;??\ _p_t_a_-;_-@_-"/>
    <numFmt numFmtId="203" formatCode="_(&quot;R$&quot;* #,##0_);_(&quot;R$&quot;* \(#,##0\);_(&quot;R$&quot;* \-_);_(@_)"/>
    <numFmt numFmtId="204" formatCode="0.00_)"/>
    <numFmt numFmtId="205" formatCode="@\ *."/>
    <numFmt numFmtId="206" formatCode="0.0000%"/>
    <numFmt numFmtId="207" formatCode="m/d/yy\ h:mm:ss"/>
    <numFmt numFmtId="208" formatCode="_(* #,##0_);_(* \(#,##0\);_(* \-_);_(@_)"/>
    <numFmt numFmtId="209" formatCode="0.0&quot;x&quot;"/>
    <numFmt numFmtId="210" formatCode="#.00"/>
    <numFmt numFmtId="211" formatCode="_(&quot;Cr$&quot;* #,##0.00_);_(&quot;Cr$&quot;* \(#,##0.00\);_(&quot;Cr$&quot;* &quot;-&quot;??_);_(@_)"/>
    <numFmt numFmtId="212" formatCode="\$#.00"/>
    <numFmt numFmtId="213" formatCode="\$#,##0\ ;\(\$#,##0\)"/>
    <numFmt numFmtId="214" formatCode="#,##0.0000;\-#,##0.0000"/>
    <numFmt numFmtId="215" formatCode="#,##0.000000_);[Red]\(#,##0.000000\)"/>
    <numFmt numFmtId="216" formatCode="#,##0.000"/>
    <numFmt numFmtId="217" formatCode="_ &quot;$&quot;\ * #,##0.00_ ;_ &quot;$&quot;\ * \-#,##0.00_ ;_ &quot;$&quot;\ * &quot;-&quot;??_ ;_ @_ "/>
    <numFmt numFmtId="218" formatCode="#,##0;\(#,##0\)"/>
    <numFmt numFmtId="219" formatCode="_-&quot;$&quot;\ * #,##0_-;\-&quot;$&quot;\ * #,##0_-;_-&quot;$&quot;\ * &quot;-&quot;??_-;_-@_-"/>
  </numFmts>
  <fonts count="216">
    <font>
      <sz val="11"/>
      <color theme="1"/>
      <name val="Calibri"/>
      <family val="2"/>
      <scheme val="minor"/>
    </font>
    <font>
      <sz val="11"/>
      <color theme="1"/>
      <name val="Calibri"/>
      <family val="2"/>
      <scheme val="minor"/>
    </font>
    <font>
      <b/>
      <sz val="11"/>
      <color theme="1"/>
      <name val="Calibri"/>
      <family val="2"/>
      <scheme val="minor"/>
    </font>
    <font>
      <b/>
      <sz val="8"/>
      <name val="Arial"/>
      <family val="2"/>
    </font>
    <font>
      <sz val="10"/>
      <name val="Arial"/>
      <family val="2"/>
    </font>
    <font>
      <u/>
      <sz val="11"/>
      <color theme="10"/>
      <name val="Calibri"/>
      <family val="2"/>
      <scheme val="minor"/>
    </font>
    <font>
      <sz val="12"/>
      <name val="宋体"/>
    </font>
    <font>
      <sz val="11"/>
      <color rgb="FF262626"/>
      <name val="Calibri"/>
      <family val="2"/>
    </font>
    <font>
      <u/>
      <sz val="11"/>
      <color theme="10"/>
      <name val="Tahoma"/>
      <family val="2"/>
    </font>
    <font>
      <sz val="11"/>
      <color theme="1"/>
      <name val="Tahoma"/>
      <family val="2"/>
    </font>
    <font>
      <sz val="11"/>
      <color rgb="FF4D4D4D"/>
      <name val="Tahoma"/>
      <family val="2"/>
    </font>
    <font>
      <sz val="11"/>
      <color rgb="FF595959"/>
      <name val="Tahoma"/>
      <family val="2"/>
    </font>
    <font>
      <b/>
      <sz val="11"/>
      <color rgb="FFFFFFFF"/>
      <name val="Tahoma"/>
      <family val="2"/>
    </font>
    <font>
      <b/>
      <sz val="11"/>
      <color rgb="FF4D4D4D"/>
      <name val="Tahoma"/>
      <family val="2"/>
    </font>
    <font>
      <sz val="11"/>
      <color theme="0"/>
      <name val="Calibri"/>
      <family val="2"/>
      <scheme val="minor"/>
    </font>
    <font>
      <sz val="12"/>
      <color rgb="FF000000"/>
      <name val="Tahoma"/>
      <family val="2"/>
    </font>
    <font>
      <sz val="11"/>
      <color rgb="FF000000"/>
      <name val="Tahoma"/>
      <family val="2"/>
    </font>
    <font>
      <b/>
      <sz val="12"/>
      <name val="Tahoma"/>
      <family val="2"/>
    </font>
    <font>
      <b/>
      <sz val="11"/>
      <name val="Tahoma"/>
      <family val="2"/>
    </font>
    <font>
      <sz val="11"/>
      <color rgb="FF808080"/>
      <name val="Tahoma"/>
      <family val="2"/>
    </font>
    <font>
      <b/>
      <sz val="11"/>
      <color rgb="FF808080"/>
      <name val="Tahoma"/>
      <family val="2"/>
    </font>
    <font>
      <b/>
      <sz val="12"/>
      <color rgb="FF003087"/>
      <name val="Tahoma"/>
      <family val="2"/>
    </font>
    <font>
      <b/>
      <sz val="11"/>
      <color rgb="FF0099FF"/>
      <name val="Tahoma"/>
      <family val="2"/>
    </font>
    <font>
      <sz val="12"/>
      <color rgb="FF4D4D4D"/>
      <name val="Tahoma"/>
      <family val="2"/>
    </font>
    <font>
      <sz val="11"/>
      <name val="Tahoma"/>
      <family val="2"/>
    </font>
    <font>
      <b/>
      <sz val="11"/>
      <color theme="0"/>
      <name val="Tahoma"/>
      <family val="2"/>
    </font>
    <font>
      <sz val="12"/>
      <color theme="1"/>
      <name val="Tahoma"/>
      <family val="2"/>
    </font>
    <font>
      <b/>
      <sz val="10"/>
      <name val="Arial"/>
      <family val="2"/>
    </font>
    <font>
      <b/>
      <sz val="10"/>
      <color theme="0"/>
      <name val="Tahoma"/>
      <family val="2"/>
    </font>
    <font>
      <sz val="11"/>
      <color theme="3"/>
      <name val="Tahoma"/>
      <family val="2"/>
    </font>
    <font>
      <b/>
      <sz val="11"/>
      <color theme="3"/>
      <name val="Tahoma"/>
      <family val="2"/>
    </font>
    <font>
      <sz val="11"/>
      <color rgb="FFFF0000"/>
      <name val="Tahoma"/>
      <family val="2"/>
    </font>
    <font>
      <sz val="11"/>
      <color rgb="FF9C0006"/>
      <name val="Calibri"/>
      <family val="2"/>
      <scheme val="minor"/>
    </font>
    <font>
      <b/>
      <sz val="11"/>
      <color rgb="FF3F3F3F"/>
      <name val="Calibri"/>
      <family val="2"/>
      <scheme val="minor"/>
    </font>
    <font>
      <b/>
      <sz val="11"/>
      <color rgb="FFFA7D00"/>
      <name val="Calibri"/>
      <family val="2"/>
      <scheme val="minor"/>
    </font>
    <font>
      <b/>
      <sz val="11"/>
      <color theme="0"/>
      <name val="Calibri"/>
      <family val="2"/>
      <scheme val="minor"/>
    </font>
    <font>
      <sz val="10"/>
      <color theme="1"/>
      <name val="Arial"/>
      <family val="2"/>
    </font>
    <font>
      <i/>
      <sz val="11"/>
      <color theme="1"/>
      <name val="Calibri"/>
      <family val="2"/>
      <scheme val="minor"/>
    </font>
    <font>
      <sz val="8"/>
      <color theme="0"/>
      <name val="Arial"/>
      <family val="2"/>
    </font>
    <font>
      <sz val="8"/>
      <name val="Arial"/>
      <family val="2"/>
    </font>
    <font>
      <i/>
      <sz val="11"/>
      <color rgb="FFFF0000"/>
      <name val="Calibri"/>
      <family val="2"/>
      <scheme val="minor"/>
    </font>
    <font>
      <b/>
      <sz val="8"/>
      <color theme="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1"/>
      <color rgb="FF1F497D"/>
      <name val="Calibri"/>
      <family val="2"/>
      <scheme val="minor"/>
    </font>
    <font>
      <b/>
      <sz val="8"/>
      <color rgb="FF1F497D"/>
      <name val="Arial"/>
      <family val="2"/>
    </font>
    <font>
      <sz val="8"/>
      <color rgb="FF1F497D"/>
      <name val="Arial"/>
      <family val="2"/>
    </font>
    <font>
      <sz val="1"/>
      <color indexed="8"/>
      <name val="Courier"/>
      <family val="3"/>
    </font>
    <font>
      <sz val="11"/>
      <color indexed="8"/>
      <name val="Calibri"/>
      <family val="2"/>
    </font>
    <font>
      <b/>
      <sz val="11"/>
      <color indexed="8"/>
      <name val="Calibri"/>
      <family val="2"/>
    </font>
    <font>
      <sz val="12"/>
      <name val="Times New Roman"/>
      <family val="1"/>
    </font>
    <font>
      <u val="singleAccounting"/>
      <sz val="10"/>
      <name val="Arial"/>
      <family val="2"/>
    </font>
    <font>
      <sz val="10"/>
      <name val="Courier"/>
      <family val="3"/>
    </font>
    <font>
      <sz val="10"/>
      <color indexed="39"/>
      <name val="Arial"/>
      <family val="2"/>
    </font>
    <font>
      <sz val="10"/>
      <color indexed="8"/>
      <name val="Arial"/>
      <family val="2"/>
    </font>
    <font>
      <sz val="11"/>
      <color indexed="8"/>
      <name val="Cambria"/>
      <family val="2"/>
    </font>
    <font>
      <sz val="11"/>
      <color indexed="9"/>
      <name val="Calibri"/>
      <family val="2"/>
    </font>
    <font>
      <sz val="10"/>
      <color indexed="9"/>
      <name val="Arial"/>
      <family val="2"/>
    </font>
    <font>
      <sz val="11"/>
      <color indexed="9"/>
      <name val="Cambria"/>
      <family val="2"/>
    </font>
    <font>
      <u/>
      <sz val="7"/>
      <name val="Helv"/>
    </font>
    <font>
      <b/>
      <sz val="9"/>
      <name val="Times New Roman"/>
      <family val="1"/>
    </font>
    <font>
      <sz val="7"/>
      <name val="Helv"/>
    </font>
    <font>
      <sz val="11"/>
      <color indexed="17"/>
      <name val="Calibri"/>
      <family val="2"/>
    </font>
    <font>
      <b/>
      <sz val="10"/>
      <color indexed="41"/>
      <name val="Arial"/>
      <family val="2"/>
    </font>
    <font>
      <b/>
      <sz val="11"/>
      <color indexed="52"/>
      <name val="Cambria"/>
      <family val="2"/>
    </font>
    <font>
      <b/>
      <sz val="10"/>
      <color indexed="9"/>
      <name val="Arial"/>
      <family val="2"/>
    </font>
    <font>
      <b/>
      <sz val="11"/>
      <color indexed="9"/>
      <name val="Cambria"/>
      <family val="2"/>
    </font>
    <font>
      <b/>
      <sz val="11"/>
      <color indexed="9"/>
      <name val="Calibri"/>
      <family val="2"/>
    </font>
    <font>
      <sz val="11"/>
      <color indexed="52"/>
      <name val="Calibri"/>
      <family val="2"/>
    </font>
    <font>
      <sz val="10"/>
      <color indexed="24"/>
      <name val="Arial"/>
      <family val="2"/>
    </font>
    <font>
      <sz val="10"/>
      <name val="MS Sans Serif"/>
      <family val="2"/>
    </font>
    <font>
      <sz val="10"/>
      <color theme="3" tint="-0.249977111117893"/>
      <name val="Arial"/>
      <family val="2"/>
    </font>
    <font>
      <sz val="9"/>
      <name val="Times New Roman"/>
      <family val="1"/>
    </font>
    <font>
      <sz val="10"/>
      <name val="Times New Roman"/>
      <family val="1"/>
    </font>
    <font>
      <i/>
      <sz val="1"/>
      <color indexed="8"/>
      <name val="Courier"/>
      <family val="3"/>
    </font>
    <font>
      <b/>
      <sz val="12"/>
      <color indexed="24"/>
      <name val="Arial"/>
      <family val="2"/>
    </font>
    <font>
      <b/>
      <sz val="14"/>
      <color indexed="24"/>
      <name val="Arial"/>
      <family val="2"/>
    </font>
    <font>
      <sz val="18"/>
      <name val="Arial"/>
      <family val="2"/>
    </font>
    <font>
      <sz val="12"/>
      <name val="Arial"/>
      <family val="2"/>
    </font>
    <font>
      <b/>
      <sz val="1"/>
      <color indexed="8"/>
      <name val="Courier"/>
      <family val="3"/>
    </font>
    <font>
      <sz val="13"/>
      <name val="Arial"/>
      <family val="2"/>
    </font>
    <font>
      <u/>
      <sz val="10"/>
      <color indexed="36"/>
      <name val="Arial"/>
      <family val="2"/>
    </font>
    <font>
      <u/>
      <sz val="10"/>
      <color indexed="12"/>
      <name val="Arial"/>
      <family val="2"/>
    </font>
    <font>
      <sz val="10"/>
      <color indexed="54"/>
      <name val="Arial"/>
      <family val="2"/>
    </font>
    <font>
      <sz val="11"/>
      <color indexed="20"/>
      <name val="Cambria"/>
      <family val="2"/>
    </font>
    <font>
      <sz val="11"/>
      <color indexed="20"/>
      <name val="Calibri"/>
      <family val="2"/>
    </font>
    <font>
      <sz val="10"/>
      <name val="Courier New"/>
      <family val="3"/>
    </font>
    <font>
      <sz val="16"/>
      <name val="Arial"/>
      <family val="2"/>
    </font>
    <font>
      <sz val="10"/>
      <name val="Verdana"/>
      <family val="2"/>
    </font>
    <font>
      <sz val="11"/>
      <color indexed="39"/>
      <name val="Calibri"/>
      <family val="2"/>
    </font>
    <font>
      <sz val="11"/>
      <color indexed="60"/>
      <name val="Calibri"/>
      <family val="2"/>
    </font>
    <font>
      <sz val="7"/>
      <name val="Small Fonts"/>
      <family val="2"/>
    </font>
    <font>
      <b/>
      <i/>
      <sz val="16"/>
      <name val="Helv"/>
    </font>
    <font>
      <b/>
      <sz val="10"/>
      <name val="System"/>
      <family val="2"/>
    </font>
    <font>
      <b/>
      <sz val="10"/>
      <color indexed="24"/>
      <name val="Arial"/>
      <family val="2"/>
    </font>
    <font>
      <sz val="14"/>
      <name val="Arial"/>
      <family val="2"/>
    </font>
    <font>
      <i/>
      <sz val="10"/>
      <name val="Arial"/>
      <family val="2"/>
    </font>
    <font>
      <b/>
      <sz val="9"/>
      <name val="Arial"/>
      <family val="2"/>
    </font>
    <font>
      <b/>
      <sz val="11"/>
      <color indexed="63"/>
      <name val="Calibri"/>
      <family val="2"/>
    </font>
    <font>
      <b/>
      <sz val="10"/>
      <color indexed="39"/>
      <name val="Arial"/>
      <family val="2"/>
    </font>
    <font>
      <b/>
      <u/>
      <sz val="11"/>
      <name val="Times"/>
      <family val="1"/>
    </font>
    <font>
      <b/>
      <u/>
      <sz val="11"/>
      <name val="Times New Roman"/>
      <family val="1"/>
    </font>
    <font>
      <b/>
      <sz val="12"/>
      <name val="Arial Narrow"/>
      <family val="2"/>
    </font>
    <font>
      <sz val="11"/>
      <color indexed="10"/>
      <name val="Calibri"/>
      <family val="2"/>
    </font>
    <font>
      <b/>
      <sz val="12"/>
      <name val="Times New Roman"/>
      <family val="1"/>
    </font>
    <font>
      <b/>
      <sz val="11"/>
      <color indexed="56"/>
      <name val="Calibri"/>
      <family val="2"/>
    </font>
    <font>
      <sz val="12"/>
      <color indexed="24"/>
      <name val="Arial"/>
      <family val="2"/>
    </font>
    <font>
      <sz val="18"/>
      <color indexed="22"/>
      <name val="Arial"/>
      <family val="2"/>
    </font>
    <font>
      <sz val="8"/>
      <color indexed="22"/>
      <name val="Arial"/>
      <family val="2"/>
    </font>
    <font>
      <b/>
      <sz val="11"/>
      <color indexed="52"/>
      <name val="Calibri"/>
      <family val="2"/>
    </font>
    <font>
      <b/>
      <sz val="9.75"/>
      <name val="Abadi MT Condensed"/>
    </font>
    <font>
      <sz val="11"/>
      <color indexed="62"/>
      <name val="Calibri"/>
      <family val="2"/>
    </font>
    <font>
      <sz val="12"/>
      <color indexed="22"/>
      <name val="Arial"/>
      <family val="2"/>
    </font>
    <font>
      <b/>
      <sz val="12"/>
      <color indexed="22"/>
      <name val="Arial"/>
      <family val="2"/>
    </font>
    <font>
      <sz val="12"/>
      <name val="Abadi MT Condensed Extra Bold"/>
      <family val="2"/>
    </font>
    <font>
      <i/>
      <sz val="11"/>
      <color indexed="23"/>
      <name val="Calibri"/>
      <family val="2"/>
    </font>
    <font>
      <sz val="22"/>
      <color indexed="18"/>
      <name val="Abadi MT Condensed Extra Bold"/>
      <family val="2"/>
    </font>
    <font>
      <b/>
      <sz val="15"/>
      <color indexed="56"/>
      <name val="Calibri"/>
      <family val="2"/>
    </font>
    <font>
      <b/>
      <sz val="13"/>
      <color indexed="56"/>
      <name val="Calibri"/>
      <family val="2"/>
    </font>
    <font>
      <sz val="11"/>
      <color indexed="24"/>
      <name val="Calibri"/>
      <family val="2"/>
    </font>
    <font>
      <b/>
      <sz val="11"/>
      <color indexed="12"/>
      <name val="Arial"/>
      <family val="2"/>
    </font>
    <font>
      <sz val="11"/>
      <color indexed="32"/>
      <name val="Calibri"/>
      <family val="2"/>
    </font>
    <font>
      <b/>
      <sz val="11"/>
      <color indexed="41"/>
      <name val="Calibri"/>
      <family val="2"/>
    </font>
    <font>
      <b/>
      <sz val="11"/>
      <color indexed="32"/>
      <name val="Calibri"/>
      <family val="2"/>
    </font>
    <font>
      <sz val="11"/>
      <color indexed="63"/>
      <name val="Calibri"/>
      <family val="2"/>
    </font>
    <font>
      <b/>
      <sz val="11"/>
      <color indexed="60"/>
      <name val="Calibri"/>
      <family val="2"/>
    </font>
    <font>
      <sz val="11"/>
      <color indexed="18"/>
      <name val="Calibri"/>
      <family val="2"/>
    </font>
    <font>
      <sz val="11"/>
      <color indexed="54"/>
      <name val="Calibri"/>
      <family val="2"/>
    </font>
    <font>
      <sz val="11"/>
      <color indexed="63"/>
      <name val="Calibri"/>
      <family val="2"/>
      <scheme val="minor"/>
    </font>
    <font>
      <b/>
      <sz val="11"/>
      <color indexed="18"/>
      <name val="Calibri"/>
      <family val="2"/>
    </font>
    <font>
      <b/>
      <sz val="11"/>
      <color indexed="39"/>
      <name val="Calibri"/>
      <family val="2"/>
    </font>
    <font>
      <i/>
      <sz val="11"/>
      <color indexed="12"/>
      <name val="Calibri"/>
      <family val="2"/>
    </font>
    <font>
      <b/>
      <sz val="15"/>
      <color indexed="60"/>
      <name val="Calibri"/>
      <family val="2"/>
    </font>
    <font>
      <b/>
      <sz val="18"/>
      <color indexed="60"/>
      <name val="Cambria"/>
      <family val="2"/>
    </font>
    <font>
      <b/>
      <sz val="18"/>
      <color indexed="56"/>
      <name val="Cambria"/>
      <family val="2"/>
    </font>
    <font>
      <b/>
      <sz val="13"/>
      <color indexed="60"/>
      <name val="Calibri"/>
      <family val="2"/>
    </font>
    <font>
      <b/>
      <sz val="11"/>
      <color indexed="24"/>
      <name val="Calibri"/>
      <family val="2"/>
    </font>
    <font>
      <b/>
      <sz val="10"/>
      <name val="Tahoma"/>
      <family val="2"/>
    </font>
    <font>
      <sz val="10"/>
      <color rgb="FF616365"/>
      <name val="Tahoma"/>
      <family val="2"/>
    </font>
    <font>
      <b/>
      <sz val="12"/>
      <color theme="1"/>
      <name val="Tahoma"/>
      <family val="2"/>
    </font>
    <font>
      <sz val="10"/>
      <color theme="3"/>
      <name val="Tahoma"/>
      <family val="2"/>
    </font>
    <font>
      <sz val="10"/>
      <color theme="2" tint="-0.749992370372631"/>
      <name val="Tahoma"/>
      <family val="2"/>
    </font>
    <font>
      <i/>
      <sz val="11"/>
      <color theme="3"/>
      <name val="Tahoma"/>
      <family val="2"/>
    </font>
    <font>
      <u/>
      <sz val="11"/>
      <color theme="1"/>
      <name val="Calibri"/>
      <family val="2"/>
      <scheme val="minor"/>
    </font>
    <font>
      <u/>
      <sz val="11"/>
      <color theme="1"/>
      <name val="Tahoma"/>
      <family val="2"/>
    </font>
    <font>
      <b/>
      <sz val="11"/>
      <color theme="1"/>
      <name val="Tahoma"/>
      <family val="2"/>
    </font>
    <font>
      <sz val="12"/>
      <color theme="1"/>
      <name val="Calibri"/>
      <family val="2"/>
      <scheme val="minor"/>
    </font>
    <font>
      <sz val="12"/>
      <color theme="0"/>
      <name val="Tahoma"/>
      <family val="2"/>
    </font>
    <font>
      <b/>
      <sz val="12"/>
      <color theme="0"/>
      <name val="Tahoma"/>
      <family val="2"/>
    </font>
    <font>
      <sz val="12"/>
      <color rgb="FF808080"/>
      <name val="Tahoma"/>
      <family val="2"/>
    </font>
    <font>
      <b/>
      <sz val="12"/>
      <color rgb="FF808080"/>
      <name val="Tahoma"/>
      <family val="2"/>
    </font>
    <font>
      <b/>
      <sz val="12"/>
      <color rgb="FF0099FF"/>
      <name val="Tahoma"/>
      <family val="2"/>
    </font>
    <font>
      <sz val="12"/>
      <name val="Tahoma"/>
      <family val="2"/>
    </font>
    <font>
      <sz val="12"/>
      <color rgb="FF595959"/>
      <name val="Tahoma"/>
      <family val="2"/>
    </font>
    <font>
      <b/>
      <sz val="12"/>
      <color rgb="FFFFFFFF"/>
      <name val="Tahoma"/>
      <family val="2"/>
    </font>
    <font>
      <b/>
      <sz val="12"/>
      <color rgb="FF4D4D4D"/>
      <name val="Tahoma"/>
      <family val="2"/>
    </font>
    <font>
      <sz val="12"/>
      <color rgb="FFFFFFFF"/>
      <name val="Tahoma"/>
      <family val="2"/>
    </font>
    <font>
      <b/>
      <sz val="12"/>
      <color theme="0" tint="-0.499984740745262"/>
      <name val="Tahoma"/>
      <family val="2"/>
    </font>
    <font>
      <sz val="12"/>
      <color theme="0" tint="-0.499984740745262"/>
      <name val="Tahoma"/>
      <family val="2"/>
    </font>
    <font>
      <i/>
      <sz val="12"/>
      <color rgb="FF808080"/>
      <name val="Tahoma"/>
      <family val="2"/>
    </font>
    <font>
      <b/>
      <sz val="12"/>
      <name val="Arial"/>
      <family val="2"/>
    </font>
    <font>
      <sz val="12"/>
      <name val="Calibri"/>
      <family val="2"/>
      <scheme val="minor"/>
    </font>
    <font>
      <u/>
      <sz val="10"/>
      <name val="Tahoma"/>
      <family val="2"/>
    </font>
    <font>
      <sz val="9"/>
      <color theme="0" tint="-0.499984740745262"/>
      <name val="Tahoma"/>
      <family val="2"/>
    </font>
    <font>
      <b/>
      <u/>
      <sz val="12"/>
      <color rgb="FF4D4D4D"/>
      <name val="Tahoma"/>
      <family val="2"/>
    </font>
    <font>
      <b/>
      <sz val="10"/>
      <color rgb="FF616365"/>
      <name val="Tahoma"/>
      <family val="2"/>
    </font>
    <font>
      <sz val="10"/>
      <color theme="0"/>
      <name val="Tahoma"/>
      <family val="2"/>
    </font>
    <font>
      <sz val="12"/>
      <color rgb="FF000000"/>
      <name val="Calibri"/>
      <family val="2"/>
    </font>
    <font>
      <sz val="11"/>
      <color theme="0" tint="-0.249977111117893"/>
      <name val="Tahoma"/>
      <family val="2"/>
    </font>
    <font>
      <b/>
      <sz val="12"/>
      <color rgb="FF000000"/>
      <name val="Tahoma"/>
      <family val="2"/>
    </font>
    <font>
      <b/>
      <sz val="12"/>
      <color rgb="FFFF0000"/>
      <name val="Tahoma"/>
      <family val="2"/>
    </font>
    <font>
      <i/>
      <sz val="11"/>
      <color rgb="FF808080"/>
      <name val="Tahoma"/>
      <family val="2"/>
    </font>
    <font>
      <b/>
      <sz val="9"/>
      <color theme="0"/>
      <name val="Tahoma"/>
      <family val="2"/>
    </font>
    <font>
      <sz val="8"/>
      <name val="Calibri"/>
      <family val="2"/>
      <scheme val="minor"/>
    </font>
    <font>
      <sz val="10"/>
      <name val="Tahoma"/>
      <family val="2"/>
    </font>
    <font>
      <b/>
      <sz val="14"/>
      <color theme="4" tint="-0.249977111117893"/>
      <name val="Tahoma"/>
      <family val="2"/>
    </font>
    <font>
      <sz val="11"/>
      <color theme="1"/>
      <name val="Calibri"/>
      <family val="2"/>
    </font>
    <font>
      <u/>
      <sz val="12"/>
      <color theme="10"/>
      <name val="Calibri"/>
      <family val="2"/>
      <scheme val="minor"/>
    </font>
    <font>
      <b/>
      <i/>
      <sz val="12"/>
      <name val="Tahoma"/>
      <family val="2"/>
    </font>
    <font>
      <b/>
      <sz val="10"/>
      <color theme="3"/>
      <name val="Tahoma"/>
      <family val="2"/>
    </font>
    <font>
      <b/>
      <u/>
      <sz val="12"/>
      <color theme="1"/>
      <name val="Calibri"/>
      <family val="2"/>
      <scheme val="minor"/>
    </font>
    <font>
      <sz val="11"/>
      <color rgb="FFFF0000"/>
      <name val="Calibri"/>
      <family val="2"/>
      <scheme val="minor"/>
    </font>
    <font>
      <sz val="11"/>
      <color rgb="FF003087"/>
      <name val="Calibri"/>
      <family val="2"/>
      <scheme val="minor"/>
    </font>
    <font>
      <b/>
      <sz val="10"/>
      <color rgb="FFFFFFFF"/>
      <name val="Tahoma"/>
      <family val="2"/>
    </font>
    <font>
      <b/>
      <sz val="11"/>
      <color rgb="FF44546A"/>
      <name val="Tahoma"/>
      <family val="2"/>
    </font>
    <font>
      <sz val="10"/>
      <name val="Arial"/>
      <family val="2"/>
    </font>
    <font>
      <sz val="11"/>
      <color rgb="FF44546A"/>
      <name val="Tahoma"/>
      <family val="2"/>
    </font>
    <font>
      <sz val="11"/>
      <name val="Calibri"/>
      <family val="2"/>
      <scheme val="minor"/>
    </font>
    <font>
      <sz val="8"/>
      <color rgb="FF404040"/>
      <name val="Tahoma"/>
      <family val="2"/>
    </font>
    <font>
      <sz val="11"/>
      <color rgb="FF000000"/>
      <name val="Calibri"/>
      <family val="2"/>
      <scheme val="minor"/>
    </font>
    <font>
      <sz val="11"/>
      <color rgb="FF616365"/>
      <name val="Tahoma"/>
      <family val="2"/>
    </font>
    <font>
      <sz val="10"/>
      <color rgb="FF44546A"/>
      <name val="Tahoma"/>
      <family val="2"/>
    </font>
    <font>
      <sz val="10"/>
      <color rgb="FF3A3838"/>
      <name val="Tahoma"/>
      <family val="2"/>
    </font>
    <font>
      <sz val="11"/>
      <color rgb="FFFFFFFF"/>
      <name val="Tahoma"/>
      <family val="2"/>
    </font>
    <font>
      <b/>
      <sz val="8"/>
      <color rgb="FFFFFFFF"/>
      <name val="Tahoma"/>
      <family val="2"/>
    </font>
    <font>
      <u/>
      <sz val="9"/>
      <color theme="10"/>
      <name val="Tahoma"/>
      <family val="2"/>
    </font>
    <font>
      <sz val="9"/>
      <color theme="1"/>
      <name val="Tahoma"/>
      <family val="2"/>
    </font>
    <font>
      <b/>
      <sz val="8"/>
      <color rgb="FF000000"/>
      <name val="Arial"/>
      <family val="2"/>
    </font>
    <font>
      <sz val="9"/>
      <name val="Tahoma"/>
      <family val="2"/>
    </font>
    <font>
      <b/>
      <sz val="8"/>
      <color rgb="FFFFFFFF"/>
      <name val="Arial"/>
      <family val="2"/>
    </font>
    <font>
      <b/>
      <sz val="9"/>
      <color theme="1"/>
      <name val="Tahoma"/>
      <family val="2"/>
    </font>
    <font>
      <sz val="9"/>
      <color theme="10"/>
      <name val="Tahoma"/>
      <family val="2"/>
    </font>
    <font>
      <b/>
      <sz val="9"/>
      <name val="Tahoma"/>
      <family val="2"/>
    </font>
    <font>
      <b/>
      <u/>
      <sz val="9"/>
      <color rgb="FF404040"/>
      <name val="Tahoma"/>
      <family val="2"/>
    </font>
    <font>
      <b/>
      <sz val="8"/>
      <color theme="0"/>
      <name val="Tahoma"/>
      <family val="2"/>
    </font>
    <font>
      <sz val="9"/>
      <color theme="1"/>
      <name val="Calibri"/>
      <family val="2"/>
      <scheme val="minor"/>
    </font>
  </fonts>
  <fills count="135">
    <fill>
      <patternFill patternType="none"/>
    </fill>
    <fill>
      <patternFill patternType="gray125"/>
    </fill>
    <fill>
      <patternFill patternType="solid">
        <fgColor rgb="FFFFFFFF"/>
        <bgColor rgb="FF000000"/>
      </patternFill>
    </fill>
    <fill>
      <patternFill patternType="solid">
        <fgColor rgb="FF003087"/>
        <bgColor rgb="FF000000"/>
      </patternFill>
    </fill>
    <fill>
      <patternFill patternType="solid">
        <fgColor rgb="FF0099FF"/>
        <bgColor rgb="FF000000"/>
      </patternFill>
    </fill>
    <fill>
      <patternFill patternType="solid">
        <fgColor rgb="FFE0DED8"/>
        <bgColor rgb="FF000000"/>
      </patternFill>
    </fill>
    <fill>
      <patternFill patternType="solid">
        <fgColor rgb="FFFAFAFA"/>
        <bgColor rgb="FF000000"/>
      </patternFill>
    </fill>
    <fill>
      <patternFill patternType="solid">
        <fgColor rgb="FF4D4D4D"/>
        <bgColor rgb="FF000000"/>
      </patternFill>
    </fill>
    <fill>
      <patternFill patternType="solid">
        <fgColor rgb="FFC0C0C0"/>
        <bgColor rgb="FF000000"/>
      </patternFill>
    </fill>
    <fill>
      <patternFill patternType="solid">
        <fgColor rgb="FF003087"/>
        <bgColor indexed="64"/>
      </patternFill>
    </fill>
    <fill>
      <patternFill patternType="solid">
        <fgColor rgb="FF0099FF"/>
        <bgColor indexed="64"/>
      </patternFill>
    </fill>
    <fill>
      <patternFill patternType="solid">
        <fgColor rgb="FFE0DED8"/>
        <bgColor indexed="64"/>
      </patternFill>
    </fill>
    <fill>
      <patternFill patternType="solid">
        <fgColor rgb="FFFAFAFA"/>
        <bgColor indexed="64"/>
      </patternFill>
    </fill>
    <fill>
      <patternFill patternType="solid">
        <fgColor rgb="FF4D4D4D"/>
        <bgColor indexed="64"/>
      </patternFill>
    </fill>
    <fill>
      <patternFill patternType="solid">
        <fgColor theme="0"/>
        <bgColor indexed="64"/>
      </patternFill>
    </fill>
    <fill>
      <patternFill patternType="solid">
        <fgColor rgb="FFC0C0C0"/>
        <bgColor indexed="64"/>
      </patternFill>
    </fill>
    <fill>
      <patternFill patternType="solid">
        <fgColor rgb="FF05376A"/>
        <bgColor indexed="64"/>
      </patternFill>
    </fill>
    <fill>
      <patternFill patternType="solid">
        <fgColor theme="4"/>
        <bgColor indexed="64"/>
      </patternFill>
    </fill>
    <fill>
      <patternFill patternType="solid">
        <fgColor theme="0" tint="-0.499984740745262"/>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808080"/>
        <bgColor indexed="64"/>
      </patternFill>
    </fill>
    <fill>
      <patternFill patternType="solid">
        <fgColor rgb="FFC00000"/>
        <bgColor indexed="64"/>
      </patternFill>
    </fill>
    <fill>
      <patternFill patternType="solid">
        <fgColor rgb="FFDBE5F1"/>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1F497D"/>
        <bgColor rgb="FF000000"/>
      </patternFill>
    </fill>
    <fill>
      <patternFill patternType="solid">
        <fgColor rgb="FF5DBFE4"/>
        <bgColor indexed="64"/>
      </patternFill>
    </fill>
    <fill>
      <patternFill patternType="solid">
        <fgColor rgb="FF5DBFE4"/>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1"/>
      </patternFill>
    </fill>
    <fill>
      <patternFill patternType="solid">
        <fgColor indexed="28"/>
      </patternFill>
    </fill>
    <fill>
      <patternFill patternType="solid">
        <fgColor indexed="8"/>
      </patternFill>
    </fill>
    <fill>
      <patternFill patternType="solid">
        <fgColor indexed="29"/>
      </patternFill>
    </fill>
    <fill>
      <patternFill patternType="solid">
        <fgColor indexed="15"/>
      </patternFill>
    </fill>
    <fill>
      <patternFill patternType="solid">
        <fgColor indexed="44"/>
      </patternFill>
    </fill>
    <fill>
      <patternFill patternType="solid">
        <fgColor indexed="51"/>
      </patternFill>
    </fill>
    <fill>
      <patternFill patternType="solid">
        <fgColor indexed="57"/>
      </patternFill>
    </fill>
    <fill>
      <patternFill patternType="solid">
        <f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64"/>
      </patternFill>
    </fill>
    <fill>
      <patternFill patternType="solid">
        <fgColor indexed="9"/>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3"/>
      </patternFill>
    </fill>
    <fill>
      <patternFill patternType="solid">
        <fgColor indexed="21"/>
      </patternFill>
    </fill>
    <fill>
      <patternFill patternType="solid">
        <fgColor indexed="26"/>
      </patternFill>
    </fill>
    <fill>
      <patternFill patternType="solid">
        <fgColor theme="7" tint="0.59999389629810485"/>
        <bgColor theme="7" tint="0.59999389629810485"/>
      </patternFill>
    </fill>
    <fill>
      <patternFill patternType="solid">
        <fgColor theme="7" tint="0.79998168889431442"/>
        <bgColor theme="7" tint="0.79998168889431442"/>
      </patternFill>
    </fill>
    <fill>
      <patternFill patternType="solid">
        <fgColor theme="8" tint="-0.499984740745262"/>
        <bgColor indexed="64"/>
      </patternFill>
    </fill>
    <fill>
      <patternFill patternType="solid">
        <fgColor rgb="FF18414C"/>
        <bgColor indexed="64"/>
      </patternFill>
    </fill>
    <fill>
      <patternFill patternType="solid">
        <fgColor indexed="22"/>
        <bgColor indexed="64"/>
      </patternFill>
    </fill>
    <fill>
      <patternFill patternType="solid">
        <fgColor indexed="24"/>
      </patternFill>
    </fill>
    <fill>
      <patternFill patternType="solid">
        <fgColor indexed="26"/>
        <bgColor indexed="64"/>
      </patternFill>
    </fill>
    <fill>
      <patternFill patternType="solid">
        <fgColor indexed="43"/>
      </patternFill>
    </fill>
    <fill>
      <patternFill patternType="solid">
        <fgColor indexed="51"/>
        <bgColor indexed="64"/>
      </patternFill>
    </fill>
    <fill>
      <patternFill patternType="mediumGray">
        <fgColor indexed="22"/>
      </patternFill>
    </fill>
    <fill>
      <patternFill patternType="gray0625">
        <fgColor indexed="11"/>
      </patternFill>
    </fill>
    <fill>
      <patternFill patternType="solid">
        <fgColor indexed="9"/>
        <bgColor indexed="18"/>
      </patternFill>
    </fill>
    <fill>
      <patternFill patternType="solid">
        <fgColor indexed="56"/>
      </patternFill>
    </fill>
    <fill>
      <patternFill patternType="solid">
        <fgColor indexed="58"/>
      </patternFill>
    </fill>
    <fill>
      <patternFill patternType="solid">
        <fgColor indexed="40"/>
      </patternFill>
    </fill>
    <fill>
      <patternFill patternType="solid">
        <fgColor indexed="19"/>
      </patternFill>
    </fill>
    <fill>
      <patternFill patternType="solid">
        <fgColor indexed="48"/>
      </patternFill>
    </fill>
    <fill>
      <patternFill patternType="solid">
        <fgColor indexed="14"/>
      </patternFill>
    </fill>
    <fill>
      <patternFill patternType="solid">
        <fgColor indexed="59"/>
      </patternFill>
    </fill>
    <fill>
      <patternFill patternType="solid">
        <fgColor indexed="12"/>
      </patternFill>
    </fill>
    <fill>
      <patternFill patternType="solid">
        <fgColor indexed="23"/>
      </patternFill>
    </fill>
    <fill>
      <patternFill patternType="solid">
        <fgColor indexed="17"/>
      </patternFill>
    </fill>
    <fill>
      <patternFill patternType="solid">
        <fgColor rgb="FF003C69"/>
        <bgColor indexed="39"/>
      </patternFill>
    </fill>
    <fill>
      <patternFill patternType="solid">
        <fgColor theme="0" tint="-4.9989318521683403E-2"/>
        <bgColor indexed="64"/>
      </patternFill>
    </fill>
    <fill>
      <patternFill patternType="solid">
        <fgColor rgb="FF1D3382"/>
        <bgColor indexed="64"/>
      </patternFill>
    </fill>
    <fill>
      <patternFill patternType="solid">
        <fgColor rgb="FF002060"/>
        <bgColor indexed="64"/>
      </patternFill>
    </fill>
    <fill>
      <patternFill patternType="solid">
        <fgColor theme="0"/>
        <bgColor indexed="39"/>
      </patternFill>
    </fill>
    <fill>
      <patternFill patternType="solid">
        <fgColor theme="0" tint="-0.249977111117893"/>
        <bgColor indexed="64"/>
      </patternFill>
    </fill>
    <fill>
      <patternFill patternType="solid">
        <fgColor rgb="FF00B0F0"/>
        <bgColor indexed="64"/>
      </patternFill>
    </fill>
    <fill>
      <patternFill patternType="solid">
        <fgColor theme="1" tint="0.34998626667073579"/>
        <bgColor indexed="64"/>
      </patternFill>
    </fill>
    <fill>
      <patternFill patternType="solid">
        <fgColor rgb="FF002060"/>
        <bgColor indexed="39"/>
      </patternFill>
    </fill>
    <fill>
      <patternFill patternType="solid">
        <fgColor theme="4" tint="-0.499984740745262"/>
        <bgColor indexed="64"/>
      </patternFill>
    </fill>
    <fill>
      <patternFill patternType="solid">
        <fgColor rgb="FF05376A"/>
        <bgColor rgb="FF000000"/>
      </patternFill>
    </fill>
    <fill>
      <patternFill patternType="mediumGray">
        <fgColor rgb="FFFFFFFF"/>
        <bgColor rgb="FFFFFFFF"/>
      </patternFill>
    </fill>
    <fill>
      <patternFill patternType="solid">
        <fgColor rgb="FF002060"/>
        <bgColor rgb="FF000000"/>
      </patternFill>
    </fill>
    <fill>
      <patternFill patternType="solid">
        <fgColor rgb="FF595959"/>
        <bgColor rgb="FF000000"/>
      </patternFill>
    </fill>
    <fill>
      <patternFill patternType="solid">
        <fgColor rgb="FF808080"/>
        <bgColor rgb="FF000000"/>
      </patternFill>
    </fill>
    <fill>
      <patternFill patternType="solid">
        <fgColor rgb="FF2F75B5"/>
        <bgColor rgb="FF000000"/>
      </patternFill>
    </fill>
    <fill>
      <patternFill patternType="solid">
        <fgColor rgb="FFE7E6E6"/>
        <bgColor rgb="FF000000"/>
      </patternFill>
    </fill>
    <fill>
      <patternFill patternType="solid">
        <fgColor rgb="FFFFFFFF"/>
        <bgColor rgb="FFFFFFFF"/>
      </patternFill>
    </fill>
    <fill>
      <patternFill patternType="solid">
        <fgColor rgb="FF1F4E78"/>
        <bgColor rgb="FF000000"/>
      </patternFill>
    </fill>
    <fill>
      <patternFill patternType="solid">
        <fgColor rgb="FF00296A"/>
        <bgColor rgb="FF000000"/>
      </patternFill>
    </fill>
    <fill>
      <patternFill patternType="solid">
        <fgColor rgb="FF0070C0"/>
        <bgColor rgb="FF000000"/>
      </patternFill>
    </fill>
    <fill>
      <patternFill patternType="solid">
        <fgColor theme="0"/>
        <bgColor rgb="FF000000"/>
      </patternFill>
    </fill>
    <fill>
      <patternFill patternType="solid">
        <fgColor rgb="FFD0CECE"/>
        <bgColor rgb="FF000000"/>
      </patternFill>
    </fill>
  </fills>
  <borders count="140">
    <border>
      <left/>
      <right/>
      <top/>
      <bottom/>
      <diagonal/>
    </border>
    <border>
      <left/>
      <right/>
      <top/>
      <bottom style="double">
        <color indexed="64"/>
      </bottom>
      <diagonal/>
    </border>
    <border>
      <left style="medium">
        <color rgb="FFFFFFFF"/>
      </left>
      <right/>
      <top style="medium">
        <color rgb="FFFFFFFF"/>
      </top>
      <bottom style="medium">
        <color rgb="FFFFFFFF"/>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right/>
      <top style="medium">
        <color rgb="FFFFFFFF"/>
      </top>
      <bottom style="medium">
        <color rgb="FFFFFFFF"/>
      </bottom>
      <diagonal/>
    </border>
    <border>
      <left style="hair">
        <color rgb="FFFFFFFF"/>
      </left>
      <right style="hair">
        <color rgb="FFFFFFFF"/>
      </right>
      <top style="hair">
        <color rgb="FFFFFFFF"/>
      </top>
      <bottom style="hair">
        <color rgb="FFFFFFFF"/>
      </bottom>
      <diagonal/>
    </border>
    <border>
      <left/>
      <right style="medium">
        <color rgb="FFFFFFFF"/>
      </right>
      <top style="medium">
        <color rgb="FFFFFFFF"/>
      </top>
      <bottom/>
      <diagonal/>
    </border>
    <border>
      <left style="medium">
        <color rgb="FFFFFFFF"/>
      </left>
      <right style="medium">
        <color rgb="FFFFFFFF"/>
      </right>
      <top/>
      <bottom style="medium">
        <color rgb="FFFFFFFF"/>
      </bottom>
      <diagonal/>
    </border>
    <border>
      <left style="hair">
        <color theme="0"/>
      </left>
      <right style="hair">
        <color theme="0"/>
      </right>
      <top style="hair">
        <color theme="0"/>
      </top>
      <bottom style="hair">
        <color theme="0"/>
      </bottom>
      <diagonal/>
    </border>
    <border>
      <left style="medium">
        <color rgb="FFFFFFFF"/>
      </left>
      <right/>
      <top/>
      <bottom/>
      <diagonal/>
    </border>
    <border>
      <left style="hair">
        <color theme="0"/>
      </left>
      <right style="hair">
        <color theme="0"/>
      </right>
      <top style="hair">
        <color theme="0"/>
      </top>
      <bottom/>
      <diagonal/>
    </border>
    <border>
      <left style="thin">
        <color indexed="64"/>
      </left>
      <right style="thin">
        <color theme="0"/>
      </right>
      <top style="thin">
        <color theme="0"/>
      </top>
      <bottom style="thin">
        <color indexed="64"/>
      </bottom>
      <diagonal/>
    </border>
    <border>
      <left style="thin">
        <color theme="0"/>
      </left>
      <right/>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rgb="FF003C69"/>
      </top>
      <bottom style="double">
        <color rgb="FF003C69"/>
      </bottom>
      <diagonal/>
    </border>
    <border>
      <left style="thin">
        <color rgb="FF003C69"/>
      </left>
      <right style="thin">
        <color rgb="FF003C69"/>
      </right>
      <top style="thin">
        <color rgb="FF003C69"/>
      </top>
      <bottom/>
      <diagonal/>
    </border>
    <border>
      <left style="thin">
        <color rgb="FF003C69"/>
      </left>
      <right style="thin">
        <color rgb="FF003C69"/>
      </right>
      <top style="thin">
        <color rgb="FF003C69"/>
      </top>
      <bottom style="thin">
        <color rgb="FF003C69"/>
      </bottom>
      <diagonal/>
    </border>
    <border>
      <left style="thin">
        <color rgb="FF003C69"/>
      </left>
      <right/>
      <top style="thin">
        <color rgb="FF003C69"/>
      </top>
      <bottom style="thin">
        <color rgb="FF003C69"/>
      </bottom>
      <diagonal/>
    </border>
    <border>
      <left/>
      <right/>
      <top style="thin">
        <color rgb="FF003C69"/>
      </top>
      <bottom style="thin">
        <color rgb="FF003C69"/>
      </bottom>
      <diagonal/>
    </border>
    <border>
      <left/>
      <right style="thin">
        <color rgb="FF003C69"/>
      </right>
      <top style="thin">
        <color rgb="FF003C69"/>
      </top>
      <bottom style="thin">
        <color rgb="FF003C69"/>
      </bottom>
      <diagonal/>
    </border>
    <border>
      <left style="thin">
        <color rgb="FF003C69"/>
      </left>
      <right style="thin">
        <color rgb="FF003C69"/>
      </right>
      <top/>
      <bottom style="thin">
        <color rgb="FF003C69"/>
      </bottom>
      <diagonal/>
    </border>
    <border>
      <left/>
      <right/>
      <top style="thin">
        <color rgb="FF003C69"/>
      </top>
      <bottom/>
      <diagonal/>
    </border>
    <border>
      <left style="thin">
        <color rgb="FF003C69"/>
      </left>
      <right style="thin">
        <color rgb="FF003C69"/>
      </right>
      <top style="thin">
        <color rgb="FF003C69"/>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double">
        <color indexed="64"/>
      </left>
      <right/>
      <top/>
      <bottom style="hair">
        <color indexed="64"/>
      </bottom>
      <diagonal/>
    </border>
    <border>
      <left/>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39"/>
      </left>
      <right style="double">
        <color indexed="39"/>
      </right>
      <top style="double">
        <color indexed="39"/>
      </top>
      <bottom style="double">
        <color indexed="3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9"/>
      </right>
      <top/>
      <bottom style="thin">
        <color indexed="9"/>
      </bottom>
      <diagonal/>
    </border>
    <border>
      <left/>
      <right style="thin">
        <color theme="0"/>
      </right>
      <top/>
      <bottom style="thin">
        <color theme="0"/>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63"/>
      </left>
      <right style="thin">
        <color indexed="63"/>
      </right>
      <top style="thin">
        <color indexed="63"/>
      </top>
      <bottom style="thin">
        <color indexed="63"/>
      </bottom>
      <diagonal/>
    </border>
    <border>
      <left style="thin">
        <color indexed="39"/>
      </left>
      <right style="thin">
        <color indexed="39"/>
      </right>
      <top style="thin">
        <color indexed="39"/>
      </top>
      <bottom style="thin">
        <color indexed="39"/>
      </bottom>
      <diagonal/>
    </border>
    <border>
      <left/>
      <right/>
      <top style="double">
        <color indexed="24"/>
      </top>
      <bottom/>
      <diagonal/>
    </border>
    <border>
      <left/>
      <right/>
      <top style="double">
        <color indexed="64"/>
      </top>
      <bottom/>
      <diagonal/>
    </border>
    <border>
      <left/>
      <right/>
      <top style="thin">
        <color indexed="64"/>
      </top>
      <bottom style="thick">
        <color indexed="64"/>
      </bottom>
      <diagonal/>
    </border>
    <border>
      <left/>
      <right/>
      <top style="thin">
        <color indexed="64"/>
      </top>
      <bottom style="medium">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48"/>
      </left>
      <right style="thin">
        <color indexed="48"/>
      </right>
      <top style="thin">
        <color indexed="48"/>
      </top>
      <bottom style="thin">
        <color indexed="48"/>
      </bottom>
      <diagonal/>
    </border>
    <border>
      <left style="thin">
        <color indexed="12"/>
      </left>
      <right style="thin">
        <color indexed="12"/>
      </right>
      <top style="thin">
        <color indexed="12"/>
      </top>
      <bottom style="thin">
        <color indexed="12"/>
      </bottom>
      <diagonal/>
    </border>
    <border>
      <left style="double">
        <color indexed="18"/>
      </left>
      <right style="double">
        <color indexed="18"/>
      </right>
      <top style="double">
        <color indexed="18"/>
      </top>
      <bottom style="double">
        <color indexed="18"/>
      </bottom>
      <diagonal/>
    </border>
    <border>
      <left/>
      <right/>
      <top/>
      <bottom style="double">
        <color indexed="63"/>
      </bottom>
      <diagonal/>
    </border>
    <border>
      <left style="thin">
        <color indexed="18"/>
      </left>
      <right style="thin">
        <color indexed="18"/>
      </right>
      <top style="thin">
        <color indexed="18"/>
      </top>
      <bottom style="thin">
        <color indexed="18"/>
      </bottom>
      <diagonal/>
    </border>
    <border>
      <left/>
      <right/>
      <top/>
      <bottom style="thick">
        <color indexed="59"/>
      </bottom>
      <diagonal/>
    </border>
    <border>
      <left/>
      <right/>
      <top/>
      <bottom style="thick">
        <color indexed="58"/>
      </bottom>
      <diagonal/>
    </border>
    <border>
      <left/>
      <right/>
      <top/>
      <bottom style="medium">
        <color indexed="58"/>
      </bottom>
      <diagonal/>
    </border>
    <border>
      <left/>
      <right/>
      <top style="thin">
        <color indexed="59"/>
      </top>
      <bottom style="double">
        <color indexed="59"/>
      </bottom>
      <diagonal/>
    </border>
    <border>
      <left style="hair">
        <color theme="0"/>
      </left>
      <right/>
      <top style="hair">
        <color theme="0"/>
      </top>
      <bottom style="hair">
        <color theme="0"/>
      </bottom>
      <diagonal/>
    </border>
    <border>
      <left/>
      <right/>
      <top style="medium">
        <color rgb="FFFFFFFF"/>
      </top>
      <bottom/>
      <diagonal/>
    </border>
    <border>
      <left style="medium">
        <color rgb="FFFFFFFF"/>
      </left>
      <right/>
      <top style="medium">
        <color rgb="FFFFFFFF"/>
      </top>
      <bottom/>
      <diagonal/>
    </border>
    <border>
      <left/>
      <right/>
      <top style="thin">
        <color indexed="64"/>
      </top>
      <bottom style="thin">
        <color indexed="64"/>
      </bottom>
      <diagonal/>
    </border>
    <border>
      <left/>
      <right/>
      <top/>
      <bottom style="thin">
        <color auto="1"/>
      </bottom>
      <diagonal/>
    </border>
    <border>
      <left style="hair">
        <color rgb="FFFFFFFF"/>
      </left>
      <right style="hair">
        <color rgb="FFFFFFFF"/>
      </right>
      <top/>
      <bottom style="hair">
        <color rgb="FFFFFFF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style="hair">
        <color rgb="FFFFFFFF"/>
      </left>
      <right/>
      <top style="hair">
        <color rgb="FFFFFFFF"/>
      </top>
      <bottom style="hair">
        <color rgb="FFFFFFFF"/>
      </bottom>
      <diagonal/>
    </border>
    <border>
      <left style="hair">
        <color rgb="FFFFFFFF"/>
      </left>
      <right/>
      <top style="hair">
        <color rgb="FFFFFFFF"/>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op>
      <bottom style="thin">
        <color auto="1"/>
      </bottom>
      <diagonal/>
    </border>
    <border>
      <left/>
      <right style="thin">
        <color theme="0"/>
      </right>
      <top style="thin">
        <color theme="0"/>
      </top>
      <bottom style="thin">
        <color auto="1"/>
      </bottom>
      <diagonal/>
    </border>
    <border>
      <left style="thin">
        <color indexed="64"/>
      </left>
      <right style="thin">
        <color rgb="FFFFFFFF"/>
      </right>
      <top style="thin">
        <color rgb="FFFFFFFF"/>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FFFFFF"/>
      </right>
      <top/>
      <bottom style="thin">
        <color indexed="64"/>
      </bottom>
      <diagonal/>
    </border>
    <border>
      <left/>
      <right/>
      <top style="medium">
        <color rgb="FF595959"/>
      </top>
      <bottom/>
      <diagonal/>
    </border>
    <border>
      <left/>
      <right/>
      <top/>
      <bottom style="medium">
        <color rgb="FF00B0F0"/>
      </bottom>
      <diagonal/>
    </border>
    <border>
      <left/>
      <right/>
      <top/>
      <bottom style="medium">
        <color rgb="FFD0CECE"/>
      </bottom>
      <diagonal/>
    </border>
    <border>
      <left/>
      <right/>
      <top style="medium">
        <color rgb="FFD0CECE"/>
      </top>
      <bottom/>
      <diagonal/>
    </border>
    <border>
      <left/>
      <right style="thin">
        <color rgb="FF003C69"/>
      </right>
      <top style="thin">
        <color rgb="FF003C69"/>
      </top>
      <bottom/>
      <diagonal/>
    </border>
    <border>
      <left/>
      <right/>
      <top/>
      <bottom style="thin">
        <color rgb="FF003C69"/>
      </bottom>
      <diagonal/>
    </border>
    <border>
      <left style="thin">
        <color rgb="FF003C69"/>
      </left>
      <right style="thin">
        <color rgb="FF003C69"/>
      </right>
      <top/>
      <bottom style="thin">
        <color indexed="64"/>
      </bottom>
      <diagonal/>
    </border>
    <border>
      <left/>
      <right style="thin">
        <color rgb="FF003C69"/>
      </right>
      <top/>
      <bottom style="thin">
        <color indexed="64"/>
      </bottom>
      <diagonal/>
    </border>
    <border>
      <left/>
      <right/>
      <top style="thin">
        <color indexed="64"/>
      </top>
      <bottom/>
      <diagonal/>
    </border>
    <border>
      <left/>
      <right style="thin">
        <color indexed="64"/>
      </right>
      <top/>
      <bottom/>
      <diagonal/>
    </border>
    <border>
      <left style="thin">
        <color rgb="FF44546A"/>
      </left>
      <right style="thin">
        <color rgb="FF44546A"/>
      </right>
      <top style="thin">
        <color rgb="FF44546A"/>
      </top>
      <bottom style="thin">
        <color rgb="FF44546A"/>
      </bottom>
      <diagonal/>
    </border>
    <border>
      <left style="thin">
        <color rgb="FF44546A"/>
      </left>
      <right/>
      <top style="thin">
        <color rgb="FF44546A"/>
      </top>
      <bottom style="thin">
        <color rgb="FF44546A"/>
      </bottom>
      <diagonal/>
    </border>
    <border>
      <left/>
      <right/>
      <top style="thin">
        <color rgb="FF44546A"/>
      </top>
      <bottom style="thin">
        <color rgb="FF44546A"/>
      </bottom>
      <diagonal/>
    </border>
    <border>
      <left/>
      <right style="thin">
        <color rgb="FF44546A"/>
      </right>
      <top style="thin">
        <color rgb="FF44546A"/>
      </top>
      <bottom style="thin">
        <color rgb="FF44546A"/>
      </bottom>
      <diagonal/>
    </border>
    <border>
      <left/>
      <right/>
      <top/>
      <bottom style="medium">
        <color rgb="FFD9D9D9"/>
      </bottom>
      <diagonal/>
    </border>
    <border>
      <left/>
      <right/>
      <top/>
      <bottom style="thin">
        <color indexed="64"/>
      </bottom>
      <diagonal/>
    </border>
    <border>
      <left style="thin">
        <color rgb="FF44546A"/>
      </left>
      <right style="thin">
        <color rgb="FF44546A"/>
      </right>
      <top style="thin">
        <color rgb="FF44546A"/>
      </top>
      <bottom/>
      <diagonal/>
    </border>
    <border>
      <left style="thin">
        <color rgb="FF44546A"/>
      </left>
      <right style="thin">
        <color rgb="FF44546A"/>
      </right>
      <top/>
      <bottom/>
      <diagonal/>
    </border>
    <border>
      <left style="thin">
        <color rgb="FF44546A"/>
      </left>
      <right style="thin">
        <color rgb="FF44546A"/>
      </right>
      <top/>
      <bottom style="thin">
        <color rgb="FF44546A"/>
      </bottom>
      <diagonal/>
    </border>
    <border>
      <left/>
      <right style="hair">
        <color auto="1"/>
      </right>
      <top/>
      <bottom/>
      <diagonal/>
    </border>
    <border>
      <left style="hair">
        <color auto="1"/>
      </left>
      <right/>
      <top/>
      <bottom/>
      <diagonal/>
    </border>
  </borders>
  <cellStyleXfs count="7889">
    <xf numFmtId="0" fontId="0" fillId="0" borderId="0"/>
    <xf numFmtId="43" fontId="1" fillId="0" borderId="0" applyFont="0" applyFill="0" applyBorder="0" applyAlignment="0" applyProtection="0"/>
    <xf numFmtId="0" fontId="4" fillId="0" borderId="0"/>
    <xf numFmtId="0" fontId="5" fillId="0" borderId="0" applyNumberFormat="0" applyFill="0" applyBorder="0" applyAlignment="0" applyProtection="0"/>
    <xf numFmtId="165" fontId="6" fillId="0" borderId="0"/>
    <xf numFmtId="166" fontId="7" fillId="0" borderId="0">
      <protection locked="0"/>
    </xf>
    <xf numFmtId="165" fontId="6" fillId="0" borderId="0"/>
    <xf numFmtId="41" fontId="1" fillId="0" borderId="0" applyFont="0" applyFill="0" applyBorder="0" applyAlignment="0" applyProtection="0"/>
    <xf numFmtId="167"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0" fontId="4" fillId="0" borderId="0" applyNumberFormat="0" applyFont="0" applyFill="0" applyBorder="0" applyAlignment="0" applyProtection="0"/>
    <xf numFmtId="168" fontId="1" fillId="0" borderId="0" applyFont="0" applyFill="0" applyBorder="0" applyAlignment="0" applyProtection="0"/>
    <xf numFmtId="0" fontId="4" fillId="0" borderId="0"/>
    <xf numFmtId="43" fontId="4" fillId="0" borderId="0" applyFont="0" applyFill="0" applyBorder="0" applyAlignment="0" applyProtection="0"/>
    <xf numFmtId="0" fontId="1" fillId="0" borderId="0"/>
    <xf numFmtId="0" fontId="1" fillId="0" borderId="0"/>
    <xf numFmtId="168" fontId="1"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172" fontId="4" fillId="0" borderId="0" applyFont="0" applyFill="0" applyBorder="0" applyAlignment="0" applyProtection="0"/>
    <xf numFmtId="0" fontId="4" fillId="0" borderId="0"/>
    <xf numFmtId="43" fontId="1" fillId="0" borderId="0" applyFont="0" applyFill="0" applyBorder="0" applyAlignment="0" applyProtection="0"/>
    <xf numFmtId="0" fontId="37" fillId="42" borderId="0">
      <alignment horizontal="left"/>
    </xf>
    <xf numFmtId="0" fontId="40" fillId="41" borderId="0"/>
    <xf numFmtId="41" fontId="1" fillId="0" borderId="0" applyFont="0" applyFill="0" applyBorder="0" applyAlignment="0" applyProtection="0"/>
    <xf numFmtId="0" fontId="42" fillId="43" borderId="41" applyNumberFormat="0" applyAlignment="0" applyProtection="0">
      <alignment horizontal="left" vertical="center" indent="1"/>
    </xf>
    <xf numFmtId="179" fontId="43" fillId="0" borderId="42" applyNumberFormat="0" applyProtection="0">
      <alignment horizontal="right" vertical="center"/>
    </xf>
    <xf numFmtId="179" fontId="42" fillId="0" borderId="43" applyNumberFormat="0" applyProtection="0">
      <alignment horizontal="right" vertical="center"/>
    </xf>
    <xf numFmtId="0" fontId="44" fillId="2" borderId="43" applyNumberFormat="0" applyAlignment="0" applyProtection="0">
      <alignment horizontal="left" vertical="center" indent="1"/>
    </xf>
    <xf numFmtId="0" fontId="44" fillId="44" borderId="43" applyNumberFormat="0" applyAlignment="0" applyProtection="0">
      <alignment horizontal="left" vertical="center" indent="1"/>
    </xf>
    <xf numFmtId="179" fontId="43" fillId="45" borderId="42" applyNumberFormat="0" applyBorder="0" applyProtection="0">
      <alignment horizontal="right" vertical="center"/>
    </xf>
    <xf numFmtId="0" fontId="44" fillId="2" borderId="43" applyNumberFormat="0" applyAlignment="0" applyProtection="0">
      <alignment horizontal="left" vertical="center" indent="1"/>
    </xf>
    <xf numFmtId="179" fontId="42" fillId="44" borderId="43" applyNumberFormat="0" applyProtection="0">
      <alignment horizontal="right" vertical="center"/>
    </xf>
    <xf numFmtId="179" fontId="42" fillId="45" borderId="43" applyNumberFormat="0" applyBorder="0" applyProtection="0">
      <alignment horizontal="right" vertical="center"/>
    </xf>
    <xf numFmtId="179" fontId="45" fillId="46" borderId="44" applyNumberFormat="0" applyBorder="0" applyAlignment="0" applyProtection="0">
      <alignment horizontal="right" vertical="center" indent="1"/>
    </xf>
    <xf numFmtId="179" fontId="46" fillId="47" borderId="44" applyNumberFormat="0" applyBorder="0" applyAlignment="0" applyProtection="0">
      <alignment horizontal="right" vertical="center" indent="1"/>
    </xf>
    <xf numFmtId="179" fontId="46" fillId="48" borderId="44" applyNumberFormat="0" applyBorder="0" applyAlignment="0" applyProtection="0">
      <alignment horizontal="right" vertical="center" indent="1"/>
    </xf>
    <xf numFmtId="179" fontId="47" fillId="49" borderId="44" applyNumberFormat="0" applyBorder="0" applyAlignment="0" applyProtection="0">
      <alignment horizontal="right" vertical="center" indent="1"/>
    </xf>
    <xf numFmtId="179" fontId="47" fillId="50" borderId="44" applyNumberFormat="0" applyBorder="0" applyAlignment="0" applyProtection="0">
      <alignment horizontal="right" vertical="center" indent="1"/>
    </xf>
    <xf numFmtId="179" fontId="47" fillId="51" borderId="44" applyNumberFormat="0" applyBorder="0" applyAlignment="0" applyProtection="0">
      <alignment horizontal="right" vertical="center" indent="1"/>
    </xf>
    <xf numFmtId="179" fontId="48" fillId="52" borderId="44" applyNumberFormat="0" applyBorder="0" applyAlignment="0" applyProtection="0">
      <alignment horizontal="right" vertical="center" indent="1"/>
    </xf>
    <xf numFmtId="179" fontId="48" fillId="53" borderId="44" applyNumberFormat="0" applyBorder="0" applyAlignment="0" applyProtection="0">
      <alignment horizontal="right" vertical="center" indent="1"/>
    </xf>
    <xf numFmtId="179" fontId="48" fillId="54" borderId="44" applyNumberFormat="0" applyBorder="0" applyAlignment="0" applyProtection="0">
      <alignment horizontal="right" vertical="center" indent="1"/>
    </xf>
    <xf numFmtId="0" fontId="49" fillId="0" borderId="41" applyNumberFormat="0" applyFont="0" applyFill="0" applyAlignment="0" applyProtection="0"/>
    <xf numFmtId="179" fontId="43" fillId="55" borderId="41" applyNumberFormat="0" applyAlignment="0" applyProtection="0">
      <alignment horizontal="left" vertical="center" indent="1"/>
    </xf>
    <xf numFmtId="0" fontId="42" fillId="43" borderId="43" applyNumberFormat="0" applyAlignment="0" applyProtection="0">
      <alignment horizontal="left" vertical="center" indent="1"/>
    </xf>
    <xf numFmtId="0" fontId="44" fillId="56" borderId="41" applyNumberFormat="0" applyAlignment="0" applyProtection="0">
      <alignment horizontal="left" vertical="center" indent="1"/>
    </xf>
    <xf numFmtId="0" fontId="44" fillId="57" borderId="41" applyNumberFormat="0" applyAlignment="0" applyProtection="0">
      <alignment horizontal="left" vertical="center" indent="1"/>
    </xf>
    <xf numFmtId="0" fontId="44" fillId="58" borderId="41" applyNumberFormat="0" applyAlignment="0" applyProtection="0">
      <alignment horizontal="left" vertical="center" indent="1"/>
    </xf>
    <xf numFmtId="0" fontId="44" fillId="45" borderId="41" applyNumberFormat="0" applyAlignment="0" applyProtection="0">
      <alignment horizontal="left" vertical="center" indent="1"/>
    </xf>
    <xf numFmtId="0" fontId="44" fillId="44" borderId="43" applyNumberFormat="0" applyAlignment="0" applyProtection="0">
      <alignment horizontal="left" vertical="center" indent="1"/>
    </xf>
    <xf numFmtId="0" fontId="50" fillId="0" borderId="45" applyNumberFormat="0" applyFill="0" applyBorder="0" applyAlignment="0" applyProtection="0"/>
    <xf numFmtId="0" fontId="51" fillId="0" borderId="45" applyNumberFormat="0" applyBorder="0" applyAlignment="0" applyProtection="0"/>
    <xf numFmtId="0" fontId="50" fillId="2" borderId="43" applyNumberFormat="0" applyAlignment="0" applyProtection="0">
      <alignment horizontal="left" vertical="center" indent="1"/>
    </xf>
    <xf numFmtId="0" fontId="50" fillId="2" borderId="43" applyNumberFormat="0" applyAlignment="0" applyProtection="0">
      <alignment horizontal="left" vertical="center" indent="1"/>
    </xf>
    <xf numFmtId="0" fontId="50" fillId="44" borderId="43" applyNumberFormat="0" applyAlignment="0" applyProtection="0">
      <alignment horizontal="left" vertical="center" indent="1"/>
    </xf>
    <xf numFmtId="179" fontId="52" fillId="44" borderId="43" applyNumberFormat="0" applyProtection="0">
      <alignment horizontal="right" vertical="center"/>
    </xf>
    <xf numFmtId="179" fontId="53" fillId="45" borderId="42" applyNumberFormat="0" applyBorder="0" applyProtection="0">
      <alignment horizontal="right" vertical="center"/>
    </xf>
    <xf numFmtId="179" fontId="52" fillId="45" borderId="43" applyNumberFormat="0" applyBorder="0" applyProtection="0">
      <alignment horizontal="right" vertical="center"/>
    </xf>
    <xf numFmtId="179" fontId="43" fillId="0" borderId="42" applyNumberFormat="0" applyFill="0" applyBorder="0" applyAlignment="0" applyProtection="0">
      <alignment horizontal="right" vertical="center"/>
    </xf>
    <xf numFmtId="179" fontId="43" fillId="0" borderId="42" applyNumberFormat="0" applyFill="0" applyBorder="0" applyAlignment="0" applyProtection="0">
      <alignment horizontal="right" vertical="center"/>
    </xf>
    <xf numFmtId="41" fontId="1" fillId="0" borderId="0" applyFont="0" applyFill="0" applyBorder="0" applyAlignment="0" applyProtection="0"/>
    <xf numFmtId="164" fontId="1" fillId="0" borderId="0" applyFont="0" applyFill="0" applyBorder="0" applyAlignment="0" applyProtection="0"/>
    <xf numFmtId="0" fontId="1" fillId="0" borderId="0"/>
    <xf numFmtId="9" fontId="4" fillId="0" borderId="0" applyFont="0" applyFill="0" applyBorder="0" applyAlignment="0" applyProtection="0"/>
    <xf numFmtId="0" fontId="54" fillId="0" borderId="0">
      <alignment horizontal="right" vertical="center"/>
    </xf>
    <xf numFmtId="0" fontId="41" fillId="59" borderId="47" applyNumberFormat="0" applyAlignment="0" applyProtection="0">
      <alignment horizontal="left" vertical="center" indent="1"/>
    </xf>
    <xf numFmtId="179" fontId="56" fillId="0" borderId="42" applyNumberFormat="0" applyProtection="0">
      <alignment horizontal="right" vertical="center"/>
    </xf>
    <xf numFmtId="179" fontId="55" fillId="60" borderId="43" applyNumberFormat="0" applyProtection="0">
      <alignment horizontal="right" vertical="center"/>
    </xf>
    <xf numFmtId="0" fontId="49" fillId="0" borderId="47" applyNumberFormat="0" applyFont="0" applyFill="0" applyAlignment="0" applyProtection="0"/>
    <xf numFmtId="179" fontId="56" fillId="0" borderId="47" applyNumberFormat="0" applyAlignment="0" applyProtection="0">
      <alignment horizontal="left" vertical="center" indent="1"/>
    </xf>
    <xf numFmtId="0" fontId="55" fillId="61" borderId="43" applyNumberFormat="0" applyAlignment="0" applyProtection="0">
      <alignment horizontal="left" vertical="center" indent="1"/>
    </xf>
    <xf numFmtId="0" fontId="41" fillId="59" borderId="46" applyNumberFormat="0" applyAlignment="0" applyProtection="0">
      <alignment horizontal="left" vertical="center" indent="1"/>
    </xf>
    <xf numFmtId="0" fontId="38" fillId="59" borderId="41" applyNumberFormat="0" applyAlignment="0" applyProtection="0">
      <alignment horizontal="left" vertical="center" indent="1"/>
    </xf>
    <xf numFmtId="41" fontId="1" fillId="0" borderId="0" applyFont="0" applyFill="0" applyBorder="0" applyAlignment="0" applyProtection="0"/>
    <xf numFmtId="41" fontId="1" fillId="0" borderId="0" applyFont="0" applyFill="0" applyBorder="0" applyAlignment="0" applyProtection="0"/>
    <xf numFmtId="179" fontId="43" fillId="55" borderId="41" applyNumberFormat="0" applyAlignment="0" applyProtection="0">
      <alignment horizontal="left" vertical="center" indent="1"/>
    </xf>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4" fillId="0" borderId="0">
      <alignment horizontal="right" vertical="center"/>
    </xf>
    <xf numFmtId="41" fontId="1" fillId="0" borderId="0" applyFont="0" applyFill="0" applyBorder="0" applyAlignment="0" applyProtection="0"/>
    <xf numFmtId="41" fontId="1" fillId="0" borderId="0" applyFont="0" applyFill="0" applyBorder="0" applyAlignment="0" applyProtection="0"/>
    <xf numFmtId="181" fontId="57" fillId="0" borderId="0">
      <protection locked="0"/>
    </xf>
    <xf numFmtId="181" fontId="57" fillId="0" borderId="0">
      <protection locked="0"/>
    </xf>
    <xf numFmtId="0" fontId="1" fillId="0" borderId="0"/>
    <xf numFmtId="0" fontId="1" fillId="0" borderId="0"/>
    <xf numFmtId="9" fontId="5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83" fontId="61" fillId="0" borderId="0" applyFont="0" applyFill="0" applyBorder="0" applyAlignment="0" applyProtection="0"/>
    <xf numFmtId="184" fontId="6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5" fontId="61" fillId="0" borderId="0" applyFont="0" applyFill="0" applyBorder="0" applyAlignment="0" applyProtection="0"/>
    <xf numFmtId="186" fontId="61" fillId="0" borderId="0" applyFont="0" applyFill="0" applyBorder="0" applyAlignment="0" applyProtection="0"/>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0" fontId="62" fillId="0" borderId="0">
      <alignment vertical="center"/>
    </xf>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175" fontId="6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62" borderId="0" applyNumberFormat="0" applyBorder="0" applyAlignment="0" applyProtection="0"/>
    <xf numFmtId="0" fontId="58" fillId="63" borderId="0" applyNumberFormat="0" applyBorder="0" applyAlignment="0" applyProtection="0"/>
    <xf numFmtId="0" fontId="58" fillId="64" borderId="0" applyNumberFormat="0" applyBorder="0" applyAlignment="0" applyProtection="0"/>
    <xf numFmtId="0" fontId="58" fillId="65" borderId="0" applyNumberFormat="0" applyBorder="0" applyAlignment="0" applyProtection="0"/>
    <xf numFmtId="0" fontId="58" fillId="66" borderId="0" applyNumberFormat="0" applyBorder="0" applyAlignment="0" applyProtection="0"/>
    <xf numFmtId="0" fontId="58" fillId="67" borderId="0" applyNumberFormat="0" applyBorder="0" applyAlignment="0" applyProtection="0"/>
    <xf numFmtId="0" fontId="63" fillId="68" borderId="0" applyNumberFormat="0" applyBorder="0" applyAlignment="0" applyProtection="0"/>
    <xf numFmtId="0" fontId="36" fillId="25"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36" fillId="25"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36" fillId="25"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36" fillId="25" borderId="0" applyNumberFormat="0" applyBorder="0" applyAlignment="0" applyProtection="0"/>
    <xf numFmtId="0" fontId="36" fillId="25"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36" fillId="25"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64" fillId="62" borderId="0" applyNumberFormat="0" applyBorder="0" applyAlignment="0" applyProtection="0"/>
    <xf numFmtId="0" fontId="1" fillId="25"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1" fillId="25" borderId="0" applyNumberFormat="0" applyBorder="0" applyAlignment="0" applyProtection="0"/>
    <xf numFmtId="0" fontId="65" fillId="62" borderId="0" applyNumberFormat="0" applyBorder="0" applyAlignment="0" applyProtection="0"/>
    <xf numFmtId="0" fontId="65" fillId="62" borderId="0" applyNumberFormat="0" applyBorder="0" applyAlignment="0" applyProtection="0"/>
    <xf numFmtId="0" fontId="64" fillId="62" borderId="0" applyNumberFormat="0" applyBorder="0" applyAlignment="0" applyProtection="0"/>
    <xf numFmtId="0" fontId="65" fillId="63" borderId="0" applyNumberFormat="0" applyBorder="0" applyAlignment="0" applyProtection="0"/>
    <xf numFmtId="0" fontId="63" fillId="69" borderId="0" applyNumberFormat="0" applyBorder="0" applyAlignment="0" applyProtection="0"/>
    <xf numFmtId="0" fontId="1" fillId="31" borderId="0" applyNumberFormat="0" applyBorder="0" applyAlignment="0" applyProtection="0"/>
    <xf numFmtId="0" fontId="65" fillId="64" borderId="0" applyNumberFormat="0" applyBorder="0" applyAlignment="0" applyProtection="0"/>
    <xf numFmtId="0" fontId="63" fillId="70" borderId="0" applyNumberFormat="0" applyBorder="0" applyAlignment="0" applyProtection="0"/>
    <xf numFmtId="0" fontId="1" fillId="34" borderId="0" applyNumberFormat="0" applyBorder="0" applyAlignment="0" applyProtection="0"/>
    <xf numFmtId="0" fontId="65" fillId="65" borderId="0" applyNumberFormat="0" applyBorder="0" applyAlignment="0" applyProtection="0"/>
    <xf numFmtId="0" fontId="1" fillId="34" borderId="0" applyNumberFormat="0" applyBorder="0" applyAlignment="0" applyProtection="0"/>
    <xf numFmtId="0" fontId="65" fillId="65" borderId="0" applyNumberFormat="0" applyBorder="0" applyAlignment="0" applyProtection="0"/>
    <xf numFmtId="0" fontId="65" fillId="65" borderId="0" applyNumberFormat="0" applyBorder="0" applyAlignment="0" applyProtection="0"/>
    <xf numFmtId="0" fontId="63" fillId="71" borderId="0" applyNumberFormat="0" applyBorder="0" applyAlignment="0" applyProtection="0"/>
    <xf numFmtId="0" fontId="1" fillId="37" borderId="0" applyNumberFormat="0" applyBorder="0" applyAlignment="0" applyProtection="0"/>
    <xf numFmtId="0" fontId="65" fillId="66" borderId="0" applyNumberFormat="0" applyBorder="0" applyAlignment="0" applyProtection="0"/>
    <xf numFmtId="0" fontId="63" fillId="72" borderId="0" applyNumberFormat="0" applyBorder="0" applyAlignment="0" applyProtection="0"/>
    <xf numFmtId="0" fontId="1" fillId="39" borderId="0" applyNumberFormat="0" applyBorder="0" applyAlignment="0" applyProtection="0"/>
    <xf numFmtId="0" fontId="65" fillId="67" borderId="0" applyNumberFormat="0" applyBorder="0" applyAlignment="0" applyProtection="0"/>
    <xf numFmtId="0" fontId="58" fillId="73" borderId="0" applyNumberFormat="0" applyBorder="0" applyAlignment="0" applyProtection="0"/>
    <xf numFmtId="0" fontId="58" fillId="71" borderId="0" applyNumberFormat="0" applyBorder="0" applyAlignment="0" applyProtection="0"/>
    <xf numFmtId="0" fontId="58" fillId="68" borderId="0" applyNumberFormat="0" applyBorder="0" applyAlignment="0" applyProtection="0"/>
    <xf numFmtId="0" fontId="58" fillId="65" borderId="0" applyNumberFormat="0" applyBorder="0" applyAlignment="0" applyProtection="0"/>
    <xf numFmtId="0" fontId="58" fillId="73" borderId="0" applyNumberFormat="0" applyBorder="0" applyAlignment="0" applyProtection="0"/>
    <xf numFmtId="0" fontId="58" fillId="74" borderId="0" applyNumberFormat="0" applyBorder="0" applyAlignment="0" applyProtection="0"/>
    <xf numFmtId="0" fontId="63" fillId="68" borderId="0" applyNumberFormat="0" applyBorder="0" applyAlignment="0" applyProtection="0"/>
    <xf numFmtId="0" fontId="1" fillId="26" borderId="0" applyNumberFormat="0" applyBorder="0" applyAlignment="0" applyProtection="0"/>
    <xf numFmtId="0" fontId="65" fillId="73" borderId="0" applyNumberFormat="0" applyBorder="0" applyAlignment="0" applyProtection="0"/>
    <xf numFmtId="0" fontId="65" fillId="71" borderId="0" applyNumberFormat="0" applyBorder="0" applyAlignment="0" applyProtection="0"/>
    <xf numFmtId="0" fontId="63" fillId="75" borderId="0" applyNumberFormat="0" applyBorder="0" applyAlignment="0" applyProtection="0"/>
    <xf numFmtId="0" fontId="36" fillId="32" borderId="0" applyNumberFormat="0" applyBorder="0" applyAlignment="0" applyProtection="0"/>
    <xf numFmtId="0" fontId="64" fillId="68" borderId="0" applyNumberFormat="0" applyBorder="0" applyAlignment="0" applyProtection="0"/>
    <xf numFmtId="0" fontId="1" fillId="32" borderId="0" applyNumberFormat="0" applyBorder="0" applyAlignment="0" applyProtection="0"/>
    <xf numFmtId="0" fontId="65" fillId="68" borderId="0" applyNumberFormat="0" applyBorder="0" applyAlignment="0" applyProtection="0"/>
    <xf numFmtId="0" fontId="65" fillId="68" borderId="0" applyNumberFormat="0" applyBorder="0" applyAlignment="0" applyProtection="0"/>
    <xf numFmtId="0" fontId="64" fillId="68" borderId="0" applyNumberFormat="0" applyBorder="0" applyAlignment="0" applyProtection="0"/>
    <xf numFmtId="0" fontId="63" fillId="76" borderId="0" applyNumberFormat="0" applyBorder="0" applyAlignment="0" applyProtection="0"/>
    <xf numFmtId="0" fontId="1" fillId="35" borderId="0" applyNumberFormat="0" applyBorder="0" applyAlignment="0" applyProtection="0"/>
    <xf numFmtId="0" fontId="65" fillId="65" borderId="0" applyNumberFormat="0" applyBorder="0" applyAlignment="0" applyProtection="0"/>
    <xf numFmtId="0" fontId="63" fillId="71" borderId="0" applyNumberFormat="0" applyBorder="0" applyAlignment="0" applyProtection="0"/>
    <xf numFmtId="0" fontId="1" fillId="38" borderId="0" applyNumberFormat="0" applyBorder="0" applyAlignment="0" applyProtection="0"/>
    <xf numFmtId="0" fontId="65" fillId="73" borderId="0" applyNumberFormat="0" applyBorder="0" applyAlignment="0" applyProtection="0"/>
    <xf numFmtId="0" fontId="65" fillId="74" borderId="0" applyNumberFormat="0" applyBorder="0" applyAlignment="0" applyProtection="0"/>
    <xf numFmtId="0" fontId="66" fillId="77" borderId="0" applyNumberFormat="0" applyBorder="0" applyAlignment="0" applyProtection="0"/>
    <xf numFmtId="0" fontId="66" fillId="71" borderId="0" applyNumberFormat="0" applyBorder="0" applyAlignment="0" applyProtection="0"/>
    <xf numFmtId="0" fontId="66" fillId="68" borderId="0" applyNumberFormat="0" applyBorder="0" applyAlignment="0" applyProtection="0"/>
    <xf numFmtId="0" fontId="66" fillId="78" borderId="0" applyNumberFormat="0" applyBorder="0" applyAlignment="0" applyProtection="0"/>
    <xf numFmtId="0" fontId="66" fillId="79" borderId="0" applyNumberFormat="0" applyBorder="0" applyAlignment="0" applyProtection="0"/>
    <xf numFmtId="0" fontId="66" fillId="80" borderId="0" applyNumberFormat="0" applyBorder="0" applyAlignment="0" applyProtection="0"/>
    <xf numFmtId="0" fontId="67" fillId="68" borderId="0" applyNumberFormat="0" applyBorder="0" applyAlignment="0" applyProtection="0"/>
    <xf numFmtId="0" fontId="14" fillId="27" borderId="0" applyNumberFormat="0" applyBorder="0" applyAlignment="0" applyProtection="0"/>
    <xf numFmtId="0" fontId="68" fillId="77" borderId="0" applyNumberFormat="0" applyBorder="0" applyAlignment="0" applyProtection="0"/>
    <xf numFmtId="0" fontId="67" fillId="75" borderId="0" applyNumberFormat="0" applyBorder="0" applyAlignment="0" applyProtection="0"/>
    <xf numFmtId="0" fontId="14" fillId="33" borderId="0" applyNumberFormat="0" applyBorder="0" applyAlignment="0" applyProtection="0"/>
    <xf numFmtId="0" fontId="68" fillId="68" borderId="0" applyNumberFormat="0" applyBorder="0" applyAlignment="0" applyProtection="0"/>
    <xf numFmtId="187" fontId="69" fillId="0" borderId="0" applyNumberFormat="0" applyFill="0" applyBorder="0" applyAlignment="0"/>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188" fontId="27" fillId="81" borderId="48">
      <alignment horizontal="center" vertic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37" fontId="70" fillId="0" borderId="49">
      <alignment horizontal="center"/>
    </xf>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39" fontId="71" fillId="0" borderId="35" applyFill="0" applyBorder="0" applyAlignment="0">
      <alignment horizontal="center"/>
    </xf>
    <xf numFmtId="0" fontId="72" fillId="64" borderId="0" applyNumberFormat="0" applyBorder="0" applyAlignment="0" applyProtection="0"/>
    <xf numFmtId="0" fontId="4" fillId="81" borderId="32" applyNumberFormat="0" applyFont="0" applyAlignment="0" applyProtection="0"/>
    <xf numFmtId="0" fontId="73" fillId="82" borderId="50" applyNumberFormat="0" applyAlignment="0" applyProtection="0"/>
    <xf numFmtId="0" fontId="34" fillId="21" borderId="26" applyNumberFormat="0" applyAlignment="0" applyProtection="0"/>
    <xf numFmtId="0" fontId="74" fillId="83" borderId="51" applyNumberFormat="0" applyAlignment="0" applyProtection="0"/>
    <xf numFmtId="15" fontId="71" fillId="0" borderId="0">
      <alignment horizontal="center"/>
    </xf>
    <xf numFmtId="0" fontId="75" fillId="70" borderId="52" applyNumberFormat="0" applyAlignment="0" applyProtection="0"/>
    <xf numFmtId="0" fontId="35" fillId="22" borderId="28" applyNumberFormat="0" applyAlignment="0" applyProtection="0"/>
    <xf numFmtId="0" fontId="76" fillId="84" borderId="53" applyNumberFormat="0" applyAlignment="0" applyProtection="0"/>
    <xf numFmtId="0" fontId="77" fillId="84" borderId="53" applyNumberFormat="0" applyAlignment="0" applyProtection="0"/>
    <xf numFmtId="0" fontId="78" fillId="0" borderId="54" applyNumberFormat="0" applyFill="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 fontId="57" fillId="0" borderId="0">
      <protection locked="0"/>
    </xf>
    <xf numFmtId="4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177" fontId="80" fillId="0" borderId="0" applyFont="0" applyFill="0" applyBorder="0" applyAlignment="0" applyProtection="0"/>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91" fontId="57" fillId="0" borderId="0">
      <protection locked="0"/>
    </xf>
    <xf numFmtId="178" fontId="4" fillId="0" borderId="0" applyFont="0" applyFill="0" applyBorder="0" applyAlignment="0" applyProtection="0"/>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3" fontId="4" fillId="0" borderId="0" applyFont="0" applyFill="0" applyBorder="0" applyAlignment="0" applyProtection="0"/>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66" fillId="85" borderId="0" applyNumberFormat="0" applyBorder="0" applyAlignment="0" applyProtection="0"/>
    <xf numFmtId="0" fontId="66" fillId="86" borderId="0" applyNumberFormat="0" applyBorder="0" applyAlignment="0" applyProtection="0"/>
    <xf numFmtId="0" fontId="66" fillId="75" borderId="0" applyNumberFormat="0" applyBorder="0" applyAlignment="0" applyProtection="0"/>
    <xf numFmtId="0" fontId="66" fillId="78" borderId="0" applyNumberFormat="0" applyBorder="0" applyAlignment="0" applyProtection="0"/>
    <xf numFmtId="0" fontId="66" fillId="79" borderId="0" applyNumberFormat="0" applyBorder="0" applyAlignment="0" applyProtection="0"/>
    <xf numFmtId="0" fontId="66" fillId="87" borderId="0" applyNumberFormat="0" applyBorder="0" applyAlignment="0" applyProtection="0"/>
    <xf numFmtId="0" fontId="67" fillId="80" borderId="0" applyNumberFormat="0" applyBorder="0" applyAlignment="0" applyProtection="0"/>
    <xf numFmtId="0" fontId="14" fillId="24" borderId="0" applyNumberFormat="0" applyBorder="0" applyAlignment="0" applyProtection="0"/>
    <xf numFmtId="0" fontId="68" fillId="85" borderId="0" applyNumberFormat="0" applyBorder="0" applyAlignment="0" applyProtection="0"/>
    <xf numFmtId="0" fontId="14" fillId="24" borderId="0" applyNumberFormat="0" applyBorder="0" applyAlignment="0" applyProtection="0"/>
    <xf numFmtId="0" fontId="67" fillId="88" borderId="0" applyNumberFormat="0" applyBorder="0" applyAlignment="0" applyProtection="0"/>
    <xf numFmtId="0" fontId="14" fillId="30" borderId="0" applyNumberFormat="0" applyBorder="0" applyAlignment="0" applyProtection="0"/>
    <xf numFmtId="0" fontId="68" fillId="75" borderId="0" applyNumberFormat="0" applyBorder="0" applyAlignment="0" applyProtection="0"/>
    <xf numFmtId="0" fontId="67" fillId="89" borderId="0" applyNumberFormat="0" applyBorder="0" applyAlignment="0" applyProtection="0"/>
    <xf numFmtId="0" fontId="14" fillId="36" borderId="0" applyNumberFormat="0" applyBorder="0" applyAlignment="0" applyProtection="0"/>
    <xf numFmtId="0" fontId="68" fillId="79" borderId="0" applyNumberFormat="0" applyBorder="0" applyAlignment="0" applyProtection="0"/>
    <xf numFmtId="0" fontId="14" fillId="3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0" fontId="4" fillId="0" borderId="0"/>
    <xf numFmtId="169" fontId="64" fillId="90" borderId="55" applyFont="0" applyBorder="0"/>
    <xf numFmtId="169" fontId="81" fillId="91" borderId="56">
      <protection locked="0"/>
    </xf>
    <xf numFmtId="0" fontId="4" fillId="92" borderId="0" applyFont="0"/>
    <xf numFmtId="0" fontId="4" fillId="93" borderId="0" applyFont="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4" fontId="4" fillId="0" borderId="0" applyFont="0" applyFill="0" applyBorder="0" applyAlignment="0" applyProtection="0"/>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5" fontId="39" fillId="0" borderId="0" applyFont="0" applyFill="0" applyBorder="0" applyAlignment="0" applyProtection="0">
      <alignment vertical="center"/>
    </xf>
    <xf numFmtId="194" fontId="4" fillId="0" borderId="0" applyFon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196" fontId="82" fillId="0" borderId="0">
      <alignment horizontal="right" vertical="top"/>
    </xf>
    <xf numFmtId="197" fontId="82" fillId="0" borderId="0" applyFont="0" applyFill="0">
      <alignment horizontal="right" vertical="top"/>
    </xf>
    <xf numFmtId="41" fontId="83" fillId="0" borderId="0" applyFill="0" applyBorder="0" applyAlignment="0" applyProtection="0">
      <alignment horizontal="right" vertical="top"/>
    </xf>
    <xf numFmtId="0" fontId="83" fillId="0" borderId="0" applyFill="0" applyBorder="0">
      <alignment horizontal="left" vertical="top"/>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57"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198" fontId="84" fillId="0" borderId="0">
      <protection locked="0"/>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8" fontId="39" fillId="94" borderId="0" applyNumberFormat="0" applyBorder="0" applyAlignment="0" applyProtection="0"/>
    <xf numFmtId="38" fontId="39" fillId="94" borderId="0" applyNumberFormat="0" applyBorder="0" applyAlignment="0" applyProtection="0"/>
    <xf numFmtId="38" fontId="39" fillId="94" borderId="0" applyNumberFormat="0" applyBorder="0" applyAlignment="0" applyProtection="0"/>
    <xf numFmtId="38" fontId="39" fillId="94" borderId="0" applyNumberFormat="0" applyBorder="0" applyAlignment="0" applyProtection="0"/>
    <xf numFmtId="38" fontId="39" fillId="94" borderId="0" applyNumberFormat="0" applyBorder="0" applyAlignment="0" applyProtection="0"/>
    <xf numFmtId="38" fontId="39" fillId="94" borderId="0" applyNumberFormat="0" applyBorder="0" applyAlignment="0" applyProtection="0"/>
    <xf numFmtId="38" fontId="39" fillId="94" borderId="0" applyNumberFormat="0" applyBorder="0" applyAlignment="0" applyProtection="0"/>
    <xf numFmtId="38" fontId="39" fillId="94" borderId="0" applyNumberFormat="0" applyBorder="0" applyAlignment="0" applyProtection="0"/>
    <xf numFmtId="38" fontId="39" fillId="94" borderId="0" applyNumberFormat="0" applyBorder="0" applyAlignment="0" applyProtection="0"/>
    <xf numFmtId="38" fontId="39" fillId="94" borderId="0" applyNumberFormat="0" applyBorder="0" applyAlignment="0" applyProtection="0"/>
    <xf numFmtId="38" fontId="39" fillId="94" borderId="0" applyNumberFormat="0" applyBorder="0" applyAlignment="0" applyProtection="0"/>
    <xf numFmtId="38" fontId="39" fillId="94" borderId="0" applyNumberFormat="0" applyBorder="0" applyAlignment="0" applyProtection="0"/>
    <xf numFmtId="38" fontId="39" fillId="94" borderId="0" applyNumberFormat="0" applyBorder="0" applyAlignment="0" applyProtection="0"/>
    <xf numFmtId="38" fontId="39" fillId="94" borderId="0" applyNumberFormat="0" applyBorder="0" applyAlignment="0" applyProtection="0"/>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7"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0" fontId="88" fillId="0" borderId="0" applyNumberFormat="0" applyFill="0" applyBorder="0" applyAlignment="0" applyProtection="0">
      <alignment vertical="top"/>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199" fontId="89" fillId="0" borderId="0">
      <protection locked="0"/>
    </xf>
    <xf numFmtId="200" fontId="90" fillId="0" borderId="40" applyBorder="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93" fillId="95" borderId="0" applyNumberFormat="0" applyBorder="0" applyAlignment="0" applyProtection="0"/>
    <xf numFmtId="0" fontId="32" fillId="19" borderId="0" applyNumberFormat="0" applyBorder="0" applyAlignment="0" applyProtection="0"/>
    <xf numFmtId="0" fontId="94" fillId="63" borderId="0" applyNumberFormat="0" applyBorder="0" applyAlignment="0" applyProtection="0"/>
    <xf numFmtId="0" fontId="95" fillId="63" borderId="0" applyNumberFormat="0" applyBorder="0" applyAlignment="0" applyProtection="0"/>
    <xf numFmtId="0" fontId="96" fillId="0" borderId="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10" fontId="39" fillId="96" borderId="32" applyNumberFormat="0" applyBorder="0" applyAlignment="0" applyProtection="0"/>
    <xf numFmtId="0" fontId="97" fillId="0" borderId="39" applyNumberFormat="0" applyBorder="0" applyAlignment="0">
      <alignment horizontal="left"/>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38" fontId="83" fillId="0" borderId="36">
      <alignment vertical="center"/>
    </xf>
    <xf numFmtId="201" fontId="4" fillId="0" borderId="0" applyFont="0" applyFill="0" applyBorder="0" applyAlignment="0" applyProtection="0"/>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4" fillId="0" borderId="34" applyBorder="0">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43" fontId="1" fillId="0" borderId="0" applyFont="0" applyFill="0" applyBorder="0" applyAlignment="0" applyProtection="0"/>
    <xf numFmtId="172" fontId="4" fillId="0" borderId="0" applyFont="0" applyFill="0" applyBorder="0" applyAlignment="0" applyProtection="0"/>
    <xf numFmtId="172" fontId="98" fillId="0" borderId="0" applyFont="0" applyFill="0" applyBorder="0" applyAlignment="0" applyProtection="0"/>
    <xf numFmtId="177" fontId="98" fillId="0" borderId="0" applyFont="0" applyFill="0" applyBorder="0" applyAlignment="0" applyProtection="0"/>
    <xf numFmtId="177" fontId="98" fillId="0" borderId="0" applyFont="0" applyFill="0" applyBorder="0" applyAlignment="0" applyProtection="0"/>
    <xf numFmtId="20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0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4"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4"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83" fillId="0" borderId="34" applyBorder="0">
      <alignment vertical="center"/>
    </xf>
    <xf numFmtId="40" fontId="4" fillId="0" borderId="34" applyBorder="0">
      <alignment vertical="center"/>
    </xf>
    <xf numFmtId="203" fontId="4" fillId="0" borderId="0" applyFill="0" applyBorder="0" applyAlignment="0" applyProtection="0"/>
    <xf numFmtId="0" fontId="100" fillId="97" borderId="0" applyNumberFormat="0" applyBorder="0" applyAlignment="0" applyProtection="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37" fontId="101" fillId="0" borderId="0"/>
    <xf numFmtId="204" fontId="102" fillId="0" borderId="0"/>
    <xf numFmtId="0" fontId="4" fillId="0" borderId="0" applyNumberFormat="0" applyFill="0" applyBorder="0" applyAlignment="0" applyProtection="0"/>
    <xf numFmtId="0" fontId="1" fillId="0" borderId="0"/>
    <xf numFmtId="0" fontId="98" fillId="0" borderId="0"/>
    <xf numFmtId="0" fontId="4" fillId="0" borderId="0"/>
    <xf numFmtId="0" fontId="4" fillId="0" borderId="0"/>
    <xf numFmtId="0" fontId="64" fillId="0" borderId="0">
      <alignment vertical="top"/>
    </xf>
    <xf numFmtId="0" fontId="36" fillId="0" borderId="0"/>
    <xf numFmtId="0" fontId="3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alignment vertical="top"/>
    </xf>
    <xf numFmtId="0" fontId="64" fillId="0" borderId="0">
      <alignment vertical="top"/>
    </xf>
    <xf numFmtId="0" fontId="4" fillId="0" borderId="0"/>
    <xf numFmtId="0" fontId="1" fillId="0" borderId="0"/>
    <xf numFmtId="0" fontId="1" fillId="0" borderId="0"/>
    <xf numFmtId="0" fontId="65" fillId="0" borderId="0"/>
    <xf numFmtId="0" fontId="65" fillId="0" borderId="0"/>
    <xf numFmtId="0" fontId="65" fillId="0" borderId="0"/>
    <xf numFmtId="0" fontId="65" fillId="0" borderId="0"/>
    <xf numFmtId="0" fontId="1" fillId="0" borderId="0"/>
    <xf numFmtId="0" fontId="65" fillId="0" borderId="0"/>
    <xf numFmtId="0" fontId="65" fillId="0" borderId="0"/>
    <xf numFmtId="0" fontId="4" fillId="0" borderId="0" applyNumberFormat="0" applyFill="0" applyBorder="0" applyAlignment="0" applyProtection="0"/>
    <xf numFmtId="0" fontId="4" fillId="0" borderId="0"/>
    <xf numFmtId="0" fontId="58" fillId="89" borderId="57" applyNumberFormat="0" applyFont="0" applyAlignment="0" applyProtection="0"/>
    <xf numFmtId="0" fontId="99" fillId="23" borderId="29" applyNumberFormat="0" applyFont="0" applyAlignment="0" applyProtection="0"/>
    <xf numFmtId="0" fontId="65" fillId="89" borderId="57" applyNumberFormat="0" applyFont="0" applyAlignment="0" applyProtection="0"/>
    <xf numFmtId="0" fontId="65" fillId="89" borderId="57" applyNumberFormat="0" applyFont="0" applyAlignment="0" applyProtection="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181" fontId="57" fillId="0" borderId="0">
      <protection locked="0"/>
    </xf>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107" fillId="0" borderId="0" applyNumberFormat="0" applyFill="0" applyBorder="0" applyProtection="0">
      <alignment horizontal="left"/>
    </xf>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108" fillId="83" borderId="74" applyNumberFormat="0" applyAlignment="0" applyProtection="0"/>
    <xf numFmtId="0" fontId="109" fillId="82" borderId="75" applyNumberFormat="0" applyAlignment="0" applyProtection="0"/>
    <xf numFmtId="0" fontId="33" fillId="21" borderId="27" applyNumberFormat="0" applyAlignment="0" applyProtection="0"/>
    <xf numFmtId="208" fontId="4" fillId="0" borderId="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37" fontId="112" fillId="0" borderId="35" applyNumberFormat="0">
      <alignment horizontal="left"/>
      <protection locked="0" hidden="1"/>
    </xf>
    <xf numFmtId="0" fontId="113" fillId="0" borderId="0" applyNumberForma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115" fillId="0" borderId="0" applyNumberFormat="0" applyFill="0" applyBorder="0" applyAlignment="0" applyProtection="0"/>
    <xf numFmtId="0" fontId="114" fillId="0" borderId="0"/>
    <xf numFmtId="0" fontId="114" fillId="0" borderId="0"/>
    <xf numFmtId="0" fontId="114" fillId="0" borderId="0"/>
    <xf numFmtId="0" fontId="114" fillId="0" borderId="0"/>
    <xf numFmtId="0" fontId="114" fillId="0" borderId="0"/>
    <xf numFmtId="0" fontId="114" fillId="0" borderId="0"/>
    <xf numFmtId="0" fontId="114" fillId="0" borderId="0"/>
    <xf numFmtId="0" fontId="2" fillId="0" borderId="30" applyNumberFormat="0" applyFill="0" applyAlignment="0" applyProtection="0"/>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116" fillId="0" borderId="77" applyNumberFormat="0" applyFont="0" applyFill="0" applyAlignment="0" applyProtection="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63" borderId="0" applyNumberFormat="0" applyBorder="0" applyAlignment="0" applyProtection="0"/>
    <xf numFmtId="0" fontId="58" fillId="64" borderId="0" applyNumberFormat="0" applyBorder="0" applyAlignment="0" applyProtection="0"/>
    <xf numFmtId="0" fontId="58" fillId="66" borderId="0" applyNumberFormat="0" applyBorder="0" applyAlignment="0" applyProtection="0"/>
    <xf numFmtId="0" fontId="58" fillId="67" borderId="0" applyNumberFormat="0" applyBorder="0" applyAlignment="0" applyProtection="0"/>
    <xf numFmtId="0" fontId="58" fillId="73" borderId="0" applyNumberFormat="0" applyBorder="0" applyAlignment="0" applyProtection="0"/>
    <xf numFmtId="0" fontId="58" fillId="71" borderId="0" applyNumberFormat="0" applyBorder="0" applyAlignment="0" applyProtection="0"/>
    <xf numFmtId="0" fontId="58" fillId="65" borderId="0" applyNumberFormat="0" applyBorder="0" applyAlignment="0" applyProtection="0"/>
    <xf numFmtId="0" fontId="58" fillId="73" borderId="0" applyNumberFormat="0" applyBorder="0" applyAlignment="0" applyProtection="0"/>
    <xf numFmtId="0" fontId="58" fillId="74" borderId="0" applyNumberFormat="0" applyBorder="0" applyAlignment="0" applyProtection="0"/>
    <xf numFmtId="0" fontId="66" fillId="77"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66" fillId="68" borderId="0" applyNumberFormat="0" applyBorder="0" applyAlignment="0" applyProtection="0"/>
    <xf numFmtId="0" fontId="66" fillId="78" borderId="0" applyNumberFormat="0" applyBorder="0" applyAlignment="0" applyProtection="0"/>
    <xf numFmtId="0" fontId="66" fillId="78"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66" fillId="80" borderId="0" applyNumberFormat="0" applyBorder="0" applyAlignment="0" applyProtection="0"/>
    <xf numFmtId="0" fontId="66" fillId="80" borderId="0" applyNumberFormat="0" applyBorder="0" applyAlignment="0" applyProtection="0"/>
    <xf numFmtId="187" fontId="4" fillId="0" borderId="0" applyNumberFormat="0" applyFill="0" applyBorder="0" applyAlignment="0"/>
    <xf numFmtId="187" fontId="4" fillId="0" borderId="0" applyNumberFormat="0" applyFill="0" applyBorder="0" applyAlignment="0"/>
    <xf numFmtId="187" fontId="4" fillId="0" borderId="0" applyNumberFormat="0" applyFill="0" applyBorder="0" applyAlignment="0"/>
    <xf numFmtId="187" fontId="4" fillId="0" borderId="0" applyNumberFormat="0" applyFill="0" applyBorder="0" applyAlignment="0"/>
    <xf numFmtId="187" fontId="4" fillId="0" borderId="0" applyNumberFormat="0" applyFill="0" applyBorder="0" applyAlignment="0"/>
    <xf numFmtId="187" fontId="4" fillId="0" borderId="0" applyNumberFormat="0" applyFill="0" applyBorder="0" applyAlignment="0"/>
    <xf numFmtId="187" fontId="4" fillId="0" borderId="0" applyNumberFormat="0" applyFill="0" applyBorder="0" applyAlignment="0"/>
    <xf numFmtId="187" fontId="4" fillId="0" borderId="0" applyNumberFormat="0" applyFill="0" applyBorder="0" applyAlignment="0"/>
    <xf numFmtId="187" fontId="4" fillId="0" borderId="0" applyNumberFormat="0" applyFill="0" applyBorder="0" applyAlignment="0"/>
    <xf numFmtId="187" fontId="4" fillId="0" borderId="0" applyNumberFormat="0" applyFill="0" applyBorder="0" applyAlignment="0"/>
    <xf numFmtId="39" fontId="4" fillId="0" borderId="35" applyFill="0" applyBorder="0" applyAlignment="0">
      <alignment horizontal="center"/>
    </xf>
    <xf numFmtId="39" fontId="4" fillId="0" borderId="35" applyFill="0" applyBorder="0" applyAlignment="0">
      <alignment horizontal="center"/>
    </xf>
    <xf numFmtId="39" fontId="4" fillId="0" borderId="35" applyFill="0" applyBorder="0" applyAlignment="0">
      <alignment horizontal="center"/>
    </xf>
    <xf numFmtId="39" fontId="4" fillId="0" borderId="35" applyFill="0" applyBorder="0" applyAlignment="0">
      <alignment horizontal="center"/>
    </xf>
    <xf numFmtId="39" fontId="4" fillId="0" borderId="35" applyFill="0" applyBorder="0" applyAlignment="0">
      <alignment horizontal="center"/>
    </xf>
    <xf numFmtId="39" fontId="4" fillId="0" borderId="35" applyFill="0" applyBorder="0" applyAlignment="0">
      <alignment horizontal="center"/>
    </xf>
    <xf numFmtId="39" fontId="4" fillId="0" borderId="35" applyFill="0" applyBorder="0" applyAlignment="0">
      <alignment horizontal="center"/>
    </xf>
    <xf numFmtId="39" fontId="4" fillId="0" borderId="35" applyFill="0" applyBorder="0" applyAlignment="0">
      <alignment horizontal="center"/>
    </xf>
    <xf numFmtId="39" fontId="4" fillId="0" borderId="35" applyFill="0" applyBorder="0" applyAlignment="0">
      <alignment horizontal="center"/>
    </xf>
    <xf numFmtId="39" fontId="4" fillId="0" borderId="35" applyFill="0" applyBorder="0" applyAlignment="0">
      <alignment horizontal="center"/>
    </xf>
    <xf numFmtId="0" fontId="72" fillId="64" borderId="0" applyNumberFormat="0" applyBorder="0" applyAlignment="0" applyProtection="0"/>
    <xf numFmtId="0" fontId="72" fillId="64" borderId="0" applyNumberFormat="0" applyBorder="0" applyAlignment="0" applyProtection="0"/>
    <xf numFmtId="0" fontId="117" fillId="0" borderId="0" applyNumberFormat="0" applyFill="0" applyBorder="0" applyAlignment="0" applyProtection="0"/>
    <xf numFmtId="0" fontId="118" fillId="0" borderId="0" applyNumberFormat="0" applyFill="0" applyBorder="0" applyAlignment="0" applyProtection="0"/>
    <xf numFmtId="0" fontId="119" fillId="83" borderId="51" applyNumberFormat="0" applyAlignment="0" applyProtection="0"/>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15" fontId="4" fillId="0" borderId="0">
      <alignment horizontal="center"/>
    </xf>
    <xf numFmtId="0" fontId="77" fillId="84" borderId="53" applyNumberFormat="0" applyAlignment="0" applyProtection="0"/>
    <xf numFmtId="0" fontId="78" fillId="0" borderId="54" applyNumberFormat="0" applyFill="0" applyAlignment="0" applyProtection="0"/>
    <xf numFmtId="0" fontId="78" fillId="0" borderId="54" applyNumberFormat="0" applyFill="0" applyAlignment="0" applyProtection="0"/>
    <xf numFmtId="0" fontId="3" fillId="99" borderId="38" applyFont="0" applyFill="0" applyBorder="0"/>
    <xf numFmtId="0" fontId="39" fillId="0" borderId="37"/>
    <xf numFmtId="0" fontId="120" fillId="0" borderId="31">
      <alignment horizontal="center"/>
    </xf>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3"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180" fontId="79"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57" fillId="0" borderId="0">
      <protection locked="0"/>
    </xf>
    <xf numFmtId="0" fontId="89" fillId="0" borderId="0">
      <protection locked="0"/>
    </xf>
    <xf numFmtId="0" fontId="89" fillId="0" borderId="0">
      <protection locked="0"/>
    </xf>
    <xf numFmtId="0" fontId="115" fillId="0" borderId="0" applyNumberFormat="0" applyFill="0" applyBorder="0" applyAlignment="0" applyProtection="0"/>
    <xf numFmtId="0" fontId="115" fillId="0" borderId="0" applyNumberFormat="0" applyFill="0" applyBorder="0" applyAlignment="0" applyProtection="0"/>
    <xf numFmtId="0" fontId="66" fillId="86" borderId="0" applyNumberFormat="0" applyBorder="0" applyAlignment="0" applyProtection="0"/>
    <xf numFmtId="0" fontId="66" fillId="86" borderId="0" applyNumberFormat="0" applyBorder="0" applyAlignment="0" applyProtection="0"/>
    <xf numFmtId="0" fontId="66" fillId="75" borderId="0" applyNumberFormat="0" applyBorder="0" applyAlignment="0" applyProtection="0"/>
    <xf numFmtId="0" fontId="66" fillId="78" borderId="0" applyNumberFormat="0" applyBorder="0" applyAlignment="0" applyProtection="0"/>
    <xf numFmtId="0" fontId="66" fillId="78"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121" fillId="67" borderId="51" applyNumberFormat="0" applyAlignment="0" applyProtection="0"/>
    <xf numFmtId="0" fontId="121" fillId="67" borderId="51" applyNumberFormat="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22" fillId="0" borderId="0" applyFont="0" applyFill="0" applyBorder="0" applyAlignment="0" applyProtection="0"/>
    <xf numFmtId="210" fontId="57" fillId="0" borderId="0">
      <protection locked="0"/>
    </xf>
    <xf numFmtId="4" fontId="57" fillId="0" borderId="0">
      <protection locked="0"/>
    </xf>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5" fillId="0" borderId="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95" fillId="63" borderId="0" applyNumberFormat="0" applyBorder="0" applyAlignment="0" applyProtection="0"/>
    <xf numFmtId="3" fontId="123" fillId="100" borderId="32">
      <protection locked="0"/>
    </xf>
    <xf numFmtId="38" fontId="83" fillId="0" borderId="36">
      <alignment vertical="center"/>
    </xf>
    <xf numFmtId="38" fontId="83" fillId="0" borderId="36">
      <alignment vertical="center"/>
    </xf>
    <xf numFmtId="40" fontId="83" fillId="0" borderId="36">
      <alignment vertical="center"/>
    </xf>
    <xf numFmtId="40" fontId="83" fillId="0" borderId="36">
      <alignment vertical="center"/>
    </xf>
    <xf numFmtId="38" fontId="83" fillId="0" borderId="36">
      <alignment vertical="center"/>
    </xf>
    <xf numFmtId="38" fontId="83" fillId="0" borderId="36">
      <alignment vertical="center"/>
    </xf>
    <xf numFmtId="40" fontId="83" fillId="0" borderId="36">
      <alignment vertical="center"/>
    </xf>
    <xf numFmtId="40" fontId="83" fillId="0" borderId="36">
      <alignment vertical="center"/>
    </xf>
    <xf numFmtId="40" fontId="83" fillId="0" borderId="36">
      <alignment vertical="center"/>
    </xf>
    <xf numFmtId="40" fontId="83" fillId="0" borderId="36">
      <alignment vertical="center"/>
    </xf>
    <xf numFmtId="211" fontId="4" fillId="0" borderId="0" applyFont="0" applyFill="0" applyBorder="0" applyAlignment="0" applyProtection="0"/>
    <xf numFmtId="212" fontId="57" fillId="0" borderId="0">
      <protection locked="0"/>
    </xf>
    <xf numFmtId="213" fontId="122" fillId="0" borderId="0" applyFont="0" applyFill="0" applyBorder="0" applyAlignment="0" applyProtection="0"/>
    <xf numFmtId="0" fontId="100" fillId="97" borderId="0" applyNumberFormat="0" applyBorder="0" applyAlignment="0" applyProtection="0"/>
    <xf numFmtId="0" fontId="100" fillId="97" borderId="0" applyNumberFormat="0" applyBorder="0" applyAlignment="0" applyProtection="0"/>
    <xf numFmtId="214" fontId="4" fillId="0" borderId="0"/>
    <xf numFmtId="215" fontId="4" fillId="0" borderId="0"/>
    <xf numFmtId="216" fontId="4" fillId="0" borderId="0">
      <alignment horizontal="right"/>
    </xf>
    <xf numFmtId="0" fontId="58" fillId="89" borderId="57" applyNumberFormat="0" applyFont="0" applyAlignment="0" applyProtection="0"/>
    <xf numFmtId="0" fontId="58" fillId="89" borderId="57" applyNumberFormat="0" applyFont="0" applyAlignment="0" applyProtection="0"/>
    <xf numFmtId="0" fontId="58" fillId="89" borderId="57" applyNumberFormat="0" applyFont="0" applyAlignment="0" applyProtection="0"/>
    <xf numFmtId="0" fontId="58" fillId="89" borderId="57" applyNumberFormat="0" applyFont="0" applyAlignment="0" applyProtection="0"/>
    <xf numFmtId="0" fontId="58" fillId="89" borderId="57" applyNumberFormat="0" applyFont="0" applyAlignment="0" applyProtection="0"/>
    <xf numFmtId="0" fontId="58" fillId="89" borderId="57" applyNumberFormat="0" applyFont="0" applyAlignment="0" applyProtection="0"/>
    <xf numFmtId="0" fontId="58" fillId="89" borderId="57" applyNumberFormat="0" applyFont="0" applyAlignment="0" applyProtection="0"/>
    <xf numFmtId="0" fontId="58" fillId="89" borderId="57" applyNumberFormat="0" applyFont="0" applyAlignment="0" applyProtection="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181" fontId="57" fillId="0" borderId="0">
      <protection locked="0"/>
    </xf>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80" fillId="0" borderId="33" applyBorder="0"/>
    <xf numFmtId="9" fontId="4" fillId="0" borderId="0" applyFont="0" applyFill="0" applyBorder="0" applyAlignment="0" applyProtection="0"/>
    <xf numFmtId="9" fontId="4" fillId="0" borderId="0" applyFont="0" applyFill="0" applyBorder="0" applyAlignment="0" applyProtection="0"/>
    <xf numFmtId="37" fontId="4"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103" fillId="0" borderId="35">
      <alignment horizontal="right"/>
      <protection locked="0" hidden="1"/>
    </xf>
    <xf numFmtId="37" fontId="4" fillId="0" borderId="35">
      <alignment horizontal="right"/>
      <protection locked="0" hidden="1"/>
    </xf>
    <xf numFmtId="37" fontId="4" fillId="0" borderId="35">
      <alignment horizontal="right"/>
      <protection locked="0" hidden="1"/>
    </xf>
    <xf numFmtId="37" fontId="4" fillId="0" borderId="35">
      <alignment horizontal="right"/>
      <protection locked="0" hidden="1"/>
    </xf>
    <xf numFmtId="37" fontId="4" fillId="0" borderId="35">
      <alignment horizontal="right"/>
      <protection locked="0" hidden="1"/>
    </xf>
    <xf numFmtId="37" fontId="4" fillId="0" borderId="35">
      <alignment horizontal="right"/>
      <protection locked="0" hidden="1"/>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0" fontId="80" fillId="0" borderId="0" applyNumberFormat="0" applyFont="0" applyFill="0" applyBorder="0" applyAlignment="0" applyProtection="0">
      <alignment horizontal="left"/>
    </xf>
    <xf numFmtId="3" fontId="122" fillId="0" borderId="0" applyFont="0" applyFill="0" applyBorder="0" applyAlignment="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Border="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0" fontId="104" fillId="0" borderId="0" applyNumberFormat="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108" fillId="83" borderId="74" applyNumberFormat="0" applyAlignment="0" applyProtection="0"/>
    <xf numFmtId="0" fontId="108" fillId="83" borderId="74" applyNumberFormat="0" applyAlignment="0" applyProtection="0"/>
    <xf numFmtId="172" fontId="4" fillId="0" borderId="0" applyFont="0" applyFill="0" applyBorder="0" applyAlignment="0" applyProtection="0"/>
    <xf numFmtId="0" fontId="124" fillId="0" borderId="78">
      <alignment horizontal="left"/>
    </xf>
    <xf numFmtId="37" fontId="4" fillId="0" borderId="35" applyNumberFormat="0">
      <alignment horizontal="left"/>
      <protection locked="0" hidden="1"/>
    </xf>
    <xf numFmtId="37" fontId="4" fillId="0" borderId="35" applyNumberFormat="0">
      <alignment horizontal="left"/>
      <protection locked="0" hidden="1"/>
    </xf>
    <xf numFmtId="37" fontId="4" fillId="0" borderId="35" applyNumberFormat="0">
      <alignment horizontal="left"/>
      <protection locked="0" hidden="1"/>
    </xf>
    <xf numFmtId="37" fontId="4" fillId="0" borderId="35" applyNumberFormat="0">
      <alignment horizontal="left"/>
      <protection locked="0" hidden="1"/>
    </xf>
    <xf numFmtId="37" fontId="4" fillId="0" borderId="35" applyNumberFormat="0">
      <alignment horizontal="left"/>
      <protection locked="0" hidden="1"/>
    </xf>
    <xf numFmtId="37" fontId="4" fillId="0" borderId="35" applyNumberFormat="0">
      <alignment horizontal="left"/>
      <protection locked="0" hidden="1"/>
    </xf>
    <xf numFmtId="0" fontId="113" fillId="0" borderId="0" applyNumberFormat="0" applyFill="0" applyBorder="0" applyAlignment="0" applyProtection="0"/>
    <xf numFmtId="0" fontId="113"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6" fillId="101" borderId="79" applyNumberFormat="0">
      <alignment horizontal="left"/>
    </xf>
    <xf numFmtId="0" fontId="127" fillId="0" borderId="80" applyNumberFormat="0" applyFill="0" applyAlignment="0" applyProtection="0"/>
    <xf numFmtId="0" fontId="127" fillId="0" borderId="80" applyNumberFormat="0" applyFill="0" applyAlignment="0" applyProtection="0"/>
    <xf numFmtId="0" fontId="128" fillId="0" borderId="81" applyNumberFormat="0" applyFill="0" applyAlignment="0" applyProtection="0"/>
    <xf numFmtId="0" fontId="128" fillId="0" borderId="81" applyNumberFormat="0" applyFill="0" applyAlignment="0" applyProtection="0"/>
    <xf numFmtId="0" fontId="115" fillId="0" borderId="82" applyNumberFormat="0" applyFill="0" applyAlignment="0" applyProtection="0"/>
    <xf numFmtId="0" fontId="115" fillId="0" borderId="82" applyNumberFormat="0" applyFill="0" applyAlignment="0" applyProtection="0"/>
    <xf numFmtId="0" fontId="59" fillId="0" borderId="83" applyNumberFormat="0" applyFill="0" applyAlignment="0" applyProtection="0"/>
    <xf numFmtId="0" fontId="59" fillId="0" borderId="83" applyNumberFormat="0" applyFill="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9" fontId="4" fillId="0" borderId="0" applyFont="0" applyFill="0" applyBorder="0" applyAlignment="0" applyProtection="0"/>
    <xf numFmtId="43"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0" fontId="130" fillId="0" borderId="0">
      <alignment horizontal="left" vertical="center" indent="1"/>
    </xf>
    <xf numFmtId="0" fontId="92"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applyNumberFormat="0" applyFill="0" applyBorder="0" applyAlignment="0" applyProtection="0"/>
    <xf numFmtId="0" fontId="1" fillId="0" borderId="0"/>
    <xf numFmtId="172" fontId="4" fillId="0" borderId="0" applyFont="0" applyFill="0" applyBorder="0" applyAlignment="0" applyProtection="0"/>
    <xf numFmtId="0" fontId="4" fillId="0" borderId="0"/>
    <xf numFmtId="0" fontId="4" fillId="0" borderId="0" applyNumberFormat="0" applyFill="0" applyBorder="0" applyAlignment="0" applyProtection="0"/>
    <xf numFmtId="178" fontId="1"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6" fontId="60"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43" fontId="1" fillId="0" borderId="0" applyFont="0" applyFill="0" applyBorder="0" applyAlignment="0" applyProtection="0"/>
    <xf numFmtId="177" fontId="9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0" fontId="4"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2"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58" fillId="62" borderId="0" applyNumberFormat="0" applyBorder="0" applyAlignment="0" applyProtection="0"/>
    <xf numFmtId="0" fontId="58" fillId="62" borderId="0" applyNumberFormat="0" applyBorder="0" applyAlignment="0" applyProtection="0"/>
    <xf numFmtId="0" fontId="63" fillId="68" borderId="0" applyNumberFormat="0" applyBorder="0" applyAlignment="0" applyProtection="0"/>
    <xf numFmtId="0" fontId="58" fillId="62" borderId="0" applyNumberFormat="0" applyBorder="0" applyAlignment="0" applyProtection="0"/>
    <xf numFmtId="0" fontId="1" fillId="25"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58" fillId="6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58" fillId="62" borderId="0" applyNumberFormat="0" applyBorder="0" applyAlignment="0" applyProtection="0"/>
    <xf numFmtId="0" fontId="129" fillId="102" borderId="0" applyNumberFormat="0" applyBorder="0" applyAlignment="0" applyProtection="0"/>
    <xf numFmtId="0" fontId="129" fillId="102"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58" fillId="63" borderId="0" applyNumberFormat="0" applyBorder="0" applyAlignment="0" applyProtection="0"/>
    <xf numFmtId="0" fontId="58" fillId="63"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58" fillId="63" borderId="0" applyNumberFormat="0" applyBorder="0" applyAlignment="0" applyProtection="0"/>
    <xf numFmtId="0" fontId="1" fillId="28" borderId="0" applyNumberFormat="0" applyBorder="0" applyAlignment="0" applyProtection="0"/>
    <xf numFmtId="0" fontId="129" fillId="65" borderId="0" applyNumberFormat="0" applyBorder="0" applyAlignment="0" applyProtection="0"/>
    <xf numFmtId="0" fontId="1" fillId="28" borderId="0" applyNumberFormat="0" applyBorder="0" applyAlignment="0" applyProtection="0"/>
    <xf numFmtId="0" fontId="58" fillId="63"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58" fillId="63"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65"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58" fillId="64" borderId="0" applyNumberFormat="0" applyBorder="0" applyAlignment="0" applyProtection="0"/>
    <xf numFmtId="0" fontId="58" fillId="64" borderId="0" applyNumberFormat="0" applyBorder="0" applyAlignment="0" applyProtection="0"/>
    <xf numFmtId="0" fontId="129" fillId="72" borderId="0" applyNumberFormat="0" applyBorder="0" applyAlignment="0" applyProtection="0"/>
    <xf numFmtId="0" fontId="99" fillId="69" borderId="0" applyNumberFormat="0" applyBorder="0" applyAlignment="0" applyProtection="0"/>
    <xf numFmtId="0" fontId="99" fillId="69" borderId="0" applyNumberFormat="0" applyBorder="0" applyAlignment="0" applyProtection="0"/>
    <xf numFmtId="0" fontId="63" fillId="69" borderId="0" applyNumberFormat="0" applyBorder="0" applyAlignment="0" applyProtection="0"/>
    <xf numFmtId="0" fontId="99" fillId="69" borderId="0" applyNumberFormat="0" applyBorder="0" applyAlignment="0" applyProtection="0"/>
    <xf numFmtId="0" fontId="63" fillId="69" borderId="0" applyNumberFormat="0" applyBorder="0" applyAlignment="0" applyProtection="0"/>
    <xf numFmtId="0" fontId="58" fillId="64" borderId="0" applyNumberFormat="0" applyBorder="0" applyAlignment="0" applyProtection="0"/>
    <xf numFmtId="0" fontId="63" fillId="69" borderId="0" applyNumberFormat="0" applyBorder="0" applyAlignment="0" applyProtection="0"/>
    <xf numFmtId="0" fontId="58" fillId="64" borderId="0" applyNumberFormat="0" applyBorder="0" applyAlignment="0" applyProtection="0"/>
    <xf numFmtId="0" fontId="1" fillId="31" borderId="0" applyNumberFormat="0" applyBorder="0" applyAlignment="0" applyProtection="0"/>
    <xf numFmtId="0" fontId="129" fillId="72" borderId="0" applyNumberFormat="0" applyBorder="0" applyAlignment="0" applyProtection="0"/>
    <xf numFmtId="0" fontId="1" fillId="31" borderId="0" applyNumberFormat="0" applyBorder="0" applyAlignment="0" applyProtection="0"/>
    <xf numFmtId="0" fontId="58" fillId="64"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58" fillId="64"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129" fillId="73" borderId="0" applyNumberFormat="0" applyBorder="0" applyAlignment="0" applyProtection="0"/>
    <xf numFmtId="0" fontId="99" fillId="70" borderId="0" applyNumberFormat="0" applyBorder="0" applyAlignment="0" applyProtection="0"/>
    <xf numFmtId="0" fontId="99" fillId="70" borderId="0" applyNumberFormat="0" applyBorder="0" applyAlignment="0" applyProtection="0"/>
    <xf numFmtId="0" fontId="63" fillId="70" borderId="0" applyNumberFormat="0" applyBorder="0" applyAlignment="0" applyProtection="0"/>
    <xf numFmtId="0" fontId="99" fillId="70" borderId="0" applyNumberFormat="0" applyBorder="0" applyAlignment="0" applyProtection="0"/>
    <xf numFmtId="0" fontId="63" fillId="70" borderId="0" applyNumberFormat="0" applyBorder="0" applyAlignment="0" applyProtection="0"/>
    <xf numFmtId="0" fontId="58" fillId="65" borderId="0" applyNumberFormat="0" applyBorder="0" applyAlignment="0" applyProtection="0"/>
    <xf numFmtId="0" fontId="63" fillId="70" borderId="0" applyNumberFormat="0" applyBorder="0" applyAlignment="0" applyProtection="0"/>
    <xf numFmtId="0" fontId="58" fillId="65" borderId="0" applyNumberFormat="0" applyBorder="0" applyAlignment="0" applyProtection="0"/>
    <xf numFmtId="0" fontId="1" fillId="34"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58" fillId="65"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58" fillId="65"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73"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58" fillId="66" borderId="0" applyNumberFormat="0" applyBorder="0" applyAlignment="0" applyProtection="0"/>
    <xf numFmtId="0" fontId="58" fillId="66" borderId="0" applyNumberFormat="0" applyBorder="0" applyAlignment="0" applyProtection="0"/>
    <xf numFmtId="0" fontId="129" fillId="88"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63" fillId="71" borderId="0" applyNumberFormat="0" applyBorder="0" applyAlignment="0" applyProtection="0"/>
    <xf numFmtId="0" fontId="99" fillId="71" borderId="0" applyNumberFormat="0" applyBorder="0" applyAlignment="0" applyProtection="0"/>
    <xf numFmtId="0" fontId="63" fillId="71" borderId="0" applyNumberFormat="0" applyBorder="0" applyAlignment="0" applyProtection="0"/>
    <xf numFmtId="0" fontId="58" fillId="66" borderId="0" applyNumberFormat="0" applyBorder="0" applyAlignment="0" applyProtection="0"/>
    <xf numFmtId="0" fontId="63" fillId="71" borderId="0" applyNumberFormat="0" applyBorder="0" applyAlignment="0" applyProtection="0"/>
    <xf numFmtId="0" fontId="58" fillId="66" borderId="0" applyNumberFormat="0" applyBorder="0" applyAlignment="0" applyProtection="0"/>
    <xf numFmtId="0" fontId="1" fillId="37" borderId="0" applyNumberFormat="0" applyBorder="0" applyAlignment="0" applyProtection="0"/>
    <xf numFmtId="0" fontId="129" fillId="88" borderId="0" applyNumberFormat="0" applyBorder="0" applyAlignment="0" applyProtection="0"/>
    <xf numFmtId="0" fontId="1" fillId="37" borderId="0" applyNumberFormat="0" applyBorder="0" applyAlignment="0" applyProtection="0"/>
    <xf numFmtId="0" fontId="58" fillId="66"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58" fillId="66"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88"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58" fillId="67" borderId="0" applyNumberFormat="0" applyBorder="0" applyAlignment="0" applyProtection="0"/>
    <xf numFmtId="0" fontId="58" fillId="67" borderId="0" applyNumberFormat="0" applyBorder="0" applyAlignment="0" applyProtection="0"/>
    <xf numFmtId="0" fontId="129" fillId="76" borderId="0" applyNumberFormat="0" applyBorder="0" applyAlignment="0" applyProtection="0"/>
    <xf numFmtId="0" fontId="99" fillId="72" borderId="0" applyNumberFormat="0" applyBorder="0" applyAlignment="0" applyProtection="0"/>
    <xf numFmtId="0" fontId="99" fillId="72" borderId="0" applyNumberFormat="0" applyBorder="0" applyAlignment="0" applyProtection="0"/>
    <xf numFmtId="0" fontId="63" fillId="72" borderId="0" applyNumberFormat="0" applyBorder="0" applyAlignment="0" applyProtection="0"/>
    <xf numFmtId="0" fontId="99" fillId="72" borderId="0" applyNumberFormat="0" applyBorder="0" applyAlignment="0" applyProtection="0"/>
    <xf numFmtId="0" fontId="63" fillId="72" borderId="0" applyNumberFormat="0" applyBorder="0" applyAlignment="0" applyProtection="0"/>
    <xf numFmtId="0" fontId="58" fillId="67" borderId="0" applyNumberFormat="0" applyBorder="0" applyAlignment="0" applyProtection="0"/>
    <xf numFmtId="0" fontId="63" fillId="72" borderId="0" applyNumberFormat="0" applyBorder="0" applyAlignment="0" applyProtection="0"/>
    <xf numFmtId="0" fontId="58" fillId="67" borderId="0" applyNumberFormat="0" applyBorder="0" applyAlignment="0" applyProtection="0"/>
    <xf numFmtId="0" fontId="1" fillId="39" borderId="0" applyNumberFormat="0" applyBorder="0" applyAlignment="0" applyProtection="0"/>
    <xf numFmtId="0" fontId="129" fillId="76" borderId="0" applyNumberFormat="0" applyBorder="0" applyAlignment="0" applyProtection="0"/>
    <xf numFmtId="0" fontId="1" fillId="39" borderId="0" applyNumberFormat="0" applyBorder="0" applyAlignment="0" applyProtection="0"/>
    <xf numFmtId="0" fontId="58" fillId="67"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58" fillId="67"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76"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58" fillId="73" borderId="0" applyNumberFormat="0" applyBorder="0" applyAlignment="0" applyProtection="0"/>
    <xf numFmtId="0" fontId="58" fillId="73" borderId="0" applyNumberFormat="0" applyBorder="0" applyAlignment="0" applyProtection="0"/>
    <xf numFmtId="0" fontId="129" fillId="103" borderId="0" applyNumberFormat="0" applyBorder="0" applyAlignment="0" applyProtection="0"/>
    <xf numFmtId="0" fontId="99" fillId="68" borderId="0" applyNumberFormat="0" applyBorder="0" applyAlignment="0" applyProtection="0"/>
    <xf numFmtId="0" fontId="99" fillId="68" borderId="0" applyNumberFormat="0" applyBorder="0" applyAlignment="0" applyProtection="0"/>
    <xf numFmtId="0" fontId="63" fillId="68" borderId="0" applyNumberFormat="0" applyBorder="0" applyAlignment="0" applyProtection="0"/>
    <xf numFmtId="0" fontId="99" fillId="68" borderId="0" applyNumberFormat="0" applyBorder="0" applyAlignment="0" applyProtection="0"/>
    <xf numFmtId="0" fontId="63" fillId="68" borderId="0" applyNumberFormat="0" applyBorder="0" applyAlignment="0" applyProtection="0"/>
    <xf numFmtId="0" fontId="58" fillId="73" borderId="0" applyNumberFormat="0" applyBorder="0" applyAlignment="0" applyProtection="0"/>
    <xf numFmtId="0" fontId="63" fillId="68" borderId="0" applyNumberFormat="0" applyBorder="0" applyAlignment="0" applyProtection="0"/>
    <xf numFmtId="0" fontId="58" fillId="73" borderId="0" applyNumberFormat="0" applyBorder="0" applyAlignment="0" applyProtection="0"/>
    <xf numFmtId="0" fontId="1" fillId="26" borderId="0" applyNumberFormat="0" applyBorder="0" applyAlignment="0" applyProtection="0"/>
    <xf numFmtId="0" fontId="129" fillId="103" borderId="0" applyNumberFormat="0" applyBorder="0" applyAlignment="0" applyProtection="0"/>
    <xf numFmtId="0" fontId="1" fillId="26" borderId="0" applyNumberFormat="0" applyBorder="0" applyAlignment="0" applyProtection="0"/>
    <xf numFmtId="0" fontId="58" fillId="7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58" fillId="7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103"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58" fillId="71" borderId="0" applyNumberFormat="0" applyBorder="0" applyAlignment="0" applyProtection="0"/>
    <xf numFmtId="0" fontId="58" fillId="71"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58" fillId="71" borderId="0" applyNumberFormat="0" applyBorder="0" applyAlignment="0" applyProtection="0"/>
    <xf numFmtId="0" fontId="1" fillId="29" borderId="0" applyNumberFormat="0" applyBorder="0" applyAlignment="0" applyProtection="0"/>
    <xf numFmtId="0" fontId="129" fillId="82" borderId="0" applyNumberFormat="0" applyBorder="0" applyAlignment="0" applyProtection="0"/>
    <xf numFmtId="0" fontId="1" fillId="29" borderId="0" applyNumberFormat="0" applyBorder="0" applyAlignment="0" applyProtection="0"/>
    <xf numFmtId="0" fontId="58" fillId="71"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58" fillId="71"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8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58" fillId="68" borderId="0" applyNumberFormat="0" applyBorder="0" applyAlignment="0" applyProtection="0"/>
    <xf numFmtId="0" fontId="58" fillId="68" borderId="0" applyNumberFormat="0" applyBorder="0" applyAlignment="0" applyProtection="0"/>
    <xf numFmtId="0" fontId="129" fillId="72" borderId="0" applyNumberFormat="0" applyBorder="0" applyAlignment="0" applyProtection="0"/>
    <xf numFmtId="0" fontId="63" fillId="75" borderId="0" applyNumberFormat="0" applyBorder="0" applyAlignment="0" applyProtection="0"/>
    <xf numFmtId="0" fontId="58" fillId="68" borderId="0" applyNumberFormat="0" applyBorder="0" applyAlignment="0" applyProtection="0"/>
    <xf numFmtId="0" fontId="63" fillId="75" borderId="0" applyNumberFormat="0" applyBorder="0" applyAlignment="0" applyProtection="0"/>
    <xf numFmtId="0" fontId="58" fillId="68" borderId="0" applyNumberFormat="0" applyBorder="0" applyAlignment="0" applyProtection="0"/>
    <xf numFmtId="0" fontId="1" fillId="32" borderId="0" applyNumberFormat="0" applyBorder="0" applyAlignment="0" applyProtection="0"/>
    <xf numFmtId="0" fontId="129" fillId="72" borderId="0" applyNumberFormat="0" applyBorder="0" applyAlignment="0" applyProtection="0"/>
    <xf numFmtId="0" fontId="58" fillId="68"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58" fillId="68"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72"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58" fillId="65" borderId="0" applyNumberFormat="0" applyBorder="0" applyAlignment="0" applyProtection="0"/>
    <xf numFmtId="0" fontId="58" fillId="65" borderId="0" applyNumberFormat="0" applyBorder="0" applyAlignment="0" applyProtection="0"/>
    <xf numFmtId="0" fontId="129" fillId="104" borderId="0" applyNumberFormat="0" applyBorder="0" applyAlignment="0" applyProtection="0"/>
    <xf numFmtId="0" fontId="99" fillId="76" borderId="0" applyNumberFormat="0" applyBorder="0" applyAlignment="0" applyProtection="0"/>
    <xf numFmtId="0" fontId="99" fillId="76" borderId="0" applyNumberFormat="0" applyBorder="0" applyAlignment="0" applyProtection="0"/>
    <xf numFmtId="0" fontId="63" fillId="76" borderId="0" applyNumberFormat="0" applyBorder="0" applyAlignment="0" applyProtection="0"/>
    <xf numFmtId="0" fontId="99" fillId="76" borderId="0" applyNumberFormat="0" applyBorder="0" applyAlignment="0" applyProtection="0"/>
    <xf numFmtId="0" fontId="63" fillId="76" borderId="0" applyNumberFormat="0" applyBorder="0" applyAlignment="0" applyProtection="0"/>
    <xf numFmtId="0" fontId="58" fillId="65" borderId="0" applyNumberFormat="0" applyBorder="0" applyAlignment="0" applyProtection="0"/>
    <xf numFmtId="0" fontId="63" fillId="76" borderId="0" applyNumberFormat="0" applyBorder="0" applyAlignment="0" applyProtection="0"/>
    <xf numFmtId="0" fontId="58" fillId="65" borderId="0" applyNumberFormat="0" applyBorder="0" applyAlignment="0" applyProtection="0"/>
    <xf numFmtId="0" fontId="1" fillId="35" borderId="0" applyNumberFormat="0" applyBorder="0" applyAlignment="0" applyProtection="0"/>
    <xf numFmtId="0" fontId="129" fillId="104" borderId="0" applyNumberFormat="0" applyBorder="0" applyAlignment="0" applyProtection="0"/>
    <xf numFmtId="0" fontId="1" fillId="35" borderId="0" applyNumberFormat="0" applyBorder="0" applyAlignment="0" applyProtection="0"/>
    <xf numFmtId="0" fontId="58" fillId="65"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58" fillId="65"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4"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58" fillId="73" borderId="0" applyNumberFormat="0" applyBorder="0" applyAlignment="0" applyProtection="0"/>
    <xf numFmtId="0" fontId="58" fillId="73" borderId="0" applyNumberFormat="0" applyBorder="0" applyAlignment="0" applyProtection="0"/>
    <xf numFmtId="0" fontId="129" fillId="105" borderId="0" applyNumberFormat="0" applyBorder="0" applyAlignment="0" applyProtection="0"/>
    <xf numFmtId="0" fontId="99" fillId="71" borderId="0" applyNumberFormat="0" applyBorder="0" applyAlignment="0" applyProtection="0"/>
    <xf numFmtId="0" fontId="99" fillId="71" borderId="0" applyNumberFormat="0" applyBorder="0" applyAlignment="0" applyProtection="0"/>
    <xf numFmtId="0" fontId="63" fillId="71" borderId="0" applyNumberFormat="0" applyBorder="0" applyAlignment="0" applyProtection="0"/>
    <xf numFmtId="0" fontId="99" fillId="71" borderId="0" applyNumberFormat="0" applyBorder="0" applyAlignment="0" applyProtection="0"/>
    <xf numFmtId="0" fontId="63" fillId="71" borderId="0" applyNumberFormat="0" applyBorder="0" applyAlignment="0" applyProtection="0"/>
    <xf numFmtId="0" fontId="58" fillId="73" borderId="0" applyNumberFormat="0" applyBorder="0" applyAlignment="0" applyProtection="0"/>
    <xf numFmtId="0" fontId="63" fillId="71" borderId="0" applyNumberFormat="0" applyBorder="0" applyAlignment="0" applyProtection="0"/>
    <xf numFmtId="0" fontId="58" fillId="73" borderId="0" applyNumberFormat="0" applyBorder="0" applyAlignment="0" applyProtection="0"/>
    <xf numFmtId="0" fontId="1" fillId="38" borderId="0" applyNumberFormat="0" applyBorder="0" applyAlignment="0" applyProtection="0"/>
    <xf numFmtId="0" fontId="129" fillId="105" borderId="0" applyNumberFormat="0" applyBorder="0" applyAlignment="0" applyProtection="0"/>
    <xf numFmtId="0" fontId="1" fillId="38" borderId="0" applyNumberFormat="0" applyBorder="0" applyAlignment="0" applyProtection="0"/>
    <xf numFmtId="0" fontId="58" fillId="73"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58" fillId="73"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105"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58" fillId="74" borderId="0" applyNumberFormat="0" applyBorder="0" applyAlignment="0" applyProtection="0"/>
    <xf numFmtId="0" fontId="58" fillId="74"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58" fillId="74" borderId="0" applyNumberFormat="0" applyBorder="0" applyAlignment="0" applyProtection="0"/>
    <xf numFmtId="0" fontId="1" fillId="40" borderId="0" applyNumberFormat="0" applyBorder="0" applyAlignment="0" applyProtection="0"/>
    <xf numFmtId="0" fontId="129" fillId="83" borderId="0" applyNumberFormat="0" applyBorder="0" applyAlignment="0" applyProtection="0"/>
    <xf numFmtId="0" fontId="1" fillId="40" borderId="0" applyNumberFormat="0" applyBorder="0" applyAlignment="0" applyProtection="0"/>
    <xf numFmtId="0" fontId="58" fillId="74"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58" fillId="74"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29" fillId="8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66" fillId="77" borderId="0" applyNumberFormat="0" applyBorder="0" applyAlignment="0" applyProtection="0"/>
    <xf numFmtId="0" fontId="66" fillId="77" borderId="0" applyNumberFormat="0" applyBorder="0" applyAlignment="0" applyProtection="0"/>
    <xf numFmtId="0" fontId="131" fillId="103"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7" fillId="68" borderId="0" applyNumberFormat="0" applyBorder="0" applyAlignment="0" applyProtection="0"/>
    <xf numFmtId="0" fontId="66" fillId="68" borderId="0" applyNumberFormat="0" applyBorder="0" applyAlignment="0" applyProtection="0"/>
    <xf numFmtId="0" fontId="67" fillId="68" borderId="0" applyNumberFormat="0" applyBorder="0" applyAlignment="0" applyProtection="0"/>
    <xf numFmtId="0" fontId="66" fillId="77" borderId="0" applyNumberFormat="0" applyBorder="0" applyAlignment="0" applyProtection="0"/>
    <xf numFmtId="0" fontId="67" fillId="68" borderId="0" applyNumberFormat="0" applyBorder="0" applyAlignment="0" applyProtection="0"/>
    <xf numFmtId="0" fontId="66" fillId="77" borderId="0" applyNumberFormat="0" applyBorder="0" applyAlignment="0" applyProtection="0"/>
    <xf numFmtId="0" fontId="131" fillId="103" borderId="0" applyNumberFormat="0" applyBorder="0" applyAlignment="0" applyProtection="0"/>
    <xf numFmtId="0" fontId="66" fillId="77"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66" fillId="77"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103"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66" fillId="71" borderId="0" applyNumberFormat="0" applyBorder="0" applyAlignment="0" applyProtection="0"/>
    <xf numFmtId="0" fontId="66" fillId="71"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66" fillId="71" borderId="0" applyNumberFormat="0" applyBorder="0" applyAlignment="0" applyProtection="0"/>
    <xf numFmtId="0" fontId="131" fillId="82" borderId="0" applyNumberFormat="0" applyBorder="0" applyAlignment="0" applyProtection="0"/>
    <xf numFmtId="0" fontId="66" fillId="71"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66" fillId="71"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131" fillId="82"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131" fillId="86"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67" fillId="75" borderId="0" applyNumberFormat="0" applyBorder="0" applyAlignment="0" applyProtection="0"/>
    <xf numFmtId="0" fontId="66" fillId="75" borderId="0" applyNumberFormat="0" applyBorder="0" applyAlignment="0" applyProtection="0"/>
    <xf numFmtId="0" fontId="67" fillId="75" borderId="0" applyNumberFormat="0" applyBorder="0" applyAlignment="0" applyProtection="0"/>
    <xf numFmtId="0" fontId="66" fillId="68" borderId="0" applyNumberFormat="0" applyBorder="0" applyAlignment="0" applyProtection="0"/>
    <xf numFmtId="0" fontId="67" fillId="75" borderId="0" applyNumberFormat="0" applyBorder="0" applyAlignment="0" applyProtection="0"/>
    <xf numFmtId="0" fontId="66" fillId="68" borderId="0" applyNumberFormat="0" applyBorder="0" applyAlignment="0" applyProtection="0"/>
    <xf numFmtId="0" fontId="131" fillId="86" borderId="0" applyNumberFormat="0" applyBorder="0" applyAlignment="0" applyProtection="0"/>
    <xf numFmtId="0" fontId="66" fillId="68"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66" fillId="68"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66" fillId="78" borderId="0" applyNumberFormat="0" applyBorder="0" applyAlignment="0" applyProtection="0"/>
    <xf numFmtId="0" fontId="66" fillId="78"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66" fillId="78" borderId="0" applyNumberFormat="0" applyBorder="0" applyAlignment="0" applyProtection="0"/>
    <xf numFmtId="0" fontId="131" fillId="106" borderId="0" applyNumberFormat="0" applyBorder="0" applyAlignment="0" applyProtection="0"/>
    <xf numFmtId="0" fontId="66" fillId="78"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66" fillId="78"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131" fillId="106"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66" fillId="79" borderId="0" applyNumberFormat="0" applyBorder="0" applyAlignment="0" applyProtection="0"/>
    <xf numFmtId="0" fontId="131" fillId="87" borderId="0" applyNumberFormat="0" applyBorder="0" applyAlignment="0" applyProtection="0"/>
    <xf numFmtId="0" fontId="66" fillId="79"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66" fillId="79"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131" fillId="87"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66" fillId="80" borderId="0" applyNumberFormat="0" applyBorder="0" applyAlignment="0" applyProtection="0"/>
    <xf numFmtId="0" fontId="66" fillId="80"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66" fillId="80" borderId="0" applyNumberFormat="0" applyBorder="0" applyAlignment="0" applyProtection="0"/>
    <xf numFmtId="0" fontId="131" fillId="107" borderId="0" applyNumberFormat="0" applyBorder="0" applyAlignment="0" applyProtection="0"/>
    <xf numFmtId="0" fontId="66" fillId="80"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66" fillId="80"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0" fontId="131" fillId="107" borderId="0" applyNumberFormat="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72" fillId="64" borderId="0" applyNumberFormat="0" applyBorder="0" applyAlignment="0" applyProtection="0"/>
    <xf numFmtId="0" fontId="58" fillId="88" borderId="0" applyNumberFormat="0" applyBorder="0" applyAlignment="0" applyProtection="0"/>
    <xf numFmtId="0" fontId="72" fillId="64"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72" fillId="64"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58" fillId="88" borderId="0" applyNumberFormat="0" applyBorder="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19" fillId="83" borderId="51" applyNumberFormat="0" applyAlignment="0" applyProtection="0"/>
    <xf numFmtId="0" fontId="119" fillId="83" borderId="51" applyNumberFormat="0" applyAlignment="0" applyProtection="0"/>
    <xf numFmtId="0" fontId="108" fillId="75" borderId="85" applyNumberFormat="0" applyAlignment="0" applyProtection="0"/>
    <xf numFmtId="0" fontId="132" fillId="82" borderId="50" applyNumberFormat="0" applyAlignment="0" applyProtection="0"/>
    <xf numFmtId="0" fontId="132" fillId="82" borderId="50" applyNumberFormat="0" applyAlignment="0" applyProtection="0"/>
    <xf numFmtId="0" fontId="73" fillId="82" borderId="50" applyNumberFormat="0" applyAlignment="0" applyProtection="0"/>
    <xf numFmtId="0" fontId="132" fillId="82" borderId="50" applyNumberFormat="0" applyAlignment="0" applyProtection="0"/>
    <xf numFmtId="0" fontId="73" fillId="82" borderId="50" applyNumberFormat="0" applyAlignment="0" applyProtection="0"/>
    <xf numFmtId="0" fontId="119" fillId="83" borderId="51" applyNumberFormat="0" applyAlignment="0" applyProtection="0"/>
    <xf numFmtId="0" fontId="73" fillId="82" borderId="50" applyNumberFormat="0" applyAlignment="0" applyProtection="0"/>
    <xf numFmtId="0" fontId="119" fillId="83" borderId="51" applyNumberFormat="0" applyAlignment="0" applyProtection="0"/>
    <xf numFmtId="0" fontId="108" fillId="75" borderId="85" applyNumberFormat="0" applyAlignment="0" applyProtection="0"/>
    <xf numFmtId="0" fontId="119" fillId="83" borderId="51" applyNumberFormat="0" applyAlignment="0" applyProtection="0"/>
    <xf numFmtId="0" fontId="108" fillId="75" borderId="85" applyNumberFormat="0" applyAlignment="0" applyProtection="0"/>
    <xf numFmtId="0" fontId="108" fillId="75" borderId="85" applyNumberFormat="0" applyAlignment="0" applyProtection="0"/>
    <xf numFmtId="0" fontId="119" fillId="83" borderId="51"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08" fillId="75" borderId="85" applyNumberFormat="0" applyAlignment="0" applyProtection="0"/>
    <xf numFmtId="0" fontId="133" fillId="106" borderId="86" applyNumberFormat="0" applyAlignment="0" applyProtection="0"/>
    <xf numFmtId="0" fontId="133" fillId="106" borderId="86" applyNumberFormat="0" applyAlignment="0" applyProtection="0"/>
    <xf numFmtId="0" fontId="133" fillId="106" borderId="86" applyNumberFormat="0" applyAlignment="0" applyProtection="0"/>
    <xf numFmtId="0" fontId="133" fillId="106" borderId="86" applyNumberFormat="0" applyAlignment="0" applyProtection="0"/>
    <xf numFmtId="0" fontId="133" fillId="106" borderId="86" applyNumberFormat="0" applyAlignment="0" applyProtection="0"/>
    <xf numFmtId="0" fontId="133" fillId="106" borderId="86" applyNumberFormat="0" applyAlignment="0" applyProtection="0"/>
    <xf numFmtId="0" fontId="133" fillId="106" borderId="86" applyNumberFormat="0" applyAlignment="0" applyProtection="0"/>
    <xf numFmtId="0" fontId="133" fillId="106" borderId="86" applyNumberFormat="0" applyAlignment="0" applyProtection="0"/>
    <xf numFmtId="0" fontId="133" fillId="106" borderId="86" applyNumberFormat="0" applyAlignment="0" applyProtection="0"/>
    <xf numFmtId="0" fontId="77" fillId="84" borderId="53" applyNumberFormat="0" applyAlignment="0" applyProtection="0"/>
    <xf numFmtId="0" fontId="77" fillId="84" borderId="53" applyNumberFormat="0" applyAlignment="0" applyProtection="0"/>
    <xf numFmtId="0" fontId="133" fillId="106" borderId="86" applyNumberFormat="0" applyAlignment="0" applyProtection="0"/>
    <xf numFmtId="0" fontId="77" fillId="70" borderId="52" applyNumberFormat="0" applyAlignment="0" applyProtection="0"/>
    <xf numFmtId="0" fontId="77" fillId="70" borderId="52" applyNumberFormat="0" applyAlignment="0" applyProtection="0"/>
    <xf numFmtId="0" fontId="75" fillId="70" borderId="52" applyNumberFormat="0" applyAlignment="0" applyProtection="0"/>
    <xf numFmtId="0" fontId="77" fillId="70" borderId="52" applyNumberFormat="0" applyAlignment="0" applyProtection="0"/>
    <xf numFmtId="0" fontId="75" fillId="70" borderId="52" applyNumberFormat="0" applyAlignment="0" applyProtection="0"/>
    <xf numFmtId="0" fontId="77" fillId="84" borderId="53" applyNumberFormat="0" applyAlignment="0" applyProtection="0"/>
    <xf numFmtId="0" fontId="75" fillId="70" borderId="52" applyNumberFormat="0" applyAlignment="0" applyProtection="0"/>
    <xf numFmtId="0" fontId="77" fillId="84" borderId="53" applyNumberFormat="0" applyAlignment="0" applyProtection="0"/>
    <xf numFmtId="0" fontId="133" fillId="106" borderId="86" applyNumberFormat="0" applyAlignment="0" applyProtection="0"/>
    <xf numFmtId="0" fontId="77" fillId="84" borderId="53" applyNumberFormat="0" applyAlignment="0" applyProtection="0"/>
    <xf numFmtId="0" fontId="133" fillId="106" borderId="86" applyNumberFormat="0" applyAlignment="0" applyProtection="0"/>
    <xf numFmtId="0" fontId="133" fillId="106" borderId="86" applyNumberFormat="0" applyAlignment="0" applyProtection="0"/>
    <xf numFmtId="0" fontId="77" fillId="84" borderId="53" applyNumberFormat="0" applyAlignment="0" applyProtection="0"/>
    <xf numFmtId="0" fontId="133" fillId="106" borderId="86" applyNumberFormat="0" applyAlignment="0" applyProtection="0"/>
    <xf numFmtId="0" fontId="133" fillId="106" borderId="86" applyNumberFormat="0" applyAlignment="0" applyProtection="0"/>
    <xf numFmtId="0" fontId="133" fillId="106" borderId="86" applyNumberFormat="0" applyAlignment="0" applyProtection="0"/>
    <xf numFmtId="0" fontId="133" fillId="106" borderId="86" applyNumberFormat="0" applyAlignment="0" applyProtection="0"/>
    <xf numFmtId="0" fontId="133" fillId="106" borderId="86" applyNumberFormat="0" applyAlignment="0" applyProtection="0"/>
    <xf numFmtId="0" fontId="134" fillId="0" borderId="87"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0" fontId="78" fillId="0" borderId="54" applyNumberFormat="0" applyFill="0" applyAlignment="0" applyProtection="0"/>
    <xf numFmtId="0" fontId="78" fillId="0" borderId="54"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0" fontId="78" fillId="0" borderId="54" applyNumberFormat="0" applyFill="0" applyAlignment="0" applyProtection="0"/>
    <xf numFmtId="0" fontId="134" fillId="0" borderId="87" applyNumberFormat="0" applyFill="0" applyAlignment="0" applyProtection="0"/>
    <xf numFmtId="0" fontId="78" fillId="0" borderId="54"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0" fontId="78" fillId="0" borderId="54"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0" fontId="134" fillId="0" borderId="87" applyNumberFormat="0" applyFill="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192"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4" fillId="0" borderId="0" applyFont="0" applyFill="0" applyBorder="0" applyAlignment="0" applyProtection="0">
      <alignment vertical="top"/>
    </xf>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15" fillId="0" borderId="0" applyNumberFormat="0" applyFill="0" applyBorder="0" applyAlignment="0" applyProtection="0"/>
    <xf numFmtId="0" fontId="135" fillId="0" borderId="0" applyNumberFormat="0" applyFill="0" applyBorder="0" applyAlignment="0" applyProtection="0"/>
    <xf numFmtId="0" fontId="11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1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5" fillId="0" borderId="0" applyNumberFormat="0" applyFill="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66" fillId="85" borderId="0" applyNumberFormat="0" applyBorder="0" applyAlignment="0" applyProtection="0"/>
    <xf numFmtId="0" fontId="66" fillId="85" borderId="0" applyNumberFormat="0" applyBorder="0" applyAlignment="0" applyProtection="0"/>
    <xf numFmtId="0" fontId="131" fillId="108" borderId="0" applyNumberFormat="0" applyBorder="0" applyAlignment="0" applyProtection="0"/>
    <xf numFmtId="0" fontId="66" fillId="80" borderId="0" applyNumberFormat="0" applyBorder="0" applyAlignment="0" applyProtection="0"/>
    <xf numFmtId="0" fontId="66" fillId="80" borderId="0" applyNumberFormat="0" applyBorder="0" applyAlignment="0" applyProtection="0"/>
    <xf numFmtId="0" fontId="67" fillId="80" borderId="0" applyNumberFormat="0" applyBorder="0" applyAlignment="0" applyProtection="0"/>
    <xf numFmtId="0" fontId="66" fillId="80" borderId="0" applyNumberFormat="0" applyBorder="0" applyAlignment="0" applyProtection="0"/>
    <xf numFmtId="0" fontId="67" fillId="80" borderId="0" applyNumberFormat="0" applyBorder="0" applyAlignment="0" applyProtection="0"/>
    <xf numFmtId="0" fontId="66" fillId="85" borderId="0" applyNumberFormat="0" applyBorder="0" applyAlignment="0" applyProtection="0"/>
    <xf numFmtId="0" fontId="67" fillId="80" borderId="0" applyNumberFormat="0" applyBorder="0" applyAlignment="0" applyProtection="0"/>
    <xf numFmtId="0" fontId="66" fillId="85"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66" fillId="85"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66" fillId="85"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66" fillId="86" borderId="0" applyNumberFormat="0" applyBorder="0" applyAlignment="0" applyProtection="0"/>
    <xf numFmtId="0" fontId="66" fillId="86"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66" fillId="86" borderId="0" applyNumberFormat="0" applyBorder="0" applyAlignment="0" applyProtection="0"/>
    <xf numFmtId="0" fontId="131" fillId="85" borderId="0" applyNumberFormat="0" applyBorder="0" applyAlignment="0" applyProtection="0"/>
    <xf numFmtId="0" fontId="66" fillId="86"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66" fillId="86"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131" fillId="85"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66" fillId="75" borderId="0" applyNumberFormat="0" applyBorder="0" applyAlignment="0" applyProtection="0"/>
    <xf numFmtId="0" fontId="66" fillId="75" borderId="0" applyNumberFormat="0" applyBorder="0" applyAlignment="0" applyProtection="0"/>
    <xf numFmtId="0" fontId="131" fillId="86" borderId="0" applyNumberFormat="0" applyBorder="0" applyAlignment="0" applyProtection="0"/>
    <xf numFmtId="0" fontId="66" fillId="88" borderId="0" applyNumberFormat="0" applyBorder="0" applyAlignment="0" applyProtection="0"/>
    <xf numFmtId="0" fontId="66" fillId="88" borderId="0" applyNumberFormat="0" applyBorder="0" applyAlignment="0" applyProtection="0"/>
    <xf numFmtId="0" fontId="67" fillId="88" borderId="0" applyNumberFormat="0" applyBorder="0" applyAlignment="0" applyProtection="0"/>
    <xf numFmtId="0" fontId="66" fillId="88" borderId="0" applyNumberFormat="0" applyBorder="0" applyAlignment="0" applyProtection="0"/>
    <xf numFmtId="0" fontId="67" fillId="88" borderId="0" applyNumberFormat="0" applyBorder="0" applyAlignment="0" applyProtection="0"/>
    <xf numFmtId="0" fontId="66" fillId="75" borderId="0" applyNumberFormat="0" applyBorder="0" applyAlignment="0" applyProtection="0"/>
    <xf numFmtId="0" fontId="67" fillId="88" borderId="0" applyNumberFormat="0" applyBorder="0" applyAlignment="0" applyProtection="0"/>
    <xf numFmtId="0" fontId="66" fillId="75" borderId="0" applyNumberFormat="0" applyBorder="0" applyAlignment="0" applyProtection="0"/>
    <xf numFmtId="0" fontId="131" fillId="86" borderId="0" applyNumberFormat="0" applyBorder="0" applyAlignment="0" applyProtection="0"/>
    <xf numFmtId="0" fontId="66" fillId="75"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66" fillId="75"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86"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66" fillId="78" borderId="0" applyNumberFormat="0" applyBorder="0" applyAlignment="0" applyProtection="0"/>
    <xf numFmtId="0" fontId="66" fillId="78"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66" fillId="78" borderId="0" applyNumberFormat="0" applyBorder="0" applyAlignment="0" applyProtection="0"/>
    <xf numFmtId="0" fontId="131" fillId="109" borderId="0" applyNumberFormat="0" applyBorder="0" applyAlignment="0" applyProtection="0"/>
    <xf numFmtId="0" fontId="66" fillId="78"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66" fillId="78"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131" fillId="109"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66" fillId="79" borderId="0" applyNumberFormat="0" applyBorder="0" applyAlignment="0" applyProtection="0"/>
    <xf numFmtId="0" fontId="66" fillId="79" borderId="0" applyNumberFormat="0" applyBorder="0" applyAlignment="0" applyProtection="0"/>
    <xf numFmtId="0" fontId="131" fillId="108" borderId="0" applyNumberFormat="0" applyBorder="0" applyAlignment="0" applyProtection="0"/>
    <xf numFmtId="0" fontId="66" fillId="89" borderId="0" applyNumberFormat="0" applyBorder="0" applyAlignment="0" applyProtection="0"/>
    <xf numFmtId="0" fontId="66" fillId="89" borderId="0" applyNumberFormat="0" applyBorder="0" applyAlignment="0" applyProtection="0"/>
    <xf numFmtId="0" fontId="67" fillId="89" borderId="0" applyNumberFormat="0" applyBorder="0" applyAlignment="0" applyProtection="0"/>
    <xf numFmtId="0" fontId="66" fillId="89" borderId="0" applyNumberFormat="0" applyBorder="0" applyAlignment="0" applyProtection="0"/>
    <xf numFmtId="0" fontId="67" fillId="89" borderId="0" applyNumberFormat="0" applyBorder="0" applyAlignment="0" applyProtection="0"/>
    <xf numFmtId="0" fontId="66" fillId="79" borderId="0" applyNumberFormat="0" applyBorder="0" applyAlignment="0" applyProtection="0"/>
    <xf numFmtId="0" fontId="67" fillId="89" borderId="0" applyNumberFormat="0" applyBorder="0" applyAlignment="0" applyProtection="0"/>
    <xf numFmtId="0" fontId="66" fillId="79"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66" fillId="79"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66" fillId="79"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08"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66" fillId="87" borderId="0" applyNumberFormat="0" applyBorder="0" applyAlignment="0" applyProtection="0"/>
    <xf numFmtId="0" fontId="66" fillId="87"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66" fillId="87" borderId="0" applyNumberFormat="0" applyBorder="0" applyAlignment="0" applyProtection="0"/>
    <xf numFmtId="0" fontId="131" fillId="110" borderId="0" applyNumberFormat="0" applyBorder="0" applyAlignment="0" applyProtection="0"/>
    <xf numFmtId="0" fontId="66" fillId="87"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66" fillId="87"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131" fillId="110" borderId="0" applyNumberFormat="0" applyBorder="0" applyAlignment="0" applyProtection="0"/>
    <xf numFmtId="0" fontId="136" fillId="74" borderId="85" applyNumberFormat="0" applyAlignment="0" applyProtection="0"/>
    <xf numFmtId="0" fontId="136" fillId="74" borderId="85" applyNumberFormat="0" applyAlignment="0" applyProtection="0"/>
    <xf numFmtId="0" fontId="136" fillId="74" borderId="85" applyNumberFormat="0" applyAlignment="0" applyProtection="0"/>
    <xf numFmtId="0" fontId="136" fillId="74" borderId="85" applyNumberFormat="0" applyAlignment="0" applyProtection="0"/>
    <xf numFmtId="0" fontId="136" fillId="74" borderId="85" applyNumberFormat="0" applyAlignment="0" applyProtection="0"/>
    <xf numFmtId="0" fontId="136" fillId="74" borderId="85" applyNumberFormat="0" applyAlignment="0" applyProtection="0"/>
    <xf numFmtId="0" fontId="136" fillId="74" borderId="85" applyNumberFormat="0" applyAlignment="0" applyProtection="0"/>
    <xf numFmtId="0" fontId="136" fillId="74" borderId="85" applyNumberFormat="0" applyAlignment="0" applyProtection="0"/>
    <xf numFmtId="0" fontId="121" fillId="67" borderId="51" applyNumberFormat="0" applyAlignment="0" applyProtection="0"/>
    <xf numFmtId="0" fontId="121" fillId="67" borderId="51" applyNumberFormat="0" applyAlignment="0" applyProtection="0"/>
    <xf numFmtId="0" fontId="136" fillId="74" borderId="85" applyNumberFormat="0" applyAlignment="0" applyProtection="0"/>
    <xf numFmtId="0" fontId="136" fillId="74" borderId="85" applyNumberFormat="0" applyAlignment="0" applyProtection="0"/>
    <xf numFmtId="0" fontId="136" fillId="74" borderId="85" applyNumberFormat="0" applyAlignment="0" applyProtection="0"/>
    <xf numFmtId="0" fontId="121" fillId="67" borderId="51" applyNumberFormat="0" applyAlignment="0" applyProtection="0"/>
    <xf numFmtId="0" fontId="136" fillId="74" borderId="85" applyNumberFormat="0" applyAlignment="0" applyProtection="0"/>
    <xf numFmtId="0" fontId="121" fillId="67" borderId="51" applyNumberFormat="0" applyAlignment="0" applyProtection="0"/>
    <xf numFmtId="0" fontId="136" fillId="74" borderId="85" applyNumberFormat="0" applyAlignment="0" applyProtection="0"/>
    <xf numFmtId="0" fontId="136" fillId="74" borderId="85" applyNumberFormat="0" applyAlignment="0" applyProtection="0"/>
    <xf numFmtId="0" fontId="121" fillId="67" borderId="51" applyNumberFormat="0" applyAlignment="0" applyProtection="0"/>
    <xf numFmtId="0" fontId="136" fillId="74" borderId="85" applyNumberFormat="0" applyAlignment="0" applyProtection="0"/>
    <xf numFmtId="0" fontId="136" fillId="74" borderId="85" applyNumberFormat="0" applyAlignment="0" applyProtection="0"/>
    <xf numFmtId="0" fontId="136" fillId="74" borderId="85" applyNumberFormat="0" applyAlignment="0" applyProtection="0"/>
    <xf numFmtId="0" fontId="136" fillId="74" borderId="85" applyNumberFormat="0" applyAlignment="0" applyProtection="0"/>
    <xf numFmtId="0" fontId="136" fillId="74" borderId="85"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98" borderId="0" applyFont="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194" fontId="4" fillId="0" borderId="0" applyFont="0" applyFill="0" applyBorder="0" applyAlignment="0" applyProtection="0"/>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2" fontId="4" fillId="0" borderId="0" applyFont="0" applyFill="0" applyBorder="0" applyAlignment="0" applyProtection="0">
      <alignment vertical="top"/>
    </xf>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58" fillId="111" borderId="0" applyNumberFormat="0" applyBorder="0" applyAlignment="0" applyProtection="0"/>
    <xf numFmtId="0" fontId="137" fillId="95" borderId="0" applyNumberFormat="0" applyBorder="0" applyAlignment="0" applyProtection="0"/>
    <xf numFmtId="0" fontId="137" fillId="95" borderId="0" applyNumberFormat="0" applyBorder="0" applyAlignment="0" applyProtection="0"/>
    <xf numFmtId="0" fontId="93" fillId="95" borderId="0" applyNumberFormat="0" applyBorder="0" applyAlignment="0" applyProtection="0"/>
    <xf numFmtId="0" fontId="137" fillId="95" borderId="0" applyNumberFormat="0" applyBorder="0" applyAlignment="0" applyProtection="0"/>
    <xf numFmtId="0" fontId="93" fillId="95" borderId="0" applyNumberFormat="0" applyBorder="0" applyAlignment="0" applyProtection="0"/>
    <xf numFmtId="0" fontId="95" fillId="63" borderId="0" applyNumberFormat="0" applyBorder="0" applyAlignment="0" applyProtection="0"/>
    <xf numFmtId="0" fontId="93" fillId="95" borderId="0" applyNumberFormat="0" applyBorder="0" applyAlignment="0" applyProtection="0"/>
    <xf numFmtId="0" fontId="95" fillId="63" borderId="0" applyNumberFormat="0" applyBorder="0" applyAlignment="0" applyProtection="0"/>
    <xf numFmtId="0" fontId="58" fillId="111" borderId="0" applyNumberFormat="0" applyBorder="0" applyAlignment="0" applyProtection="0"/>
    <xf numFmtId="0" fontId="95" fillId="63"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95" fillId="63"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0" fontId="58" fillId="111" borderId="0" applyNumberFormat="0" applyBorder="0" applyAlignment="0" applyProtection="0"/>
    <xf numFmtId="201"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7" fontId="98" fillId="0" borderId="0" applyFont="0" applyFill="0" applyBorder="0" applyAlignment="0" applyProtection="0"/>
    <xf numFmtId="177" fontId="98" fillId="0" borderId="0" applyFont="0" applyFill="0" applyBorder="0" applyAlignment="0" applyProtection="0"/>
    <xf numFmtId="172" fontId="98" fillId="0" borderId="0" applyFont="0" applyFill="0" applyBorder="0" applyAlignment="0" applyProtection="0"/>
    <xf numFmtId="177" fontId="98" fillId="0" borderId="0" applyFont="0" applyFill="0" applyBorder="0" applyAlignment="0" applyProtection="0"/>
    <xf numFmtId="172" fontId="98" fillId="0" borderId="0" applyFont="0" applyFill="0" applyBorder="0" applyAlignment="0" applyProtection="0"/>
    <xf numFmtId="43" fontId="4" fillId="0" borderId="0" applyFont="0" applyFill="0" applyBorder="0" applyAlignment="0" applyProtection="0"/>
    <xf numFmtId="172" fontId="98"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4" fillId="0" borderId="0" applyNumberFormat="0" applyFont="0" applyFill="0" applyBorder="0" applyAlignment="0" applyProtection="0"/>
    <xf numFmtId="203" fontId="4" fillId="0" borderId="0" applyFill="0" applyBorder="0" applyAlignment="0" applyProtection="0"/>
    <xf numFmtId="182" fontId="1"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182" fontId="1" fillId="0" borderId="0" applyFont="0" applyFill="0" applyBorder="0" applyAlignment="0" applyProtection="0"/>
    <xf numFmtId="182" fontId="4"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1" fillId="0" borderId="0" applyFont="0" applyFill="0" applyBorder="0" applyAlignment="0" applyProtection="0"/>
    <xf numFmtId="182" fontId="4" fillId="0" borderId="0" applyFont="0" applyFill="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00" fillId="97" borderId="0" applyNumberFormat="0" applyBorder="0" applyAlignment="0" applyProtection="0"/>
    <xf numFmtId="0" fontId="100" fillId="97"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00" fillId="97" borderId="0" applyNumberFormat="0" applyBorder="0" applyAlignment="0" applyProtection="0"/>
    <xf numFmtId="0" fontId="138" fillId="20" borderId="0" applyNumberFormat="0" applyBorder="0" applyAlignment="0" applyProtection="0"/>
    <xf numFmtId="0" fontId="100" fillId="97"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00" fillId="97"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138" fillId="20" borderId="0" applyNumberFormat="0" applyBorder="0" applyAlignment="0" applyProtection="0"/>
    <xf numFmtId="0" fontId="64" fillId="0" borderId="0">
      <alignment vertical="top"/>
    </xf>
    <xf numFmtId="0" fontId="6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64" fillId="0" borderId="0">
      <alignment vertical="top"/>
    </xf>
    <xf numFmtId="0" fontId="64" fillId="0" borderId="0">
      <alignment vertical="top"/>
    </xf>
    <xf numFmtId="0" fontId="64" fillId="0" borderId="0">
      <alignment vertical="top"/>
    </xf>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63" fillId="0" borderId="0"/>
    <xf numFmtId="0" fontId="4" fillId="0" borderId="0"/>
    <xf numFmtId="0" fontId="4" fillId="0" borderId="0"/>
    <xf numFmtId="0" fontId="4" fillId="0" borderId="0"/>
    <xf numFmtId="0" fontId="4" fillId="0" borderId="0"/>
    <xf numFmtId="0" fontId="64" fillId="0" borderId="0">
      <alignment vertical="top"/>
    </xf>
    <xf numFmtId="0" fontId="64" fillId="0" borderId="0">
      <alignment vertical="top"/>
    </xf>
    <xf numFmtId="0" fontId="64" fillId="0" borderId="0">
      <alignment vertical="top"/>
    </xf>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xf numFmtId="0" fontId="64" fillId="0" borderId="0">
      <alignment vertical="top"/>
    </xf>
    <xf numFmtId="0" fontId="4" fillId="0" borderId="0"/>
    <xf numFmtId="0" fontId="4" fillId="0" borderId="0"/>
    <xf numFmtId="0" fontId="4" fillId="0" borderId="0"/>
    <xf numFmtId="0" fontId="64" fillId="0" borderId="0">
      <alignment vertical="top"/>
    </xf>
    <xf numFmtId="0" fontId="4" fillId="0" borderId="0"/>
    <xf numFmtId="0" fontId="4" fillId="0" borderId="0"/>
    <xf numFmtId="0" fontId="1"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9" fillId="0" borderId="0"/>
    <xf numFmtId="0" fontId="4" fillId="0" borderId="0"/>
    <xf numFmtId="0" fontId="4" fillId="0" borderId="0"/>
    <xf numFmtId="0" fontId="4" fillId="0" borderId="0"/>
    <xf numFmtId="0" fontId="4" fillId="0" borderId="0"/>
    <xf numFmtId="0" fontId="99" fillId="0" borderId="0"/>
    <xf numFmtId="0" fontId="4" fillId="0" borderId="0" applyNumberFormat="0" applyFont="0" applyFill="0" applyBorder="0" applyAlignment="0" applyProtection="0"/>
    <xf numFmtId="0" fontId="99" fillId="0" borderId="0"/>
    <xf numFmtId="0" fontId="6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alignment vertical="top"/>
    </xf>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99" fillId="109" borderId="50"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99" fillId="109" borderId="50" applyNumberFormat="0" applyFont="0" applyAlignment="0" applyProtection="0"/>
    <xf numFmtId="0" fontId="99" fillId="109" borderId="50" applyNumberFormat="0" applyFont="0" applyAlignment="0" applyProtection="0"/>
    <xf numFmtId="0" fontId="1" fillId="23" borderId="29" applyNumberFormat="0" applyFont="0" applyAlignment="0" applyProtection="0"/>
    <xf numFmtId="0" fontId="4" fillId="89" borderId="57"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99" fillId="109" borderId="50"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99" fillId="109" borderId="50"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 fillId="23" borderId="29" applyNumberFormat="0" applyFont="0" applyAlignment="0" applyProtection="0"/>
    <xf numFmtId="0" fontId="1" fillId="23" borderId="29"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129" fillId="64" borderId="84" applyNumberFormat="0" applyFont="0" applyAlignment="0" applyProtection="0"/>
    <xf numFmtId="0" fontId="4" fillId="89" borderId="57" applyNumberFormat="0" applyFont="0" applyAlignment="0" applyProtection="0"/>
    <xf numFmtId="0" fontId="1" fillId="23" borderId="29" applyNumberFormat="0" applyFont="0" applyAlignment="0" applyProtection="0"/>
    <xf numFmtId="0" fontId="4" fillId="89" borderId="57" applyNumberFormat="0" applyFont="0" applyAlignment="0" applyProtection="0"/>
    <xf numFmtId="0" fontId="1" fillId="23" borderId="29" applyNumberFormat="0" applyFont="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 fillId="0" borderId="0" applyFont="0" applyFill="0" applyBorder="0" applyAlignment="0" applyProtection="0"/>
    <xf numFmtId="9" fontId="98"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5" fontId="4" fillId="0" borderId="0" applyFont="0" applyFill="0" applyBorder="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8"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59"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0"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61"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0" borderId="50" applyNumberFormat="0" applyFont="0" applyFill="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2"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0" fontId="4" fillId="0" borderId="63" applyNumberFormat="0" applyFont="0" applyFill="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46" fontId="4" fillId="0" borderId="0" applyFont="0" applyFill="0" applyBorder="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4"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65"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66"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57" applyNumberFormat="0" applyFont="0" applyFill="0" applyAlignment="0" applyProtection="0"/>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0" borderId="0" applyNumberFormat="0" applyFont="0" applyFill="0" applyBorder="0" applyProtection="0">
      <alignment horizontal="center"/>
    </xf>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82" borderId="0" applyNumberFormat="0" applyFont="0" applyBorder="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0" fontId="4" fillId="0" borderId="68" applyNumberFormat="0" applyFont="0" applyFill="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207" fontId="4" fillId="0" borderId="0" applyFont="0" applyFill="0" applyBorder="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69"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0"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1"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2"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4" fillId="0" borderId="73" applyNumberFormat="0" applyFont="0" applyFill="0" applyAlignment="0" applyProtection="0"/>
    <xf numFmtId="0" fontId="139" fillId="75" borderId="88" applyNumberFormat="0" applyAlignment="0" applyProtection="0"/>
    <xf numFmtId="0" fontId="139" fillId="75" borderId="88" applyNumberFormat="0" applyAlignment="0" applyProtection="0"/>
    <xf numFmtId="0" fontId="139" fillId="75" borderId="88" applyNumberFormat="0" applyAlignment="0" applyProtection="0"/>
    <xf numFmtId="0" fontId="139" fillId="75" borderId="88" applyNumberFormat="0" applyAlignment="0" applyProtection="0"/>
    <xf numFmtId="0" fontId="139" fillId="75" borderId="88" applyNumberFormat="0" applyAlignment="0" applyProtection="0"/>
    <xf numFmtId="0" fontId="139" fillId="75" borderId="88" applyNumberFormat="0" applyAlignment="0" applyProtection="0"/>
    <xf numFmtId="0" fontId="139" fillId="75" borderId="88" applyNumberFormat="0" applyAlignment="0" applyProtection="0"/>
    <xf numFmtId="0" fontId="139" fillId="75" borderId="88" applyNumberFormat="0" applyAlignment="0" applyProtection="0"/>
    <xf numFmtId="0" fontId="139" fillId="75" borderId="88" applyNumberFormat="0" applyAlignment="0" applyProtection="0"/>
    <xf numFmtId="0" fontId="108" fillId="83" borderId="74" applyNumberFormat="0" applyAlignment="0" applyProtection="0"/>
    <xf numFmtId="0" fontId="108" fillId="83" borderId="74" applyNumberFormat="0" applyAlignment="0" applyProtection="0"/>
    <xf numFmtId="0" fontId="139" fillId="75" borderId="88" applyNumberFormat="0" applyAlignment="0" applyProtection="0"/>
    <xf numFmtId="0" fontId="140" fillId="82" borderId="75" applyNumberFormat="0" applyAlignment="0" applyProtection="0"/>
    <xf numFmtId="0" fontId="140" fillId="82" borderId="75" applyNumberFormat="0" applyAlignment="0" applyProtection="0"/>
    <xf numFmtId="0" fontId="109" fillId="82" borderId="75" applyNumberFormat="0" applyAlignment="0" applyProtection="0"/>
    <xf numFmtId="0" fontId="140" fillId="82" borderId="75" applyNumberFormat="0" applyAlignment="0" applyProtection="0"/>
    <xf numFmtId="0" fontId="109" fillId="82" borderId="75" applyNumberFormat="0" applyAlignment="0" applyProtection="0"/>
    <xf numFmtId="0" fontId="108" fillId="83" borderId="74" applyNumberFormat="0" applyAlignment="0" applyProtection="0"/>
    <xf numFmtId="0" fontId="109" fillId="82" borderId="75" applyNumberFormat="0" applyAlignment="0" applyProtection="0"/>
    <xf numFmtId="0" fontId="108" fillId="83" borderId="74" applyNumberFormat="0" applyAlignment="0" applyProtection="0"/>
    <xf numFmtId="0" fontId="139" fillId="75" borderId="88" applyNumberFormat="0" applyAlignment="0" applyProtection="0"/>
    <xf numFmtId="0" fontId="108" fillId="83" borderId="74" applyNumberFormat="0" applyAlignment="0" applyProtection="0"/>
    <xf numFmtId="0" fontId="139" fillId="75" borderId="88" applyNumberFormat="0" applyAlignment="0" applyProtection="0"/>
    <xf numFmtId="0" fontId="139" fillId="75" borderId="88" applyNumberFormat="0" applyAlignment="0" applyProtection="0"/>
    <xf numFmtId="0" fontId="108" fillId="83" borderId="74" applyNumberFormat="0" applyAlignment="0" applyProtection="0"/>
    <xf numFmtId="0" fontId="139" fillId="75" borderId="88" applyNumberFormat="0" applyAlignment="0" applyProtection="0"/>
    <xf numFmtId="0" fontId="139" fillId="75" borderId="88" applyNumberFormat="0" applyAlignment="0" applyProtection="0"/>
    <xf numFmtId="0" fontId="139" fillId="75" borderId="88" applyNumberFormat="0" applyAlignment="0" applyProtection="0"/>
    <xf numFmtId="0" fontId="139" fillId="75" borderId="88" applyNumberFormat="0" applyAlignment="0" applyProtection="0"/>
    <xf numFmtId="0" fontId="139" fillId="75" borderId="88" applyNumberFormat="0" applyAlignment="0" applyProtection="0"/>
    <xf numFmtId="208" fontId="4" fillId="0" borderId="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3" fillId="0" borderId="0" applyNumberFormat="0" applyFill="0" applyBorder="0" applyAlignment="0" applyProtection="0"/>
    <xf numFmtId="0" fontId="121" fillId="0" borderId="0" applyNumberFormat="0" applyFill="0" applyBorder="0" applyAlignment="0" applyProtection="0"/>
    <xf numFmtId="0" fontId="113"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13"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25" fillId="0" borderId="0" applyNumberFormat="0" applyFill="0" applyBorder="0" applyAlignment="0" applyProtection="0"/>
    <xf numFmtId="0" fontId="141" fillId="0" borderId="0" applyNumberFormat="0" applyFill="0" applyBorder="0" applyAlignment="0" applyProtection="0"/>
    <xf numFmtId="0" fontId="125"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25"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1" fillId="0" borderId="0" applyNumberFormat="0" applyFill="0" applyBorder="0" applyAlignment="0" applyProtection="0"/>
    <xf numFmtId="0" fontId="142" fillId="0" borderId="89"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27" fillId="0" borderId="80" applyNumberFormat="0" applyFill="0" applyAlignment="0" applyProtection="0"/>
    <xf numFmtId="0" fontId="127" fillId="0" borderId="80"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27" fillId="0" borderId="80" applyNumberFormat="0" applyFill="0" applyAlignment="0" applyProtection="0"/>
    <xf numFmtId="0" fontId="142" fillId="0" borderId="89" applyNumberFormat="0" applyFill="0" applyAlignment="0" applyProtection="0"/>
    <xf numFmtId="0" fontId="127" fillId="0" borderId="80"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27" fillId="0" borderId="80"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42" fillId="0" borderId="89" applyNumberFormat="0" applyFill="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28" fillId="0" borderId="81" applyNumberFormat="0" applyFill="0" applyAlignment="0" applyProtection="0"/>
    <xf numFmtId="0" fontId="128" fillId="0" borderId="81"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28" fillId="0" borderId="81" applyNumberFormat="0" applyFill="0" applyAlignment="0" applyProtection="0"/>
    <xf numFmtId="0" fontId="145" fillId="0" borderId="90" applyNumberFormat="0" applyFill="0" applyAlignment="0" applyProtection="0"/>
    <xf numFmtId="0" fontId="128" fillId="0" borderId="81"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28" fillId="0" borderId="81"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45" fillId="0" borderId="90"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15" fillId="0" borderId="82" applyNumberFormat="0" applyFill="0" applyAlignment="0" applyProtection="0"/>
    <xf numFmtId="0" fontId="115" fillId="0" borderId="82"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15" fillId="0" borderId="82" applyNumberFormat="0" applyFill="0" applyAlignment="0" applyProtection="0"/>
    <xf numFmtId="0" fontId="135" fillId="0" borderId="91" applyNumberFormat="0" applyFill="0" applyAlignment="0" applyProtection="0"/>
    <xf numFmtId="0" fontId="115" fillId="0" borderId="82"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15" fillId="0" borderId="82"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35" fillId="0" borderId="91" applyNumberFormat="0" applyFill="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146" fillId="0" borderId="92" applyNumberFormat="0" applyFill="0" applyAlignment="0" applyProtection="0"/>
    <xf numFmtId="0" fontId="146" fillId="0" borderId="92" applyNumberFormat="0" applyFill="0" applyAlignment="0" applyProtection="0"/>
    <xf numFmtId="0" fontId="116" fillId="0" borderId="77" applyNumberFormat="0" applyFont="0" applyFill="0" applyAlignment="0" applyProtection="0"/>
    <xf numFmtId="0" fontId="146" fillId="0" borderId="92" applyNumberFormat="0" applyFill="0" applyAlignment="0" applyProtection="0"/>
    <xf numFmtId="0" fontId="146" fillId="0" borderId="92" applyNumberFormat="0" applyFill="0" applyAlignment="0" applyProtection="0"/>
    <xf numFmtId="0" fontId="116" fillId="0" borderId="77" applyNumberFormat="0" applyFont="0" applyFill="0" applyAlignment="0" applyProtection="0"/>
    <xf numFmtId="0" fontId="146" fillId="0" borderId="92" applyNumberFormat="0" applyFill="0" applyAlignment="0" applyProtection="0"/>
    <xf numFmtId="0" fontId="146" fillId="0" borderId="92" applyNumberFormat="0" applyFill="0" applyAlignment="0" applyProtection="0"/>
    <xf numFmtId="0" fontId="146" fillId="0" borderId="92" applyNumberFormat="0" applyFill="0" applyAlignment="0" applyProtection="0"/>
    <xf numFmtId="0" fontId="146" fillId="0" borderId="92" applyNumberFormat="0" applyFill="0" applyAlignment="0" applyProtection="0"/>
    <xf numFmtId="0" fontId="146" fillId="0" borderId="92" applyNumberFormat="0" applyFill="0" applyAlignment="0" applyProtection="0"/>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116" fillId="0" borderId="77" applyNumberFormat="0" applyFont="0" applyFill="0" applyAlignment="0" applyProtection="0"/>
    <xf numFmtId="0" fontId="4" fillId="0" borderId="76" applyNumberFormat="0" applyFont="0" applyFill="0" applyAlignment="0" applyProtection="0">
      <alignment vertical="top"/>
    </xf>
    <xf numFmtId="0" fontId="116" fillId="0" borderId="77" applyNumberFormat="0" applyFont="0" applyFill="0" applyAlignment="0" applyProtection="0"/>
    <xf numFmtId="0" fontId="146" fillId="0" borderId="92" applyNumberFormat="0" applyFill="0" applyAlignment="0" applyProtection="0"/>
    <xf numFmtId="0" fontId="146" fillId="0" borderId="92" applyNumberFormat="0" applyFill="0" applyAlignment="0" applyProtection="0"/>
    <xf numFmtId="0" fontId="146" fillId="0" borderId="92" applyNumberFormat="0" applyFill="0" applyAlignment="0" applyProtection="0"/>
    <xf numFmtId="0" fontId="146" fillId="0" borderId="92" applyNumberFormat="0" applyFill="0" applyAlignment="0" applyProtection="0"/>
    <xf numFmtId="0" fontId="146" fillId="0" borderId="92" applyNumberFormat="0" applyFill="0" applyAlignment="0" applyProtection="0"/>
    <xf numFmtId="0" fontId="146" fillId="0" borderId="92" applyNumberFormat="0" applyFill="0" applyAlignment="0" applyProtection="0"/>
    <xf numFmtId="0" fontId="146" fillId="0" borderId="92" applyNumberFormat="0" applyFill="0" applyAlignment="0" applyProtection="0"/>
    <xf numFmtId="0" fontId="146" fillId="0" borderId="92" applyNumberFormat="0" applyFill="0" applyAlignment="0" applyProtection="0"/>
    <xf numFmtId="0" fontId="146" fillId="0" borderId="92" applyNumberFormat="0" applyFill="0" applyAlignment="0" applyProtection="0"/>
    <xf numFmtId="0" fontId="116" fillId="0" borderId="77" applyNumberFormat="0" applyFont="0" applyFill="0" applyAlignment="0" applyProtection="0"/>
    <xf numFmtId="0" fontId="116" fillId="0" borderId="77" applyNumberFormat="0" applyFont="0" applyFill="0" applyAlignment="0" applyProtection="0"/>
    <xf numFmtId="0" fontId="146" fillId="0" borderId="92" applyNumberFormat="0" applyFill="0" applyAlignment="0" applyProtection="0"/>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0" fontId="4" fillId="0" borderId="76" applyNumberFormat="0" applyFont="0" applyFill="0" applyAlignment="0" applyProtection="0">
      <alignment vertical="top"/>
    </xf>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209" fontId="4" fillId="0" borderId="0" applyFont="0"/>
    <xf numFmtId="0" fontId="4" fillId="0" borderId="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0" fontId="54" fillId="0" borderId="0">
      <alignment horizontal="right" vertical="center"/>
    </xf>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54" fillId="0" borderId="0">
      <alignment horizontal="right" vertical="center"/>
    </xf>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99" fillId="0" borderId="0" applyFont="0" applyFill="0" applyBorder="0" applyAlignment="0" applyProtection="0"/>
    <xf numFmtId="43" fontId="65"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9" fillId="0" borderId="0" applyFont="0" applyFill="0" applyBorder="0" applyAlignment="0" applyProtection="0"/>
    <xf numFmtId="43" fontId="1" fillId="0" borderId="0" applyFont="0" applyFill="0" applyBorder="0" applyAlignment="0" applyProtection="0"/>
    <xf numFmtId="43" fontId="99" fillId="0" borderId="0" applyFont="0" applyFill="0" applyBorder="0" applyAlignment="0" applyProtection="0"/>
    <xf numFmtId="43" fontId="4" fillId="0" borderId="0" applyNumberFormat="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0" fontId="39" fillId="0" borderId="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4"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192" fillId="0" borderId="0"/>
    <xf numFmtId="0" fontId="192" fillId="0" borderId="0"/>
    <xf numFmtId="0" fontId="195" fillId="0" borderId="0"/>
    <xf numFmtId="172" fontId="4"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168" fontId="1" fillId="0" borderId="0" applyFont="0" applyFill="0" applyBorder="0" applyAlignment="0" applyProtection="0"/>
  </cellStyleXfs>
  <cellXfs count="881">
    <xf numFmtId="0" fontId="0" fillId="0" borderId="0" xfId="0"/>
    <xf numFmtId="0" fontId="5" fillId="0" borderId="0" xfId="3"/>
    <xf numFmtId="0" fontId="5" fillId="0" borderId="1" xfId="3" applyFill="1" applyBorder="1" applyAlignment="1">
      <alignment vertical="center"/>
    </xf>
    <xf numFmtId="0" fontId="8" fillId="0" borderId="0" xfId="3" applyFont="1"/>
    <xf numFmtId="0" fontId="9" fillId="0" borderId="0" xfId="0" applyFont="1"/>
    <xf numFmtId="0" fontId="15" fillId="0" borderId="0" xfId="0" applyFont="1" applyAlignment="1">
      <alignment horizontal="center"/>
    </xf>
    <xf numFmtId="0" fontId="15" fillId="2" borderId="0" xfId="0" applyFont="1" applyFill="1" applyAlignment="1">
      <alignment horizontal="center"/>
    </xf>
    <xf numFmtId="0" fontId="16" fillId="0" borderId="0" xfId="0" applyFont="1"/>
    <xf numFmtId="0" fontId="17" fillId="0" borderId="0" xfId="12" applyFont="1" applyFill="1" applyBorder="1" applyAlignment="1">
      <alignment horizontal="center"/>
    </xf>
    <xf numFmtId="169" fontId="19" fillId="0" borderId="0" xfId="13" applyNumberFormat="1" applyFont="1" applyFill="1" applyBorder="1" applyAlignment="1">
      <alignment horizontal="center"/>
    </xf>
    <xf numFmtId="169" fontId="20" fillId="0" borderId="0" xfId="13" applyNumberFormat="1" applyFont="1" applyFill="1" applyBorder="1" applyAlignment="1">
      <alignment horizontal="center"/>
    </xf>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11" fillId="0" borderId="0" xfId="0" applyFont="1"/>
    <xf numFmtId="0" fontId="12" fillId="4" borderId="6" xfId="0" applyFont="1" applyFill="1" applyBorder="1" applyAlignment="1">
      <alignment vertical="center"/>
    </xf>
    <xf numFmtId="169" fontId="10" fillId="0" borderId="7" xfId="11" applyNumberFormat="1" applyFont="1" applyFill="1" applyBorder="1"/>
    <xf numFmtId="170" fontId="12" fillId="7" borderId="5" xfId="11" applyNumberFormat="1" applyFont="1" applyFill="1" applyBorder="1" applyAlignment="1">
      <alignment horizontal="right" vertical="center" wrapText="1"/>
    </xf>
    <xf numFmtId="170" fontId="13" fillId="5" borderId="9" xfId="11" applyNumberFormat="1" applyFont="1" applyFill="1" applyBorder="1" applyAlignment="1">
      <alignment horizontal="right" vertical="center" wrapText="1"/>
    </xf>
    <xf numFmtId="170" fontId="12" fillId="7" borderId="9" xfId="11" applyNumberFormat="1" applyFont="1" applyFill="1" applyBorder="1" applyAlignment="1">
      <alignment horizontal="right" vertical="center" wrapText="1"/>
    </xf>
    <xf numFmtId="3" fontId="12" fillId="2" borderId="5" xfId="0" applyNumberFormat="1" applyFont="1" applyFill="1" applyBorder="1" applyAlignment="1">
      <alignment horizontal="right" vertical="center" wrapText="1"/>
    </xf>
    <xf numFmtId="0" fontId="12" fillId="4" borderId="5" xfId="0" applyFont="1" applyFill="1" applyBorder="1" applyAlignment="1">
      <alignment horizontal="right" vertical="center"/>
    </xf>
    <xf numFmtId="0" fontId="10" fillId="5" borderId="5" xfId="0" applyFont="1" applyFill="1" applyBorder="1" applyAlignment="1">
      <alignment horizontal="right" vertical="center" wrapText="1"/>
    </xf>
    <xf numFmtId="0" fontId="10" fillId="8" borderId="5" xfId="0" applyFont="1" applyFill="1" applyBorder="1" applyAlignment="1">
      <alignment horizontal="right" vertical="center" wrapText="1"/>
    </xf>
    <xf numFmtId="170" fontId="13" fillId="6" borderId="9" xfId="11" applyNumberFormat="1" applyFont="1" applyFill="1" applyBorder="1" applyAlignment="1">
      <alignment horizontal="right" vertical="center" wrapText="1"/>
    </xf>
    <xf numFmtId="43" fontId="16" fillId="0" borderId="0" xfId="11" applyFont="1" applyFill="1" applyBorder="1"/>
    <xf numFmtId="0" fontId="25" fillId="3" borderId="0" xfId="0" applyFont="1" applyFill="1" applyAlignment="1">
      <alignment horizontal="center" vertical="center"/>
    </xf>
    <xf numFmtId="0" fontId="14" fillId="0" borderId="0" xfId="0" applyFont="1"/>
    <xf numFmtId="0" fontId="26" fillId="0" borderId="0" xfId="0" applyFont="1" applyAlignment="1">
      <alignment horizontal="center"/>
    </xf>
    <xf numFmtId="0" fontId="26" fillId="14" borderId="0" xfId="0" applyFont="1" applyFill="1" applyAlignment="1">
      <alignment horizontal="center"/>
    </xf>
    <xf numFmtId="0" fontId="17" fillId="0" borderId="0" xfId="12" applyFont="1" applyBorder="1" applyAlignment="1">
      <alignment horizontal="center"/>
    </xf>
    <xf numFmtId="169" fontId="9" fillId="0" borderId="0" xfId="0" applyNumberFormat="1" applyFont="1"/>
    <xf numFmtId="169" fontId="0" fillId="0" borderId="0" xfId="0" applyNumberFormat="1"/>
    <xf numFmtId="169" fontId="15" fillId="0" borderId="0" xfId="0" applyNumberFormat="1" applyFont="1" applyAlignment="1">
      <alignment horizontal="center"/>
    </xf>
    <xf numFmtId="0" fontId="0" fillId="14" borderId="0" xfId="0" applyFill="1"/>
    <xf numFmtId="170" fontId="17" fillId="0" borderId="0" xfId="12" applyNumberFormat="1" applyFont="1" applyBorder="1" applyAlignment="1">
      <alignment horizontal="center"/>
    </xf>
    <xf numFmtId="0" fontId="19" fillId="0" borderId="0" xfId="12" applyFont="1" applyFill="1" applyBorder="1" applyAlignment="1">
      <alignment horizontal="left"/>
    </xf>
    <xf numFmtId="0" fontId="18" fillId="0" borderId="0" xfId="12" applyFont="1" applyFill="1" applyBorder="1" applyAlignment="1">
      <alignment horizontal="center"/>
    </xf>
    <xf numFmtId="0" fontId="19" fillId="14" borderId="0" xfId="12" applyFont="1" applyFill="1" applyBorder="1" applyAlignment="1">
      <alignment horizontal="left"/>
    </xf>
    <xf numFmtId="169" fontId="19" fillId="14" borderId="0" xfId="13" applyNumberFormat="1" applyFont="1" applyFill="1" applyBorder="1" applyAlignment="1">
      <alignment horizontal="center"/>
    </xf>
    <xf numFmtId="0" fontId="13" fillId="14" borderId="3" xfId="0" applyFont="1" applyFill="1" applyBorder="1" applyAlignment="1">
      <alignment vertical="center" wrapText="1"/>
    </xf>
    <xf numFmtId="169" fontId="13" fillId="14" borderId="9" xfId="11" applyNumberFormat="1" applyFont="1" applyFill="1" applyBorder="1" applyAlignment="1">
      <alignment horizontal="right" vertical="center" wrapText="1"/>
    </xf>
    <xf numFmtId="0" fontId="12" fillId="14" borderId="6" xfId="0" applyFont="1" applyFill="1" applyBorder="1" applyAlignment="1">
      <alignment vertical="center"/>
    </xf>
    <xf numFmtId="169" fontId="12" fillId="14" borderId="9" xfId="11" applyNumberFormat="1" applyFont="1" applyFill="1" applyBorder="1" applyAlignment="1">
      <alignment horizontal="right" vertical="center" wrapText="1"/>
    </xf>
    <xf numFmtId="0" fontId="9" fillId="14" borderId="0" xfId="0" applyFont="1" applyFill="1"/>
    <xf numFmtId="169" fontId="12" fillId="14" borderId="3" xfId="11" applyNumberFormat="1" applyFont="1" applyFill="1" applyBorder="1" applyAlignment="1">
      <alignment horizontal="right" vertical="center" wrapText="1"/>
    </xf>
    <xf numFmtId="0" fontId="0" fillId="0" borderId="0" xfId="0" applyAlignment="1">
      <alignment horizontal="center"/>
    </xf>
    <xf numFmtId="0" fontId="28" fillId="112" borderId="0" xfId="0" applyFont="1" applyFill="1" applyAlignment="1">
      <alignment horizontal="center" vertical="center" wrapText="1"/>
    </xf>
    <xf numFmtId="169" fontId="19" fillId="0" borderId="0" xfId="23" applyNumberFormat="1" applyFont="1" applyFill="1" applyBorder="1" applyAlignment="1">
      <alignment horizontal="left" indent="2"/>
    </xf>
    <xf numFmtId="0" fontId="147" fillId="113" borderId="0" xfId="2" applyFont="1" applyFill="1" applyAlignment="1">
      <alignment horizontal="center" vertical="center"/>
    </xf>
    <xf numFmtId="170" fontId="28" fillId="18" borderId="0" xfId="5111" applyNumberFormat="1" applyFont="1" applyFill="1" applyAlignment="1">
      <alignment horizontal="center" vertical="center"/>
    </xf>
    <xf numFmtId="218" fontId="148" fillId="14" borderId="0" xfId="7867" applyNumberFormat="1" applyFont="1" applyFill="1" applyBorder="1" applyAlignment="1">
      <alignment horizontal="center" vertical="center"/>
    </xf>
    <xf numFmtId="0" fontId="149" fillId="0" borderId="0" xfId="0" applyFont="1" applyAlignment="1">
      <alignment horizontal="left"/>
    </xf>
    <xf numFmtId="172" fontId="150" fillId="14" borderId="0" xfId="21" applyFont="1" applyFill="1" applyBorder="1" applyAlignment="1">
      <alignment horizontal="right" vertical="center" indent="1"/>
    </xf>
    <xf numFmtId="170" fontId="20" fillId="0" borderId="96" xfId="13" applyNumberFormat="1" applyFont="1" applyFill="1" applyBorder="1" applyAlignment="1">
      <alignment horizontal="center"/>
    </xf>
    <xf numFmtId="169" fontId="20" fillId="0" borderId="96" xfId="13" applyNumberFormat="1" applyFont="1" applyFill="1" applyBorder="1" applyAlignment="1">
      <alignment horizontal="center"/>
    </xf>
    <xf numFmtId="170" fontId="20" fillId="0" borderId="96" xfId="23" applyNumberFormat="1" applyFont="1" applyFill="1" applyBorder="1" applyAlignment="1">
      <alignment horizontal="left" indent="2"/>
    </xf>
    <xf numFmtId="1" fontId="28" fillId="116" borderId="0" xfId="0" applyNumberFormat="1" applyFont="1" applyFill="1" applyAlignment="1">
      <alignment horizontal="center" vertical="center" wrapText="1"/>
    </xf>
    <xf numFmtId="172" fontId="151" fillId="14" borderId="0" xfId="21" applyFont="1" applyFill="1" applyBorder="1" applyAlignment="1">
      <alignment horizontal="right" vertical="center" indent="1"/>
    </xf>
    <xf numFmtId="172" fontId="152" fillId="14" borderId="0" xfId="21" applyFont="1" applyFill="1" applyAlignment="1"/>
    <xf numFmtId="0" fontId="5" fillId="0" borderId="0" xfId="3" applyFill="1" applyBorder="1" applyAlignment="1">
      <alignment vertical="center"/>
    </xf>
    <xf numFmtId="0" fontId="153" fillId="0" borderId="0" xfId="0" applyFont="1"/>
    <xf numFmtId="0" fontId="154" fillId="0" borderId="0" xfId="0" applyFont="1"/>
    <xf numFmtId="0" fontId="156" fillId="0" borderId="0" xfId="0" applyFont="1"/>
    <xf numFmtId="0" fontId="15" fillId="0" borderId="0" xfId="0" applyFont="1"/>
    <xf numFmtId="0" fontId="157" fillId="3" borderId="0" xfId="0" applyFont="1" applyFill="1"/>
    <xf numFmtId="0" fontId="158" fillId="3" borderId="0" xfId="0" applyFont="1" applyFill="1" applyAlignment="1">
      <alignment horizontal="center" vertical="center"/>
    </xf>
    <xf numFmtId="0" fontId="17" fillId="0" borderId="0" xfId="12" applyFont="1" applyFill="1" applyBorder="1" applyAlignment="1">
      <alignment horizontal="left"/>
    </xf>
    <xf numFmtId="0" fontId="159" fillId="0" borderId="0" xfId="12" applyFont="1" applyFill="1" applyBorder="1" applyAlignment="1">
      <alignment horizontal="left"/>
    </xf>
    <xf numFmtId="169" fontId="159" fillId="0" borderId="0" xfId="23" applyNumberFormat="1" applyFont="1" applyFill="1" applyBorder="1" applyAlignment="1">
      <alignment horizontal="center"/>
    </xf>
    <xf numFmtId="0" fontId="160" fillId="0" borderId="96" xfId="12" applyFont="1" applyFill="1" applyBorder="1" applyAlignment="1">
      <alignment horizontal="left"/>
    </xf>
    <xf numFmtId="170" fontId="160" fillId="0" borderId="96" xfId="23" applyNumberFormat="1" applyFont="1" applyFill="1" applyBorder="1" applyAlignment="1">
      <alignment horizontal="center"/>
    </xf>
    <xf numFmtId="169" fontId="160" fillId="0" borderId="96" xfId="23" applyNumberFormat="1" applyFont="1" applyFill="1" applyBorder="1" applyAlignment="1">
      <alignment horizontal="center"/>
    </xf>
    <xf numFmtId="0" fontId="161" fillId="0" borderId="0" xfId="0" applyFont="1" applyAlignment="1">
      <alignment vertical="center"/>
    </xf>
    <xf numFmtId="0" fontId="162" fillId="0" borderId="0" xfId="0" applyFont="1" applyAlignment="1">
      <alignment vertical="center"/>
    </xf>
    <xf numFmtId="0" fontId="163" fillId="0" borderId="0" xfId="0" applyFont="1"/>
    <xf numFmtId="0" fontId="163" fillId="3" borderId="0" xfId="0" applyFont="1" applyFill="1"/>
    <xf numFmtId="0" fontId="17" fillId="3" borderId="0" xfId="0" applyFont="1" applyFill="1" applyAlignment="1">
      <alignment horizontal="center" vertical="center"/>
    </xf>
    <xf numFmtId="0" fontId="164" fillId="4" borderId="2" xfId="0" applyFont="1" applyFill="1" applyBorder="1" applyAlignment="1">
      <alignment vertical="center"/>
    </xf>
    <xf numFmtId="0" fontId="164" fillId="4" borderId="6" xfId="0" applyFont="1" applyFill="1" applyBorder="1" applyAlignment="1">
      <alignment vertical="center"/>
    </xf>
    <xf numFmtId="0" fontId="165" fillId="5" borderId="3" xfId="0" applyFont="1" applyFill="1" applyBorder="1" applyAlignment="1">
      <alignment vertical="center" wrapText="1"/>
    </xf>
    <xf numFmtId="0" fontId="162" fillId="5" borderId="5" xfId="0" applyFont="1" applyFill="1" applyBorder="1" applyAlignment="1">
      <alignment horizontal="right" vertical="center" wrapText="1"/>
    </xf>
    <xf numFmtId="0" fontId="23" fillId="6" borderId="3" xfId="0" applyFont="1" applyFill="1" applyBorder="1" applyAlignment="1">
      <alignment horizontal="left" vertical="center" wrapText="1" indent="1"/>
    </xf>
    <xf numFmtId="169" fontId="23" fillId="0" borderId="7" xfId="11" applyNumberFormat="1" applyFont="1" applyFill="1" applyBorder="1"/>
    <xf numFmtId="0" fontId="164" fillId="7" borderId="8" xfId="0" applyFont="1" applyFill="1" applyBorder="1" applyAlignment="1">
      <alignment vertical="center"/>
    </xf>
    <xf numFmtId="170" fontId="164" fillId="7" borderId="5" xfId="11" applyNumberFormat="1" applyFont="1" applyFill="1" applyBorder="1" applyAlignment="1">
      <alignment horizontal="right" vertical="center" wrapText="1"/>
    </xf>
    <xf numFmtId="170" fontId="165" fillId="5" borderId="9" xfId="11" applyNumberFormat="1" applyFont="1" applyFill="1" applyBorder="1" applyAlignment="1">
      <alignment horizontal="right" vertical="center" wrapText="1"/>
    </xf>
    <xf numFmtId="169" fontId="165" fillId="5" borderId="9" xfId="0" applyNumberFormat="1" applyFont="1" applyFill="1" applyBorder="1" applyAlignment="1">
      <alignment wrapText="1"/>
    </xf>
    <xf numFmtId="0" fontId="164" fillId="7" borderId="0" xfId="0" applyFont="1" applyFill="1" applyAlignment="1">
      <alignment vertical="center"/>
    </xf>
    <xf numFmtId="170" fontId="164" fillId="7" borderId="9" xfId="11" applyNumberFormat="1" applyFont="1" applyFill="1" applyBorder="1" applyAlignment="1">
      <alignment horizontal="right" vertical="center" wrapText="1"/>
    </xf>
    <xf numFmtId="170" fontId="164" fillId="7" borderId="9" xfId="0" applyNumberFormat="1" applyFont="1" applyFill="1" applyBorder="1" applyAlignment="1">
      <alignment wrapText="1"/>
    </xf>
    <xf numFmtId="0" fontId="164" fillId="2" borderId="0" xfId="0" applyFont="1" applyFill="1" applyAlignment="1">
      <alignment vertical="center"/>
    </xf>
    <xf numFmtId="3" fontId="164" fillId="2" borderId="5" xfId="0" applyNumberFormat="1" applyFont="1" applyFill="1" applyBorder="1" applyAlignment="1">
      <alignment horizontal="right" vertical="center" wrapText="1"/>
    </xf>
    <xf numFmtId="0" fontId="164" fillId="4" borderId="5" xfId="0" applyFont="1" applyFill="1" applyBorder="1" applyAlignment="1">
      <alignment horizontal="right" vertical="center"/>
    </xf>
    <xf numFmtId="0" fontId="23" fillId="5" borderId="5" xfId="0" applyFont="1" applyFill="1" applyBorder="1" applyAlignment="1">
      <alignment horizontal="right" vertical="center" wrapText="1"/>
    </xf>
    <xf numFmtId="169" fontId="23" fillId="0" borderId="0" xfId="11" applyNumberFormat="1" applyFont="1" applyFill="1" applyBorder="1"/>
    <xf numFmtId="0" fontId="165" fillId="8" borderId="3" xfId="0" applyFont="1" applyFill="1" applyBorder="1" applyAlignment="1">
      <alignment vertical="center" wrapText="1"/>
    </xf>
    <xf numFmtId="0" fontId="23" fillId="8" borderId="5" xfId="0" applyFont="1" applyFill="1" applyBorder="1" applyAlignment="1">
      <alignment horizontal="right" vertical="center" wrapText="1"/>
    </xf>
    <xf numFmtId="0" fontId="165" fillId="8" borderId="2" xfId="0" applyFont="1" applyFill="1" applyBorder="1" applyAlignment="1">
      <alignment vertical="center" wrapText="1"/>
    </xf>
    <xf numFmtId="0" fontId="164" fillId="7" borderId="6" xfId="0" applyFont="1" applyFill="1" applyBorder="1" applyAlignment="1">
      <alignment vertical="center"/>
    </xf>
    <xf numFmtId="43" fontId="15" fillId="0" borderId="0" xfId="11" applyFont="1" applyFill="1" applyBorder="1"/>
    <xf numFmtId="169" fontId="156" fillId="0" borderId="0" xfId="0" applyNumberFormat="1" applyFont="1"/>
    <xf numFmtId="169" fontId="23" fillId="0" borderId="10" xfId="11" applyNumberFormat="1" applyFont="1" applyFill="1" applyBorder="1"/>
    <xf numFmtId="169" fontId="159" fillId="0" borderId="0" xfId="13" applyNumberFormat="1" applyFont="1" applyFill="1" applyBorder="1" applyAlignment="1">
      <alignment horizontal="center"/>
    </xf>
    <xf numFmtId="170" fontId="160" fillId="0" borderId="96" xfId="13" applyNumberFormat="1" applyFont="1" applyFill="1" applyBorder="1" applyAlignment="1">
      <alignment horizontal="center"/>
    </xf>
    <xf numFmtId="169" fontId="160" fillId="0" borderId="96" xfId="13" applyNumberFormat="1" applyFont="1" applyFill="1" applyBorder="1" applyAlignment="1">
      <alignment horizontal="center"/>
    </xf>
    <xf numFmtId="170" fontId="166" fillId="0" borderId="0" xfId="11" applyNumberFormat="1" applyFont="1" applyFill="1" applyBorder="1" applyAlignment="1">
      <alignment vertical="center"/>
    </xf>
    <xf numFmtId="170" fontId="156" fillId="0" borderId="0" xfId="0" applyNumberFormat="1" applyFont="1"/>
    <xf numFmtId="0" fontId="163" fillId="9" borderId="0" xfId="0" applyFont="1" applyFill="1"/>
    <xf numFmtId="0" fontId="164" fillId="10" borderId="2" xfId="0" applyFont="1" applyFill="1" applyBorder="1" applyAlignment="1">
      <alignment vertical="center"/>
    </xf>
    <xf numFmtId="0" fontId="164" fillId="10" borderId="6" xfId="0" applyFont="1" applyFill="1" applyBorder="1" applyAlignment="1">
      <alignment vertical="center"/>
    </xf>
    <xf numFmtId="0" fontId="165" fillId="11" borderId="3" xfId="0" applyFont="1" applyFill="1" applyBorder="1" applyAlignment="1">
      <alignment vertical="center" wrapText="1"/>
    </xf>
    <xf numFmtId="0" fontId="162" fillId="11" borderId="5" xfId="0" applyFont="1" applyFill="1" applyBorder="1" applyAlignment="1">
      <alignment horizontal="right" vertical="center" wrapText="1"/>
    </xf>
    <xf numFmtId="0" fontId="23" fillId="12" borderId="3" xfId="0" applyFont="1" applyFill="1" applyBorder="1" applyAlignment="1">
      <alignment horizontal="left" vertical="center" wrapText="1" indent="1"/>
    </xf>
    <xf numFmtId="0" fontId="164" fillId="13" borderId="8" xfId="0" applyFont="1" applyFill="1" applyBorder="1" applyAlignment="1">
      <alignment vertical="center"/>
    </xf>
    <xf numFmtId="170" fontId="164" fillId="13" borderId="5" xfId="11" applyNumberFormat="1" applyFont="1" applyFill="1" applyBorder="1" applyAlignment="1">
      <alignment horizontal="right" vertical="center" wrapText="1"/>
    </xf>
    <xf numFmtId="170" fontId="165" fillId="11" borderId="9" xfId="11" applyNumberFormat="1" applyFont="1" applyFill="1" applyBorder="1" applyAlignment="1">
      <alignment horizontal="right" vertical="center" wrapText="1"/>
    </xf>
    <xf numFmtId="0" fontId="164" fillId="13" borderId="0" xfId="0" applyFont="1" applyFill="1" applyAlignment="1">
      <alignment vertical="center"/>
    </xf>
    <xf numFmtId="170" fontId="164" fillId="13" borderId="9" xfId="11" applyNumberFormat="1" applyFont="1" applyFill="1" applyBorder="1" applyAlignment="1">
      <alignment horizontal="right" vertical="center" wrapText="1"/>
    </xf>
    <xf numFmtId="0" fontId="164" fillId="14" borderId="0" xfId="0" applyFont="1" applyFill="1" applyAlignment="1">
      <alignment vertical="center"/>
    </xf>
    <xf numFmtId="3" fontId="164" fillId="14" borderId="5" xfId="0" applyNumberFormat="1" applyFont="1" applyFill="1" applyBorder="1" applyAlignment="1">
      <alignment horizontal="right" vertical="center" wrapText="1"/>
    </xf>
    <xf numFmtId="0" fontId="164" fillId="10" borderId="5" xfId="0" applyFont="1" applyFill="1" applyBorder="1" applyAlignment="1">
      <alignment horizontal="right" vertical="center"/>
    </xf>
    <xf numFmtId="0" fontId="23" fillId="11" borderId="5" xfId="0" applyFont="1" applyFill="1" applyBorder="1" applyAlignment="1">
      <alignment horizontal="right" vertical="center" wrapText="1"/>
    </xf>
    <xf numFmtId="0" fontId="165" fillId="15" borderId="3" xfId="0" applyFont="1" applyFill="1" applyBorder="1" applyAlignment="1">
      <alignment vertical="center" wrapText="1"/>
    </xf>
    <xf numFmtId="0" fontId="23" fillId="15" borderId="5" xfId="0" applyFont="1" applyFill="1" applyBorder="1" applyAlignment="1">
      <alignment horizontal="right" vertical="center" wrapText="1"/>
    </xf>
    <xf numFmtId="0" fontId="165" fillId="15" borderId="2" xfId="0" applyFont="1" applyFill="1" applyBorder="1" applyAlignment="1">
      <alignment vertical="center" wrapText="1"/>
    </xf>
    <xf numFmtId="0" fontId="164" fillId="13" borderId="6" xfId="0" applyFont="1" applyFill="1" applyBorder="1" applyAlignment="1">
      <alignment vertical="center"/>
    </xf>
    <xf numFmtId="0" fontId="160" fillId="0" borderId="0" xfId="12" applyFont="1" applyFill="1" applyBorder="1" applyAlignment="1">
      <alignment horizontal="left"/>
    </xf>
    <xf numFmtId="0" fontId="26" fillId="0" borderId="0" xfId="0" applyFont="1"/>
    <xf numFmtId="0" fontId="165" fillId="6" borderId="3" xfId="0" applyFont="1" applyFill="1" applyBorder="1" applyAlignment="1">
      <alignment vertical="center" wrapText="1"/>
    </xf>
    <xf numFmtId="0" fontId="23" fillId="6" borderId="4" xfId="0" applyFont="1" applyFill="1" applyBorder="1" applyAlignment="1">
      <alignment horizontal="left" vertical="center" wrapText="1" indent="1"/>
    </xf>
    <xf numFmtId="0" fontId="167" fillId="0" borderId="96" xfId="0" applyFont="1" applyBorder="1"/>
    <xf numFmtId="38" fontId="168" fillId="0" borderId="96" xfId="0" applyNumberFormat="1" applyFont="1" applyBorder="1" applyAlignment="1">
      <alignment horizontal="center" vertical="center"/>
    </xf>
    <xf numFmtId="0" fontId="17" fillId="0" borderId="0" xfId="12" applyFont="1" applyBorder="1" applyAlignment="1">
      <alignment horizontal="left"/>
    </xf>
    <xf numFmtId="169" fontId="160" fillId="0" borderId="0" xfId="13" applyNumberFormat="1" applyFont="1" applyFill="1" applyBorder="1" applyAlignment="1">
      <alignment horizontal="center"/>
    </xf>
    <xf numFmtId="0" fontId="162" fillId="11" borderId="4" xfId="0" applyFont="1" applyFill="1" applyBorder="1" applyAlignment="1">
      <alignment horizontal="right" vertical="center" wrapText="1"/>
    </xf>
    <xf numFmtId="170" fontId="164" fillId="13" borderId="4" xfId="11" applyNumberFormat="1" applyFont="1" applyFill="1" applyBorder="1" applyAlignment="1">
      <alignment horizontal="right" vertical="center" wrapText="1"/>
    </xf>
    <xf numFmtId="170" fontId="165" fillId="11" borderId="3" xfId="11" applyNumberFormat="1" applyFont="1" applyFill="1" applyBorder="1" applyAlignment="1">
      <alignment horizontal="right" vertical="center" wrapText="1"/>
    </xf>
    <xf numFmtId="170" fontId="164" fillId="13" borderId="3" xfId="11" applyNumberFormat="1" applyFont="1" applyFill="1" applyBorder="1" applyAlignment="1">
      <alignment horizontal="right" vertical="center" wrapText="1"/>
    </xf>
    <xf numFmtId="3" fontId="164" fillId="14" borderId="4" xfId="0" applyNumberFormat="1" applyFont="1" applyFill="1" applyBorder="1" applyAlignment="1">
      <alignment horizontal="right" vertical="center" wrapText="1"/>
    </xf>
    <xf numFmtId="0" fontId="164" fillId="10" borderId="4" xfId="0" applyFont="1" applyFill="1" applyBorder="1" applyAlignment="1">
      <alignment horizontal="right" vertical="center"/>
    </xf>
    <xf numFmtId="0" fontId="23" fillId="11" borderId="4" xfId="0" applyFont="1" applyFill="1" applyBorder="1" applyAlignment="1">
      <alignment horizontal="right" vertical="center" wrapText="1"/>
    </xf>
    <xf numFmtId="0" fontId="23" fillId="15" borderId="4" xfId="0" applyFont="1" applyFill="1" applyBorder="1" applyAlignment="1">
      <alignment horizontal="right" vertical="center" wrapText="1"/>
    </xf>
    <xf numFmtId="170" fontId="156" fillId="0" borderId="0" xfId="11" applyNumberFormat="1" applyFont="1"/>
    <xf numFmtId="169" fontId="159" fillId="0" borderId="0" xfId="13" applyNumberFormat="1" applyFont="1" applyFill="1" applyAlignment="1">
      <alignment horizontal="center"/>
    </xf>
    <xf numFmtId="170" fontId="159" fillId="0" borderId="0" xfId="11" applyNumberFormat="1" applyFont="1" applyFill="1" applyBorder="1" applyAlignment="1">
      <alignment horizontal="center"/>
    </xf>
    <xf numFmtId="169" fontId="17" fillId="0" borderId="0" xfId="12" applyNumberFormat="1" applyFont="1" applyFill="1" applyBorder="1" applyAlignment="1">
      <alignment horizontal="center"/>
    </xf>
    <xf numFmtId="169" fontId="160" fillId="0" borderId="0" xfId="12" applyNumberFormat="1" applyFont="1" applyFill="1" applyBorder="1" applyAlignment="1">
      <alignment horizontal="left"/>
    </xf>
    <xf numFmtId="0" fontId="17" fillId="0" borderId="0" xfId="12" applyFont="1" applyAlignment="1">
      <alignment horizontal="left"/>
    </xf>
    <xf numFmtId="0" fontId="17" fillId="0" borderId="0" xfId="12" applyFont="1" applyAlignment="1">
      <alignment horizontal="center"/>
    </xf>
    <xf numFmtId="0" fontId="159" fillId="0" borderId="0" xfId="12" applyFont="1" applyAlignment="1">
      <alignment horizontal="left"/>
    </xf>
    <xf numFmtId="169" fontId="159" fillId="0" borderId="0" xfId="13" applyNumberFormat="1" applyFont="1" applyAlignment="1">
      <alignment horizontal="center"/>
    </xf>
    <xf numFmtId="0" fontId="160" fillId="0" borderId="0" xfId="12" applyFont="1" applyAlignment="1">
      <alignment horizontal="left"/>
    </xf>
    <xf numFmtId="169" fontId="160" fillId="0" borderId="0" xfId="13" applyNumberFormat="1" applyFont="1" applyAlignment="1">
      <alignment horizontal="center"/>
    </xf>
    <xf numFmtId="0" fontId="160" fillId="0" borderId="96" xfId="12" applyFont="1" applyBorder="1" applyAlignment="1">
      <alignment horizontal="left"/>
    </xf>
    <xf numFmtId="170" fontId="160" fillId="0" borderId="96" xfId="13" applyNumberFormat="1" applyFont="1" applyBorder="1" applyAlignment="1">
      <alignment horizontal="center"/>
    </xf>
    <xf numFmtId="169" fontId="26" fillId="0" borderId="0" xfId="0" applyNumberFormat="1" applyFont="1"/>
    <xf numFmtId="0" fontId="164" fillId="13" borderId="94" xfId="0" applyFont="1" applyFill="1" applyBorder="1" applyAlignment="1">
      <alignment vertical="center"/>
    </xf>
    <xf numFmtId="0" fontId="165" fillId="11" borderId="4" xfId="0" applyFont="1" applyFill="1" applyBorder="1" applyAlignment="1">
      <alignment vertical="center" wrapText="1"/>
    </xf>
    <xf numFmtId="169" fontId="23" fillId="0" borderId="93" xfId="11" applyNumberFormat="1" applyFont="1" applyFill="1" applyBorder="1"/>
    <xf numFmtId="170" fontId="17" fillId="0" borderId="0" xfId="12" applyNumberFormat="1" applyFont="1" applyFill="1" applyBorder="1" applyAlignment="1">
      <alignment horizontal="center"/>
    </xf>
    <xf numFmtId="0" fontId="164" fillId="10" borderId="95" xfId="0" applyFont="1" applyFill="1" applyBorder="1" applyAlignment="1">
      <alignment vertical="center"/>
    </xf>
    <xf numFmtId="0" fontId="164" fillId="10" borderId="94" xfId="0" applyFont="1" applyFill="1" applyBorder="1" applyAlignment="1">
      <alignment vertical="center"/>
    </xf>
    <xf numFmtId="0" fontId="165" fillId="11" borderId="0" xfId="0" applyFont="1" applyFill="1" applyAlignment="1">
      <alignment vertical="center" wrapText="1"/>
    </xf>
    <xf numFmtId="0" fontId="162" fillId="11" borderId="0" xfId="0" applyFont="1" applyFill="1" applyAlignment="1">
      <alignment horizontal="right" vertical="center" wrapText="1"/>
    </xf>
    <xf numFmtId="0" fontId="23" fillId="14" borderId="0" xfId="0" applyFont="1" applyFill="1" applyAlignment="1">
      <alignment horizontal="left" vertical="center" wrapText="1" indent="1"/>
    </xf>
    <xf numFmtId="169" fontId="23" fillId="14" borderId="0" xfId="11" applyNumberFormat="1" applyFont="1" applyFill="1" applyBorder="1"/>
    <xf numFmtId="170" fontId="164" fillId="13" borderId="0" xfId="11" applyNumberFormat="1" applyFont="1" applyFill="1" applyBorder="1" applyAlignment="1">
      <alignment horizontal="right" vertical="center" wrapText="1"/>
    </xf>
    <xf numFmtId="170" fontId="165" fillId="11" borderId="0" xfId="11" applyNumberFormat="1" applyFont="1" applyFill="1" applyBorder="1" applyAlignment="1">
      <alignment horizontal="right" vertical="center" wrapText="1"/>
    </xf>
    <xf numFmtId="3" fontId="164" fillId="14" borderId="0" xfId="0" applyNumberFormat="1" applyFont="1" applyFill="1" applyAlignment="1">
      <alignment horizontal="right" vertical="center" wrapText="1"/>
    </xf>
    <xf numFmtId="0" fontId="164" fillId="10" borderId="0" xfId="0" applyFont="1" applyFill="1" applyAlignment="1">
      <alignment vertical="center"/>
    </xf>
    <xf numFmtId="0" fontId="164" fillId="10" borderId="0" xfId="0" applyFont="1" applyFill="1" applyAlignment="1">
      <alignment horizontal="right" vertical="center"/>
    </xf>
    <xf numFmtId="0" fontId="23" fillId="11" borderId="0" xfId="0" applyFont="1" applyFill="1" applyAlignment="1">
      <alignment horizontal="right" vertical="center" wrapText="1"/>
    </xf>
    <xf numFmtId="0" fontId="165" fillId="15" borderId="0" xfId="0" applyFont="1" applyFill="1" applyAlignment="1">
      <alignment vertical="center" wrapText="1"/>
    </xf>
    <xf numFmtId="0" fontId="23" fillId="15" borderId="0" xfId="0" applyFont="1" applyFill="1" applyAlignment="1">
      <alignment horizontal="right" vertical="center" wrapText="1"/>
    </xf>
    <xf numFmtId="0" fontId="26" fillId="14" borderId="0" xfId="0" applyFont="1" applyFill="1"/>
    <xf numFmtId="0" fontId="23" fillId="14" borderId="3" xfId="0" applyFont="1" applyFill="1" applyBorder="1" applyAlignment="1">
      <alignment horizontal="left" vertical="center" wrapText="1" indent="1"/>
    </xf>
    <xf numFmtId="169" fontId="23" fillId="14" borderId="10" xfId="11" applyNumberFormat="1" applyFont="1" applyFill="1" applyBorder="1"/>
    <xf numFmtId="0" fontId="23" fillId="14" borderId="11" xfId="0" applyFont="1" applyFill="1" applyBorder="1" applyAlignment="1">
      <alignment horizontal="left" vertical="center" wrapText="1" indent="1"/>
    </xf>
    <xf numFmtId="169" fontId="23" fillId="14" borderId="12" xfId="11" applyNumberFormat="1" applyFont="1" applyFill="1" applyBorder="1"/>
    <xf numFmtId="0" fontId="23" fillId="12" borderId="0" xfId="0" applyFont="1" applyFill="1" applyAlignment="1">
      <alignment horizontal="left" vertical="center" wrapText="1" indent="1"/>
    </xf>
    <xf numFmtId="43" fontId="26" fillId="0" borderId="0" xfId="11" applyFont="1" applyBorder="1"/>
    <xf numFmtId="0" fontId="157" fillId="9" borderId="0" xfId="0" applyFont="1" applyFill="1"/>
    <xf numFmtId="0" fontId="158" fillId="9" borderId="0" xfId="0" applyFont="1" applyFill="1" applyAlignment="1">
      <alignment horizontal="center" vertical="center"/>
    </xf>
    <xf numFmtId="43" fontId="26" fillId="0" borderId="0" xfId="11" applyFont="1"/>
    <xf numFmtId="0" fontId="88" fillId="14" borderId="0" xfId="14" applyFont="1" applyFill="1"/>
    <xf numFmtId="0" fontId="170" fillId="14" borderId="0" xfId="14" applyFont="1" applyFill="1"/>
    <xf numFmtId="171" fontId="88" fillId="14" borderId="0" xfId="15" applyNumberFormat="1" applyFont="1" applyFill="1" applyBorder="1"/>
    <xf numFmtId="171" fontId="171" fillId="14" borderId="0" xfId="0" applyNumberFormat="1" applyFont="1" applyFill="1"/>
    <xf numFmtId="0" fontId="172" fillId="0" borderId="1" xfId="0" applyFont="1" applyBorder="1" applyAlignment="1">
      <alignment vertical="center"/>
    </xf>
    <xf numFmtId="0" fontId="150" fillId="0" borderId="0" xfId="0" applyFont="1"/>
    <xf numFmtId="0" fontId="0" fillId="0" borderId="97" xfId="0" applyBorder="1"/>
    <xf numFmtId="0" fontId="0" fillId="117" borderId="97" xfId="0" applyFill="1" applyBorder="1"/>
    <xf numFmtId="0" fontId="154" fillId="117" borderId="97" xfId="0" applyFont="1" applyFill="1" applyBorder="1"/>
    <xf numFmtId="0" fontId="162" fillId="0" borderId="0" xfId="16" applyFont="1"/>
    <xf numFmtId="0" fontId="23" fillId="12" borderId="11" xfId="0" applyFont="1" applyFill="1" applyBorder="1" applyAlignment="1">
      <alignment horizontal="left" vertical="center" wrapText="1" indent="1"/>
    </xf>
    <xf numFmtId="169" fontId="23" fillId="0" borderId="12" xfId="21" applyNumberFormat="1" applyFont="1" applyFill="1" applyBorder="1"/>
    <xf numFmtId="0" fontId="158" fillId="115" borderId="0" xfId="0" applyFont="1" applyFill="1" applyAlignment="1">
      <alignment horizontal="center"/>
    </xf>
    <xf numFmtId="0" fontId="158" fillId="115" borderId="0" xfId="0" applyFont="1" applyFill="1" applyAlignment="1">
      <alignment horizontal="center" vertical="center"/>
    </xf>
    <xf numFmtId="0" fontId="155" fillId="0" borderId="0" xfId="0" applyFont="1"/>
    <xf numFmtId="0" fontId="169" fillId="0" borderId="0" xfId="12" quotePrefix="1" applyFont="1" applyFill="1" applyBorder="1" applyAlignment="1">
      <alignment horizontal="left" vertical="center" wrapText="1"/>
    </xf>
    <xf numFmtId="0" fontId="158" fillId="119" borderId="96" xfId="12" applyFont="1" applyFill="1" applyBorder="1" applyAlignment="1">
      <alignment horizontal="left"/>
    </xf>
    <xf numFmtId="169" fontId="157" fillId="119" borderId="96" xfId="13" applyNumberFormat="1" applyFont="1" applyFill="1" applyBorder="1" applyAlignment="1">
      <alignment horizontal="center"/>
    </xf>
    <xf numFmtId="0" fontId="174" fillId="0" borderId="0" xfId="0" applyFont="1" applyAlignment="1">
      <alignment vertical="center"/>
    </xf>
    <xf numFmtId="1" fontId="28" fillId="112" borderId="0" xfId="0" applyNumberFormat="1" applyFont="1" applyFill="1" applyAlignment="1">
      <alignment horizontal="center" vertical="center" wrapText="1"/>
    </xf>
    <xf numFmtId="0" fontId="20" fillId="0" borderId="0" xfId="12" applyFont="1" applyFill="1" applyBorder="1" applyAlignment="1">
      <alignment horizontal="left"/>
    </xf>
    <xf numFmtId="0" fontId="20" fillId="0" borderId="96" xfId="12" applyFont="1" applyFill="1" applyBorder="1" applyAlignment="1">
      <alignment horizontal="left"/>
    </xf>
    <xf numFmtId="170" fontId="20" fillId="0" borderId="0" xfId="23" applyNumberFormat="1" applyFont="1" applyFill="1" applyBorder="1" applyAlignment="1">
      <alignment horizontal="left" indent="2"/>
    </xf>
    <xf numFmtId="0" fontId="147" fillId="14" borderId="0" xfId="2" applyFont="1" applyFill="1" applyAlignment="1">
      <alignment vertical="center"/>
    </xf>
    <xf numFmtId="0" fontId="147" fillId="14" borderId="0" xfId="2" applyFont="1" applyFill="1" applyAlignment="1">
      <alignment horizontal="center" vertical="center"/>
    </xf>
    <xf numFmtId="0" fontId="28" fillId="18" borderId="0" xfId="7868" applyFont="1" applyFill="1" applyAlignment="1">
      <alignment horizontal="left" vertical="center"/>
    </xf>
    <xf numFmtId="170" fontId="28" fillId="18" borderId="0" xfId="11" applyNumberFormat="1" applyFont="1" applyFill="1" applyAlignment="1">
      <alignment horizontal="center" vertical="center"/>
    </xf>
    <xf numFmtId="0" fontId="147" fillId="113" borderId="0" xfId="2" applyFont="1" applyFill="1" applyAlignment="1">
      <alignment vertical="center"/>
    </xf>
    <xf numFmtId="0" fontId="0" fillId="0" borderId="0" xfId="0" applyAlignment="1">
      <alignment horizontal="center" vertical="center"/>
    </xf>
    <xf numFmtId="170" fontId="28" fillId="18" borderId="0" xfId="11" applyNumberFormat="1" applyFont="1" applyFill="1" applyAlignment="1">
      <alignment horizontal="left" vertical="center"/>
    </xf>
    <xf numFmtId="0" fontId="20" fillId="0" borderId="96" xfId="12" applyFont="1" applyFill="1" applyBorder="1" applyAlignment="1">
      <alignment horizontal="left" wrapText="1"/>
    </xf>
    <xf numFmtId="0" fontId="175" fillId="14" borderId="0" xfId="0" applyFont="1" applyFill="1" applyAlignment="1">
      <alignment vertical="center"/>
    </xf>
    <xf numFmtId="169" fontId="19" fillId="0" borderId="0" xfId="23" applyNumberFormat="1" applyFont="1" applyFill="1" applyBorder="1" applyAlignment="1">
      <alignment horizontal="right" indent="2"/>
    </xf>
    <xf numFmtId="0" fontId="176" fillId="14" borderId="0" xfId="0" applyFont="1" applyFill="1" applyAlignment="1">
      <alignment vertical="center"/>
    </xf>
    <xf numFmtId="0" fontId="176" fillId="0" borderId="0" xfId="0" applyFont="1" applyAlignment="1">
      <alignment horizontal="center" vertical="center"/>
    </xf>
    <xf numFmtId="0" fontId="148" fillId="14" borderId="0" xfId="0" applyFont="1" applyFill="1" applyAlignment="1">
      <alignment horizontal="center" vertical="center"/>
    </xf>
    <xf numFmtId="0" fontId="148" fillId="14" borderId="0" xfId="0" applyFont="1" applyFill="1" applyAlignment="1">
      <alignment vertical="center"/>
    </xf>
    <xf numFmtId="0" fontId="175" fillId="14" borderId="0" xfId="2" applyFont="1" applyFill="1" applyAlignment="1">
      <alignment vertical="center"/>
    </xf>
    <xf numFmtId="218" fontId="175" fillId="14" borderId="0" xfId="7867" applyNumberFormat="1" applyFont="1" applyFill="1" applyBorder="1" applyAlignment="1">
      <alignment horizontal="center" vertical="center"/>
    </xf>
    <xf numFmtId="170" fontId="175" fillId="14" borderId="0" xfId="5111" applyNumberFormat="1" applyFont="1" applyFill="1" applyBorder="1" applyAlignment="1">
      <alignment horizontal="center" vertical="center"/>
    </xf>
    <xf numFmtId="0" fontId="28" fillId="14" borderId="0" xfId="7868" applyFont="1" applyFill="1" applyAlignment="1">
      <alignment horizontal="left" vertical="center"/>
    </xf>
    <xf numFmtId="218" fontId="28" fillId="14" borderId="0" xfId="7867" applyNumberFormat="1" applyFont="1" applyFill="1" applyBorder="1" applyAlignment="1">
      <alignment horizontal="center" vertical="center"/>
    </xf>
    <xf numFmtId="1" fontId="28" fillId="112" borderId="0" xfId="0" applyNumberFormat="1" applyFont="1" applyFill="1" applyAlignment="1">
      <alignment vertical="center"/>
    </xf>
    <xf numFmtId="0" fontId="158" fillId="16" borderId="0" xfId="0" applyFont="1" applyFill="1" applyAlignment="1">
      <alignment horizontal="center" vertical="center" wrapText="1"/>
    </xf>
    <xf numFmtId="0" fontId="157" fillId="115" borderId="0" xfId="0" applyFont="1" applyFill="1" applyAlignment="1">
      <alignment horizontal="center" vertical="center" wrapText="1"/>
    </xf>
    <xf numFmtId="0" fontId="156" fillId="14" borderId="0" xfId="0" applyFont="1" applyFill="1"/>
    <xf numFmtId="0" fontId="158" fillId="16" borderId="97" xfId="0" applyFont="1" applyFill="1" applyBorder="1" applyAlignment="1">
      <alignment horizontal="left" vertical="center" wrapText="1"/>
    </xf>
    <xf numFmtId="0" fontId="158" fillId="16" borderId="97" xfId="0" applyFont="1" applyFill="1" applyBorder="1" applyAlignment="1">
      <alignment horizontal="center" vertical="center" wrapText="1"/>
    </xf>
    <xf numFmtId="0" fontId="169" fillId="0" borderId="97" xfId="12" quotePrefix="1" applyFont="1" applyFill="1" applyBorder="1" applyAlignment="1">
      <alignment horizontal="left" vertical="center" wrapText="1"/>
    </xf>
    <xf numFmtId="0" fontId="159" fillId="0" borderId="0" xfId="0" applyFont="1" applyAlignment="1">
      <alignment wrapText="1"/>
    </xf>
    <xf numFmtId="0" fontId="17" fillId="3" borderId="0" xfId="0" applyFont="1" applyFill="1" applyAlignment="1">
      <alignment wrapText="1"/>
    </xf>
    <xf numFmtId="0" fontId="164" fillId="4" borderId="2" xfId="0" applyFont="1" applyFill="1" applyBorder="1" applyAlignment="1">
      <alignment wrapText="1"/>
    </xf>
    <xf numFmtId="0" fontId="162" fillId="5" borderId="5" xfId="0" applyFont="1" applyFill="1" applyBorder="1" applyAlignment="1">
      <alignment wrapText="1"/>
    </xf>
    <xf numFmtId="170" fontId="19" fillId="0" borderId="0" xfId="11" applyNumberFormat="1" applyFont="1" applyFill="1" applyBorder="1" applyAlignment="1">
      <alignment horizontal="right" indent="2"/>
    </xf>
    <xf numFmtId="170" fontId="20" fillId="0" borderId="0" xfId="11" applyNumberFormat="1" applyFont="1" applyFill="1" applyBorder="1" applyAlignment="1">
      <alignment horizontal="right" indent="2"/>
    </xf>
    <xf numFmtId="170" fontId="19" fillId="0" borderId="0" xfId="11" applyNumberFormat="1" applyFont="1" applyFill="1" applyBorder="1" applyAlignment="1">
      <alignment horizontal="left" indent="2"/>
    </xf>
    <xf numFmtId="170" fontId="28" fillId="18" borderId="0" xfId="11" applyNumberFormat="1" applyFont="1" applyFill="1" applyAlignment="1">
      <alignment horizontal="right" vertical="center"/>
    </xf>
    <xf numFmtId="170" fontId="147" fillId="113" borderId="0" xfId="11" applyNumberFormat="1" applyFont="1" applyFill="1" applyAlignment="1">
      <alignment horizontal="right" vertical="center"/>
    </xf>
    <xf numFmtId="170" fontId="147" fillId="14" borderId="0" xfId="11" applyNumberFormat="1" applyFont="1" applyFill="1" applyAlignment="1">
      <alignment horizontal="right" vertical="center"/>
    </xf>
    <xf numFmtId="170" fontId="0" fillId="0" borderId="0" xfId="11" applyNumberFormat="1" applyFont="1" applyAlignment="1">
      <alignment horizontal="right"/>
    </xf>
    <xf numFmtId="170" fontId="148" fillId="14" borderId="0" xfId="11" applyNumberFormat="1" applyFont="1" applyFill="1" applyBorder="1" applyAlignment="1">
      <alignment horizontal="right" vertical="center"/>
    </xf>
    <xf numFmtId="170" fontId="28" fillId="14" borderId="0" xfId="11" applyNumberFormat="1" applyFont="1" applyFill="1" applyBorder="1" applyAlignment="1">
      <alignment horizontal="right" vertical="center"/>
    </xf>
    <xf numFmtId="169" fontId="10" fillId="0" borderId="10" xfId="11" applyNumberFormat="1" applyFont="1" applyFill="1" applyBorder="1"/>
    <xf numFmtId="170" fontId="12" fillId="13" borderId="5" xfId="11" applyNumberFormat="1" applyFont="1" applyFill="1" applyBorder="1" applyAlignment="1">
      <alignment horizontal="right" vertical="center" wrapText="1"/>
    </xf>
    <xf numFmtId="0" fontId="24" fillId="11" borderId="5" xfId="0" applyFont="1" applyFill="1" applyBorder="1" applyAlignment="1">
      <alignment horizontal="right" vertical="center" wrapText="1"/>
    </xf>
    <xf numFmtId="170" fontId="13" fillId="11" borderId="9" xfId="11" applyNumberFormat="1" applyFont="1" applyFill="1" applyBorder="1" applyAlignment="1">
      <alignment horizontal="right" vertical="center" wrapText="1"/>
    </xf>
    <xf numFmtId="170" fontId="12" fillId="13" borderId="9" xfId="11" applyNumberFormat="1" applyFont="1" applyFill="1" applyBorder="1" applyAlignment="1">
      <alignment horizontal="right" vertical="center" wrapText="1"/>
    </xf>
    <xf numFmtId="0" fontId="12" fillId="10" borderId="5" xfId="0" applyFont="1" applyFill="1" applyBorder="1" applyAlignment="1">
      <alignment horizontal="right" vertical="center"/>
    </xf>
    <xf numFmtId="0" fontId="10" fillId="11" borderId="5" xfId="0" applyFont="1" applyFill="1" applyBorder="1" applyAlignment="1">
      <alignment horizontal="right" vertical="center" wrapText="1"/>
    </xf>
    <xf numFmtId="0" fontId="10" fillId="15" borderId="5" xfId="0" applyFont="1" applyFill="1" applyBorder="1" applyAlignment="1">
      <alignment horizontal="right" vertical="center" wrapText="1"/>
    </xf>
    <xf numFmtId="3" fontId="12" fillId="14" borderId="5" xfId="0" applyNumberFormat="1" applyFont="1" applyFill="1" applyBorder="1" applyAlignment="1">
      <alignment horizontal="right" vertical="center" wrapText="1"/>
    </xf>
    <xf numFmtId="170" fontId="13" fillId="12" borderId="9" xfId="11" applyNumberFormat="1" applyFont="1" applyFill="1" applyBorder="1" applyAlignment="1">
      <alignment horizontal="right" vertical="center" wrapText="1"/>
    </xf>
    <xf numFmtId="43" fontId="9" fillId="0" borderId="0" xfId="11" applyFont="1"/>
    <xf numFmtId="169" fontId="10" fillId="0" borderId="0" xfId="11" applyNumberFormat="1" applyFont="1" applyFill="1" applyBorder="1"/>
    <xf numFmtId="169" fontId="19" fillId="0" borderId="0" xfId="23" applyNumberFormat="1" applyFont="1" applyFill="1" applyBorder="1" applyAlignment="1">
      <alignment horizontal="center"/>
    </xf>
    <xf numFmtId="170" fontId="20" fillId="0" borderId="96" xfId="23" applyNumberFormat="1" applyFont="1" applyFill="1" applyBorder="1" applyAlignment="1">
      <alignment horizontal="center"/>
    </xf>
    <xf numFmtId="169" fontId="20" fillId="0" borderId="96" xfId="23" applyNumberFormat="1" applyFont="1" applyFill="1" applyBorder="1" applyAlignment="1">
      <alignment horizontal="center"/>
    </xf>
    <xf numFmtId="170" fontId="19" fillId="14" borderId="0" xfId="11" applyNumberFormat="1" applyFont="1" applyFill="1" applyBorder="1" applyAlignment="1">
      <alignment horizontal="right" indent="2"/>
    </xf>
    <xf numFmtId="0" fontId="18" fillId="3" borderId="0" xfId="0" applyFont="1" applyFill="1" applyAlignment="1">
      <alignment horizontal="center" vertical="center"/>
    </xf>
    <xf numFmtId="0" fontId="12" fillId="4" borderId="2" xfId="0" applyFont="1" applyFill="1" applyBorder="1" applyAlignment="1">
      <alignment vertical="center"/>
    </xf>
    <xf numFmtId="0" fontId="24" fillId="5" borderId="5" xfId="0" applyFont="1" applyFill="1" applyBorder="1" applyAlignment="1">
      <alignment horizontal="right" vertical="center" wrapText="1"/>
    </xf>
    <xf numFmtId="170" fontId="175" fillId="14" borderId="0" xfId="11" applyNumberFormat="1" applyFont="1" applyFill="1" applyBorder="1" applyAlignment="1">
      <alignment horizontal="right" vertical="center"/>
    </xf>
    <xf numFmtId="169" fontId="17" fillId="0" borderId="0" xfId="12" applyNumberFormat="1" applyFont="1" applyAlignment="1">
      <alignment horizontal="center"/>
    </xf>
    <xf numFmtId="169" fontId="160" fillId="0" borderId="96" xfId="13" applyNumberFormat="1" applyFont="1" applyBorder="1" applyAlignment="1">
      <alignment horizontal="center"/>
    </xf>
    <xf numFmtId="169" fontId="23" fillId="0" borderId="10" xfId="11" applyNumberFormat="1" applyFont="1" applyBorder="1"/>
    <xf numFmtId="169" fontId="23" fillId="0" borderId="0" xfId="11" applyNumberFormat="1" applyFont="1"/>
    <xf numFmtId="169" fontId="23" fillId="0" borderId="93" xfId="11" applyNumberFormat="1" applyFont="1" applyBorder="1"/>
    <xf numFmtId="170" fontId="159" fillId="0" borderId="0" xfId="11" applyNumberFormat="1" applyFont="1" applyAlignment="1">
      <alignment horizontal="center"/>
    </xf>
    <xf numFmtId="3" fontId="159" fillId="0" borderId="0" xfId="0" applyNumberFormat="1" applyFont="1" applyAlignment="1">
      <alignment wrapText="1"/>
    </xf>
    <xf numFmtId="3" fontId="160" fillId="0" borderId="96" xfId="0" applyNumberFormat="1" applyFont="1" applyBorder="1" applyAlignment="1">
      <alignment wrapText="1"/>
    </xf>
    <xf numFmtId="0" fontId="160" fillId="0" borderId="0" xfId="0" applyFont="1" applyAlignment="1">
      <alignment wrapText="1"/>
    </xf>
    <xf numFmtId="0" fontId="179" fillId="0" borderId="0" xfId="0" applyFont="1" applyAlignment="1">
      <alignment wrapText="1"/>
    </xf>
    <xf numFmtId="3" fontId="159" fillId="0" borderId="0" xfId="0" applyNumberFormat="1" applyFont="1" applyAlignment="1">
      <alignment horizontal="right" wrapText="1"/>
    </xf>
    <xf numFmtId="0" fontId="159" fillId="0" borderId="0" xfId="0" applyFont="1" applyAlignment="1">
      <alignment horizontal="right" wrapText="1"/>
    </xf>
    <xf numFmtId="3" fontId="160" fillId="0" borderId="96" xfId="0" applyNumberFormat="1" applyFont="1" applyBorder="1" applyAlignment="1">
      <alignment horizontal="right" wrapText="1"/>
    </xf>
    <xf numFmtId="0" fontId="17" fillId="0" borderId="0" xfId="0" applyFont="1" applyAlignment="1">
      <alignment horizontal="right" wrapText="1"/>
    </xf>
    <xf numFmtId="0" fontId="0" fillId="0" borderId="0" xfId="0" applyAlignment="1">
      <alignment horizontal="right"/>
    </xf>
    <xf numFmtId="0" fontId="17" fillId="3" borderId="0" xfId="0" applyFont="1" applyFill="1" applyAlignment="1">
      <alignment horizontal="right" wrapText="1"/>
    </xf>
    <xf numFmtId="0" fontId="164" fillId="4" borderId="2" xfId="0" applyFont="1" applyFill="1" applyBorder="1" applyAlignment="1">
      <alignment horizontal="right" wrapText="1"/>
    </xf>
    <xf numFmtId="0" fontId="162" fillId="5" borderId="5" xfId="0" applyFont="1" applyFill="1" applyBorder="1" applyAlignment="1">
      <alignment horizontal="right" wrapText="1"/>
    </xf>
    <xf numFmtId="3" fontId="23" fillId="0" borderId="7" xfId="0" applyNumberFormat="1" applyFont="1" applyBorder="1" applyAlignment="1">
      <alignment horizontal="right" wrapText="1"/>
    </xf>
    <xf numFmtId="3" fontId="23" fillId="0" borderId="98" xfId="0" applyNumberFormat="1" applyFont="1" applyBorder="1" applyAlignment="1">
      <alignment horizontal="right" wrapText="1"/>
    </xf>
    <xf numFmtId="0" fontId="23" fillId="0" borderId="98" xfId="0" applyFont="1" applyBorder="1" applyAlignment="1">
      <alignment horizontal="right" wrapText="1"/>
    </xf>
    <xf numFmtId="3" fontId="164" fillId="7" borderId="5" xfId="0" applyNumberFormat="1" applyFont="1" applyFill="1" applyBorder="1" applyAlignment="1">
      <alignment horizontal="right" wrapText="1"/>
    </xf>
    <xf numFmtId="0" fontId="23" fillId="0" borderId="7" xfId="0" applyFont="1" applyBorder="1" applyAlignment="1">
      <alignment horizontal="right" wrapText="1"/>
    </xf>
    <xf numFmtId="3" fontId="165" fillId="5" borderId="9" xfId="0" applyNumberFormat="1" applyFont="1" applyFill="1" applyBorder="1" applyAlignment="1">
      <alignment horizontal="right" wrapText="1"/>
    </xf>
    <xf numFmtId="0" fontId="164" fillId="2" borderId="5" xfId="0" applyFont="1" applyFill="1" applyBorder="1" applyAlignment="1">
      <alignment horizontal="right" wrapText="1"/>
    </xf>
    <xf numFmtId="0" fontId="164" fillId="4" borderId="5" xfId="0" applyFont="1" applyFill="1" applyBorder="1" applyAlignment="1">
      <alignment horizontal="right" wrapText="1"/>
    </xf>
    <xf numFmtId="0" fontId="23" fillId="5" borderId="5" xfId="0" applyFont="1" applyFill="1" applyBorder="1" applyAlignment="1">
      <alignment horizontal="right" wrapText="1"/>
    </xf>
    <xf numFmtId="169" fontId="23" fillId="0" borderId="7" xfId="11" applyNumberFormat="1" applyFont="1" applyFill="1" applyBorder="1" applyAlignment="1">
      <alignment horizontal="right"/>
    </xf>
    <xf numFmtId="0" fontId="177" fillId="0" borderId="0" xfId="0" applyFont="1" applyAlignment="1">
      <alignment horizontal="right" wrapText="1"/>
    </xf>
    <xf numFmtId="169" fontId="159" fillId="0" borderId="0" xfId="13" applyNumberFormat="1" applyFont="1" applyFill="1" applyBorder="1" applyAlignment="1">
      <alignment horizontal="right"/>
    </xf>
    <xf numFmtId="170" fontId="160" fillId="0" borderId="96" xfId="13" applyNumberFormat="1" applyFont="1" applyFill="1" applyBorder="1" applyAlignment="1">
      <alignment horizontal="right"/>
    </xf>
    <xf numFmtId="0" fontId="17" fillId="0" borderId="0" xfId="12" applyFont="1" applyFill="1" applyBorder="1" applyAlignment="1">
      <alignment horizontal="right"/>
    </xf>
    <xf numFmtId="169" fontId="160" fillId="0" borderId="96" xfId="13" applyNumberFormat="1" applyFont="1" applyFill="1" applyBorder="1" applyAlignment="1">
      <alignment horizontal="right"/>
    </xf>
    <xf numFmtId="3" fontId="164" fillId="7" borderId="9" xfId="0" applyNumberFormat="1" applyFont="1" applyFill="1" applyBorder="1" applyAlignment="1">
      <alignment horizontal="right" wrapText="1"/>
    </xf>
    <xf numFmtId="3" fontId="180" fillId="2" borderId="5" xfId="0" applyNumberFormat="1" applyFont="1" applyFill="1" applyBorder="1" applyAlignment="1">
      <alignment horizontal="right" vertical="center" wrapText="1"/>
    </xf>
    <xf numFmtId="170" fontId="15" fillId="0" borderId="0" xfId="0" applyNumberFormat="1" applyFont="1" applyAlignment="1">
      <alignment horizontal="right" wrapText="1"/>
    </xf>
    <xf numFmtId="0" fontId="25" fillId="16" borderId="97" xfId="0" applyFont="1" applyFill="1" applyBorder="1" applyAlignment="1">
      <alignment horizontal="left" vertical="center" wrapText="1"/>
    </xf>
    <xf numFmtId="0" fontId="25" fillId="16" borderId="97" xfId="0" applyFont="1" applyFill="1" applyBorder="1" applyAlignment="1">
      <alignment horizontal="center" vertical="center" wrapText="1"/>
    </xf>
    <xf numFmtId="0" fontId="18" fillId="0" borderId="0" xfId="12" applyFont="1" applyBorder="1" applyAlignment="1">
      <alignment horizontal="left"/>
    </xf>
    <xf numFmtId="0" fontId="18" fillId="0" borderId="0" xfId="12" applyFont="1" applyBorder="1" applyAlignment="1">
      <alignment horizontal="center"/>
    </xf>
    <xf numFmtId="0" fontId="18" fillId="0" borderId="0" xfId="12" applyFont="1" applyFill="1" applyBorder="1" applyAlignment="1">
      <alignment horizontal="left"/>
    </xf>
    <xf numFmtId="0" fontId="181" fillId="0" borderId="97" xfId="12" quotePrefix="1" applyFont="1" applyFill="1" applyBorder="1" applyAlignment="1">
      <alignment horizontal="left" vertical="center" wrapText="1"/>
    </xf>
    <xf numFmtId="0" fontId="12" fillId="13" borderId="8" xfId="0" applyFont="1" applyFill="1" applyBorder="1" applyAlignment="1">
      <alignment vertical="center"/>
    </xf>
    <xf numFmtId="0" fontId="13" fillId="11" borderId="3" xfId="0" applyFont="1" applyFill="1" applyBorder="1" applyAlignment="1">
      <alignment vertical="center" wrapText="1"/>
    </xf>
    <xf numFmtId="0" fontId="12" fillId="13" borderId="0" xfId="0" applyFont="1" applyFill="1" applyAlignment="1">
      <alignment vertical="center"/>
    </xf>
    <xf numFmtId="0" fontId="12" fillId="14" borderId="0" xfId="0" applyFont="1" applyFill="1" applyAlignment="1">
      <alignment vertical="center"/>
    </xf>
    <xf numFmtId="0" fontId="12" fillId="10" borderId="2" xfId="0" applyFont="1" applyFill="1" applyBorder="1" applyAlignment="1">
      <alignment vertical="center"/>
    </xf>
    <xf numFmtId="0" fontId="13" fillId="15" borderId="3" xfId="0" applyFont="1" applyFill="1" applyBorder="1" applyAlignment="1">
      <alignment vertical="center" wrapText="1"/>
    </xf>
    <xf numFmtId="0" fontId="13" fillId="15" borderId="2" xfId="0" applyFont="1" applyFill="1" applyBorder="1" applyAlignment="1">
      <alignment vertical="center" wrapText="1"/>
    </xf>
    <xf numFmtId="0" fontId="12" fillId="13" borderId="6" xfId="0" applyFont="1" applyFill="1" applyBorder="1" applyAlignment="1">
      <alignment vertical="center"/>
    </xf>
    <xf numFmtId="0" fontId="10" fillId="0" borderId="3" xfId="0" applyFont="1" applyBorder="1" applyAlignment="1">
      <alignment horizontal="left" vertical="center" wrapText="1" indent="1"/>
    </xf>
    <xf numFmtId="170" fontId="164" fillId="7" borderId="9" xfId="11" applyNumberFormat="1" applyFont="1" applyFill="1" applyBorder="1" applyAlignment="1">
      <alignment horizontal="right" wrapText="1"/>
    </xf>
    <xf numFmtId="170" fontId="28" fillId="112" borderId="0" xfId="11" applyNumberFormat="1" applyFont="1" applyFill="1" applyAlignment="1">
      <alignment horizontal="center" vertical="center" wrapText="1"/>
    </xf>
    <xf numFmtId="0" fontId="30" fillId="14" borderId="0" xfId="7873" applyFont="1" applyFill="1" applyAlignment="1">
      <alignment horizontal="center" vertical="center" wrapText="1"/>
    </xf>
    <xf numFmtId="0" fontId="25" fillId="17" borderId="17" xfId="7873" applyFont="1" applyFill="1" applyBorder="1" applyAlignment="1">
      <alignment vertical="center" wrapText="1"/>
    </xf>
    <xf numFmtId="0" fontId="25" fillId="17" borderId="17" xfId="7873" applyFont="1" applyFill="1" applyBorder="1" applyAlignment="1">
      <alignment horizontal="left" vertical="center" wrapText="1"/>
    </xf>
    <xf numFmtId="173" fontId="30" fillId="14" borderId="0" xfId="7873" applyNumberFormat="1" applyFont="1" applyFill="1" applyAlignment="1">
      <alignment horizontal="right" vertical="center" wrapText="1"/>
    </xf>
    <xf numFmtId="169" fontId="30" fillId="14" borderId="0" xfId="7874" applyNumberFormat="1" applyFont="1" applyFill="1" applyBorder="1" applyAlignment="1">
      <alignment horizontal="right" vertical="center" wrapText="1"/>
    </xf>
    <xf numFmtId="0" fontId="29" fillId="14" borderId="0" xfId="7873" applyFont="1" applyFill="1"/>
    <xf numFmtId="0" fontId="4" fillId="0" borderId="0" xfId="22"/>
    <xf numFmtId="0" fontId="29" fillId="14" borderId="0" xfId="7873" applyFont="1" applyFill="1" applyAlignment="1">
      <alignment horizontal="right"/>
    </xf>
    <xf numFmtId="0" fontId="158" fillId="3" borderId="0" xfId="0" applyFont="1" applyFill="1" applyAlignment="1">
      <alignment horizontal="right" vertical="center" indent="1"/>
    </xf>
    <xf numFmtId="170" fontId="13" fillId="14" borderId="9" xfId="11" applyNumberFormat="1" applyFont="1" applyFill="1" applyBorder="1" applyAlignment="1">
      <alignment horizontal="right" vertical="center" wrapText="1"/>
    </xf>
    <xf numFmtId="170" fontId="28" fillId="112" borderId="0" xfId="11" applyNumberFormat="1" applyFont="1" applyFill="1" applyAlignment="1">
      <alignment vertical="center"/>
    </xf>
    <xf numFmtId="170" fontId="28" fillId="112" borderId="0" xfId="11" applyNumberFormat="1" applyFont="1" applyFill="1" applyAlignment="1">
      <alignment horizontal="right" vertical="center"/>
    </xf>
    <xf numFmtId="170" fontId="20" fillId="0" borderId="96" xfId="11" applyNumberFormat="1" applyFont="1" applyFill="1" applyBorder="1" applyAlignment="1">
      <alignment horizontal="left" indent="2"/>
    </xf>
    <xf numFmtId="170" fontId="20" fillId="0" borderId="0" xfId="11" applyNumberFormat="1" applyFont="1" applyFill="1" applyBorder="1" applyAlignment="1">
      <alignment horizontal="left" indent="2"/>
    </xf>
    <xf numFmtId="170" fontId="0" fillId="0" borderId="0" xfId="11" applyNumberFormat="1" applyFont="1"/>
    <xf numFmtId="1" fontId="28" fillId="112" borderId="0" xfId="0" applyNumberFormat="1" applyFont="1" applyFill="1" applyAlignment="1">
      <alignment horizontal="center" vertical="center"/>
    </xf>
    <xf numFmtId="170" fontId="28" fillId="112" borderId="0" xfId="11" applyNumberFormat="1" applyFont="1" applyFill="1" applyAlignment="1">
      <alignment horizontal="right" vertical="center" wrapText="1"/>
    </xf>
    <xf numFmtId="170" fontId="147" fillId="14" borderId="0" xfId="11" applyNumberFormat="1" applyFont="1" applyFill="1" applyAlignment="1">
      <alignment horizontal="center" vertical="center"/>
    </xf>
    <xf numFmtId="170" fontId="147" fillId="113" borderId="0" xfId="11" applyNumberFormat="1" applyFont="1" applyFill="1" applyAlignment="1">
      <alignment horizontal="center" vertical="center"/>
    </xf>
    <xf numFmtId="170" fontId="0" fillId="0" borderId="0" xfId="11" applyNumberFormat="1" applyFont="1" applyAlignment="1">
      <alignment horizontal="center"/>
    </xf>
    <xf numFmtId="170" fontId="147" fillId="14" borderId="0" xfId="11" applyNumberFormat="1" applyFont="1" applyFill="1" applyAlignment="1">
      <alignment vertical="center"/>
    </xf>
    <xf numFmtId="170" fontId="147" fillId="113" borderId="0" xfId="11" applyNumberFormat="1" applyFont="1" applyFill="1" applyAlignment="1">
      <alignment vertical="center"/>
    </xf>
    <xf numFmtId="218" fontId="28" fillId="18" borderId="0" xfId="7868" applyNumberFormat="1" applyFont="1" applyFill="1" applyAlignment="1">
      <alignment horizontal="right" vertical="center"/>
    </xf>
    <xf numFmtId="170" fontId="148" fillId="14" borderId="0" xfId="11" applyNumberFormat="1" applyFont="1" applyFill="1" applyBorder="1" applyAlignment="1">
      <alignment horizontal="center" vertical="center"/>
    </xf>
    <xf numFmtId="170" fontId="148" fillId="14" borderId="0" xfId="11" applyNumberFormat="1" applyFont="1" applyFill="1" applyAlignment="1">
      <alignment horizontal="center" vertical="center"/>
    </xf>
    <xf numFmtId="170" fontId="148" fillId="14" borderId="0" xfId="11" applyNumberFormat="1" applyFont="1" applyFill="1" applyAlignment="1">
      <alignment horizontal="right" vertical="center"/>
    </xf>
    <xf numFmtId="170" fontId="175" fillId="14" borderId="0" xfId="11" applyNumberFormat="1" applyFont="1" applyFill="1" applyBorder="1" applyAlignment="1">
      <alignment horizontal="center" vertical="center"/>
    </xf>
    <xf numFmtId="170" fontId="20" fillId="0" borderId="96" xfId="11" applyNumberFormat="1" applyFont="1" applyFill="1" applyBorder="1" applyAlignment="1">
      <alignment horizontal="right" indent="2"/>
    </xf>
    <xf numFmtId="1" fontId="28" fillId="120" borderId="0" xfId="0" applyNumberFormat="1" applyFont="1" applyFill="1" applyAlignment="1">
      <alignment horizontal="center" vertical="center" wrapText="1"/>
    </xf>
    <xf numFmtId="0" fontId="28" fillId="120" borderId="0" xfId="0" applyFont="1" applyFill="1" applyAlignment="1">
      <alignment horizontal="center" vertical="center" wrapText="1"/>
    </xf>
    <xf numFmtId="170" fontId="28" fillId="120" borderId="0" xfId="11" applyNumberFormat="1" applyFont="1" applyFill="1" applyAlignment="1">
      <alignment horizontal="right" vertical="center" wrapText="1"/>
    </xf>
    <xf numFmtId="0" fontId="184" fillId="0" borderId="0" xfId="2106" applyFont="1"/>
    <xf numFmtId="0" fontId="184" fillId="0" borderId="0" xfId="2106" applyFont="1" applyAlignment="1">
      <alignment horizontal="center"/>
    </xf>
    <xf numFmtId="0" fontId="184" fillId="0" borderId="0" xfId="2106" applyFont="1" applyAlignment="1">
      <alignment horizontal="center" vertical="center"/>
    </xf>
    <xf numFmtId="170" fontId="184" fillId="0" borderId="0" xfId="11" applyNumberFormat="1" applyFont="1" applyAlignment="1">
      <alignment horizontal="right"/>
    </xf>
    <xf numFmtId="170" fontId="0" fillId="0" borderId="0" xfId="0" applyNumberFormat="1"/>
    <xf numFmtId="0" fontId="148" fillId="0" borderId="0" xfId="0" applyFont="1" applyAlignment="1">
      <alignment vertical="center"/>
    </xf>
    <xf numFmtId="0" fontId="148" fillId="0" borderId="0" xfId="0" applyFont="1" applyAlignment="1">
      <alignment horizontal="center" vertical="center"/>
    </xf>
    <xf numFmtId="170" fontId="148" fillId="0" borderId="0" xfId="11" applyNumberFormat="1" applyFont="1" applyAlignment="1">
      <alignment horizontal="right" vertical="center"/>
    </xf>
    <xf numFmtId="170" fontId="20" fillId="0" borderId="96" xfId="7869" applyNumberFormat="1" applyFont="1" applyFill="1" applyBorder="1" applyAlignment="1">
      <alignment horizontal="left" indent="2"/>
    </xf>
    <xf numFmtId="0" fontId="28" fillId="115" borderId="0" xfId="5264" applyFont="1" applyFill="1" applyAlignment="1">
      <alignment vertical="center" wrapText="1"/>
    </xf>
    <xf numFmtId="170" fontId="28" fillId="120" borderId="0" xfId="11" applyNumberFormat="1" applyFont="1" applyFill="1" applyAlignment="1">
      <alignment horizontal="center" vertical="center" wrapText="1"/>
    </xf>
    <xf numFmtId="170" fontId="184" fillId="0" borderId="0" xfId="11" applyNumberFormat="1" applyFont="1" applyAlignment="1">
      <alignment horizontal="center"/>
    </xf>
    <xf numFmtId="218" fontId="28" fillId="14" borderId="0" xfId="7868" applyNumberFormat="1" applyFont="1" applyFill="1" applyAlignment="1">
      <alignment horizontal="right" vertical="center"/>
    </xf>
    <xf numFmtId="170" fontId="28" fillId="18" borderId="0" xfId="5111" applyNumberFormat="1" applyFont="1" applyFill="1" applyAlignment="1">
      <alignment horizontal="right" vertical="center"/>
    </xf>
    <xf numFmtId="1" fontId="28" fillId="120" borderId="0" xfId="0" applyNumberFormat="1" applyFont="1" applyFill="1" applyAlignment="1">
      <alignment horizontal="center" vertical="center"/>
    </xf>
    <xf numFmtId="170" fontId="28" fillId="14" borderId="0" xfId="11" applyNumberFormat="1" applyFont="1" applyFill="1" applyBorder="1" applyAlignment="1">
      <alignment horizontal="center" vertical="center"/>
    </xf>
    <xf numFmtId="170" fontId="148" fillId="0" borderId="0" xfId="11" applyNumberFormat="1" applyFont="1" applyAlignment="1">
      <alignment horizontal="center" vertical="center"/>
    </xf>
    <xf numFmtId="0" fontId="9" fillId="0" borderId="99" xfId="0" applyFont="1" applyBorder="1"/>
    <xf numFmtId="0" fontId="9" fillId="0" borderId="99" xfId="0" applyFont="1" applyBorder="1" applyAlignment="1">
      <alignment horizontal="center" wrapText="1"/>
    </xf>
    <xf numFmtId="0" fontId="158" fillId="118" borderId="100" xfId="0" applyFont="1" applyFill="1" applyBorder="1" applyAlignment="1">
      <alignment horizontal="center" vertical="center" wrapText="1"/>
    </xf>
    <xf numFmtId="0" fontId="158" fillId="118" borderId="101" xfId="0" applyFont="1" applyFill="1" applyBorder="1" applyAlignment="1">
      <alignment horizontal="center" vertical="center" wrapText="1"/>
    </xf>
    <xf numFmtId="169" fontId="20" fillId="0" borderId="96" xfId="23" applyNumberFormat="1" applyFont="1" applyFill="1" applyBorder="1" applyAlignment="1">
      <alignment horizontal="right" indent="2"/>
    </xf>
    <xf numFmtId="170" fontId="20" fillId="0" borderId="96" xfId="7869" applyNumberFormat="1" applyFont="1" applyFill="1" applyBorder="1" applyAlignment="1">
      <alignment horizontal="right" indent="2"/>
    </xf>
    <xf numFmtId="1" fontId="28" fillId="112" borderId="0" xfId="0" applyNumberFormat="1" applyFont="1" applyFill="1" applyAlignment="1">
      <alignment horizontal="right" vertical="center"/>
    </xf>
    <xf numFmtId="170" fontId="20" fillId="0" borderId="96" xfId="23" applyNumberFormat="1" applyFont="1" applyFill="1" applyBorder="1" applyAlignment="1">
      <alignment horizontal="right" indent="2"/>
    </xf>
    <xf numFmtId="1" fontId="28" fillId="120" borderId="0" xfId="0" applyNumberFormat="1" applyFont="1" applyFill="1" applyAlignment="1">
      <alignment horizontal="right" vertical="center"/>
    </xf>
    <xf numFmtId="169" fontId="24" fillId="0" borderId="10" xfId="11" applyNumberFormat="1" applyFont="1" applyFill="1" applyBorder="1"/>
    <xf numFmtId="0" fontId="5" fillId="14" borderId="0" xfId="3" applyFill="1"/>
    <xf numFmtId="169" fontId="10" fillId="14" borderId="10" xfId="11" applyNumberFormat="1" applyFont="1" applyFill="1" applyBorder="1"/>
    <xf numFmtId="0" fontId="159" fillId="14" borderId="0" xfId="12" applyFont="1" applyFill="1" applyBorder="1" applyAlignment="1">
      <alignment horizontal="left"/>
    </xf>
    <xf numFmtId="169" fontId="159" fillId="14" borderId="0" xfId="23" applyNumberFormat="1" applyFont="1" applyFill="1" applyBorder="1" applyAlignment="1">
      <alignment horizontal="center"/>
    </xf>
    <xf numFmtId="169" fontId="19" fillId="14" borderId="0" xfId="23" applyNumberFormat="1" applyFont="1" applyFill="1" applyBorder="1" applyAlignment="1">
      <alignment horizontal="center"/>
    </xf>
    <xf numFmtId="170" fontId="23" fillId="0" borderId="10" xfId="11" applyNumberFormat="1" applyFont="1" applyBorder="1"/>
    <xf numFmtId="0" fontId="162" fillId="5" borderId="0" xfId="0" applyFont="1" applyFill="1" applyAlignment="1">
      <alignment horizontal="right" vertical="center" wrapText="1"/>
    </xf>
    <xf numFmtId="3" fontId="160" fillId="0" borderId="0" xfId="0" applyNumberFormat="1" applyFont="1" applyAlignment="1">
      <alignment wrapText="1"/>
    </xf>
    <xf numFmtId="3" fontId="179" fillId="0" borderId="0" xfId="0" applyNumberFormat="1" applyFont="1" applyAlignment="1">
      <alignment wrapText="1"/>
    </xf>
    <xf numFmtId="170" fontId="23" fillId="0" borderId="98" xfId="11" applyNumberFormat="1" applyFont="1" applyBorder="1" applyAlignment="1">
      <alignment horizontal="right" wrapText="1"/>
    </xf>
    <xf numFmtId="43" fontId="23" fillId="0" borderId="7" xfId="11" applyFont="1" applyBorder="1" applyAlignment="1">
      <alignment horizontal="right" wrapText="1"/>
    </xf>
    <xf numFmtId="170" fontId="23" fillId="0" borderId="7" xfId="11" applyNumberFormat="1" applyFont="1" applyBorder="1" applyAlignment="1">
      <alignment horizontal="right" wrapText="1"/>
    </xf>
    <xf numFmtId="0" fontId="28" fillId="0" borderId="0" xfId="0" applyFont="1" applyAlignment="1">
      <alignment horizontal="center" vertical="center"/>
    </xf>
    <xf numFmtId="0" fontId="180" fillId="0" borderId="0" xfId="0" applyFont="1"/>
    <xf numFmtId="0" fontId="160" fillId="0" borderId="96" xfId="13" applyNumberFormat="1" applyFont="1" applyFill="1" applyBorder="1" applyAlignment="1">
      <alignment horizontal="left"/>
    </xf>
    <xf numFmtId="170" fontId="159" fillId="0" borderId="0" xfId="11" applyNumberFormat="1" applyFont="1" applyFill="1" applyBorder="1" applyAlignment="1">
      <alignment horizontal="left"/>
    </xf>
    <xf numFmtId="170" fontId="160" fillId="0" borderId="96" xfId="11" applyNumberFormat="1" applyFont="1" applyFill="1" applyBorder="1" applyAlignment="1">
      <alignment horizontal="left"/>
    </xf>
    <xf numFmtId="170" fontId="17" fillId="0" borderId="0" xfId="11" applyNumberFormat="1" applyFont="1" applyFill="1" applyBorder="1" applyAlignment="1">
      <alignment horizontal="left"/>
    </xf>
    <xf numFmtId="0" fontId="186" fillId="0" borderId="0" xfId="0" applyFont="1"/>
    <xf numFmtId="0" fontId="164" fillId="122" borderId="0" xfId="0" applyFont="1" applyFill="1" applyAlignment="1">
      <alignment horizontal="center" vertical="center" wrapText="1"/>
    </xf>
    <xf numFmtId="0" fontId="164" fillId="4" borderId="94" xfId="0" applyFont="1" applyFill="1" applyBorder="1" applyAlignment="1">
      <alignment vertical="center"/>
    </xf>
    <xf numFmtId="0" fontId="162" fillId="5" borderId="4" xfId="0" applyFont="1" applyFill="1" applyBorder="1" applyAlignment="1">
      <alignment horizontal="right" vertical="center" wrapText="1"/>
    </xf>
    <xf numFmtId="169" fontId="23" fillId="2" borderId="109" xfId="11" applyNumberFormat="1" applyFont="1" applyFill="1" applyBorder="1"/>
    <xf numFmtId="169" fontId="23" fillId="2" borderId="110" xfId="11" applyNumberFormat="1" applyFont="1" applyFill="1" applyBorder="1"/>
    <xf numFmtId="170" fontId="164" fillId="7" borderId="0" xfId="11" applyNumberFormat="1" applyFont="1" applyFill="1" applyBorder="1" applyAlignment="1">
      <alignment horizontal="right" vertical="center" wrapText="1"/>
    </xf>
    <xf numFmtId="169" fontId="23" fillId="2" borderId="0" xfId="11" applyNumberFormat="1" applyFont="1" applyFill="1" applyBorder="1"/>
    <xf numFmtId="170" fontId="165" fillId="5" borderId="0" xfId="11" applyNumberFormat="1" applyFont="1" applyFill="1" applyBorder="1" applyAlignment="1">
      <alignment horizontal="right" vertical="center" wrapText="1"/>
    </xf>
    <xf numFmtId="0" fontId="23" fillId="8" borderId="0" xfId="0" applyFont="1" applyFill="1" applyAlignment="1">
      <alignment horizontal="right" vertical="center" wrapText="1"/>
    </xf>
    <xf numFmtId="3" fontId="164" fillId="2" borderId="0" xfId="0" applyNumberFormat="1" applyFont="1" applyFill="1" applyAlignment="1">
      <alignment horizontal="right" vertical="center" wrapText="1"/>
    </xf>
    <xf numFmtId="170" fontId="186" fillId="0" borderId="0" xfId="0" applyNumberFormat="1" applyFont="1"/>
    <xf numFmtId="0" fontId="164" fillId="4" borderId="0" xfId="0" applyFont="1" applyFill="1" applyAlignment="1">
      <alignment horizontal="right" vertical="center"/>
    </xf>
    <xf numFmtId="0" fontId="23" fillId="5" borderId="0" xfId="0" applyFont="1" applyFill="1" applyAlignment="1">
      <alignment horizontal="right" vertical="center" wrapText="1"/>
    </xf>
    <xf numFmtId="0" fontId="164" fillId="4" borderId="0" xfId="0" applyFont="1" applyFill="1" applyAlignment="1">
      <alignment vertical="center"/>
    </xf>
    <xf numFmtId="0" fontId="164" fillId="2" borderId="0" xfId="0" applyFont="1" applyFill="1" applyAlignment="1">
      <alignment horizontal="right" vertical="center" wrapText="1"/>
    </xf>
    <xf numFmtId="0" fontId="164" fillId="3" borderId="0" xfId="0" applyFont="1" applyFill="1" applyAlignment="1">
      <alignment horizontal="center" vertical="center"/>
    </xf>
    <xf numFmtId="0" fontId="0" fillId="0" borderId="96" xfId="0" applyBorder="1"/>
    <xf numFmtId="170" fontId="26" fillId="0" borderId="0" xfId="11" applyNumberFormat="1" applyFont="1"/>
    <xf numFmtId="1" fontId="0" fillId="0" borderId="0" xfId="0" applyNumberFormat="1"/>
    <xf numFmtId="0" fontId="0" fillId="0" borderId="0" xfId="0" applyAlignment="1">
      <alignment horizontal="left"/>
    </xf>
    <xf numFmtId="0" fontId="187" fillId="0" borderId="0" xfId="3" applyFont="1"/>
    <xf numFmtId="0" fontId="188" fillId="0" borderId="0" xfId="16" applyFont="1"/>
    <xf numFmtId="0" fontId="171" fillId="0" borderId="0" xfId="16" applyFont="1"/>
    <xf numFmtId="0" fontId="158" fillId="9" borderId="0" xfId="0" applyFont="1" applyFill="1" applyAlignment="1">
      <alignment horizontal="left" vertical="center"/>
    </xf>
    <xf numFmtId="0" fontId="158" fillId="0" borderId="0" xfId="0" applyFont="1" applyAlignment="1">
      <alignment horizontal="center" vertical="center"/>
    </xf>
    <xf numFmtId="0" fontId="156" fillId="0" borderId="0" xfId="0" applyFont="1" applyAlignment="1">
      <alignment horizontal="center"/>
    </xf>
    <xf numFmtId="0" fontId="162" fillId="12" borderId="11" xfId="0" applyFont="1" applyFill="1" applyBorder="1" applyAlignment="1">
      <alignment horizontal="left" vertical="center" wrapText="1" indent="1"/>
    </xf>
    <xf numFmtId="0" fontId="185" fillId="14" borderId="0" xfId="0" applyFont="1" applyFill="1" applyAlignment="1">
      <alignment horizontal="left" vertical="center" wrapText="1"/>
    </xf>
    <xf numFmtId="0" fontId="158" fillId="14" borderId="0" xfId="0" applyFont="1" applyFill="1" applyAlignment="1">
      <alignment horizontal="center" vertical="center" wrapText="1"/>
    </xf>
    <xf numFmtId="0" fontId="9" fillId="0" borderId="0" xfId="0" applyFont="1" applyAlignment="1">
      <alignment vertical="center"/>
    </xf>
    <xf numFmtId="9" fontId="0" fillId="0" borderId="0" xfId="7877" applyFont="1"/>
    <xf numFmtId="49" fontId="9" fillId="0" borderId="99" xfId="0" applyNumberFormat="1" applyFont="1" applyBorder="1" applyAlignment="1">
      <alignment horizontal="center" wrapText="1"/>
    </xf>
    <xf numFmtId="0" fontId="14" fillId="121" borderId="0" xfId="0" applyFont="1" applyFill="1"/>
    <xf numFmtId="0" fontId="0" fillId="0" borderId="111" xfId="0" applyBorder="1"/>
    <xf numFmtId="0" fontId="29" fillId="0" borderId="111" xfId="5320" applyFont="1" applyBorder="1"/>
    <xf numFmtId="1" fontId="0" fillId="0" borderId="111" xfId="0" applyNumberFormat="1" applyBorder="1"/>
    <xf numFmtId="0" fontId="2" fillId="0" borderId="0" xfId="0" applyFont="1"/>
    <xf numFmtId="0" fontId="35" fillId="121" borderId="0" xfId="0" applyFont="1" applyFill="1"/>
    <xf numFmtId="169" fontId="160" fillId="0" borderId="0" xfId="23" applyNumberFormat="1" applyFont="1" applyFill="1" applyBorder="1" applyAlignment="1">
      <alignment horizontal="center"/>
    </xf>
    <xf numFmtId="169" fontId="15" fillId="0" borderId="0" xfId="0" applyNumberFormat="1" applyFont="1"/>
    <xf numFmtId="169" fontId="160" fillId="0" borderId="0" xfId="23" applyNumberFormat="1" applyFont="1" applyFill="1" applyBorder="1" applyAlignment="1">
      <alignment horizontal="left"/>
    </xf>
    <xf numFmtId="0" fontId="190" fillId="0" borderId="0" xfId="0" applyFont="1"/>
    <xf numFmtId="0" fontId="182" fillId="0" borderId="0" xfId="0" applyFont="1" applyAlignment="1">
      <alignment horizontal="center" vertical="center"/>
    </xf>
    <xf numFmtId="169" fontId="18" fillId="0" borderId="0" xfId="12" applyNumberFormat="1" applyFont="1" applyFill="1" applyBorder="1" applyAlignment="1">
      <alignment horizontal="center"/>
    </xf>
    <xf numFmtId="0" fontId="162" fillId="2" borderId="32" xfId="0" applyFont="1" applyFill="1" applyBorder="1"/>
    <xf numFmtId="0" fontId="162" fillId="2" borderId="35" xfId="0" applyFont="1" applyFill="1" applyBorder="1"/>
    <xf numFmtId="0" fontId="162" fillId="0" borderId="32" xfId="0" applyFont="1" applyBorder="1"/>
    <xf numFmtId="0" fontId="162" fillId="0" borderId="35" xfId="0" applyFont="1" applyBorder="1"/>
    <xf numFmtId="169" fontId="23" fillId="2" borderId="7" xfId="11" applyNumberFormat="1" applyFont="1" applyFill="1" applyBorder="1"/>
    <xf numFmtId="172" fontId="15" fillId="0" borderId="0" xfId="11" applyNumberFormat="1" applyFont="1" applyFill="1" applyBorder="1"/>
    <xf numFmtId="38" fontId="168" fillId="0" borderId="0" xfId="0" applyNumberFormat="1" applyFont="1" applyAlignment="1">
      <alignment horizontal="center" vertical="center"/>
    </xf>
    <xf numFmtId="0" fontId="157" fillId="115" borderId="97" xfId="0" applyFont="1" applyFill="1" applyBorder="1" applyAlignment="1">
      <alignment horizontal="center" vertical="center" wrapText="1"/>
    </xf>
    <xf numFmtId="169" fontId="159" fillId="14" borderId="0" xfId="13" applyNumberFormat="1" applyFont="1" applyFill="1" applyBorder="1" applyAlignment="1">
      <alignment horizontal="center"/>
    </xf>
    <xf numFmtId="0" fontId="25" fillId="115" borderId="0" xfId="0" applyFont="1" applyFill="1" applyAlignment="1">
      <alignment horizontal="right" vertical="center" wrapText="1" indent="1"/>
    </xf>
    <xf numFmtId="0" fontId="30" fillId="14" borderId="0" xfId="7873" applyFont="1" applyFill="1" applyAlignment="1">
      <alignment horizontal="center" vertical="center"/>
    </xf>
    <xf numFmtId="3" fontId="158" fillId="9" borderId="0" xfId="0" applyNumberFormat="1" applyFont="1" applyFill="1" applyAlignment="1">
      <alignment horizontal="right" vertical="center"/>
    </xf>
    <xf numFmtId="0" fontId="158" fillId="121" borderId="0" xfId="0" applyFont="1" applyFill="1" applyAlignment="1">
      <alignment horizontal="center" vertical="center"/>
    </xf>
    <xf numFmtId="169" fontId="19" fillId="14" borderId="0" xfId="13" applyNumberFormat="1" applyFont="1" applyFill="1" applyAlignment="1">
      <alignment horizontal="center"/>
    </xf>
    <xf numFmtId="0" fontId="158" fillId="115" borderId="97" xfId="0" applyFont="1" applyFill="1" applyBorder="1" applyAlignment="1">
      <alignment horizontal="left" vertical="center" wrapText="1"/>
    </xf>
    <xf numFmtId="0" fontId="25" fillId="115" borderId="97" xfId="0" applyFont="1" applyFill="1" applyBorder="1" applyAlignment="1">
      <alignment horizontal="left" vertical="center" wrapText="1"/>
    </xf>
    <xf numFmtId="0" fontId="25" fillId="115" borderId="97" xfId="0" applyFont="1" applyFill="1" applyBorder="1" applyAlignment="1">
      <alignment horizontal="right" vertical="center" wrapText="1" indent="1"/>
    </xf>
    <xf numFmtId="0" fontId="19" fillId="0" borderId="97" xfId="12" applyFont="1" applyFill="1" applyBorder="1" applyAlignment="1">
      <alignment horizontal="left"/>
    </xf>
    <xf numFmtId="169" fontId="19" fillId="0" borderId="97" xfId="13" applyNumberFormat="1" applyFont="1" applyFill="1" applyBorder="1" applyAlignment="1">
      <alignment horizontal="center"/>
    </xf>
    <xf numFmtId="38" fontId="167" fillId="0" borderId="96" xfId="0" applyNumberFormat="1" applyFont="1" applyBorder="1" applyAlignment="1">
      <alignment horizontal="center" vertical="center"/>
    </xf>
    <xf numFmtId="170" fontId="191" fillId="0" borderId="0" xfId="11" applyNumberFormat="1" applyFont="1" applyAlignment="1">
      <alignment horizontal="right"/>
    </xf>
    <xf numFmtId="0" fontId="156" fillId="0" borderId="0" xfId="0" applyFont="1" applyAlignment="1">
      <alignment wrapText="1"/>
    </xf>
    <xf numFmtId="0" fontId="14" fillId="14" borderId="0" xfId="0" applyFont="1" applyFill="1"/>
    <xf numFmtId="1" fontId="0" fillId="14" borderId="111" xfId="0" applyNumberFormat="1" applyFill="1" applyBorder="1"/>
    <xf numFmtId="169" fontId="19" fillId="14" borderId="97" xfId="13" applyNumberFormat="1" applyFont="1" applyFill="1" applyBorder="1" applyAlignment="1">
      <alignment horizontal="center"/>
    </xf>
    <xf numFmtId="169" fontId="20" fillId="0" borderId="0" xfId="23" applyNumberFormat="1" applyFont="1" applyFill="1" applyBorder="1" applyAlignment="1">
      <alignment horizontal="right" indent="2"/>
    </xf>
    <xf numFmtId="0" fontId="28" fillId="9" borderId="13" xfId="17" applyFont="1" applyFill="1" applyBorder="1" applyAlignment="1">
      <alignment horizontal="center" vertical="center" wrapText="1"/>
    </xf>
    <xf numFmtId="0" fontId="28" fillId="9" borderId="14" xfId="17" applyFont="1" applyFill="1" applyBorder="1" applyAlignment="1">
      <alignment horizontal="center" vertical="center" wrapText="1"/>
    </xf>
    <xf numFmtId="0" fontId="28" fillId="9" borderId="15" xfId="17" applyFont="1" applyFill="1" applyBorder="1" applyAlignment="1">
      <alignment horizontal="center" vertical="center" wrapText="1"/>
    </xf>
    <xf numFmtId="0" fontId="28" fillId="9" borderId="16" xfId="17" applyFont="1" applyFill="1" applyBorder="1" applyAlignment="1">
      <alignment horizontal="center" vertical="center" wrapText="1"/>
    </xf>
    <xf numFmtId="0" fontId="28" fillId="9" borderId="97" xfId="17" applyFont="1" applyFill="1" applyBorder="1" applyAlignment="1">
      <alignment horizontal="center" vertical="center" wrapText="1"/>
    </xf>
    <xf numFmtId="10" fontId="4" fillId="0" borderId="0" xfId="7877" applyNumberFormat="1" applyFont="1" applyAlignment="1">
      <alignment horizontal="center"/>
    </xf>
    <xf numFmtId="10" fontId="30" fillId="14" borderId="0" xfId="7877" applyNumberFormat="1" applyFont="1" applyFill="1" applyAlignment="1">
      <alignment horizontal="center" vertical="center" wrapText="1"/>
    </xf>
    <xf numFmtId="0" fontId="4" fillId="0" borderId="0" xfId="22" applyAlignment="1">
      <alignment horizontal="right"/>
    </xf>
    <xf numFmtId="0" fontId="30" fillId="14" borderId="0" xfId="7873" applyFont="1" applyFill="1" applyAlignment="1">
      <alignment horizontal="right" vertical="center"/>
    </xf>
    <xf numFmtId="0" fontId="31" fillId="2" borderId="0" xfId="7873" applyFont="1" applyFill="1" applyAlignment="1">
      <alignment horizontal="center"/>
    </xf>
    <xf numFmtId="0" fontId="4" fillId="0" borderId="0" xfId="22" applyAlignment="1">
      <alignment horizontal="center"/>
    </xf>
    <xf numFmtId="0" fontId="166" fillId="124" borderId="0" xfId="0" applyFont="1" applyFill="1" applyAlignment="1">
      <alignment horizontal="center" vertical="center" wrapText="1"/>
    </xf>
    <xf numFmtId="169" fontId="166" fillId="125" borderId="96" xfId="13" applyNumberFormat="1" applyFont="1" applyFill="1" applyBorder="1" applyAlignment="1">
      <alignment horizontal="center"/>
    </xf>
    <xf numFmtId="0" fontId="166" fillId="124" borderId="97" xfId="0" applyFont="1" applyFill="1" applyBorder="1" applyAlignment="1">
      <alignment horizontal="center" vertical="center" wrapText="1"/>
    </xf>
    <xf numFmtId="169" fontId="159" fillId="2" borderId="0" xfId="13" applyNumberFormat="1" applyFont="1" applyFill="1" applyBorder="1" applyAlignment="1">
      <alignment horizontal="center"/>
    </xf>
    <xf numFmtId="0" fontId="9" fillId="14" borderId="99" xfId="0" applyFont="1" applyFill="1" applyBorder="1" applyAlignment="1">
      <alignment vertical="center"/>
    </xf>
    <xf numFmtId="0" fontId="9" fillId="0" borderId="32" xfId="0" applyFont="1" applyBorder="1" applyAlignment="1">
      <alignment vertical="center"/>
    </xf>
    <xf numFmtId="169" fontId="159" fillId="14" borderId="0" xfId="13" applyNumberFormat="1" applyFont="1" applyFill="1" applyAlignment="1">
      <alignment horizontal="center"/>
    </xf>
    <xf numFmtId="3" fontId="160" fillId="14" borderId="96" xfId="0" applyNumberFormat="1" applyFont="1" applyFill="1" applyBorder="1" applyAlignment="1">
      <alignment wrapText="1"/>
    </xf>
    <xf numFmtId="3" fontId="0" fillId="0" borderId="0" xfId="0" applyNumberFormat="1"/>
    <xf numFmtId="3" fontId="159" fillId="14" borderId="0" xfId="0" applyNumberFormat="1" applyFont="1" applyFill="1" applyAlignment="1">
      <alignment wrapText="1"/>
    </xf>
    <xf numFmtId="170" fontId="23" fillId="14" borderId="7" xfId="11" applyNumberFormat="1" applyFont="1" applyFill="1" applyBorder="1" applyAlignment="1">
      <alignment horizontal="right" wrapText="1"/>
    </xf>
    <xf numFmtId="0" fontId="23" fillId="6" borderId="0" xfId="0" applyFont="1" applyFill="1" applyAlignment="1">
      <alignment horizontal="left" vertical="center" wrapText="1" indent="1"/>
    </xf>
    <xf numFmtId="3" fontId="164" fillId="7" borderId="5" xfId="0" applyNumberFormat="1" applyFont="1" applyFill="1" applyBorder="1" applyAlignment="1">
      <alignment horizontal="right" vertical="center" wrapText="1"/>
    </xf>
    <xf numFmtId="170" fontId="23" fillId="0" borderId="98" xfId="11" applyNumberFormat="1" applyFont="1" applyFill="1" applyBorder="1" applyAlignment="1">
      <alignment horizontal="right" wrapText="1"/>
    </xf>
    <xf numFmtId="170" fontId="165" fillId="5" borderId="3" xfId="0" applyNumberFormat="1" applyFont="1" applyFill="1" applyBorder="1" applyAlignment="1">
      <alignment vertical="center" wrapText="1"/>
    </xf>
    <xf numFmtId="170" fontId="164" fillId="7" borderId="4" xfId="0" applyNumberFormat="1" applyFont="1" applyFill="1" applyBorder="1" applyAlignment="1">
      <alignment vertical="center"/>
    </xf>
    <xf numFmtId="170" fontId="193" fillId="126" borderId="0" xfId="11" applyNumberFormat="1" applyFont="1" applyFill="1" applyBorder="1" applyAlignment="1">
      <alignment horizontal="right" vertical="center"/>
    </xf>
    <xf numFmtId="0" fontId="28" fillId="9" borderId="97" xfId="7873" applyFont="1" applyFill="1" applyBorder="1" applyAlignment="1">
      <alignment horizontal="center" vertical="center" wrapText="1"/>
    </xf>
    <xf numFmtId="0" fontId="193" fillId="3" borderId="114" xfId="7873" applyFont="1" applyFill="1" applyBorder="1" applyAlignment="1">
      <alignment horizontal="center" vertical="center" wrapText="1"/>
    </xf>
    <xf numFmtId="0" fontId="193" fillId="3" borderId="97" xfId="7873" applyFont="1" applyFill="1" applyBorder="1" applyAlignment="1">
      <alignment horizontal="center" vertical="center" wrapText="1"/>
    </xf>
    <xf numFmtId="0" fontId="193" fillId="3" borderId="115" xfId="7873" applyFont="1" applyFill="1" applyBorder="1" applyAlignment="1">
      <alignment horizontal="center" vertical="center" wrapText="1"/>
    </xf>
    <xf numFmtId="0" fontId="193" fillId="3" borderId="116" xfId="7873" applyFont="1" applyFill="1" applyBorder="1" applyAlignment="1">
      <alignment horizontal="center" vertical="center" wrapText="1"/>
    </xf>
    <xf numFmtId="0" fontId="193" fillId="3" borderId="117" xfId="7873" applyFont="1" applyFill="1" applyBorder="1" applyAlignment="1">
      <alignment horizontal="center" vertical="center" wrapText="1"/>
    </xf>
    <xf numFmtId="0" fontId="194" fillId="2" borderId="0" xfId="7873" applyFont="1" applyFill="1" applyAlignment="1">
      <alignment horizontal="center" vertical="center" wrapText="1"/>
    </xf>
    <xf numFmtId="0" fontId="12" fillId="127" borderId="17" xfId="7873" applyFont="1" applyFill="1" applyBorder="1" applyAlignment="1">
      <alignment vertical="center" wrapText="1"/>
    </xf>
    <xf numFmtId="0" fontId="12" fillId="127" borderId="17" xfId="7873" applyFont="1" applyFill="1" applyBorder="1" applyAlignment="1">
      <alignment horizontal="left" vertical="center" wrapText="1"/>
    </xf>
    <xf numFmtId="0" fontId="194" fillId="2" borderId="0" xfId="7873" applyFont="1" applyFill="1" applyAlignment="1">
      <alignment horizontal="left" vertical="center" wrapText="1"/>
    </xf>
    <xf numFmtId="173" fontId="194" fillId="2" borderId="0" xfId="7873" applyNumberFormat="1" applyFont="1" applyFill="1" applyAlignment="1">
      <alignment horizontal="right" vertical="center" wrapText="1"/>
    </xf>
    <xf numFmtId="169" fontId="194" fillId="2" borderId="0" xfId="7874" applyNumberFormat="1" applyFont="1" applyFill="1" applyBorder="1" applyAlignment="1">
      <alignment horizontal="right" vertical="center" wrapText="1"/>
    </xf>
    <xf numFmtId="174" fontId="196" fillId="2" borderId="0" xfId="7873" applyNumberFormat="1" applyFont="1" applyFill="1" applyAlignment="1">
      <alignment horizontal="center"/>
    </xf>
    <xf numFmtId="0" fontId="196" fillId="123" borderId="0" xfId="7873" applyFont="1" applyFill="1" applyAlignment="1">
      <alignment horizontal="left" vertical="center" indent="1"/>
    </xf>
    <xf numFmtId="171" fontId="196" fillId="123" borderId="0" xfId="7874" applyNumberFormat="1" applyFont="1" applyFill="1" applyBorder="1" applyAlignment="1">
      <alignment horizontal="center"/>
    </xf>
    <xf numFmtId="14" fontId="196" fillId="123" borderId="0" xfId="7874" applyNumberFormat="1" applyFont="1" applyFill="1" applyBorder="1" applyAlignment="1">
      <alignment horizontal="center"/>
    </xf>
    <xf numFmtId="1" fontId="196" fillId="2" borderId="0" xfId="7873" applyNumberFormat="1" applyFont="1" applyFill="1" applyAlignment="1">
      <alignment horizontal="center"/>
    </xf>
    <xf numFmtId="0" fontId="196" fillId="2" borderId="0" xfId="7873" applyFont="1" applyFill="1" applyAlignment="1">
      <alignment horizontal="left"/>
    </xf>
    <xf numFmtId="9" fontId="196" fillId="123" borderId="0" xfId="7875" applyFont="1" applyFill="1" applyBorder="1" applyAlignment="1">
      <alignment horizontal="center"/>
    </xf>
    <xf numFmtId="174" fontId="196" fillId="123" borderId="0" xfId="7875" applyNumberFormat="1" applyFont="1" applyFill="1" applyBorder="1" applyAlignment="1">
      <alignment horizontal="center"/>
    </xf>
    <xf numFmtId="0" fontId="196" fillId="0" borderId="22" xfId="7873" applyFont="1" applyBorder="1" applyAlignment="1">
      <alignment horizontal="left" vertical="center"/>
    </xf>
    <xf numFmtId="174" fontId="196" fillId="123" borderId="0" xfId="7874" applyNumberFormat="1" applyFont="1" applyFill="1" applyBorder="1" applyAlignment="1">
      <alignment horizontal="center"/>
    </xf>
    <xf numFmtId="174" fontId="194" fillId="2" borderId="0" xfId="7873" applyNumberFormat="1" applyFont="1" applyFill="1" applyAlignment="1">
      <alignment horizontal="center" vertical="center" wrapText="1"/>
    </xf>
    <xf numFmtId="10" fontId="196" fillId="2" borderId="0" xfId="7873" applyNumberFormat="1" applyFont="1" applyFill="1" applyAlignment="1">
      <alignment horizontal="center"/>
    </xf>
    <xf numFmtId="0" fontId="193" fillId="3" borderId="115" xfId="7873" applyFont="1" applyFill="1" applyBorder="1" applyAlignment="1">
      <alignment vertical="center" wrapText="1"/>
    </xf>
    <xf numFmtId="0" fontId="193" fillId="3" borderId="97" xfId="7873" applyFont="1" applyFill="1" applyBorder="1" applyAlignment="1">
      <alignment vertical="center" wrapText="1"/>
    </xf>
    <xf numFmtId="0" fontId="193" fillId="3" borderId="118" xfId="7873" applyFont="1" applyFill="1" applyBorder="1" applyAlignment="1">
      <alignment vertical="center" wrapText="1"/>
    </xf>
    <xf numFmtId="0" fontId="196" fillId="2" borderId="0" xfId="7873" applyFont="1" applyFill="1"/>
    <xf numFmtId="0" fontId="4" fillId="0" borderId="0" xfId="0" applyFont="1"/>
    <xf numFmtId="0" fontId="0" fillId="14" borderId="0" xfId="0" applyFill="1" applyAlignment="1">
      <alignment horizontal="right"/>
    </xf>
    <xf numFmtId="0" fontId="158" fillId="16" borderId="97" xfId="0" applyFont="1" applyFill="1" applyBorder="1" applyAlignment="1">
      <alignment horizontal="right" vertical="center" wrapText="1"/>
    </xf>
    <xf numFmtId="169" fontId="159" fillId="0" borderId="0" xfId="13" applyNumberFormat="1" applyFont="1" applyAlignment="1">
      <alignment horizontal="right"/>
    </xf>
    <xf numFmtId="169" fontId="160" fillId="0" borderId="0" xfId="13" applyNumberFormat="1" applyFont="1" applyAlignment="1">
      <alignment horizontal="right"/>
    </xf>
    <xf numFmtId="0" fontId="17" fillId="0" borderId="0" xfId="12" applyFont="1" applyAlignment="1">
      <alignment horizontal="right"/>
    </xf>
    <xf numFmtId="170" fontId="160" fillId="0" borderId="96" xfId="13" applyNumberFormat="1" applyFont="1" applyBorder="1" applyAlignment="1">
      <alignment horizontal="right"/>
    </xf>
    <xf numFmtId="170" fontId="159" fillId="0" borderId="0" xfId="11" applyNumberFormat="1" applyFont="1" applyFill="1" applyBorder="1" applyAlignment="1">
      <alignment horizontal="right"/>
    </xf>
    <xf numFmtId="170" fontId="160" fillId="0" borderId="96" xfId="11" applyNumberFormat="1" applyFont="1" applyFill="1" applyBorder="1" applyAlignment="1">
      <alignment horizontal="right"/>
    </xf>
    <xf numFmtId="170" fontId="17" fillId="0" borderId="0" xfId="11" applyNumberFormat="1" applyFont="1" applyFill="1" applyBorder="1" applyAlignment="1">
      <alignment horizontal="right"/>
    </xf>
    <xf numFmtId="0" fontId="164" fillId="10" borderId="6" xfId="0" applyFont="1" applyFill="1" applyBorder="1" applyAlignment="1">
      <alignment horizontal="right" vertical="center"/>
    </xf>
    <xf numFmtId="170" fontId="159" fillId="0" borderId="0" xfId="11" applyNumberFormat="1" applyFont="1" applyAlignment="1">
      <alignment horizontal="right"/>
    </xf>
    <xf numFmtId="169" fontId="160" fillId="0" borderId="96" xfId="13" applyNumberFormat="1" applyFont="1" applyBorder="1" applyAlignment="1">
      <alignment horizontal="right"/>
    </xf>
    <xf numFmtId="169" fontId="159" fillId="14" borderId="0" xfId="13" applyNumberFormat="1" applyFont="1" applyFill="1" applyAlignment="1">
      <alignment horizontal="right"/>
    </xf>
    <xf numFmtId="169" fontId="17" fillId="0" borderId="0" xfId="12" applyNumberFormat="1" applyFont="1" applyAlignment="1">
      <alignment horizontal="right"/>
    </xf>
    <xf numFmtId="169" fontId="23" fillId="0" borderId="10" xfId="11" applyNumberFormat="1" applyFont="1" applyBorder="1" applyAlignment="1">
      <alignment horizontal="right"/>
    </xf>
    <xf numFmtId="169" fontId="23" fillId="0" borderId="0" xfId="11" applyNumberFormat="1" applyFont="1" applyAlignment="1">
      <alignment horizontal="right"/>
    </xf>
    <xf numFmtId="169" fontId="23" fillId="0" borderId="93" xfId="11" applyNumberFormat="1" applyFont="1" applyBorder="1" applyAlignment="1">
      <alignment horizontal="right"/>
    </xf>
    <xf numFmtId="170" fontId="23" fillId="0" borderId="10" xfId="11" applyNumberFormat="1" applyFont="1" applyBorder="1" applyAlignment="1">
      <alignment horizontal="right"/>
    </xf>
    <xf numFmtId="173" fontId="30" fillId="14" borderId="0" xfId="7873" applyNumberFormat="1" applyFont="1" applyFill="1" applyAlignment="1">
      <alignment horizontal="center" vertical="center"/>
    </xf>
    <xf numFmtId="0" fontId="197" fillId="0" borderId="111" xfId="0" applyFont="1" applyBorder="1"/>
    <xf numFmtId="9" fontId="197" fillId="0" borderId="111" xfId="7877" applyFont="1" applyBorder="1"/>
    <xf numFmtId="0" fontId="198" fillId="0" borderId="121" xfId="0" applyFont="1" applyBorder="1" applyAlignment="1">
      <alignment horizontal="center" vertical="center"/>
    </xf>
    <xf numFmtId="0" fontId="5" fillId="0" borderId="0" xfId="3" applyAlignment="1">
      <alignment vertical="center"/>
    </xf>
    <xf numFmtId="0" fontId="31" fillId="14" borderId="0" xfId="7873" applyFont="1" applyFill="1" applyAlignment="1">
      <alignment horizontal="center"/>
    </xf>
    <xf numFmtId="175" fontId="0" fillId="0" borderId="0" xfId="0" applyNumberFormat="1" applyAlignment="1">
      <alignment horizontal="center"/>
    </xf>
    <xf numFmtId="174" fontId="29" fillId="14" borderId="0" xfId="7873" applyNumberFormat="1" applyFont="1" applyFill="1" applyAlignment="1">
      <alignment horizontal="center"/>
    </xf>
    <xf numFmtId="0" fontId="29" fillId="14" borderId="0" xfId="7873" applyFont="1" applyFill="1" applyAlignment="1">
      <alignment horizontal="left"/>
    </xf>
    <xf numFmtId="175" fontId="29" fillId="14" borderId="0" xfId="7873" applyNumberFormat="1" applyFont="1" applyFill="1" applyAlignment="1">
      <alignment horizontal="center"/>
    </xf>
    <xf numFmtId="0" fontId="25" fillId="17" borderId="17" xfId="7873" applyFont="1" applyFill="1" applyBorder="1" applyAlignment="1">
      <alignment horizontal="right" vertical="center" wrapText="1"/>
    </xf>
    <xf numFmtId="175" fontId="25" fillId="17" borderId="17" xfId="7873" applyNumberFormat="1" applyFont="1" applyFill="1" applyBorder="1" applyAlignment="1">
      <alignment horizontal="center" vertical="center" wrapText="1"/>
    </xf>
    <xf numFmtId="0" fontId="9" fillId="0" borderId="0" xfId="0" applyFont="1" applyAlignment="1">
      <alignment horizontal="center" vertical="center" wrapText="1"/>
    </xf>
    <xf numFmtId="0" fontId="5" fillId="14" borderId="99" xfId="3" applyFill="1" applyBorder="1" applyAlignment="1">
      <alignment horizontal="center"/>
    </xf>
    <xf numFmtId="0" fontId="5" fillId="14" borderId="99" xfId="3" applyFill="1" applyBorder="1" applyAlignment="1">
      <alignment horizontal="center" wrapText="1"/>
    </xf>
    <xf numFmtId="0" fontId="199" fillId="0" borderId="0" xfId="0" applyFont="1"/>
    <xf numFmtId="0" fontId="5" fillId="14" borderId="0" xfId="3" applyFill="1" applyAlignment="1">
      <alignment horizontal="left" vertical="center" readingOrder="1"/>
    </xf>
    <xf numFmtId="0" fontId="196" fillId="123" borderId="19" xfId="0" applyFont="1" applyFill="1" applyBorder="1" applyAlignment="1">
      <alignment horizontal="left" vertical="center" indent="1"/>
    </xf>
    <xf numFmtId="0" fontId="196" fillId="123" borderId="19" xfId="0" applyFont="1" applyFill="1" applyBorder="1" applyAlignment="1">
      <alignment horizontal="center"/>
    </xf>
    <xf numFmtId="14" fontId="196" fillId="123" borderId="19" xfId="0" applyNumberFormat="1" applyFont="1" applyFill="1" applyBorder="1" applyAlignment="1">
      <alignment horizontal="center"/>
    </xf>
    <xf numFmtId="0" fontId="196" fillId="2" borderId="19" xfId="0" applyFont="1" applyFill="1" applyBorder="1" applyAlignment="1">
      <alignment horizontal="center"/>
    </xf>
    <xf numFmtId="0" fontId="196" fillId="123" borderId="20" xfId="0" applyFont="1" applyFill="1" applyBorder="1" applyAlignment="1">
      <alignment horizontal="right"/>
    </xf>
    <xf numFmtId="0" fontId="196" fillId="123" borderId="21" xfId="0" applyFont="1" applyFill="1" applyBorder="1" applyAlignment="1">
      <alignment horizontal="center"/>
    </xf>
    <xf numFmtId="10" fontId="196" fillId="123" borderId="22" xfId="0" applyNumberFormat="1" applyFont="1" applyFill="1" applyBorder="1" applyAlignment="1">
      <alignment horizontal="left"/>
    </xf>
    <xf numFmtId="219" fontId="12" fillId="127" borderId="17" xfId="7887" applyNumberFormat="1" applyFont="1" applyFill="1" applyBorder="1" applyAlignment="1">
      <alignment horizontal="left" vertical="center" wrapText="1"/>
    </xf>
    <xf numFmtId="3" fontId="196" fillId="2" borderId="19" xfId="0" applyNumberFormat="1" applyFont="1" applyFill="1" applyBorder="1"/>
    <xf numFmtId="6" fontId="196" fillId="2" borderId="22" xfId="0" applyNumberFormat="1" applyFont="1" applyFill="1" applyBorder="1"/>
    <xf numFmtId="3" fontId="196" fillId="2" borderId="22" xfId="0" applyNumberFormat="1" applyFont="1" applyFill="1" applyBorder="1"/>
    <xf numFmtId="0" fontId="196" fillId="2" borderId="19" xfId="0" applyFont="1" applyFill="1" applyBorder="1"/>
    <xf numFmtId="0" fontId="196" fillId="2" borderId="22" xfId="0" applyFont="1" applyFill="1" applyBorder="1"/>
    <xf numFmtId="0" fontId="196" fillId="2" borderId="24" xfId="0" applyFont="1" applyFill="1" applyBorder="1"/>
    <xf numFmtId="6" fontId="194" fillId="128" borderId="19" xfId="0" applyNumberFormat="1" applyFont="1" applyFill="1" applyBorder="1" applyAlignment="1">
      <alignment horizontal="right" vertical="center" wrapText="1"/>
    </xf>
    <xf numFmtId="3" fontId="194" fillId="128" borderId="19" xfId="0" applyNumberFormat="1" applyFont="1" applyFill="1" applyBorder="1" applyAlignment="1">
      <alignment horizontal="right" vertical="center" wrapText="1"/>
    </xf>
    <xf numFmtId="0" fontId="196" fillId="2" borderId="0" xfId="0" applyFont="1" applyFill="1"/>
    <xf numFmtId="6" fontId="194" fillId="128" borderId="32" xfId="0" applyNumberFormat="1" applyFont="1" applyFill="1" applyBorder="1" applyAlignment="1">
      <alignment horizontal="right" vertical="center" wrapText="1"/>
    </xf>
    <xf numFmtId="3" fontId="194" fillId="128" borderId="32" xfId="0" applyNumberFormat="1" applyFont="1" applyFill="1" applyBorder="1" applyAlignment="1">
      <alignment horizontal="right" vertical="center" wrapText="1"/>
    </xf>
    <xf numFmtId="0" fontId="29" fillId="14" borderId="0" xfId="7873" applyFont="1" applyFill="1" applyAlignment="1">
      <alignment vertical="center"/>
    </xf>
    <xf numFmtId="0" fontId="196" fillId="2" borderId="0" xfId="0" applyFont="1" applyFill="1" applyAlignment="1">
      <alignment horizontal="center"/>
    </xf>
    <xf numFmtId="0" fontId="194" fillId="2" borderId="0" xfId="0" applyFont="1" applyFill="1" applyAlignment="1">
      <alignment horizontal="right" vertical="center" wrapText="1"/>
    </xf>
    <xf numFmtId="0" fontId="196" fillId="2" borderId="0" xfId="0" applyFont="1" applyFill="1" applyAlignment="1">
      <alignment horizontal="center" vertical="center"/>
    </xf>
    <xf numFmtId="0" fontId="196" fillId="2" borderId="19" xfId="0" applyFont="1" applyFill="1" applyBorder="1" applyAlignment="1">
      <alignment horizontal="left" vertical="center"/>
    </xf>
    <xf numFmtId="0" fontId="24" fillId="2" borderId="19" xfId="0" applyFont="1" applyFill="1" applyBorder="1" applyAlignment="1">
      <alignment horizontal="center" vertical="center"/>
    </xf>
    <xf numFmtId="0" fontId="24" fillId="2" borderId="0" xfId="0" applyFont="1" applyFill="1" applyAlignment="1">
      <alignment horizontal="left" vertical="center"/>
    </xf>
    <xf numFmtId="0" fontId="196" fillId="123" borderId="0" xfId="0" applyFont="1" applyFill="1" applyAlignment="1">
      <alignment horizontal="left" vertical="center" indent="1"/>
    </xf>
    <xf numFmtId="0" fontId="196" fillId="123" borderId="0" xfId="0" applyFont="1" applyFill="1" applyAlignment="1">
      <alignment horizontal="center"/>
    </xf>
    <xf numFmtId="0" fontId="196" fillId="0" borderId="0" xfId="0" applyFont="1" applyAlignment="1">
      <alignment horizontal="center"/>
    </xf>
    <xf numFmtId="0" fontId="196" fillId="0" borderId="0" xfId="0" applyFont="1" applyAlignment="1">
      <alignment horizontal="right"/>
    </xf>
    <xf numFmtId="0" fontId="196" fillId="123" borderId="0" xfId="0" applyFont="1" applyFill="1" applyAlignment="1">
      <alignment horizontal="center" vertical="center" wrapText="1"/>
    </xf>
    <xf numFmtId="0" fontId="196" fillId="123" borderId="0" xfId="0" applyFont="1" applyFill="1" applyAlignment="1">
      <alignment horizontal="left"/>
    </xf>
    <xf numFmtId="0" fontId="196" fillId="2" borderId="0" xfId="0" applyFont="1" applyFill="1" applyAlignment="1">
      <alignment horizontal="left"/>
    </xf>
    <xf numFmtId="0" fontId="196" fillId="2" borderId="32" xfId="0" applyFont="1" applyFill="1" applyBorder="1" applyAlignment="1">
      <alignment horizontal="center" vertical="center"/>
    </xf>
    <xf numFmtId="0" fontId="196" fillId="2" borderId="22" xfId="0" applyFont="1" applyFill="1" applyBorder="1" applyAlignment="1">
      <alignment horizontal="left" vertical="center"/>
    </xf>
    <xf numFmtId="0" fontId="196" fillId="2" borderId="19" xfId="0" applyFont="1" applyFill="1" applyBorder="1" applyAlignment="1">
      <alignment horizontal="center" vertical="center"/>
    </xf>
    <xf numFmtId="0" fontId="196" fillId="0" borderId="19" xfId="0" applyFont="1" applyBorder="1" applyAlignment="1">
      <alignment horizontal="left" vertical="center" indent="1"/>
    </xf>
    <xf numFmtId="0" fontId="196" fillId="0" borderId="19" xfId="0" applyFont="1" applyBorder="1" applyAlignment="1">
      <alignment horizontal="center"/>
    </xf>
    <xf numFmtId="14" fontId="196" fillId="0" borderId="19" xfId="0" applyNumberFormat="1" applyFont="1" applyBorder="1" applyAlignment="1">
      <alignment horizontal="center"/>
    </xf>
    <xf numFmtId="0" fontId="196" fillId="0" borderId="20" xfId="0" applyFont="1" applyBorder="1" applyAlignment="1">
      <alignment horizontal="right"/>
    </xf>
    <xf numFmtId="0" fontId="196" fillId="123" borderId="21" xfId="0" applyFont="1" applyFill="1" applyBorder="1" applyAlignment="1">
      <alignment horizontal="center" vertical="center" wrapText="1"/>
    </xf>
    <xf numFmtId="10" fontId="196" fillId="0" borderId="22" xfId="0" applyNumberFormat="1" applyFont="1" applyBorder="1" applyAlignment="1">
      <alignment horizontal="left"/>
    </xf>
    <xf numFmtId="3" fontId="196" fillId="0" borderId="19" xfId="0" applyNumberFormat="1" applyFont="1" applyBorder="1"/>
    <xf numFmtId="6" fontId="196" fillId="0" borderId="19" xfId="0" applyNumberFormat="1" applyFont="1" applyBorder="1"/>
    <xf numFmtId="0" fontId="196" fillId="0" borderId="19" xfId="0" applyFont="1" applyBorder="1"/>
    <xf numFmtId="0" fontId="196" fillId="2" borderId="36" xfId="0" applyFont="1" applyFill="1" applyBorder="1" applyAlignment="1">
      <alignment horizontal="center" vertical="center" wrapText="1"/>
    </xf>
    <xf numFmtId="0" fontId="196" fillId="2" borderId="0" xfId="0" applyFont="1" applyFill="1" applyAlignment="1">
      <alignment horizontal="right"/>
    </xf>
    <xf numFmtId="0" fontId="196" fillId="123" borderId="21" xfId="0" applyFont="1" applyFill="1" applyBorder="1" applyAlignment="1">
      <alignment horizontal="right"/>
    </xf>
    <xf numFmtId="0" fontId="196" fillId="2" borderId="25" xfId="0" applyFont="1" applyFill="1" applyBorder="1" applyAlignment="1">
      <alignment horizontal="center" vertical="center"/>
    </xf>
    <xf numFmtId="0" fontId="196" fillId="2" borderId="32" xfId="0" applyFont="1" applyFill="1" applyBorder="1" applyAlignment="1">
      <alignment horizontal="center" vertical="center" wrapText="1"/>
    </xf>
    <xf numFmtId="0" fontId="31" fillId="2" borderId="0" xfId="0" applyFont="1" applyFill="1" applyAlignment="1">
      <alignment horizontal="center"/>
    </xf>
    <xf numFmtId="6" fontId="4" fillId="0" borderId="0" xfId="22" applyNumberFormat="1"/>
    <xf numFmtId="219" fontId="4" fillId="0" borderId="0" xfId="22" applyNumberFormat="1"/>
    <xf numFmtId="0" fontId="196" fillId="123" borderId="32" xfId="0" applyFont="1" applyFill="1" applyBorder="1" applyAlignment="1">
      <alignment horizontal="left" vertical="center" indent="1"/>
    </xf>
    <xf numFmtId="14" fontId="200" fillId="129" borderId="32" xfId="0" applyNumberFormat="1" applyFont="1" applyFill="1" applyBorder="1" applyAlignment="1">
      <alignment horizontal="center"/>
    </xf>
    <xf numFmtId="0" fontId="196" fillId="0" borderId="32" xfId="0" applyFont="1" applyBorder="1" applyAlignment="1">
      <alignment horizontal="center"/>
    </xf>
    <xf numFmtId="0" fontId="196" fillId="123" borderId="108" xfId="0" applyFont="1" applyFill="1" applyBorder="1" applyAlignment="1">
      <alignment horizontal="left" vertical="center" indent="1"/>
    </xf>
    <xf numFmtId="10" fontId="196" fillId="123" borderId="32" xfId="0" applyNumberFormat="1" applyFont="1" applyFill="1" applyBorder="1" applyAlignment="1">
      <alignment horizontal="left" vertical="center" indent="1"/>
    </xf>
    <xf numFmtId="0" fontId="201" fillId="2" borderId="0" xfId="0" applyFont="1" applyFill="1" applyAlignment="1">
      <alignment horizontal="right" vertical="center" indent="1"/>
    </xf>
    <xf numFmtId="3" fontId="196" fillId="0" borderId="32" xfId="0" applyNumberFormat="1" applyFont="1" applyBorder="1"/>
    <xf numFmtId="0" fontId="196" fillId="2" borderId="129" xfId="0" applyFont="1" applyFill="1" applyBorder="1" applyAlignment="1">
      <alignment vertical="center"/>
    </xf>
    <xf numFmtId="0" fontId="196" fillId="2" borderId="129" xfId="0" applyFont="1" applyFill="1" applyBorder="1" applyAlignment="1">
      <alignment horizontal="left" vertical="center" indent="1"/>
    </xf>
    <xf numFmtId="14" fontId="196" fillId="123" borderId="129" xfId="0" applyNumberFormat="1" applyFont="1" applyFill="1" applyBorder="1" applyAlignment="1">
      <alignment horizontal="center"/>
    </xf>
    <xf numFmtId="0" fontId="196" fillId="2" borderId="129" xfId="0" applyFont="1" applyFill="1" applyBorder="1" applyAlignment="1">
      <alignment horizontal="center"/>
    </xf>
    <xf numFmtId="0" fontId="196" fillId="0" borderId="130" xfId="0" applyFont="1" applyBorder="1" applyAlignment="1">
      <alignment horizontal="center"/>
    </xf>
    <xf numFmtId="0" fontId="196" fillId="123" borderId="131" xfId="0" applyFont="1" applyFill="1" applyBorder="1" applyAlignment="1">
      <alignment horizontal="center" vertical="center" wrapText="1"/>
    </xf>
    <xf numFmtId="10" fontId="196" fillId="2" borderId="132" xfId="0" applyNumberFormat="1" applyFont="1" applyFill="1" applyBorder="1" applyAlignment="1">
      <alignment horizontal="center"/>
    </xf>
    <xf numFmtId="0" fontId="202" fillId="2" borderId="0" xfId="0" applyFont="1" applyFill="1" applyAlignment="1">
      <alignment horizontal="right" vertical="center" indent="1"/>
    </xf>
    <xf numFmtId="3" fontId="196" fillId="0" borderId="129" xfId="0" applyNumberFormat="1" applyFont="1" applyBorder="1"/>
    <xf numFmtId="0" fontId="196" fillId="0" borderId="129" xfId="0" applyFont="1" applyBorder="1"/>
    <xf numFmtId="0" fontId="196" fillId="0" borderId="0" xfId="0" applyFont="1" applyAlignment="1">
      <alignment horizontal="left"/>
    </xf>
    <xf numFmtId="14" fontId="196" fillId="123" borderId="32" xfId="0" applyNumberFormat="1" applyFont="1" applyFill="1" applyBorder="1" applyAlignment="1">
      <alignment horizontal="center"/>
    </xf>
    <xf numFmtId="0" fontId="196" fillId="2" borderId="32" xfId="0" applyFont="1" applyFill="1" applyBorder="1" applyAlignment="1">
      <alignment horizontal="center"/>
    </xf>
    <xf numFmtId="0" fontId="196" fillId="123" borderId="108" xfId="0" applyFont="1" applyFill="1" applyBorder="1" applyAlignment="1">
      <alignment horizontal="center"/>
    </xf>
    <xf numFmtId="0" fontId="196" fillId="123" borderId="96" xfId="0" applyFont="1" applyFill="1" applyBorder="1" applyAlignment="1">
      <alignment horizontal="center"/>
    </xf>
    <xf numFmtId="10" fontId="196" fillId="123" borderId="33" xfId="0" applyNumberFormat="1" applyFont="1" applyFill="1" applyBorder="1" applyAlignment="1">
      <alignment horizontal="center"/>
    </xf>
    <xf numFmtId="6" fontId="196" fillId="2" borderId="32" xfId="0" applyNumberFormat="1" applyFont="1" applyFill="1" applyBorder="1"/>
    <xf numFmtId="0" fontId="196" fillId="123" borderId="0" xfId="0" applyFont="1" applyFill="1"/>
    <xf numFmtId="0" fontId="196" fillId="123" borderId="0" xfId="0" applyFont="1" applyFill="1" applyAlignment="1">
      <alignment horizontal="right"/>
    </xf>
    <xf numFmtId="0" fontId="196" fillId="123" borderId="129" xfId="0" applyFont="1" applyFill="1" applyBorder="1" applyAlignment="1">
      <alignment horizontal="left" vertical="center" indent="1"/>
    </xf>
    <xf numFmtId="0" fontId="196" fillId="123" borderId="130" xfId="0" applyFont="1" applyFill="1" applyBorder="1" applyAlignment="1">
      <alignment horizontal="right"/>
    </xf>
    <xf numFmtId="10" fontId="196" fillId="123" borderId="132" xfId="0" applyNumberFormat="1" applyFont="1" applyFill="1" applyBorder="1" applyAlignment="1">
      <alignment horizontal="left"/>
    </xf>
    <xf numFmtId="0" fontId="202" fillId="2" borderId="129" xfId="0" applyFont="1" applyFill="1" applyBorder="1" applyAlignment="1">
      <alignment horizontal="right" vertical="center" indent="1"/>
    </xf>
    <xf numFmtId="6" fontId="196" fillId="2" borderId="129" xfId="0" applyNumberFormat="1" applyFont="1" applyFill="1" applyBorder="1"/>
    <xf numFmtId="3" fontId="196" fillId="2" borderId="129" xfId="0" applyNumberFormat="1" applyFont="1" applyFill="1" applyBorder="1"/>
    <xf numFmtId="0" fontId="201" fillId="2" borderId="129" xfId="0" applyFont="1" applyFill="1" applyBorder="1" applyAlignment="1">
      <alignment horizontal="right" vertical="center" indent="1"/>
    </xf>
    <xf numFmtId="0" fontId="196" fillId="2" borderId="129" xfId="0" applyFont="1" applyFill="1" applyBorder="1"/>
    <xf numFmtId="6" fontId="194" fillId="128" borderId="23" xfId="0" applyNumberFormat="1" applyFont="1" applyFill="1" applyBorder="1" applyAlignment="1">
      <alignment horizontal="right" vertical="center" wrapText="1"/>
    </xf>
    <xf numFmtId="3" fontId="194" fillId="128" borderId="23" xfId="0" applyNumberFormat="1" applyFont="1" applyFill="1" applyBorder="1" applyAlignment="1">
      <alignment horizontal="right" vertical="center" wrapText="1"/>
    </xf>
    <xf numFmtId="0" fontId="196" fillId="0" borderId="0" xfId="0" applyFont="1" applyAlignment="1">
      <alignment horizontal="center" vertical="center"/>
    </xf>
    <xf numFmtId="14" fontId="196" fillId="0" borderId="32" xfId="0" applyNumberFormat="1" applyFont="1" applyBorder="1" applyAlignment="1">
      <alignment horizontal="center"/>
    </xf>
    <xf numFmtId="0" fontId="196" fillId="0" borderId="108" xfId="0" applyFont="1" applyBorder="1" applyAlignment="1">
      <alignment horizontal="right"/>
    </xf>
    <xf numFmtId="0" fontId="196" fillId="0" borderId="96" xfId="0" applyFont="1" applyBorder="1" applyAlignment="1">
      <alignment horizontal="center" vertical="center" wrapText="1"/>
    </xf>
    <xf numFmtId="10" fontId="196" fillId="0" borderId="33" xfId="0" applyNumberFormat="1" applyFont="1" applyBorder="1" applyAlignment="1">
      <alignment horizontal="left"/>
    </xf>
    <xf numFmtId="3" fontId="196" fillId="2" borderId="32" xfId="0" applyNumberFormat="1" applyFont="1" applyFill="1" applyBorder="1"/>
    <xf numFmtId="0" fontId="196" fillId="0" borderId="32" xfId="0" applyFont="1" applyBorder="1" applyAlignment="1">
      <alignment horizontal="center" vertical="center"/>
    </xf>
    <xf numFmtId="0" fontId="196" fillId="123" borderId="96" xfId="0" applyFont="1" applyFill="1" applyBorder="1" applyAlignment="1">
      <alignment horizontal="left" vertical="center" indent="1"/>
    </xf>
    <xf numFmtId="10" fontId="196" fillId="123" borderId="33" xfId="0" applyNumberFormat="1" applyFont="1" applyFill="1" applyBorder="1" applyAlignment="1">
      <alignment horizontal="left" vertical="center" indent="1"/>
    </xf>
    <xf numFmtId="0" fontId="194" fillId="2" borderId="0" xfId="0" applyFont="1" applyFill="1" applyAlignment="1">
      <alignment horizontal="left" vertical="center" wrapText="1"/>
    </xf>
    <xf numFmtId="0" fontId="194" fillId="2" borderId="0" xfId="0" applyFont="1" applyFill="1" applyAlignment="1">
      <alignment horizontal="center" vertical="center" wrapText="1"/>
    </xf>
    <xf numFmtId="0" fontId="194" fillId="2" borderId="0" xfId="0" applyFont="1" applyFill="1" applyAlignment="1">
      <alignment vertical="center" wrapText="1"/>
    </xf>
    <xf numFmtId="0" fontId="196" fillId="0" borderId="0" xfId="0" applyFont="1" applyAlignment="1">
      <alignment horizontal="center" vertical="center" wrapText="1"/>
    </xf>
    <xf numFmtId="0" fontId="194" fillId="0" borderId="0" xfId="0" applyFont="1" applyAlignment="1">
      <alignment horizontal="center" vertical="center" wrapText="1"/>
    </xf>
    <xf numFmtId="0" fontId="196" fillId="123" borderId="108" xfId="0" applyFont="1" applyFill="1" applyBorder="1" applyAlignment="1">
      <alignment horizontal="right"/>
    </xf>
    <xf numFmtId="0" fontId="196" fillId="123" borderId="96" xfId="0" applyFont="1" applyFill="1" applyBorder="1" applyAlignment="1">
      <alignment horizontal="center" vertical="center" wrapText="1"/>
    </xf>
    <xf numFmtId="0" fontId="196" fillId="123" borderId="0" xfId="0" applyFont="1" applyFill="1" applyAlignment="1">
      <alignment horizontal="left" vertical="center" wrapText="1"/>
    </xf>
    <xf numFmtId="0" fontId="196" fillId="123" borderId="0" xfId="0" applyFont="1" applyFill="1" applyAlignment="1">
      <alignment vertical="center" wrapText="1"/>
    </xf>
    <xf numFmtId="0" fontId="196" fillId="123" borderId="0" xfId="0" applyFont="1" applyFill="1" applyAlignment="1">
      <alignment horizontal="right" vertical="center" wrapText="1"/>
    </xf>
    <xf numFmtId="0" fontId="196" fillId="0" borderId="0" xfId="0" applyFont="1" applyAlignment="1">
      <alignment horizontal="left" vertical="center" wrapText="1"/>
    </xf>
    <xf numFmtId="0" fontId="196" fillId="0" borderId="32" xfId="0" applyFont="1" applyBorder="1"/>
    <xf numFmtId="0" fontId="194" fillId="128" borderId="32" xfId="0" applyFont="1" applyFill="1" applyBorder="1" applyAlignment="1">
      <alignment horizontal="right" vertical="center" wrapText="1"/>
    </xf>
    <xf numFmtId="0" fontId="196" fillId="123" borderId="33" xfId="0" applyFont="1" applyFill="1" applyBorder="1" applyAlignment="1">
      <alignment horizontal="left" vertical="center" indent="1"/>
    </xf>
    <xf numFmtId="10" fontId="196" fillId="123" borderId="33" xfId="0" applyNumberFormat="1" applyFont="1" applyFill="1" applyBorder="1" applyAlignment="1">
      <alignment horizontal="left"/>
    </xf>
    <xf numFmtId="0" fontId="196" fillId="2" borderId="32" xfId="0" applyFont="1" applyFill="1" applyBorder="1"/>
    <xf numFmtId="0" fontId="196" fillId="0" borderId="32" xfId="0" applyFont="1" applyBorder="1" applyAlignment="1">
      <alignment horizontal="right"/>
    </xf>
    <xf numFmtId="0" fontId="196" fillId="123" borderId="32" xfId="0" applyFont="1" applyFill="1" applyBorder="1" applyAlignment="1">
      <alignment horizontal="center" vertical="center" wrapText="1"/>
    </xf>
    <xf numFmtId="10" fontId="196" fillId="123" borderId="32" xfId="0" applyNumberFormat="1" applyFont="1" applyFill="1" applyBorder="1" applyAlignment="1">
      <alignment horizontal="left"/>
    </xf>
    <xf numFmtId="0" fontId="202" fillId="2" borderId="32" xfId="0" applyFont="1" applyFill="1" applyBorder="1" applyAlignment="1">
      <alignment horizontal="right" vertical="center" indent="1"/>
    </xf>
    <xf numFmtId="0" fontId="196" fillId="2" borderId="37" xfId="0" applyFont="1" applyFill="1" applyBorder="1" applyAlignment="1">
      <alignment horizontal="center" vertical="center" wrapText="1"/>
    </xf>
    <xf numFmtId="0" fontId="196" fillId="2" borderId="35" xfId="0" applyFont="1" applyFill="1" applyBorder="1" applyAlignment="1">
      <alignment horizontal="center" vertical="center" wrapText="1"/>
    </xf>
    <xf numFmtId="0" fontId="201" fillId="2" borderId="127" xfId="0" applyFont="1" applyFill="1" applyBorder="1" applyAlignment="1">
      <alignment horizontal="right" vertical="center" indent="1"/>
    </xf>
    <xf numFmtId="0" fontId="196" fillId="2" borderId="124" xfId="0" applyFont="1" applyFill="1" applyBorder="1"/>
    <xf numFmtId="0" fontId="194" fillId="2" borderId="19" xfId="0" applyFont="1" applyFill="1" applyBorder="1" applyAlignment="1">
      <alignment horizontal="right" vertical="center" wrapText="1"/>
    </xf>
    <xf numFmtId="0" fontId="196" fillId="0" borderId="32" xfId="0" applyFont="1" applyBorder="1" applyAlignment="1">
      <alignment horizontal="left" vertical="center" indent="1"/>
    </xf>
    <xf numFmtId="0" fontId="196" fillId="123" borderId="32" xfId="0" applyFont="1" applyFill="1" applyBorder="1" applyAlignment="1">
      <alignment horizontal="left"/>
    </xf>
    <xf numFmtId="0" fontId="203" fillId="130" borderId="0" xfId="0" applyFont="1" applyFill="1" applyAlignment="1">
      <alignment horizontal="center" vertical="center"/>
    </xf>
    <xf numFmtId="3" fontId="158" fillId="9" borderId="0" xfId="0" applyNumberFormat="1" applyFont="1" applyFill="1" applyAlignment="1">
      <alignment horizontal="center" vertical="center"/>
    </xf>
    <xf numFmtId="0" fontId="162" fillId="2" borderId="0" xfId="0" applyFont="1" applyFill="1" applyAlignment="1">
      <alignment wrapText="1"/>
    </xf>
    <xf numFmtId="0" fontId="164" fillId="131" borderId="32" xfId="0" applyFont="1" applyFill="1" applyBorder="1" applyAlignment="1">
      <alignment horizontal="center" vertical="center" wrapText="1"/>
    </xf>
    <xf numFmtId="0" fontId="164" fillId="132" borderId="0" xfId="0" applyFont="1" applyFill="1"/>
    <xf numFmtId="3" fontId="164" fillId="132" borderId="0" xfId="0" applyNumberFormat="1" applyFont="1" applyFill="1"/>
    <xf numFmtId="0" fontId="162" fillId="2" borderId="32" xfId="0" applyFont="1" applyFill="1" applyBorder="1" applyAlignment="1">
      <alignment horizontal="left" vertical="center"/>
    </xf>
    <xf numFmtId="3" fontId="162" fillId="2" borderId="32" xfId="0" applyNumberFormat="1" applyFont="1" applyFill="1" applyBorder="1" applyAlignment="1">
      <alignment vertical="center"/>
    </xf>
    <xf numFmtId="0" fontId="162" fillId="2" borderId="32" xfId="0" applyFont="1" applyFill="1" applyBorder="1" applyAlignment="1">
      <alignment vertical="center"/>
    </xf>
    <xf numFmtId="0" fontId="162" fillId="2" borderId="0" xfId="0" applyFont="1" applyFill="1" applyAlignment="1">
      <alignment horizontal="left"/>
    </xf>
    <xf numFmtId="0" fontId="162" fillId="2" borderId="0" xfId="0" applyFont="1" applyFill="1" applyAlignment="1">
      <alignment vertical="center"/>
    </xf>
    <xf numFmtId="3" fontId="162" fillId="0" borderId="32" xfId="0" applyNumberFormat="1" applyFont="1" applyBorder="1" applyAlignment="1">
      <alignment vertical="center"/>
    </xf>
    <xf numFmtId="0" fontId="162" fillId="0" borderId="32" xfId="0" applyFont="1" applyBorder="1" applyAlignment="1">
      <alignment vertical="center"/>
    </xf>
    <xf numFmtId="0" fontId="205" fillId="0" borderId="0" xfId="3" applyFont="1" applyAlignment="1">
      <alignment vertical="center"/>
    </xf>
    <xf numFmtId="0" fontId="49" fillId="0" borderId="103" xfId="0" applyFont="1" applyBorder="1" applyAlignment="1">
      <alignment horizontal="left" vertical="center"/>
    </xf>
    <xf numFmtId="0" fontId="49" fillId="0" borderId="103" xfId="0" applyFont="1" applyBorder="1" applyAlignment="1">
      <alignment vertical="center"/>
    </xf>
    <xf numFmtId="0" fontId="207" fillId="0" borderId="103" xfId="0" applyFont="1" applyBorder="1" applyAlignment="1">
      <alignment vertical="center"/>
    </xf>
    <xf numFmtId="49" fontId="9" fillId="14" borderId="99" xfId="0" applyNumberFormat="1" applyFont="1" applyFill="1" applyBorder="1" applyAlignment="1">
      <alignment horizontal="center" vertical="center" wrapText="1"/>
    </xf>
    <xf numFmtId="49" fontId="9" fillId="14" borderId="99" xfId="0" applyNumberFormat="1" applyFont="1" applyFill="1" applyBorder="1" applyAlignment="1">
      <alignment horizontal="center" wrapText="1"/>
    </xf>
    <xf numFmtId="0" fontId="9" fillId="14" borderId="32" xfId="0" applyFont="1" applyFill="1" applyBorder="1" applyAlignment="1">
      <alignment horizontal="center" vertical="center"/>
    </xf>
    <xf numFmtId="0" fontId="9" fillId="14" borderId="32" xfId="0" applyFont="1" applyFill="1" applyBorder="1" applyAlignment="1">
      <alignment horizontal="center" vertical="center" wrapText="1"/>
    </xf>
    <xf numFmtId="0" fontId="4" fillId="0" borderId="0" xfId="0" applyFont="1" applyAlignment="1">
      <alignment horizontal="center"/>
    </xf>
    <xf numFmtId="0" fontId="4" fillId="0" borderId="129" xfId="0" applyFont="1" applyBorder="1"/>
    <xf numFmtId="169" fontId="159" fillId="0" borderId="0" xfId="6898" applyNumberFormat="1" applyFont="1" applyFill="1" applyBorder="1" applyAlignment="1">
      <alignment horizontal="center"/>
    </xf>
    <xf numFmtId="169" fontId="160" fillId="0" borderId="0" xfId="6898" applyNumberFormat="1" applyFont="1" applyFill="1" applyBorder="1" applyAlignment="1">
      <alignment horizontal="center"/>
    </xf>
    <xf numFmtId="170" fontId="160" fillId="0" borderId="96" xfId="6898" applyNumberFormat="1" applyFont="1" applyFill="1" applyBorder="1" applyAlignment="1">
      <alignment horizontal="center"/>
    </xf>
    <xf numFmtId="169" fontId="160" fillId="0" borderId="96" xfId="6898" applyNumberFormat="1" applyFont="1" applyFill="1" applyBorder="1" applyAlignment="1">
      <alignment horizontal="center"/>
    </xf>
    <xf numFmtId="169" fontId="23" fillId="2" borderId="7" xfId="21" applyNumberFormat="1" applyFont="1" applyFill="1" applyBorder="1"/>
    <xf numFmtId="169" fontId="23" fillId="2" borderId="7" xfId="2013" applyNumberFormat="1" applyFont="1" applyFill="1" applyBorder="1"/>
    <xf numFmtId="170" fontId="164" fillId="7" borderId="0" xfId="2013" applyNumberFormat="1" applyFont="1" applyFill="1" applyBorder="1" applyAlignment="1">
      <alignment horizontal="right" vertical="center" wrapText="1"/>
    </xf>
    <xf numFmtId="169" fontId="23" fillId="2" borderId="0" xfId="2013" applyNumberFormat="1" applyFont="1" applyFill="1" applyBorder="1"/>
    <xf numFmtId="170" fontId="165" fillId="5" borderId="0" xfId="2013" applyNumberFormat="1" applyFont="1" applyFill="1" applyBorder="1" applyAlignment="1">
      <alignment horizontal="right" vertical="center" wrapText="1"/>
    </xf>
    <xf numFmtId="169" fontId="23" fillId="2" borderId="0" xfId="2022" applyNumberFormat="1" applyFont="1" applyFill="1" applyBorder="1"/>
    <xf numFmtId="170" fontId="165" fillId="5" borderId="0" xfId="2022" applyNumberFormat="1" applyFont="1" applyFill="1" applyBorder="1" applyAlignment="1">
      <alignment horizontal="right" vertical="center" wrapText="1"/>
    </xf>
    <xf numFmtId="170" fontId="164" fillId="7" borderId="0" xfId="2022" applyNumberFormat="1" applyFont="1" applyFill="1" applyBorder="1" applyAlignment="1">
      <alignment horizontal="right" vertical="center" wrapText="1"/>
    </xf>
    <xf numFmtId="169" fontId="23" fillId="2" borderId="0" xfId="2031" applyNumberFormat="1" applyFont="1" applyFill="1" applyBorder="1"/>
    <xf numFmtId="169" fontId="23" fillId="0" borderId="0" xfId="2031" applyNumberFormat="1" applyFont="1" applyFill="1" applyBorder="1"/>
    <xf numFmtId="170" fontId="165" fillId="5" borderId="0" xfId="2031" applyNumberFormat="1" applyFont="1" applyFill="1" applyBorder="1" applyAlignment="1">
      <alignment horizontal="right" vertical="center" wrapText="1"/>
    </xf>
    <xf numFmtId="170" fontId="164" fillId="7" borderId="0" xfId="2031" applyNumberFormat="1" applyFont="1" applyFill="1" applyBorder="1" applyAlignment="1">
      <alignment horizontal="right" vertical="center" wrapText="1"/>
    </xf>
    <xf numFmtId="169" fontId="23" fillId="0" borderId="0" xfId="2039" applyNumberFormat="1" applyFont="1" applyFill="1" applyBorder="1"/>
    <xf numFmtId="170" fontId="164" fillId="7" borderId="0" xfId="2039" applyNumberFormat="1" applyFont="1" applyFill="1" applyBorder="1" applyAlignment="1">
      <alignment horizontal="right" vertical="center" wrapText="1"/>
    </xf>
    <xf numFmtId="170" fontId="165" fillId="5" borderId="0" xfId="2039" applyNumberFormat="1" applyFont="1" applyFill="1" applyBorder="1" applyAlignment="1">
      <alignment horizontal="right" vertical="center" wrapText="1"/>
    </xf>
    <xf numFmtId="169" fontId="23" fillId="0" borderId="0" xfId="21" applyNumberFormat="1" applyFont="1" applyFill="1" applyBorder="1"/>
    <xf numFmtId="170" fontId="165" fillId="5" borderId="0" xfId="21" applyNumberFormat="1" applyFont="1" applyFill="1" applyBorder="1" applyAlignment="1">
      <alignment horizontal="right" vertical="center" wrapText="1"/>
    </xf>
    <xf numFmtId="170" fontId="164" fillId="7" borderId="0" xfId="21" applyNumberFormat="1" applyFont="1" applyFill="1" applyBorder="1" applyAlignment="1">
      <alignment horizontal="right" vertical="center" wrapText="1"/>
    </xf>
    <xf numFmtId="169" fontId="23" fillId="0" borderId="0" xfId="5110" applyNumberFormat="1" applyFont="1" applyFill="1" applyBorder="1"/>
    <xf numFmtId="170" fontId="164" fillId="7" borderId="0" xfId="5110" applyNumberFormat="1" applyFont="1" applyFill="1" applyBorder="1" applyAlignment="1">
      <alignment horizontal="right" vertical="center" wrapText="1"/>
    </xf>
    <xf numFmtId="170" fontId="165" fillId="5" borderId="0" xfId="5110" applyNumberFormat="1" applyFont="1" applyFill="1" applyBorder="1" applyAlignment="1">
      <alignment horizontal="right" vertical="center" wrapText="1"/>
    </xf>
    <xf numFmtId="169" fontId="23" fillId="0" borderId="0" xfId="5112" applyNumberFormat="1" applyFont="1" applyFill="1" applyBorder="1"/>
    <xf numFmtId="170" fontId="165" fillId="5" borderId="0" xfId="5112" applyNumberFormat="1" applyFont="1" applyFill="1" applyBorder="1" applyAlignment="1">
      <alignment horizontal="right" vertical="center" wrapText="1"/>
    </xf>
    <xf numFmtId="170" fontId="164" fillId="7" borderId="0" xfId="5112" applyNumberFormat="1" applyFont="1" applyFill="1" applyBorder="1" applyAlignment="1">
      <alignment horizontal="right" vertical="center" wrapText="1"/>
    </xf>
    <xf numFmtId="169" fontId="23" fillId="0" borderId="0" xfId="5116" applyNumberFormat="1" applyFont="1" applyFill="1" applyBorder="1"/>
    <xf numFmtId="170" fontId="164" fillId="7" borderId="0" xfId="5116" applyNumberFormat="1" applyFont="1" applyFill="1" applyBorder="1" applyAlignment="1">
      <alignment horizontal="right" vertical="center" wrapText="1"/>
    </xf>
    <xf numFmtId="170" fontId="165" fillId="5" borderId="0" xfId="5116" applyNumberFormat="1" applyFont="1" applyFill="1" applyBorder="1" applyAlignment="1">
      <alignment horizontal="right" vertical="center" wrapText="1"/>
    </xf>
    <xf numFmtId="169" fontId="23" fillId="0" borderId="0" xfId="5118" applyNumberFormat="1" applyFont="1" applyFill="1" applyBorder="1"/>
    <xf numFmtId="170" fontId="165" fillId="5" borderId="0" xfId="5118" applyNumberFormat="1" applyFont="1" applyFill="1" applyBorder="1" applyAlignment="1">
      <alignment horizontal="right" vertical="center" wrapText="1"/>
    </xf>
    <xf numFmtId="170" fontId="164" fillId="7" borderId="0" xfId="5118" applyNumberFormat="1" applyFont="1" applyFill="1" applyBorder="1" applyAlignment="1">
      <alignment horizontal="right" vertical="center" wrapText="1"/>
    </xf>
    <xf numFmtId="0" fontId="206" fillId="0" borderId="0" xfId="0" applyFont="1" applyAlignment="1">
      <alignment horizontal="center" vertical="center"/>
    </xf>
    <xf numFmtId="0" fontId="12" fillId="122" borderId="134" xfId="0" applyFont="1" applyFill="1" applyBorder="1" applyAlignment="1">
      <alignment horizontal="center" vertical="center" wrapText="1"/>
    </xf>
    <xf numFmtId="3" fontId="19" fillId="0" borderId="0" xfId="0" applyNumberFormat="1" applyFont="1" applyAlignment="1">
      <alignment horizontal="center"/>
    </xf>
    <xf numFmtId="0" fontId="20" fillId="0" borderId="96" xfId="0" applyFont="1" applyBorder="1" applyAlignment="1">
      <alignment horizontal="center"/>
    </xf>
    <xf numFmtId="0" fontId="19" fillId="0" borderId="0" xfId="0" applyFont="1" applyAlignment="1">
      <alignment horizontal="center"/>
    </xf>
    <xf numFmtId="3" fontId="20" fillId="0" borderId="96" xfId="0" applyNumberFormat="1" applyFont="1" applyBorder="1" applyAlignment="1">
      <alignment horizontal="center"/>
    </xf>
    <xf numFmtId="3" fontId="10" fillId="0" borderId="7" xfId="0" applyNumberFormat="1" applyFont="1" applyBorder="1"/>
    <xf numFmtId="0" fontId="10" fillId="0" borderId="7" xfId="0" applyFont="1" applyBorder="1"/>
    <xf numFmtId="0" fontId="10" fillId="0" borderId="0" xfId="0" applyFont="1"/>
    <xf numFmtId="3" fontId="12" fillId="7" borderId="5" xfId="0" applyNumberFormat="1" applyFont="1" applyFill="1" applyBorder="1" applyAlignment="1">
      <alignment horizontal="right" vertical="center" wrapText="1"/>
    </xf>
    <xf numFmtId="3" fontId="13" fillId="5" borderId="9" xfId="0" applyNumberFormat="1" applyFont="1" applyFill="1" applyBorder="1" applyAlignment="1">
      <alignment horizontal="right" vertical="center" wrapText="1"/>
    </xf>
    <xf numFmtId="3" fontId="12" fillId="7" borderId="9" xfId="0" applyNumberFormat="1" applyFont="1" applyFill="1" applyBorder="1" applyAlignment="1">
      <alignment horizontal="right" vertical="center" wrapText="1"/>
    </xf>
    <xf numFmtId="0" fontId="12" fillId="2" borderId="5" xfId="0" applyFont="1" applyFill="1" applyBorder="1" applyAlignment="1">
      <alignment horizontal="right" vertical="center" wrapText="1"/>
    </xf>
    <xf numFmtId="0" fontId="162" fillId="2" borderId="0" xfId="0" applyFont="1" applyFill="1"/>
    <xf numFmtId="6" fontId="194" fillId="133" borderId="0" xfId="0" applyNumberFormat="1" applyFont="1" applyFill="1" applyAlignment="1">
      <alignment horizontal="right" vertical="center" wrapText="1"/>
    </xf>
    <xf numFmtId="3" fontId="194" fillId="133" borderId="0" xfId="0" applyNumberFormat="1" applyFont="1" applyFill="1" applyAlignment="1">
      <alignment horizontal="right" vertical="center" wrapText="1"/>
    </xf>
    <xf numFmtId="0" fontId="4" fillId="0" borderId="0" xfId="0" applyFont="1" applyAlignment="1">
      <alignment horizontal="right"/>
    </xf>
    <xf numFmtId="6" fontId="4" fillId="0" borderId="0" xfId="0" applyNumberFormat="1" applyFont="1"/>
    <xf numFmtId="219" fontId="28" fillId="9" borderId="97" xfId="7887" applyNumberFormat="1" applyFont="1" applyFill="1" applyBorder="1" applyAlignment="1">
      <alignment horizontal="center" vertical="center" wrapText="1"/>
    </xf>
    <xf numFmtId="0" fontId="4" fillId="2" borderId="0" xfId="0" applyFont="1" applyFill="1"/>
    <xf numFmtId="0" fontId="4" fillId="2" borderId="0" xfId="0" applyFont="1" applyFill="1" applyAlignment="1">
      <alignment horizontal="center"/>
    </xf>
    <xf numFmtId="0" fontId="4" fillId="2" borderId="0" xfId="0" applyFont="1" applyFill="1" applyAlignment="1">
      <alignment horizontal="left"/>
    </xf>
    <xf numFmtId="0" fontId="209" fillId="124" borderId="102" xfId="0" applyFont="1" applyFill="1" applyBorder="1" applyAlignment="1">
      <alignment horizontal="center" wrapText="1"/>
    </xf>
    <xf numFmtId="0" fontId="209" fillId="124" borderId="105" xfId="0" applyFont="1" applyFill="1" applyBorder="1" applyAlignment="1">
      <alignment horizontal="center" wrapText="1"/>
    </xf>
    <xf numFmtId="0" fontId="39" fillId="2" borderId="103" xfId="0" applyFont="1" applyFill="1" applyBorder="1" applyAlignment="1">
      <alignment horizontal="center"/>
    </xf>
    <xf numFmtId="0" fontId="39" fillId="134" borderId="103" xfId="0" applyFont="1" applyFill="1" applyBorder="1" applyAlignment="1">
      <alignment horizontal="left" vertical="center"/>
    </xf>
    <xf numFmtId="10" fontId="49" fillId="134" borderId="103" xfId="0" applyNumberFormat="1" applyFont="1" applyFill="1" applyBorder="1" applyAlignment="1">
      <alignment vertical="center"/>
    </xf>
    <xf numFmtId="0" fontId="49" fillId="134" borderId="103" xfId="0" applyFont="1" applyFill="1" applyBorder="1" applyAlignment="1">
      <alignment vertical="center"/>
    </xf>
    <xf numFmtId="0" fontId="39" fillId="134" borderId="103" xfId="0" applyFont="1" applyFill="1" applyBorder="1" applyAlignment="1">
      <alignment horizontal="right" vertical="center"/>
    </xf>
    <xf numFmtId="10" fontId="39" fillId="134" borderId="103" xfId="0" applyNumberFormat="1" applyFont="1" applyFill="1" applyBorder="1" applyAlignment="1">
      <alignment horizontal="right" vertical="center"/>
    </xf>
    <xf numFmtId="0" fontId="49" fillId="134" borderId="103" xfId="0" applyFont="1" applyFill="1" applyBorder="1" applyAlignment="1">
      <alignment horizontal="left" vertical="center"/>
    </xf>
    <xf numFmtId="10" fontId="49" fillId="134" borderId="103" xfId="0" applyNumberFormat="1" applyFont="1" applyFill="1" applyBorder="1" applyAlignment="1">
      <alignment horizontal="right" vertical="center"/>
    </xf>
    <xf numFmtId="0" fontId="49" fillId="134" borderId="103" xfId="0" applyFont="1" applyFill="1" applyBorder="1" applyAlignment="1">
      <alignment horizontal="right" vertical="center"/>
    </xf>
    <xf numFmtId="0" fontId="4" fillId="0" borderId="0" xfId="0" applyFont="1" applyAlignment="1">
      <alignment horizontal="left"/>
    </xf>
    <xf numFmtId="0" fontId="206" fillId="0" borderId="0" xfId="3" applyFont="1" applyAlignment="1">
      <alignment vertical="center"/>
    </xf>
    <xf numFmtId="0" fontId="211" fillId="0" borderId="0" xfId="3" applyFont="1" applyAlignment="1">
      <alignment vertical="center"/>
    </xf>
    <xf numFmtId="0" fontId="208" fillId="0" borderId="0" xfId="3" applyFont="1" applyAlignment="1">
      <alignment vertical="center"/>
    </xf>
    <xf numFmtId="0" fontId="198" fillId="14" borderId="121" xfId="0" applyFont="1" applyFill="1" applyBorder="1" applyAlignment="1">
      <alignment horizontal="center" vertical="center"/>
    </xf>
    <xf numFmtId="0" fontId="198" fillId="14" borderId="133" xfId="0" applyFont="1" applyFill="1" applyBorder="1" applyAlignment="1">
      <alignment horizontal="center" vertical="center"/>
    </xf>
    <xf numFmtId="0" fontId="0" fillId="14" borderId="0" xfId="0" applyFill="1" applyAlignment="1">
      <alignment horizontal="center" vertical="center"/>
    </xf>
    <xf numFmtId="170" fontId="198" fillId="0" borderId="121" xfId="11" applyNumberFormat="1" applyFont="1" applyBorder="1" applyAlignment="1">
      <alignment horizontal="center" vertical="center"/>
    </xf>
    <xf numFmtId="170" fontId="198" fillId="0" borderId="133" xfId="11" applyNumberFormat="1" applyFont="1" applyBorder="1" applyAlignment="1">
      <alignment horizontal="center" vertical="center"/>
    </xf>
    <xf numFmtId="0" fontId="215" fillId="0" borderId="0" xfId="0" applyFont="1" applyAlignment="1">
      <alignment horizontal="center" vertical="center"/>
    </xf>
    <xf numFmtId="0" fontId="213" fillId="0" borderId="0" xfId="0" applyFont="1" applyAlignment="1">
      <alignment horizontal="left" vertical="center"/>
    </xf>
    <xf numFmtId="0" fontId="173" fillId="0" borderId="0" xfId="0" applyFont="1" applyAlignment="1">
      <alignment horizontal="left" vertical="top" wrapText="1"/>
    </xf>
    <xf numFmtId="0" fontId="9" fillId="0" borderId="0" xfId="0" applyFont="1" applyAlignment="1">
      <alignment horizontal="center" wrapText="1"/>
    </xf>
    <xf numFmtId="39" fontId="28" fillId="120" borderId="0" xfId="0" applyNumberFormat="1" applyFont="1" applyFill="1" applyAlignment="1">
      <alignment horizontal="left" vertical="center" wrapText="1"/>
    </xf>
    <xf numFmtId="1" fontId="28" fillId="120" borderId="0" xfId="0" applyNumberFormat="1" applyFont="1" applyFill="1" applyAlignment="1">
      <alignment horizontal="center" vertical="center"/>
    </xf>
    <xf numFmtId="1" fontId="28" fillId="112" borderId="0" xfId="0" applyNumberFormat="1" applyFont="1" applyFill="1" applyAlignment="1">
      <alignment vertical="center" wrapText="1"/>
    </xf>
    <xf numFmtId="39" fontId="28" fillId="112" borderId="0" xfId="0" applyNumberFormat="1" applyFont="1" applyFill="1" applyAlignment="1">
      <alignment horizontal="left" vertical="center" wrapText="1"/>
    </xf>
    <xf numFmtId="1" fontId="28" fillId="112" borderId="0" xfId="0" applyNumberFormat="1" applyFont="1" applyFill="1" applyAlignment="1">
      <alignment horizontal="center" vertical="center"/>
    </xf>
    <xf numFmtId="0" fontId="4" fillId="0" borderId="124" xfId="0" applyFont="1" applyBorder="1"/>
    <xf numFmtId="0" fontId="196" fillId="2" borderId="36" xfId="7873" applyFont="1" applyFill="1" applyBorder="1" applyAlignment="1">
      <alignment horizontal="center" vertical="center" wrapText="1"/>
    </xf>
    <xf numFmtId="0" fontId="196" fillId="2" borderId="37" xfId="7873" applyFont="1" applyFill="1" applyBorder="1" applyAlignment="1">
      <alignment horizontal="center" vertical="center" wrapText="1"/>
    </xf>
    <xf numFmtId="0" fontId="196" fillId="2" borderId="35" xfId="7873" applyFont="1" applyFill="1" applyBorder="1" applyAlignment="1">
      <alignment horizontal="center" vertical="center" wrapText="1"/>
    </xf>
    <xf numFmtId="0" fontId="196" fillId="2" borderId="36" xfId="0" applyFont="1" applyFill="1" applyBorder="1" applyAlignment="1">
      <alignment horizontal="center" vertical="center"/>
    </xf>
    <xf numFmtId="0" fontId="196" fillId="2" borderId="37" xfId="0" applyFont="1" applyFill="1" applyBorder="1" applyAlignment="1">
      <alignment horizontal="center" vertical="center"/>
    </xf>
    <xf numFmtId="0" fontId="196" fillId="2" borderId="35" xfId="0" applyFont="1" applyFill="1" applyBorder="1" applyAlignment="1">
      <alignment horizontal="center" vertical="center"/>
    </xf>
    <xf numFmtId="0" fontId="196" fillId="2" borderId="18" xfId="0" applyFont="1" applyFill="1" applyBorder="1" applyAlignment="1">
      <alignment horizontal="center" vertical="center"/>
    </xf>
    <xf numFmtId="0" fontId="196" fillId="2" borderId="125" xfId="0" applyFont="1" applyFill="1" applyBorder="1" applyAlignment="1">
      <alignment horizontal="center" vertical="center"/>
    </xf>
    <xf numFmtId="0" fontId="196" fillId="2" borderId="123" xfId="0" applyFont="1" applyFill="1" applyBorder="1" applyAlignment="1">
      <alignment horizontal="center" vertical="center"/>
    </xf>
    <xf numFmtId="0" fontId="196" fillId="2" borderId="126" xfId="0" applyFont="1" applyFill="1" applyBorder="1" applyAlignment="1">
      <alignment horizontal="center" vertical="center"/>
    </xf>
    <xf numFmtId="0" fontId="196" fillId="2" borderId="36" xfId="0" applyFont="1" applyFill="1" applyBorder="1" applyAlignment="1">
      <alignment horizontal="center" vertical="center" wrapText="1"/>
    </xf>
    <xf numFmtId="0" fontId="196" fillId="2" borderId="37" xfId="0" applyFont="1" applyFill="1" applyBorder="1" applyAlignment="1">
      <alignment horizontal="center" vertical="center" wrapText="1"/>
    </xf>
    <xf numFmtId="0" fontId="196" fillId="2" borderId="35" xfId="0" applyFont="1" applyFill="1" applyBorder="1" applyAlignment="1">
      <alignment horizontal="center" vertical="center" wrapText="1"/>
    </xf>
    <xf numFmtId="0" fontId="29" fillId="14" borderId="36" xfId="7873" applyFont="1" applyFill="1" applyBorder="1" applyAlignment="1">
      <alignment horizontal="center" vertical="center" wrapText="1"/>
    </xf>
    <xf numFmtId="0" fontId="29" fillId="14" borderId="37" xfId="7873" applyFont="1" applyFill="1" applyBorder="1" applyAlignment="1">
      <alignment horizontal="center" vertical="center" wrapText="1"/>
    </xf>
    <xf numFmtId="0" fontId="29" fillId="14" borderId="35" xfId="7873" applyFont="1" applyFill="1" applyBorder="1" applyAlignment="1">
      <alignment horizontal="center" vertical="center" wrapText="1"/>
    </xf>
    <xf numFmtId="0" fontId="12" fillId="127" borderId="17" xfId="7873" applyFont="1" applyFill="1" applyBorder="1" applyAlignment="1">
      <alignment horizontal="left" vertical="center" wrapText="1"/>
    </xf>
    <xf numFmtId="0" fontId="4" fillId="0" borderId="0" xfId="0" applyFont="1"/>
    <xf numFmtId="0" fontId="28" fillId="9" borderId="134" xfId="7873" applyFont="1" applyFill="1" applyBorder="1" applyAlignment="1">
      <alignment horizontal="left" vertical="center" wrapText="1"/>
    </xf>
    <xf numFmtId="0" fontId="4" fillId="0" borderId="128" xfId="0" applyFont="1" applyBorder="1"/>
    <xf numFmtId="0" fontId="196" fillId="0" borderId="36" xfId="0" applyFont="1" applyBorder="1" applyAlignment="1">
      <alignment horizontal="center" vertical="center"/>
    </xf>
    <xf numFmtId="0" fontId="196" fillId="0" borderId="35" xfId="0" applyFont="1" applyBorder="1" applyAlignment="1">
      <alignment horizontal="center" vertical="center"/>
    </xf>
    <xf numFmtId="0" fontId="196" fillId="0" borderId="37" xfId="0" applyFont="1" applyBorder="1" applyAlignment="1">
      <alignment horizontal="center" vertical="center"/>
    </xf>
    <xf numFmtId="0" fontId="196" fillId="123" borderId="0" xfId="0" applyFont="1" applyFill="1" applyAlignment="1">
      <alignment horizontal="left"/>
    </xf>
    <xf numFmtId="0" fontId="196" fillId="123" borderId="128" xfId="0" applyFont="1" applyFill="1" applyBorder="1" applyAlignment="1">
      <alignment horizontal="left"/>
    </xf>
    <xf numFmtId="0" fontId="196" fillId="0" borderId="135" xfId="0" applyFont="1" applyBorder="1" applyAlignment="1">
      <alignment horizontal="center" vertical="center"/>
    </xf>
    <xf numFmtId="0" fontId="196" fillId="0" borderId="136" xfId="0" applyFont="1" applyBorder="1" applyAlignment="1">
      <alignment horizontal="center" vertical="center"/>
    </xf>
    <xf numFmtId="0" fontId="196" fillId="0" borderId="137" xfId="0" applyFont="1" applyBorder="1" applyAlignment="1">
      <alignment horizontal="center" vertical="center"/>
    </xf>
    <xf numFmtId="0" fontId="178" fillId="14" borderId="0" xfId="7873" applyFont="1" applyFill="1" applyAlignment="1">
      <alignment horizontal="center" vertical="center"/>
    </xf>
    <xf numFmtId="0" fontId="28" fillId="9" borderId="15" xfId="17" applyFont="1" applyFill="1" applyBorder="1" applyAlignment="1">
      <alignment horizontal="center" vertical="center" wrapText="1"/>
    </xf>
    <xf numFmtId="0" fontId="28" fillId="9" borderId="112" xfId="17" applyFont="1" applyFill="1" applyBorder="1" applyAlignment="1">
      <alignment horizontal="center" vertical="center" wrapText="1"/>
    </xf>
    <xf numFmtId="0" fontId="28" fillId="9" borderId="113" xfId="17" applyFont="1" applyFill="1" applyBorder="1" applyAlignment="1">
      <alignment horizontal="center" vertical="center" wrapText="1"/>
    </xf>
    <xf numFmtId="0" fontId="196" fillId="2" borderId="135" xfId="0" applyFont="1" applyFill="1" applyBorder="1" applyAlignment="1">
      <alignment horizontal="center" vertical="center"/>
    </xf>
    <xf numFmtId="0" fontId="196" fillId="2" borderId="136" xfId="0" applyFont="1" applyFill="1" applyBorder="1" applyAlignment="1">
      <alignment horizontal="center" vertical="center"/>
    </xf>
    <xf numFmtId="0" fontId="196" fillId="2" borderId="137" xfId="0" applyFont="1" applyFill="1" applyBorder="1" applyAlignment="1">
      <alignment horizontal="center" vertical="center"/>
    </xf>
    <xf numFmtId="0" fontId="157" fillId="115" borderId="0" xfId="0" applyFont="1" applyFill="1" applyAlignment="1">
      <alignment horizontal="center" vertical="center"/>
    </xf>
    <xf numFmtId="169" fontId="19" fillId="0" borderId="0" xfId="13" applyNumberFormat="1" applyFont="1" applyFill="1" applyBorder="1" applyAlignment="1">
      <alignment horizontal="center" wrapText="1"/>
    </xf>
    <xf numFmtId="0" fontId="198" fillId="0" borderId="122" xfId="0" applyFont="1" applyBorder="1" applyAlignment="1">
      <alignment horizontal="center" vertical="center" wrapText="1"/>
    </xf>
    <xf numFmtId="0" fontId="198" fillId="0" borderId="0" xfId="0" applyFont="1" applyAlignment="1">
      <alignment horizontal="center" vertical="center" wrapText="1"/>
    </xf>
    <xf numFmtId="0" fontId="198" fillId="0" borderId="121" xfId="0" applyFont="1" applyBorder="1" applyAlignment="1">
      <alignment horizontal="center" vertical="center" wrapText="1"/>
    </xf>
    <xf numFmtId="0" fontId="193" fillId="118" borderId="119" xfId="0" applyFont="1" applyFill="1" applyBorder="1" applyAlignment="1">
      <alignment horizontal="center" vertical="center" wrapText="1"/>
    </xf>
    <xf numFmtId="0" fontId="193" fillId="118" borderId="120" xfId="0" applyFont="1" applyFill="1" applyBorder="1" applyAlignment="1">
      <alignment horizontal="center" vertical="center" wrapText="1"/>
    </xf>
    <xf numFmtId="0" fontId="198" fillId="0" borderId="122" xfId="0" applyFont="1" applyBorder="1" applyAlignment="1">
      <alignment horizontal="center" vertical="center"/>
    </xf>
    <xf numFmtId="0" fontId="198" fillId="0" borderId="0" xfId="0" applyFont="1" applyAlignment="1">
      <alignment horizontal="center" vertical="center"/>
    </xf>
    <xf numFmtId="0" fontId="198" fillId="0" borderId="121" xfId="0" applyFont="1" applyBorder="1" applyAlignment="1">
      <alignment horizontal="center" vertical="center"/>
    </xf>
    <xf numFmtId="0" fontId="204" fillId="118" borderId="0" xfId="0" applyFont="1" applyFill="1" applyAlignment="1">
      <alignment horizontal="center" vertical="center" wrapText="1"/>
    </xf>
    <xf numFmtId="0" fontId="204" fillId="118" borderId="121" xfId="0" applyFont="1" applyFill="1" applyBorder="1" applyAlignment="1">
      <alignment horizontal="center" vertical="center" wrapText="1"/>
    </xf>
    <xf numFmtId="0" fontId="204" fillId="114" borderId="0" xfId="0" applyFont="1" applyFill="1" applyAlignment="1">
      <alignment horizontal="center" vertical="center" wrapText="1"/>
    </xf>
    <xf numFmtId="0" fontId="204" fillId="118" borderId="119" xfId="0" applyFont="1" applyFill="1" applyBorder="1" applyAlignment="1">
      <alignment horizontal="center" vertical="center" wrapText="1"/>
    </xf>
    <xf numFmtId="0" fontId="204" fillId="118" borderId="120" xfId="0" applyFont="1" applyFill="1" applyBorder="1" applyAlignment="1">
      <alignment horizontal="center" vertical="center" wrapText="1"/>
    </xf>
    <xf numFmtId="0" fontId="214" fillId="118" borderId="0" xfId="0" applyFont="1" applyFill="1" applyAlignment="1">
      <alignment horizontal="center" vertical="center" wrapText="1"/>
    </xf>
    <xf numFmtId="0" fontId="214" fillId="118" borderId="121" xfId="0" applyFont="1" applyFill="1" applyBorder="1" applyAlignment="1">
      <alignment horizontal="center" vertical="center" wrapText="1"/>
    </xf>
    <xf numFmtId="0" fontId="49" fillId="134" borderId="102" xfId="0" applyFont="1" applyFill="1" applyBorder="1" applyAlignment="1">
      <alignment horizontal="left" vertical="center"/>
    </xf>
    <xf numFmtId="0" fontId="49" fillId="134" borderId="104" xfId="0" applyFont="1" applyFill="1" applyBorder="1" applyAlignment="1">
      <alignment horizontal="left" vertical="center"/>
    </xf>
    <xf numFmtId="0" fontId="49" fillId="134" borderId="102" xfId="0" applyFont="1" applyFill="1" applyBorder="1" applyAlignment="1">
      <alignment horizontal="right" vertical="center"/>
    </xf>
    <xf numFmtId="0" fontId="49" fillId="134" borderId="104" xfId="0" applyFont="1" applyFill="1" applyBorder="1" applyAlignment="1">
      <alignment horizontal="right" vertical="center"/>
    </xf>
    <xf numFmtId="10" fontId="49" fillId="134" borderId="102" xfId="0" applyNumberFormat="1" applyFont="1" applyFill="1" applyBorder="1" applyAlignment="1">
      <alignment horizontal="right" vertical="center"/>
    </xf>
    <xf numFmtId="10" fontId="49" fillId="134" borderId="104" xfId="0" applyNumberFormat="1" applyFont="1" applyFill="1" applyBorder="1" applyAlignment="1">
      <alignment horizontal="right" vertical="center"/>
    </xf>
    <xf numFmtId="0" fontId="49" fillId="134" borderId="105" xfId="0" applyFont="1" applyFill="1" applyBorder="1" applyAlignment="1">
      <alignment horizontal="left" vertical="center"/>
    </xf>
    <xf numFmtId="0" fontId="49" fillId="134" borderId="105" xfId="0" applyFont="1" applyFill="1" applyBorder="1" applyAlignment="1">
      <alignment horizontal="right" vertical="center"/>
    </xf>
    <xf numFmtId="10" fontId="49" fillId="134" borderId="105" xfId="0" applyNumberFormat="1" applyFont="1" applyFill="1" applyBorder="1" applyAlignment="1">
      <alignment horizontal="right" vertical="center"/>
    </xf>
    <xf numFmtId="0" fontId="39" fillId="134" borderId="102" xfId="0" applyFont="1" applyFill="1" applyBorder="1" applyAlignment="1">
      <alignment horizontal="left" vertical="center"/>
    </xf>
    <xf numFmtId="0" fontId="39" fillId="134" borderId="104" xfId="0" applyFont="1" applyFill="1" applyBorder="1" applyAlignment="1">
      <alignment horizontal="left" vertical="center"/>
    </xf>
    <xf numFmtId="0" fontId="39" fillId="134" borderId="102" xfId="0" applyFont="1" applyFill="1" applyBorder="1" applyAlignment="1">
      <alignment horizontal="right" vertical="center"/>
    </xf>
    <xf numFmtId="0" fontId="39" fillId="134" borderId="104" xfId="0" applyFont="1" applyFill="1" applyBorder="1" applyAlignment="1">
      <alignment horizontal="right" vertical="center"/>
    </xf>
    <xf numFmtId="10" fontId="39" fillId="134" borderId="102" xfId="0" applyNumberFormat="1" applyFont="1" applyFill="1" applyBorder="1" applyAlignment="1">
      <alignment horizontal="right" vertical="center"/>
    </xf>
    <xf numFmtId="10" fontId="39" fillId="134" borderId="104" xfId="0" applyNumberFormat="1" applyFont="1" applyFill="1" applyBorder="1" applyAlignment="1">
      <alignment horizontal="right" vertical="center"/>
    </xf>
    <xf numFmtId="0" fontId="4" fillId="2" borderId="138" xfId="0" applyFont="1" applyFill="1" applyBorder="1"/>
    <xf numFmtId="0" fontId="209" fillId="124" borderId="102" xfId="0" applyFont="1" applyFill="1" applyBorder="1" applyAlignment="1">
      <alignment horizontal="center" wrapText="1"/>
    </xf>
    <xf numFmtId="0" fontId="209" fillId="124" borderId="104" xfId="0" applyFont="1" applyFill="1" applyBorder="1" applyAlignment="1">
      <alignment horizontal="center" wrapText="1"/>
    </xf>
    <xf numFmtId="0" fontId="209" fillId="124" borderId="102" xfId="0" applyFont="1" applyFill="1" applyBorder="1" applyAlignment="1">
      <alignment horizontal="center"/>
    </xf>
    <xf numFmtId="0" fontId="209" fillId="124" borderId="104" xfId="0" applyFont="1" applyFill="1" applyBorder="1" applyAlignment="1">
      <alignment horizontal="center"/>
    </xf>
    <xf numFmtId="0" fontId="49" fillId="0" borderId="106" xfId="0" applyFont="1" applyBorder="1" applyAlignment="1">
      <alignment horizontal="center" vertical="center"/>
    </xf>
    <xf numFmtId="0" fontId="49" fillId="0" borderId="107" xfId="0" applyFont="1" applyBorder="1" applyAlignment="1">
      <alignment horizontal="center" vertical="center"/>
    </xf>
    <xf numFmtId="0" fontId="207" fillId="0" borderId="106" xfId="0" applyFont="1" applyBorder="1" applyAlignment="1">
      <alignment horizontal="center" vertical="center"/>
    </xf>
    <xf numFmtId="0" fontId="207" fillId="0" borderId="107" xfId="0" applyFont="1" applyBorder="1" applyAlignment="1">
      <alignment horizontal="center" vertical="center"/>
    </xf>
    <xf numFmtId="0" fontId="209" fillId="124" borderId="102" xfId="0" applyFont="1" applyFill="1" applyBorder="1" applyAlignment="1">
      <alignment horizontal="center" vertical="center"/>
    </xf>
    <xf numFmtId="0" fontId="209" fillId="124" borderId="104" xfId="0" applyFont="1" applyFill="1" applyBorder="1" applyAlignment="1">
      <alignment horizontal="center" vertical="center"/>
    </xf>
    <xf numFmtId="0" fontId="4" fillId="2" borderId="0" xfId="0" applyFont="1" applyFill="1"/>
    <xf numFmtId="0" fontId="4" fillId="2" borderId="0" xfId="0" applyFont="1" applyFill="1" applyAlignment="1">
      <alignment horizontal="center"/>
    </xf>
    <xf numFmtId="0" fontId="4" fillId="2" borderId="138" xfId="0" applyFont="1" applyFill="1" applyBorder="1" applyAlignment="1">
      <alignment horizontal="center"/>
    </xf>
    <xf numFmtId="0" fontId="209" fillId="124" borderId="102" xfId="0" applyFont="1" applyFill="1" applyBorder="1" applyAlignment="1">
      <alignment horizontal="center" vertical="center" wrapText="1"/>
    </xf>
    <xf numFmtId="0" fontId="209" fillId="124" borderId="104" xfId="0" applyFont="1" applyFill="1" applyBorder="1" applyAlignment="1">
      <alignment horizontal="center" vertical="center" wrapText="1"/>
    </xf>
    <xf numFmtId="0" fontId="4" fillId="2" borderId="139" xfId="0" applyFont="1" applyFill="1" applyBorder="1"/>
    <xf numFmtId="0" fontId="39" fillId="134" borderId="105" xfId="0" applyFont="1" applyFill="1" applyBorder="1" applyAlignment="1">
      <alignment horizontal="left" vertical="center"/>
    </xf>
    <xf numFmtId="0" fontId="39" fillId="134" borderId="105" xfId="0" applyFont="1" applyFill="1" applyBorder="1" applyAlignment="1">
      <alignment horizontal="right" vertical="center"/>
    </xf>
    <xf numFmtId="10" fontId="39" fillId="134" borderId="105" xfId="0" applyNumberFormat="1" applyFont="1" applyFill="1" applyBorder="1" applyAlignment="1">
      <alignment horizontal="right" vertical="center"/>
    </xf>
  </cellXfs>
  <cellStyles count="7889">
    <cellStyle name="_x000a_386grabber=M" xfId="91" xr:uid="{D4A2E9EF-2702-4D21-B3BF-6A0836B17553}"/>
    <cellStyle name="_x000a_386grabber=M 2" xfId="92" xr:uid="{455C6CD1-B4B7-4075-8488-B66A980735B0}"/>
    <cellStyle name="_x000a_386grabber=M 2 2" xfId="93" xr:uid="{3F77FCEE-9FFE-4F34-A979-8ECC05603224}"/>
    <cellStyle name="_x000a_386grabber=M 2 2 2" xfId="3822" xr:uid="{9069DB29-45B8-4F6B-A552-A5B8DE6F796A}"/>
    <cellStyle name="_x000a_386grabber=M 2 3" xfId="94" xr:uid="{A74A23A0-EAED-4CAB-A4FA-2BF442A8D84A}"/>
    <cellStyle name="_x000a_386grabber=M 2 3 2" xfId="3823" xr:uid="{C8170EF2-9398-492F-8AD9-3FC93CE143CF}"/>
    <cellStyle name="_x000a_386grabber=M 2 4" xfId="95" xr:uid="{08BFE391-643C-4571-A36F-F1506C6FD14D}"/>
    <cellStyle name="_x000a_386grabber=M 2 4 2" xfId="3824" xr:uid="{7341662A-00D4-485D-AABA-9A6375144C2E}"/>
    <cellStyle name="_x000a_386grabber=M 2 5" xfId="96" xr:uid="{740176B9-3A1A-4F50-BF87-D8F13B538466}"/>
    <cellStyle name="_x000a_386grabber=M 2 5 2" xfId="3825" xr:uid="{4F25BD89-8408-40A3-8BBB-164928D53880}"/>
    <cellStyle name="_x000a_386grabber=M 2 6" xfId="97" xr:uid="{44FB7199-6609-4C5A-BCE0-A7952C29D008}"/>
    <cellStyle name="_x000a_386grabber=M 2 6 2" xfId="3826" xr:uid="{90E47639-119A-44DD-ABB1-D73BB2646AB9}"/>
    <cellStyle name="_x000a_386grabber=M 2 7" xfId="98" xr:uid="{12F994D6-1E84-4E39-8F09-1B43D28CC31E}"/>
    <cellStyle name="_x000a_386grabber=M 2 8" xfId="99" xr:uid="{AFAA3059-57AA-4BFD-99F1-5C1A59B5DFA1}"/>
    <cellStyle name="_x000a_386grabber=M 2_ActiFijos" xfId="100" xr:uid="{CB8786BF-AA23-42C8-AEF0-32505E8E81F9}"/>
    <cellStyle name="_x000a_386grabber=M 3" xfId="101" xr:uid="{98D252AB-267E-42C8-8EDE-400BFE2963AE}"/>
    <cellStyle name="_x000a_386grabber=M 3 2" xfId="102" xr:uid="{390130A4-9248-4AC0-BEBB-159130E83F17}"/>
    <cellStyle name="_x000a_386grabber=M 3 2 2" xfId="3827" xr:uid="{AE2B8243-9F7D-4CA1-A3A4-D60D3D165E6D}"/>
    <cellStyle name="_x000a_386grabber=M 3 3" xfId="103" xr:uid="{9382699D-D0C1-4146-AC73-246F4F6FCE73}"/>
    <cellStyle name="_x000a_386grabber=M 3 3 2" xfId="3828" xr:uid="{8B039047-D51E-459F-BB59-A228DC35086C}"/>
    <cellStyle name="_x000a_386grabber=M 3 4" xfId="104" xr:uid="{EE0B3260-98CD-4632-936C-97A6D5389CEA}"/>
    <cellStyle name="_x000a_386grabber=M 3 4 2" xfId="3829" xr:uid="{5411824B-1CBD-4A83-BD72-F52C124574BF}"/>
    <cellStyle name="_x000a_386grabber=M 3 5" xfId="105" xr:uid="{76CF6B9A-32AF-457C-89B2-3DF4AB859671}"/>
    <cellStyle name="_x000a_386grabber=M 3 5 2" xfId="3830" xr:uid="{E42479C1-D626-47D6-9952-372DD86CCCE2}"/>
    <cellStyle name="_x000a_386grabber=M 3 6" xfId="106" xr:uid="{E92244C7-7554-4A57-A057-0A8993B40017}"/>
    <cellStyle name="_x000a_386grabber=M 3 6 2" xfId="3831" xr:uid="{26C4AD33-E44D-4E81-A60B-5FBBBF33220B}"/>
    <cellStyle name="_x000a_386grabber=M 3 7" xfId="107" xr:uid="{0955B748-FACD-4741-BB42-90A996C691FB}"/>
    <cellStyle name="_x000a_386grabber=M 3 8" xfId="108" xr:uid="{49DAEFB3-B666-4D91-AD76-3A3320238F38}"/>
    <cellStyle name="_x000a_386grabber=M 3_ActiFijos" xfId="109" xr:uid="{43E3D8C1-DAC6-44FC-95C9-656975DB04AA}"/>
    <cellStyle name="_x000a_386grabber=M 4" xfId="110" xr:uid="{0A5BF1A1-D240-4956-8E5C-29BEB2626CB2}"/>
    <cellStyle name="_x000a_386grabber=M 4 2" xfId="111" xr:uid="{CABD9A92-CED1-4031-B56E-7667EDA206BE}"/>
    <cellStyle name="_x000a_386grabber=M 4 2 2" xfId="3832" xr:uid="{26CB11D7-6E32-4D0C-8D53-07424E8EB86A}"/>
    <cellStyle name="_x000a_386grabber=M 4 3" xfId="112" xr:uid="{7C927F4F-20EE-4AE9-87A6-EB2587508058}"/>
    <cellStyle name="_x000a_386grabber=M 4 3 2" xfId="3833" xr:uid="{05AD1AD5-2999-4CFC-9A6D-E3A75914FA2B}"/>
    <cellStyle name="_x000a_386grabber=M 4 4" xfId="113" xr:uid="{02C17CEB-308F-4CC7-8C8B-219F68EBE3F8}"/>
    <cellStyle name="_x000a_386grabber=M 4 4 2" xfId="3834" xr:uid="{9193B453-0B09-41AE-8327-A15869C264B1}"/>
    <cellStyle name="_x000a_386grabber=M 4 5" xfId="114" xr:uid="{8F08FE14-E2CF-4AC9-A7F0-11B1B7439541}"/>
    <cellStyle name="_x000a_386grabber=M 4 5 2" xfId="3835" xr:uid="{C8752261-25A1-444C-9305-3A3E33E8AA3A}"/>
    <cellStyle name="_x000a_386grabber=M 4 6" xfId="115" xr:uid="{5AACFFAC-2027-426B-9E76-A926328216B5}"/>
    <cellStyle name="_x000a_386grabber=M 4 6 2" xfId="3836" xr:uid="{EB90752D-8884-4554-B05D-9AEC6AB87606}"/>
    <cellStyle name="_x000a_386grabber=M 4 7" xfId="116" xr:uid="{8F85E010-A21E-4BB4-BF4B-1F70421D6BC4}"/>
    <cellStyle name="_x000a_386grabber=M 4 8" xfId="117" xr:uid="{3E44C281-27B0-43DB-B2F2-A1728E80A7F9}"/>
    <cellStyle name="_x000a_386grabber=M 4_ActiFijos" xfId="118" xr:uid="{FC9CC6C2-DC37-4908-BDD4-FD134DD29FCD}"/>
    <cellStyle name="_x000a_386grabber=M 5" xfId="3837" xr:uid="{CF9B624F-E81D-4A11-9F1A-81F2BDD6AA71}"/>
    <cellStyle name="_x000a_386grabber=M_Bases_Generales" xfId="119" xr:uid="{BF830D05-CC13-4FA8-9B88-270CFE597FB5}"/>
    <cellStyle name="$0,000" xfId="120" xr:uid="{C8487FEC-14AD-4DE6-B3C3-A187C9E0AA5F}"/>
    <cellStyle name="$0,000 2" xfId="121" xr:uid="{70326958-634A-4EC8-BDEA-47B56599C062}"/>
    <cellStyle name="$0,000 2 2" xfId="122" xr:uid="{D30351F5-48D5-4AC0-A034-FA759EB81910}"/>
    <cellStyle name="$0,000 2 2 2" xfId="3746" xr:uid="{F6093C04-775E-4615-928B-F4ABF65CEC65}"/>
    <cellStyle name="$0,000 2 3" xfId="123" xr:uid="{2A7E6FE6-2A31-41A9-8A93-5FFDED6EB158}"/>
    <cellStyle name="$0,000 2 3 2" xfId="3747" xr:uid="{5A1C0EC5-9AC4-48C4-A435-C0C3C2CB7B52}"/>
    <cellStyle name="$0,000 2 4" xfId="124" xr:uid="{1DEFC428-9227-4874-93CB-FF23A077F2D4}"/>
    <cellStyle name="$0,000 2 4 2" xfId="3748" xr:uid="{2E2DF8A8-1934-48E4-9863-7FDD58322DB3}"/>
    <cellStyle name="$0,000 2 5" xfId="125" xr:uid="{5403C375-1905-4E4F-B82A-68C763B2F783}"/>
    <cellStyle name="$0,000 2 5 2" xfId="3749" xr:uid="{B05BBCC4-2737-42B5-A2B4-B487C42753CD}"/>
    <cellStyle name="$0,000 2 6" xfId="126" xr:uid="{DF28C18E-9E59-477B-A97C-FA966765D20E}"/>
    <cellStyle name="$0,000 2 6 2" xfId="3750" xr:uid="{CEF28875-724F-4645-BFD0-BBCAECF58A7B}"/>
    <cellStyle name="$0,000 2 7" xfId="127" xr:uid="{6A261C53-E729-4E9F-B2C2-788631DCE29E}"/>
    <cellStyle name="$0,000 2 7 2" xfId="3751" xr:uid="{B74F90D6-C40B-444C-8D18-6AA0D62046E3}"/>
    <cellStyle name="$0,000 2 8" xfId="128" xr:uid="{BDDE1743-C008-4774-84FC-406825440877}"/>
    <cellStyle name="$0,000 2 8 2" xfId="3752" xr:uid="{3B6640F2-106F-417D-97A6-94592C754920}"/>
    <cellStyle name="$0,000 2 9" xfId="3745" xr:uid="{E4D4FCEE-BB53-468C-B774-BD20A5295CFA}"/>
    <cellStyle name="$0,000 3" xfId="129" xr:uid="{0FA3F6C8-0FD8-424F-9234-535CBCF46C46}"/>
    <cellStyle name="$0,000 3 2" xfId="130" xr:uid="{8F380996-5C7D-44F9-B057-60CB7F5F4BA7}"/>
    <cellStyle name="$0,000 3 2 2" xfId="3754" xr:uid="{F4AC11DB-9108-4CC2-BDEA-BA2E96726040}"/>
    <cellStyle name="$0,000 3 3" xfId="131" xr:uid="{8A1EE77E-B363-4F35-A5E1-52C9849364CA}"/>
    <cellStyle name="$0,000 3 3 2" xfId="3755" xr:uid="{FCDA58A0-7408-4749-88F7-E5A9D09E063D}"/>
    <cellStyle name="$0,000 3 4" xfId="132" xr:uid="{2A7638C3-F4D2-4A59-91EF-5179C23DD307}"/>
    <cellStyle name="$0,000 3 4 2" xfId="3756" xr:uid="{36E4F7C9-8DB1-45B2-94C3-3354BFA199BD}"/>
    <cellStyle name="$0,000 3 5" xfId="133" xr:uid="{DA29D762-F73C-4ED0-B0D9-5223028C650F}"/>
    <cellStyle name="$0,000 3 5 2" xfId="3757" xr:uid="{4F8CFF44-E9D0-4FAE-9799-47BD369AF668}"/>
    <cellStyle name="$0,000 3 6" xfId="134" xr:uid="{69D3282F-B8BE-46E7-8331-FD5BC411FF53}"/>
    <cellStyle name="$0,000 3 6 2" xfId="3758" xr:uid="{969EDF5A-0EF2-45F6-82AB-1E7D6A23C632}"/>
    <cellStyle name="$0,000 3 7" xfId="135" xr:uid="{B2FCE5BF-0147-4660-9800-36ED4F696FC8}"/>
    <cellStyle name="$0,000 3 7 2" xfId="3759" xr:uid="{7AAFC50D-3E48-420A-9657-D5167966C135}"/>
    <cellStyle name="$0,000 3 8" xfId="136" xr:uid="{783084CF-5D42-4C2D-86AB-F014D89A651E}"/>
    <cellStyle name="$0,000 3 8 2" xfId="3760" xr:uid="{B926B270-8280-423C-ABAD-52068EF4DE30}"/>
    <cellStyle name="$0,000 3 9" xfId="3753" xr:uid="{7E4D06F5-AEBB-42E2-9F2D-C403A56488F9}"/>
    <cellStyle name="$0,000 4" xfId="137" xr:uid="{58867603-B771-45CD-BA81-9E3BCE9D5A7B}"/>
    <cellStyle name="$0,000 4 2" xfId="138" xr:uid="{005DDF8A-B1F4-48C4-9A91-A3C25FC9B163}"/>
    <cellStyle name="$0,000 4 2 2" xfId="3762" xr:uid="{83028BF4-AFB9-426A-BEF5-F34D96A1F2C2}"/>
    <cellStyle name="$0,000 4 3" xfId="139" xr:uid="{760DDA2E-DBB7-4870-BDB5-6CD819DB961B}"/>
    <cellStyle name="$0,000 4 3 2" xfId="3763" xr:uid="{D17AA720-8EFC-4A41-B907-737043BFFA42}"/>
    <cellStyle name="$0,000 4 4" xfId="140" xr:uid="{9D2E194B-4B85-4C37-947A-4733BB26E9FE}"/>
    <cellStyle name="$0,000 4 4 2" xfId="3764" xr:uid="{7D37016A-BFB2-49A3-B9A8-A5CCB610B089}"/>
    <cellStyle name="$0,000 4 5" xfId="141" xr:uid="{FEAB1DB6-57D8-4361-B9FC-13C0A6A2D8AF}"/>
    <cellStyle name="$0,000 4 5 2" xfId="3765" xr:uid="{EDEF8D5E-C134-4904-B163-35B80D043834}"/>
    <cellStyle name="$0,000 4 6" xfId="142" xr:uid="{DEDE80DE-0033-4864-86A2-069C648956AA}"/>
    <cellStyle name="$0,000 4 6 2" xfId="3766" xr:uid="{FE2C091E-B806-4BCF-AB8E-0384406DD39D}"/>
    <cellStyle name="$0,000 4 7" xfId="143" xr:uid="{2CA9F882-1E90-4D8E-A7F9-C66F0F4B665C}"/>
    <cellStyle name="$0,000 4 7 2" xfId="3767" xr:uid="{E28EADE4-2842-44C7-BF21-FC4AA0DD1521}"/>
    <cellStyle name="$0,000 4 8" xfId="144" xr:uid="{2827102F-C7F8-4FD9-BDF7-B47DD48028DF}"/>
    <cellStyle name="$0,000 4 8 2" xfId="3768" xr:uid="{FC25E15F-EF2A-4360-8B13-4B3B07839892}"/>
    <cellStyle name="$0,000 4 9" xfId="3761" xr:uid="{6DDDD891-3801-4512-A634-5EA53CB8A1F0}"/>
    <cellStyle name="$0,000 5" xfId="3744" xr:uid="{D81D5A66-FB2D-4788-83CF-0E7EFDB491BD}"/>
    <cellStyle name="$0." xfId="145" xr:uid="{3FD612FC-6021-43C2-9188-40B0BCEDE7AA}"/>
    <cellStyle name="$0.00" xfId="146" xr:uid="{C5B75DE2-FD25-4FB3-870F-54896C399CE0}"/>
    <cellStyle name="%" xfId="12" xr:uid="{01EAC725-E829-4A15-A717-61DBB68D1BCF}"/>
    <cellStyle name="% 2" xfId="148" xr:uid="{3B94F130-52FF-46E8-93DC-AE5D621B20E4}"/>
    <cellStyle name="% 2 2" xfId="149" xr:uid="{60E5F957-8FAD-4BEA-B1D8-4E79D9C7FAEE}"/>
    <cellStyle name="% 2 2 2" xfId="3838" xr:uid="{26A4344D-4383-4E82-9E8D-B451C296422B}"/>
    <cellStyle name="% 2 3" xfId="150" xr:uid="{0E13BE7B-FBB5-42F9-B596-9CDAABD80D6A}"/>
    <cellStyle name="% 2 3 2" xfId="3839" xr:uid="{9067750B-9954-4750-9D22-E02761D9D465}"/>
    <cellStyle name="% 2 4" xfId="151" xr:uid="{691D0F0A-145F-4AE9-93F7-5B97D84187F0}"/>
    <cellStyle name="% 2 4 2" xfId="3840" xr:uid="{E038A8FC-590E-41E2-9E79-559654964744}"/>
    <cellStyle name="% 2 5" xfId="152" xr:uid="{AEF56F27-6CEC-4939-BACE-3EC396B86454}"/>
    <cellStyle name="% 2 5 2" xfId="3841" xr:uid="{9258F3D3-F032-4E32-B7A1-208D6BFE50CD}"/>
    <cellStyle name="% 2 6" xfId="153" xr:uid="{052BCF10-1F7B-458F-B911-ADED82752488}"/>
    <cellStyle name="% 2 6 2" xfId="3842" xr:uid="{3197B087-0695-4F45-A02F-E9D27DFBD85A}"/>
    <cellStyle name="% 2 7" xfId="154" xr:uid="{A738409A-75E8-4A29-B4F8-9159BA5A6731}"/>
    <cellStyle name="% 2 8" xfId="155" xr:uid="{D3B96DD0-B90B-4C96-BA66-A1C65F4D9BF5}"/>
    <cellStyle name="% 2_ActiFijos" xfId="156" xr:uid="{EE32869F-7003-44A0-AF32-BB38E619F89E}"/>
    <cellStyle name="% 3" xfId="157" xr:uid="{CEBAA6A1-DB1F-4F11-8217-F7903AAC99B5}"/>
    <cellStyle name="% 3 2" xfId="158" xr:uid="{0A9F743A-7F05-43E1-8CDC-52FBCFC293A9}"/>
    <cellStyle name="% 3 2 2" xfId="3843" xr:uid="{AE0E7109-654A-4833-980A-ACE3EDEA2526}"/>
    <cellStyle name="% 3 3" xfId="159" xr:uid="{E1E833FD-5430-4FD4-ABBD-1E810D459460}"/>
    <cellStyle name="% 3 3 2" xfId="3844" xr:uid="{D31DF946-3B77-4AED-BC61-07E31F3AB2F2}"/>
    <cellStyle name="% 3 4" xfId="160" xr:uid="{4BCF1876-B41F-4EF8-ABC6-7202418B7381}"/>
    <cellStyle name="% 3 4 2" xfId="3845" xr:uid="{C42DBD1E-B3D4-47D7-B5A1-8F7EF9C2DA89}"/>
    <cellStyle name="% 3 5" xfId="161" xr:uid="{BCA8F82C-7FE8-4FF8-BE63-2EA27C0159CB}"/>
    <cellStyle name="% 3 5 2" xfId="3846" xr:uid="{373F6A4E-4177-4415-87F4-4CBAB26367C2}"/>
    <cellStyle name="% 3 6" xfId="162" xr:uid="{05739192-923E-4EDE-AC6F-8908860A7794}"/>
    <cellStyle name="% 3 6 2" xfId="3847" xr:uid="{8850C498-2645-4983-BBE0-BD585092F039}"/>
    <cellStyle name="% 3 7" xfId="163" xr:uid="{15DD888B-D266-4FE1-BE74-0ED9611EB06E}"/>
    <cellStyle name="% 3 8" xfId="164" xr:uid="{DACB6C91-B17E-4495-8A34-F6D3F9B6AD2E}"/>
    <cellStyle name="% 3_ActiFijos" xfId="165" xr:uid="{8A54EFB3-F278-4147-AD7B-3EAD7AF3044F}"/>
    <cellStyle name="% 4" xfId="166" xr:uid="{9303EB3D-7D85-49A4-B1E2-7F0B31F640AE}"/>
    <cellStyle name="% 4 2" xfId="167" xr:uid="{4B19D709-6825-4938-8A69-308D32D77C6C}"/>
    <cellStyle name="% 4 2 2" xfId="3848" xr:uid="{33E2F4B3-C6A4-4C02-97BE-416BC03B1258}"/>
    <cellStyle name="% 4 3" xfId="168" xr:uid="{B95AD96D-0D6A-45B1-B4DC-19670729D542}"/>
    <cellStyle name="% 4 3 2" xfId="3849" xr:uid="{699203B9-7AE0-4BF8-AEFB-50556D66C52C}"/>
    <cellStyle name="% 4 4" xfId="169" xr:uid="{5848B7CC-711B-4526-9436-C88FECF2FED7}"/>
    <cellStyle name="% 4 4 2" xfId="3850" xr:uid="{027ED023-71C6-4003-BAEB-7A74716E7105}"/>
    <cellStyle name="% 4 5" xfId="170" xr:uid="{FE310ED5-E331-4F06-B285-39F2B2B6B07B}"/>
    <cellStyle name="% 4 5 2" xfId="3851" xr:uid="{FAC28476-E849-4D40-90F1-C02083F308F6}"/>
    <cellStyle name="% 4 6" xfId="171" xr:uid="{99CE3E71-3541-473F-8D0A-0F17081B3FAC}"/>
    <cellStyle name="% 4 6 2" xfId="3852" xr:uid="{504BCC29-2EA2-4804-A7D0-D4332936BCBC}"/>
    <cellStyle name="% 4 7" xfId="172" xr:uid="{E800F0A5-AA30-4C55-9162-607DD9FACB99}"/>
    <cellStyle name="% 4 8" xfId="173" xr:uid="{7D5DEA9E-0D62-4F8F-8399-45AB72508315}"/>
    <cellStyle name="% 4_ActiFijos" xfId="174" xr:uid="{A47EAAAA-8033-475C-9F29-743CEC0E7B0E}"/>
    <cellStyle name="% 5" xfId="3853" xr:uid="{3F4E9676-D7C9-4093-B77F-798E83C23EBE}"/>
    <cellStyle name="% 6" xfId="147" xr:uid="{5AF9D6B4-3DB5-40B0-A202-A6827C3632B0}"/>
    <cellStyle name="%_Balanc" xfId="175" xr:uid="{B24A7B74-C3DD-4CA4-9D50-D72DA6305488}"/>
    <cellStyle name="%_Balanc 2" xfId="176" xr:uid="{B05F1458-ED4E-4868-A5B9-A43B79B572F6}"/>
    <cellStyle name="%_Balanc 2 2" xfId="3854" xr:uid="{ED71B906-F0D4-45B3-915D-0AA348760A30}"/>
    <cellStyle name="%_Balanc 3" xfId="177" xr:uid="{8730C3C2-08A7-405D-8F8C-0A82DE362856}"/>
    <cellStyle name="%_Balanc 3 2" xfId="3855" xr:uid="{261DACA2-9D3F-4C53-8BC5-E3B6649F28CC}"/>
    <cellStyle name="%_Balanc 4" xfId="178" xr:uid="{4338160F-6AB8-4DCE-8C51-927B16464A37}"/>
    <cellStyle name="%_Balanc 4 2" xfId="3856" xr:uid="{FE80FF08-DAE9-45C6-A5DB-2168A9F407C9}"/>
    <cellStyle name="%_Balanc 5" xfId="179" xr:uid="{A76EA924-D4AC-4909-BD69-2DDF289E31F5}"/>
    <cellStyle name="%_Balanc 5 2" xfId="3857" xr:uid="{273E4175-9363-4A22-9231-B2611B0CFB0C}"/>
    <cellStyle name="%_Balanc 6" xfId="180" xr:uid="{1BCCDB60-66E4-4AB1-A43E-CA017C6FB360}"/>
    <cellStyle name="%_Balanc 6 2" xfId="3858" xr:uid="{B975BE07-12A4-4360-A8B3-991DBBCF30CE}"/>
    <cellStyle name="%_Balanc 7" xfId="181" xr:uid="{8CD545CB-1B36-4325-A3FD-4949BC838622}"/>
    <cellStyle name="%_Balanc 8" xfId="182" xr:uid="{38D2A910-2CCE-43F6-A6E3-04F569DB7FAB}"/>
    <cellStyle name="%_Balanc_ActiFijos" xfId="183" xr:uid="{5E7E878E-4E37-4D39-954F-32432EE7A5A9}"/>
    <cellStyle name="%_Balanc_ActiFijos 2" xfId="3859" xr:uid="{0360C2B9-D4D9-4EDD-97BD-94FF52AEC899}"/>
    <cellStyle name="%_Balanc_C.M.E." xfId="184" xr:uid="{344E1DCC-F6A7-48D9-A4C8-6E65380C7F5B}"/>
    <cellStyle name="%_Balanc_C.M.E. 2" xfId="3860" xr:uid="{37E21711-4C12-438A-81A0-CA0294BBF7B3}"/>
    <cellStyle name="%_Balanc_C.M.L." xfId="185" xr:uid="{229EC58D-FEC5-4032-9356-A464F0596FCE}"/>
    <cellStyle name="%_Balanc_C.M.L. 2" xfId="3861" xr:uid="{DBCABF4A-957E-4BED-963C-6BB9AC774114}"/>
    <cellStyle name="%_Balanc_Esc.Macro" xfId="186" xr:uid="{2311D9A7-AFF3-4744-AE9E-56ECDA6423DF}"/>
    <cellStyle name="%_Balanc_Esc.Macro 2" xfId="3862" xr:uid="{631A362D-EA44-4B44-A1C3-8EDAF804237E}"/>
    <cellStyle name="%_Balance" xfId="187" xr:uid="{ED2E0529-A6C3-4185-A6CC-8131FA5AC3AB}"/>
    <cellStyle name="%_Balance 2" xfId="188" xr:uid="{77520B3F-946F-45CA-9D07-357FFA3DA81D}"/>
    <cellStyle name="%_Balance 2 2" xfId="3863" xr:uid="{54C4A50A-D22D-47B1-BE61-88FF83BF2046}"/>
    <cellStyle name="%_Balance 3" xfId="189" xr:uid="{250F8C9D-1860-42B2-852C-A614E2988605}"/>
    <cellStyle name="%_Balance 3 2" xfId="3864" xr:uid="{F121ACB6-9998-4DC1-9EA9-98370047C896}"/>
    <cellStyle name="%_Balance 4" xfId="190" xr:uid="{E9B60FCD-D010-40D1-A4E2-40DE1B68CEC1}"/>
    <cellStyle name="%_Balance 4 2" xfId="3865" xr:uid="{4C7E8659-D2DC-43CB-9AE0-22FEACACF4D5}"/>
    <cellStyle name="%_Balance 5" xfId="191" xr:uid="{51208E92-4341-4111-A45F-3394CD677A49}"/>
    <cellStyle name="%_Balance 5 2" xfId="3866" xr:uid="{B4C27720-9AA7-40D0-B679-EB04408EAEC5}"/>
    <cellStyle name="%_Balance 6" xfId="192" xr:uid="{40B9B318-DF71-478D-BD15-9987236BB740}"/>
    <cellStyle name="%_Balance 6 2" xfId="3867" xr:uid="{A556D8BE-43F3-45FD-87A6-21EA2FA2F637}"/>
    <cellStyle name="%_Balance 7" xfId="193" xr:uid="{E9E4F7C2-6380-4C41-9825-B4A690112F5B}"/>
    <cellStyle name="%_Balance 8" xfId="194" xr:uid="{771E1468-E673-481A-9551-F18248A409A9}"/>
    <cellStyle name="%_Balance_ActiFijos" xfId="195" xr:uid="{35CE6355-A8A5-4A61-A219-2EBEFA69ACCA}"/>
    <cellStyle name="%_Balance_ActiFijos 2" xfId="3868" xr:uid="{DD758B1A-D314-4AA9-8713-8F4CB707D169}"/>
    <cellStyle name="%_Balance_C.M.E." xfId="196" xr:uid="{CFF94933-B0FB-4E82-B4EB-9D48FB67EFC0}"/>
    <cellStyle name="%_Balance_C.M.E. 2" xfId="3869" xr:uid="{A556219F-6030-411F-B50F-877603039FD9}"/>
    <cellStyle name="%_Balance_C.M.L." xfId="197" xr:uid="{D885FFD6-5022-4D91-B5E4-3A95C91F4DE1}"/>
    <cellStyle name="%_Balance_C.M.L. 2" xfId="3870" xr:uid="{7D918787-2FD5-40A8-8C14-F2F0994F47FC}"/>
    <cellStyle name="%_Balance_Deuda septiembre_marcos" xfId="198" xr:uid="{E2C8D2A9-C528-4562-AEF7-EE473D71581F}"/>
    <cellStyle name="%_Balance_Esc.Macro" xfId="199" xr:uid="{FE96CAC2-A832-4B35-AAAD-CFD426F419DD}"/>
    <cellStyle name="%_Balance_Esc.Macro 2" xfId="3871" xr:uid="{834C29C2-E190-421D-B732-31A1CC430182}"/>
    <cellStyle name="%_Balance_G_Loans" xfId="200" xr:uid="{61B5A723-081B-451F-A174-9A036E4382F9}"/>
    <cellStyle name="%_Balance_G_Loans 2" xfId="3872" xr:uid="{3430BDB1-3DC4-4A97-97F8-AEE9E19E1C4C}"/>
    <cellStyle name="%_Balance_GRUPO4Q-2009 COMPLETO" xfId="3301" xr:uid="{70E6DFF5-EAE4-47C8-9D9E-AD20BB75B171}"/>
    <cellStyle name="%_Balance_Información relacionada" xfId="201" xr:uid="{E4AF147E-72A1-4550-A575-60C1D1A41BB7}"/>
    <cellStyle name="%_Bases_Generales" xfId="202" xr:uid="{7C082D6B-CA4C-482A-8885-3921CA9C7AA1}"/>
    <cellStyle name="%_Bases_Generales 2" xfId="203" xr:uid="{C2698B95-DC0C-4696-914E-073CF9C54B8A}"/>
    <cellStyle name="%_Bases_Generales 2 2" xfId="3873" xr:uid="{196F2F74-0C18-4223-BC4C-C264D3406FA3}"/>
    <cellStyle name="%_Bases_Generales 3" xfId="204" xr:uid="{FD7CEF39-40E9-4B93-AE7B-C8009DB4E98D}"/>
    <cellStyle name="%_Bases_Generales 3 2" xfId="3874" xr:uid="{9978C17E-6D06-4193-ADA3-98447D08B36B}"/>
    <cellStyle name="%_Bases_Generales 4" xfId="205" xr:uid="{96A44796-4E50-4CE5-8EC1-B84045892E94}"/>
    <cellStyle name="%_Bases_Generales 4 2" xfId="3875" xr:uid="{FC9584E9-2335-4DCA-8421-89EC847923A0}"/>
    <cellStyle name="%_Bases_Generales 5" xfId="206" xr:uid="{08166974-9432-4036-9B42-40C4DE24F05C}"/>
    <cellStyle name="%_Bases_Generales 5 2" xfId="3876" xr:uid="{D4E4624B-5BBB-4E2A-9632-ED46A4379D94}"/>
    <cellStyle name="%_Bases_Generales 6" xfId="207" xr:uid="{5B1091BD-2586-464F-BF0B-F1E9978B1F2A}"/>
    <cellStyle name="%_Bases_Generales 6 2" xfId="3877" xr:uid="{B52EC9C9-F45B-4DB9-90AC-C618FFEF0FCB}"/>
    <cellStyle name="%_Bases_Generales 7" xfId="208" xr:uid="{5041DC7D-1433-47AB-8D68-8BB183D94D62}"/>
    <cellStyle name="%_Bases_Generales 8" xfId="209" xr:uid="{A7A7E80E-30A0-4688-8B7C-983953CFE245}"/>
    <cellStyle name="%_Bases_Generales_1" xfId="210" xr:uid="{E453E242-224D-48DF-9B34-80D20B531EBD}"/>
    <cellStyle name="%_Bases_Generales_1 2" xfId="211" xr:uid="{AF5BFA4D-4427-4246-9DF0-B1F860C6E7B9}"/>
    <cellStyle name="%_Bases_Generales_1 2 2" xfId="3878" xr:uid="{11F01098-B66E-468C-BA22-AC09AFB73CB2}"/>
    <cellStyle name="%_Bases_Generales_1 3" xfId="212" xr:uid="{D2FE7297-9C1C-473C-9E42-5575510D3346}"/>
    <cellStyle name="%_Bases_Generales_1 3 2" xfId="3879" xr:uid="{4B992D6E-79C2-46A1-B890-6215D1FC403A}"/>
    <cellStyle name="%_Bases_Generales_1 4" xfId="213" xr:uid="{3ACF891A-1E65-4F82-B03B-BA1225C89B04}"/>
    <cellStyle name="%_Bases_Generales_1 4 2" xfId="3880" xr:uid="{12B17931-1256-4EF5-8896-74C630AD8EE4}"/>
    <cellStyle name="%_Bases_Generales_1 5" xfId="214" xr:uid="{12E9EE03-9AD4-4FB1-9873-5E2D561149A1}"/>
    <cellStyle name="%_Bases_Generales_1 5 2" xfId="3881" xr:uid="{6B4A31E5-7B12-4A61-92CA-1D091D5CADDC}"/>
    <cellStyle name="%_Bases_Generales_1 6" xfId="215" xr:uid="{C768342A-5319-495B-8227-BEBD9D3ADD69}"/>
    <cellStyle name="%_Bases_Generales_1 6 2" xfId="3882" xr:uid="{759F87DE-5F48-4494-85B4-A3088EA7285D}"/>
    <cellStyle name="%_Bases_Generales_1 7" xfId="216" xr:uid="{36EC80D4-BABB-4B29-B869-8B97D4990DE8}"/>
    <cellStyle name="%_Bases_Generales_1 8" xfId="217" xr:uid="{82348A40-2A2B-4938-8F6E-68A6D4F4CF17}"/>
    <cellStyle name="%_Bases_Generales_1_ActiFijos" xfId="218" xr:uid="{25B34776-1875-4D42-B7A9-AF219EEE2234}"/>
    <cellStyle name="%_Bases_Generales_1_ActiFijos 2" xfId="3883" xr:uid="{1248408F-F413-40D8-9E18-89E57EBAD385}"/>
    <cellStyle name="%_Bases_Generales_1_C.M.E." xfId="219" xr:uid="{AA1D6CEC-80B5-4F4C-B5E2-DBE3AC0E6D03}"/>
    <cellStyle name="%_Bases_Generales_1_C.M.E. 2" xfId="3884" xr:uid="{A3C99DBA-FA96-47D3-877E-33753957B6DD}"/>
    <cellStyle name="%_Bases_Generales_1_C.M.L." xfId="220" xr:uid="{CF796DBF-E81D-45F1-A800-37516CB4509E}"/>
    <cellStyle name="%_Bases_Generales_1_C.M.L. 2" xfId="3885" xr:uid="{E57C3903-A3A4-4EAC-9B5D-CA341560F789}"/>
    <cellStyle name="%_Bases_Generales_1_Esc.Macro" xfId="221" xr:uid="{78A60C5A-81FE-4086-A646-BB850DCBF1D3}"/>
    <cellStyle name="%_Bases_Generales_1_Esc.Macro 2" xfId="3886" xr:uid="{1CE8F7A1-F21D-46AA-949E-DC48D85FC931}"/>
    <cellStyle name="%_Bases_Generales_1_G_Loans" xfId="222" xr:uid="{ADA96CB9-59A3-4C31-AEF8-195380429426}"/>
    <cellStyle name="%_Bases_Generales_1_G_Loans 2" xfId="3887" xr:uid="{22E1AB38-7C04-4D86-BC94-882F37A6A332}"/>
    <cellStyle name="%_Bases_Generales_2" xfId="223" xr:uid="{1E2BBD8F-B206-4D40-BBB2-3D26EA667F32}"/>
    <cellStyle name="%_Bases_Generales_2 2" xfId="224" xr:uid="{DFD51FAC-616F-4002-A7DC-502477664E05}"/>
    <cellStyle name="%_Bases_Generales_2 2 2" xfId="3888" xr:uid="{9782B83E-AAD7-463A-8CB0-1136237FE64C}"/>
    <cellStyle name="%_Bases_Generales_2 3" xfId="225" xr:uid="{EAE097A5-7F82-4A34-828F-42CE551B19AB}"/>
    <cellStyle name="%_Bases_Generales_2 3 2" xfId="3889" xr:uid="{795375E3-ED59-44FA-B536-FD6C5D8F63BF}"/>
    <cellStyle name="%_Bases_Generales_2 4" xfId="226" xr:uid="{8FB9661F-2AC7-40D8-8236-41A344754F24}"/>
    <cellStyle name="%_Bases_Generales_2 5" xfId="227" xr:uid="{F7BF5D1A-F7F5-4989-843D-8BCB698AEE1E}"/>
    <cellStyle name="%_Bases_Generales_2_ActiFijos" xfId="228" xr:uid="{1FE7D9CA-6391-434A-B042-F1079B23060A}"/>
    <cellStyle name="%_Bases_Generales_2_ActiFijos 2" xfId="3890" xr:uid="{1116B1B4-23D6-4F45-9B68-A6E88B156015}"/>
    <cellStyle name="%_Bases_Generales_ActiFijos" xfId="229" xr:uid="{DD0F53BF-3EB3-48ED-898C-79870D1EA3CD}"/>
    <cellStyle name="%_Bases_Generales_ActiFijos 2" xfId="3891" xr:uid="{9817BD08-FC6A-4F0B-AD61-0ABA855AE593}"/>
    <cellStyle name="%_Bases_Generales_C.M.E." xfId="230" xr:uid="{4A2ECC49-E4D9-43BB-9885-474A49AED140}"/>
    <cellStyle name="%_Bases_Generales_C.M.E. 2" xfId="3892" xr:uid="{10E9F871-4196-48D0-8C7D-14554F24812B}"/>
    <cellStyle name="%_Bases_Generales_C.M.L." xfId="231" xr:uid="{6C97E59A-C843-4925-8745-6390938F0C2B}"/>
    <cellStyle name="%_Bases_Generales_C.M.L. 2" xfId="3893" xr:uid="{2CB846D1-4F7F-48B8-8E96-AF76C5EAB324}"/>
    <cellStyle name="%_Bases_Generales_Deuda septiembre_marcos" xfId="232" xr:uid="{65E3DAB7-D322-4D86-BECE-2B447A40A290}"/>
    <cellStyle name="%_Bases_Generales_Esc.Macro" xfId="233" xr:uid="{14DF1CBF-73D7-4262-8895-BE7EBB9C2C9E}"/>
    <cellStyle name="%_Bases_Generales_Esc.Macro 2" xfId="3894" xr:uid="{806C7E45-AAC5-4296-BB24-8E394484B929}"/>
    <cellStyle name="%_Bases_Generales_G_Loans" xfId="234" xr:uid="{FC5E073F-AA69-4806-B45B-8979F8174146}"/>
    <cellStyle name="%_Bases_Generales_G_Loans 2" xfId="3895" xr:uid="{BC5065A7-D5F7-4A23-A3B7-D88F92416F53}"/>
    <cellStyle name="%_Bases_Generales_GRUPO4Q-2009 COMPLETO" xfId="3302" xr:uid="{DD647BB3-DD5C-4A68-A902-F0B53E20F6EC}"/>
    <cellStyle name="%_Bases_Generales_Información relacionada" xfId="235" xr:uid="{811CB4AB-BB78-4AAD-B25B-CB2884EE8AC7}"/>
    <cellStyle name="%_C.M.E." xfId="236" xr:uid="{4CE8B21F-A573-4E63-82B3-A61FBE15E779}"/>
    <cellStyle name="%_C.M.E. 2" xfId="3896" xr:uid="{E354669B-AD40-4CE6-A432-EAAD31BD58A5}"/>
    <cellStyle name="%_C.M.E._1" xfId="237" xr:uid="{6DF06935-E259-43E1-BA91-EA38D48EEB7B}"/>
    <cellStyle name="%_C.M.E._1 2" xfId="238" xr:uid="{70D7B381-AD6B-4444-85CA-F4FEA967E1FB}"/>
    <cellStyle name="%_C.M.E._1 2 2" xfId="3897" xr:uid="{1BB2F51A-F411-4814-B48C-971A37D9DA23}"/>
    <cellStyle name="%_C.M.E._1 3" xfId="239" xr:uid="{E2046F3F-E7F1-4C43-BE89-08F8E928086B}"/>
    <cellStyle name="%_C.M.E._1 3 2" xfId="3898" xr:uid="{A24C5B86-116A-4C91-9140-05F82FCDBB6D}"/>
    <cellStyle name="%_C.M.E._1 4" xfId="240" xr:uid="{0A022D81-04E7-47DE-B955-3D8F69506F0A}"/>
    <cellStyle name="%_C.M.E._1 4 2" xfId="3899" xr:uid="{543D45AD-2572-40A8-ACD7-417A3638AC2E}"/>
    <cellStyle name="%_C.M.E._1 5" xfId="241" xr:uid="{B09B2BFB-3291-4391-AC86-05F8EB61C157}"/>
    <cellStyle name="%_C.M.E._1 5 2" xfId="3900" xr:uid="{6615612B-7A5F-4316-BC52-BE73C0F7BC15}"/>
    <cellStyle name="%_C.M.E._1 6" xfId="242" xr:uid="{550220DA-B91C-4A4E-9ACE-BFF0395D7AE7}"/>
    <cellStyle name="%_C.M.E._1 6 2" xfId="3901" xr:uid="{1DEA45E7-D4D8-4D30-9393-DBE11DD85550}"/>
    <cellStyle name="%_C.M.E._1 7" xfId="243" xr:uid="{BFB664A2-AA1F-4504-9C3D-498C7B0CB348}"/>
    <cellStyle name="%_C.M.E._1 8" xfId="244" xr:uid="{ECFD3D97-CE9A-405F-9B00-054790AAF72A}"/>
    <cellStyle name="%_C.M.E._1_ActiFijos" xfId="245" xr:uid="{7C808F42-F7E0-4BF1-8050-393CE96852EC}"/>
    <cellStyle name="%_C.M.E._1_ActiFijos 2" xfId="3902" xr:uid="{8CB41AED-A025-43A3-8A29-DF341462441E}"/>
    <cellStyle name="%_C.M.L." xfId="246" xr:uid="{35100BA9-0030-4835-A08E-6850AD0E1715}"/>
    <cellStyle name="%_C.M.L. 2" xfId="247" xr:uid="{8ADBC6C4-847F-4078-B439-7DB01BEBF1C0}"/>
    <cellStyle name="%_C.M.L. 2 2" xfId="3903" xr:uid="{DD0B81B4-1703-4FE7-8503-F47CC5CC94D9}"/>
    <cellStyle name="%_C.M.L. 3" xfId="248" xr:uid="{A4E94F97-7802-421B-B04E-EC9A2CF73717}"/>
    <cellStyle name="%_C.M.L. 3 2" xfId="3904" xr:uid="{75C63739-FDD9-443B-AF44-EFC160E15EF8}"/>
    <cellStyle name="%_C.M.L. 4" xfId="249" xr:uid="{F875B4C2-19CB-4A8A-956E-E2188580CB90}"/>
    <cellStyle name="%_C.M.L. 4 2" xfId="3905" xr:uid="{0BF961A7-386E-43BB-94FD-74C578126C1A}"/>
    <cellStyle name="%_C.M.L. 5" xfId="250" xr:uid="{78A828FB-C0C5-4E90-B524-21518B37C8E7}"/>
    <cellStyle name="%_C.M.L. 5 2" xfId="3906" xr:uid="{9FA319D2-7E89-474B-8CAF-2A8477EAB9EA}"/>
    <cellStyle name="%_C.M.L. 6" xfId="251" xr:uid="{4D017C25-B2C8-4D13-888D-41CBE04EB87B}"/>
    <cellStyle name="%_C.M.L. 6 2" xfId="3907" xr:uid="{85A5CE36-1F6C-4FB0-BFDC-FBCD33507C7C}"/>
    <cellStyle name="%_C.M.L. 7" xfId="252" xr:uid="{8AB0A0C5-6500-4124-839E-01B23D6194D9}"/>
    <cellStyle name="%_C.M.L. 8" xfId="253" xr:uid="{A173BC48-5F7E-49AD-8800-94D02DF2BB4F}"/>
    <cellStyle name="%_C.M.L._1" xfId="254" xr:uid="{CBE5383E-ED7B-4635-B075-9D844462FD5E}"/>
    <cellStyle name="%_C.M.L._1 2" xfId="255" xr:uid="{9A4F2DA7-0EA6-4AB4-B4D7-C98CCCD55F1E}"/>
    <cellStyle name="%_C.M.L._1 2 2" xfId="3908" xr:uid="{D41E9CCD-1E73-4CFF-93A5-6EE773925735}"/>
    <cellStyle name="%_C.M.L._1 3" xfId="256" xr:uid="{3A8B7325-1FC4-4697-8FE9-1944BDA18734}"/>
    <cellStyle name="%_C.M.L._1 3 2" xfId="3909" xr:uid="{FCD301AF-FEBF-4A1C-9F4F-F53FCEB79A6C}"/>
    <cellStyle name="%_C.M.L._1 4" xfId="257" xr:uid="{2858362F-A271-488F-A3B1-E43DFC5D3646}"/>
    <cellStyle name="%_C.M.L._1 4 2" xfId="3910" xr:uid="{68656ECE-8659-44F3-B061-9DEE3DE19C9F}"/>
    <cellStyle name="%_C.M.L._1 5" xfId="258" xr:uid="{7006DB32-DDF6-4E98-B465-63C724E100B9}"/>
    <cellStyle name="%_C.M.L._1 5 2" xfId="3911" xr:uid="{A41D4E72-6B99-482E-AF3B-D59B7D064C31}"/>
    <cellStyle name="%_C.M.L._1 6" xfId="259" xr:uid="{9781CAC3-9287-477E-9EA4-C7D69F0771A9}"/>
    <cellStyle name="%_C.M.L._1 6 2" xfId="3912" xr:uid="{C4E80918-5A30-4AAC-9D05-F5E8D4B5D932}"/>
    <cellStyle name="%_C.M.L._1 7" xfId="260" xr:uid="{14C96B1A-3433-4892-873E-1910CDEB9330}"/>
    <cellStyle name="%_C.M.L._1 8" xfId="261" xr:uid="{E24FC18F-2A98-461F-AC94-F3A1622B9266}"/>
    <cellStyle name="%_C.M.L._1_ActiFijos" xfId="262" xr:uid="{19711034-F9F3-4687-9CEA-B3632DC194F7}"/>
    <cellStyle name="%_C.M.L._1_ActiFijos 2" xfId="3913" xr:uid="{D6C2D6C2-4724-4D7F-BECC-D6F48417AB0A}"/>
    <cellStyle name="%_C.M.L._1_C.M.E." xfId="263" xr:uid="{E309369C-7F36-45EC-9A3D-CC0924C10ED4}"/>
    <cellStyle name="%_C.M.L._1_C.M.E. 2" xfId="3914" xr:uid="{0D3229E2-4670-4ADC-AB01-D47E6D5ECF03}"/>
    <cellStyle name="%_C.M.L._1_C.M.L." xfId="264" xr:uid="{0D4B7E03-13CD-4794-9481-2AD3C9ED445F}"/>
    <cellStyle name="%_C.M.L._1_C.M.L. 2" xfId="3915" xr:uid="{2FCCF1CA-CE33-4DDB-BF8A-1EE1E80EB14F}"/>
    <cellStyle name="%_C.M.L._1_Esc.Macro" xfId="265" xr:uid="{DEA8D638-F293-45D7-A963-A19A14AA83E0}"/>
    <cellStyle name="%_C.M.L._1_Esc.Macro 2" xfId="3916" xr:uid="{2E26B620-3082-4620-9557-79ED157803BF}"/>
    <cellStyle name="%_C.M.L._1_G_Loans" xfId="266" xr:uid="{C22B282E-B317-4949-ABF8-72CFECCF9CF5}"/>
    <cellStyle name="%_C.M.L._1_G_Loans 2" xfId="3917" xr:uid="{C072C4B0-FA53-4544-9857-D46327AB4749}"/>
    <cellStyle name="%_C.M.L._2" xfId="267" xr:uid="{2AB9BF35-3070-4EDB-AC27-3185128D6231}"/>
    <cellStyle name="%_C.M.L._2 2" xfId="268" xr:uid="{76686121-7B00-41E9-94E3-E3DDA9400B88}"/>
    <cellStyle name="%_C.M.L._2 2 2" xfId="3918" xr:uid="{F45A7EA1-4E8D-471F-AABC-E658401A4568}"/>
    <cellStyle name="%_C.M.L._2 3" xfId="269" xr:uid="{5CF2D6A8-0491-43F0-80F1-6FF2490940CE}"/>
    <cellStyle name="%_C.M.L._2 3 2" xfId="3919" xr:uid="{83E9AF97-CD98-4455-BD11-A8DB1CB2FBA3}"/>
    <cellStyle name="%_C.M.L._2 4" xfId="270" xr:uid="{5A2F6365-8178-40C7-B859-8AA52C7038FD}"/>
    <cellStyle name="%_C.M.L._2 4 2" xfId="3920" xr:uid="{C1F8C063-CE5B-4444-8FBC-B1161F8BF9D5}"/>
    <cellStyle name="%_C.M.L._2 5" xfId="271" xr:uid="{9DF18CAE-2EBD-4B02-A23B-F64883A8F1AC}"/>
    <cellStyle name="%_C.M.L._2 5 2" xfId="3921" xr:uid="{8662419A-9DFB-4B2A-9F34-78E9A3802D43}"/>
    <cellStyle name="%_C.M.L._2 6" xfId="272" xr:uid="{1F5D2C87-69D4-46A0-BD8C-DDB6C85E32C5}"/>
    <cellStyle name="%_C.M.L._2 6 2" xfId="3922" xr:uid="{3DFEB5C0-FE16-4199-854B-C3531C55FFCC}"/>
    <cellStyle name="%_C.M.L._2 7" xfId="273" xr:uid="{A2BABCD0-60FB-40B5-9921-317FE16BAD07}"/>
    <cellStyle name="%_C.M.L._2 8" xfId="274" xr:uid="{DAF17A92-26A7-4F29-B440-10CADC8E665C}"/>
    <cellStyle name="%_C.M.L._2_ActiFijos" xfId="275" xr:uid="{8E4CF59B-4100-4D6A-8D62-07A65EED7207}"/>
    <cellStyle name="%_C.M.L._2_ActiFijos 2" xfId="3923" xr:uid="{6B7FB830-F454-43ED-9D22-A72B4415FFE5}"/>
    <cellStyle name="%_C.M.L._2_C.M.E." xfId="276" xr:uid="{4FF8329E-F161-43BB-B8C7-3A3C614586AE}"/>
    <cellStyle name="%_C.M.L._2_C.M.E. 2" xfId="3924" xr:uid="{7B461BD3-31F6-4F24-86D2-B9451B15B90C}"/>
    <cellStyle name="%_C.M.L._2_C.M.L." xfId="277" xr:uid="{0CB7522C-CA00-448C-85C1-8C0D1DC4F9FD}"/>
    <cellStyle name="%_C.M.L._2_C.M.L. 2" xfId="3925" xr:uid="{E45B9956-5DDB-4688-8001-4DBAB3E87E26}"/>
    <cellStyle name="%_C.M.L._2_Esc.Macro" xfId="278" xr:uid="{D3E4DD27-3A60-45A9-BA75-ED9D98C8F93B}"/>
    <cellStyle name="%_C.M.L._2_Esc.Macro 2" xfId="3926" xr:uid="{71031137-9DFD-4130-A904-F562309400A3}"/>
    <cellStyle name="%_C.M.L._ActiFijos" xfId="279" xr:uid="{78D46138-F46E-422C-852B-28A849B870CA}"/>
    <cellStyle name="%_C.M.L._ActiFijos 2" xfId="3927" xr:uid="{33E5ED23-FB5E-462F-99CE-AD6965FBDE8B}"/>
    <cellStyle name="%_C.M.L._C.M.E." xfId="280" xr:uid="{0A9DBB92-2594-468A-A2EC-44A9EA33EFF2}"/>
    <cellStyle name="%_C.M.L._C.M.E. 2" xfId="3928" xr:uid="{B5A52CAE-64C8-4662-BBCD-8D3688BC429D}"/>
    <cellStyle name="%_C.M.L._C.M.L." xfId="281" xr:uid="{5D5F6BC1-2A74-46A2-913A-FF71849956BD}"/>
    <cellStyle name="%_C.M.L._C.M.L. 2" xfId="3929" xr:uid="{5D17F6EA-E924-424B-953F-C38A40BB3E89}"/>
    <cellStyle name="%_C.M.L._Deuda septiembre_marcos" xfId="282" xr:uid="{21054431-9F7D-413F-B0ED-6153C8A35F89}"/>
    <cellStyle name="%_C.M.L._Esc.Macro" xfId="283" xr:uid="{74FBEE8F-B31D-436D-A498-C67AE0ED56DB}"/>
    <cellStyle name="%_C.M.L._Esc.Macro 2" xfId="3930" xr:uid="{3725686E-5AEE-4B23-BF1F-97265FFC98D7}"/>
    <cellStyle name="%_C.M.L._G_Loans" xfId="284" xr:uid="{4D689ACD-045A-4DCF-A1D3-E2471A029E49}"/>
    <cellStyle name="%_C.M.L._G_Loans 2" xfId="3931" xr:uid="{FEF8FE87-5785-40BA-BF02-A517A34DE845}"/>
    <cellStyle name="%_C.M.L._GRUPO4Q-2009 COMPLETO" xfId="3303" xr:uid="{0BE3C61E-AB4C-4817-9E40-1CD5165859A6}"/>
    <cellStyle name="%_C.M.L._Información relacionada" xfId="285" xr:uid="{3A27F92C-0A62-4C5E-8303-02D5FA248A25}"/>
    <cellStyle name="%_Caja2007" xfId="286" xr:uid="{17EC61BE-EAE6-43C2-8D49-699C78D9E722}"/>
    <cellStyle name="%_Caja2007 2" xfId="287" xr:uid="{72E7971C-CD91-4315-8183-77C350E3D555}"/>
    <cellStyle name="%_Caja2007 2 2" xfId="3932" xr:uid="{0D60E995-7A87-41CF-B2B1-0491327C0147}"/>
    <cellStyle name="%_Caja2007 3" xfId="288" xr:uid="{2AA2492E-625A-4B80-BD09-2D7A45752FC7}"/>
    <cellStyle name="%_Caja2007 3 2" xfId="3933" xr:uid="{2B1DF21A-FB42-4822-9FC8-38EB9D385760}"/>
    <cellStyle name="%_Caja2007 4" xfId="289" xr:uid="{BB99392F-E400-407F-B286-74D923500532}"/>
    <cellStyle name="%_Caja2007 4 2" xfId="3934" xr:uid="{FBB30D4B-C0D4-4136-A2C7-13C82A61D07D}"/>
    <cellStyle name="%_Caja2007 5" xfId="290" xr:uid="{6C898E87-36F6-4F7A-A25B-E7658CCF6BD8}"/>
    <cellStyle name="%_Caja2007 5 2" xfId="3935" xr:uid="{A01CBD61-84BD-4181-8F70-FC32A5265404}"/>
    <cellStyle name="%_Caja2007 6" xfId="291" xr:uid="{E33AA8B1-2706-4FC7-B254-1365221C8D8B}"/>
    <cellStyle name="%_Caja2007 6 2" xfId="3936" xr:uid="{123465C5-7925-4E13-9C6D-784C8D9EA5B6}"/>
    <cellStyle name="%_Caja2007 7" xfId="292" xr:uid="{0D748081-F188-4B0A-B830-EE4B7BBFE54B}"/>
    <cellStyle name="%_Caja2007 8" xfId="293" xr:uid="{F3437CC4-F02F-45A8-8318-85266E892A65}"/>
    <cellStyle name="%_Caja2007_ActiFijos" xfId="294" xr:uid="{FB12C4EB-7774-4F5A-A866-05B5947DFF46}"/>
    <cellStyle name="%_Caja2007_ActiFijos 2" xfId="3937" xr:uid="{1959A119-A43D-4AD8-B12D-63529D049CFB}"/>
    <cellStyle name="%_Caja2007_C.M.E." xfId="295" xr:uid="{F65FD097-54CD-46AD-9197-337E8EC779D3}"/>
    <cellStyle name="%_Caja2007_C.M.E. 2" xfId="3938" xr:uid="{1BED81AD-A8C5-47B5-80EE-23A805333A5C}"/>
    <cellStyle name="%_Caja2007_C.M.L." xfId="296" xr:uid="{C1295169-2EE1-42F0-AE36-E7ACA5E944DC}"/>
    <cellStyle name="%_Caja2007_C.M.L. 2" xfId="3939" xr:uid="{CAEABBA3-D72D-4F02-A7E5-8F7E74E06A37}"/>
    <cellStyle name="%_Caja2007_Deuda septiembre_marcos" xfId="297" xr:uid="{8192587B-C35F-4B1E-863F-27692321114C}"/>
    <cellStyle name="%_Caja2007_Esc.Macro" xfId="298" xr:uid="{5476A8A4-CC7A-4269-80CC-28EDDC257460}"/>
    <cellStyle name="%_Caja2007_Esc.Macro 2" xfId="3940" xr:uid="{581A9DDF-5529-4E23-A1A1-3C3564FEDE4E}"/>
    <cellStyle name="%_Caja2007_G_Loans" xfId="299" xr:uid="{214C06D4-DA67-4190-8CF0-B93DA530A0E0}"/>
    <cellStyle name="%_Caja2007_G_Loans 2" xfId="3941" xr:uid="{BECBC05B-6F69-4B5B-ABAB-382599C145D6}"/>
    <cellStyle name="%_Caja2007_GRUPO4Q-2009 COMPLETO" xfId="3304" xr:uid="{F72ED02B-57DC-4A95-AA60-9ACCB88BFB6B}"/>
    <cellStyle name="%_Caja2007_Información relacionada" xfId="300" xr:uid="{46039B34-6F83-4459-91D9-5AE67BB8D146}"/>
    <cellStyle name="%_Datos Presentación" xfId="301" xr:uid="{ABE09216-B366-4F43-86DA-547561D2E011}"/>
    <cellStyle name="%_Datos Presentación_GRUPO4Q-2009 COMPLETO" xfId="3305" xr:uid="{E3F973E9-B528-467E-8605-30977A33C49E}"/>
    <cellStyle name="%_Deuda septiembre_marcos" xfId="302" xr:uid="{3DBE124C-333A-4494-83AD-A02D23D1771D}"/>
    <cellStyle name="%_ER08" xfId="303" xr:uid="{9EA17720-DEBA-48CF-89D0-262709B44584}"/>
    <cellStyle name="%_ER08 2" xfId="304" xr:uid="{1379745F-539C-4A86-8EB1-20386E61F4A9}"/>
    <cellStyle name="%_ER08 2 2" xfId="3942" xr:uid="{F4D4AAFD-F20E-4CE0-9431-E1EA9BC5E6D8}"/>
    <cellStyle name="%_ER08 3" xfId="305" xr:uid="{C4ED7989-10DB-4F12-B8FA-09A9E4715FE9}"/>
    <cellStyle name="%_ER08 3 2" xfId="3943" xr:uid="{48F057BC-C3C1-4C9B-9B33-8C7B8A77B3B6}"/>
    <cellStyle name="%_ER08 4" xfId="306" xr:uid="{7BE77F7E-CDEF-4374-882C-97AD51C36A0F}"/>
    <cellStyle name="%_ER08 4 2" xfId="3944" xr:uid="{3516F857-5DB4-4050-B403-5C1602C9BA02}"/>
    <cellStyle name="%_ER08 5" xfId="307" xr:uid="{D6F3A5D7-FF03-438D-827F-1C9B7022A005}"/>
    <cellStyle name="%_ER08 5 2" xfId="3945" xr:uid="{6EB01AF8-996E-41EC-B9A1-6F6767D2BB52}"/>
    <cellStyle name="%_ER08 6" xfId="308" xr:uid="{A36A5D91-8944-4000-9FBE-4B2E9467E810}"/>
    <cellStyle name="%_ER08 6 2" xfId="3946" xr:uid="{E40CD568-CE49-49A9-A72E-8E21B1E12A1D}"/>
    <cellStyle name="%_ER08 7" xfId="309" xr:uid="{A2D5D217-00D5-4C91-A902-66BADADA6953}"/>
    <cellStyle name="%_ER08 8" xfId="310" xr:uid="{50635A08-BCDE-4A23-97FC-0AA3F055A28B}"/>
    <cellStyle name="%_ER08_ActiFijos" xfId="311" xr:uid="{B991D925-6068-4D5F-B0D7-6D614A41BBB9}"/>
    <cellStyle name="%_ER08_ActiFijos 2" xfId="3947" xr:uid="{57F6DD80-2654-4AC5-9A9E-CBD5E628DFC3}"/>
    <cellStyle name="%_ER08_C.M.E." xfId="312" xr:uid="{8FC4DC8C-0F9E-42A3-AEDF-CF22768CF68A}"/>
    <cellStyle name="%_ER08_C.M.E. 2" xfId="3948" xr:uid="{F8B07714-253F-439B-86AB-50AE6B0549E1}"/>
    <cellStyle name="%_ER08_C.M.L." xfId="313" xr:uid="{1300DEE5-7F98-4A15-8883-DAABC019EADD}"/>
    <cellStyle name="%_ER08_C.M.L. 2" xfId="3949" xr:uid="{26BFE4B6-D0F6-48E0-8056-B12B003D9E83}"/>
    <cellStyle name="%_ER08_Esc.Macro" xfId="314" xr:uid="{15A3A161-C171-435E-BA56-8CD5EEDE688A}"/>
    <cellStyle name="%_ER08_Esc.Macro 2" xfId="3950" xr:uid="{D359350E-A33C-42EB-9884-E189053E93E1}"/>
    <cellStyle name="%_ER08_G_Loans" xfId="315" xr:uid="{D3CACCFB-EC6C-4024-9E1F-40853E1BB6FC}"/>
    <cellStyle name="%_ER08_G_Loans 2" xfId="3951" xr:uid="{F5577CAF-3742-44E4-B213-6CD966F10D15}"/>
    <cellStyle name="%_G_Loans" xfId="316" xr:uid="{60348FC8-422C-4CD4-92CF-70440E2C4436}"/>
    <cellStyle name="%_G_Loans 2" xfId="317" xr:uid="{10D43F11-4F36-4064-AC8C-48BD2547998D}"/>
    <cellStyle name="%_G_Loans 2 2" xfId="3952" xr:uid="{CE161321-7E86-4B7B-9BBA-0BF233F4657D}"/>
    <cellStyle name="%_G_Loans 3" xfId="318" xr:uid="{1581C3C1-DC0F-40CA-9463-6ED1DE98AC40}"/>
    <cellStyle name="%_G_Loans 3 2" xfId="3953" xr:uid="{E5FCA398-C9A6-4069-8866-903AD47CE3C7}"/>
    <cellStyle name="%_G_Loans 4" xfId="319" xr:uid="{4DA34E0A-E147-4AE7-BC83-A1EBE5DFF54F}"/>
    <cellStyle name="%_G_Loans 4 2" xfId="3954" xr:uid="{CB9D3642-0C5D-4885-967A-F3DF49DCF550}"/>
    <cellStyle name="%_G_Loans 5" xfId="320" xr:uid="{7B7B3F72-EB8C-4CB1-8E73-614085248867}"/>
    <cellStyle name="%_G_Loans 5 2" xfId="3955" xr:uid="{43D169AE-C2F8-4D97-ACFD-5AE890784905}"/>
    <cellStyle name="%_G_Loans 6" xfId="321" xr:uid="{C1268997-C708-4641-9290-FDA32AEBD8CE}"/>
    <cellStyle name="%_G_Loans 6 2" xfId="3956" xr:uid="{6C75D122-EF8A-4F0D-ABBA-48A4D21FF8B1}"/>
    <cellStyle name="%_G_Loans 7" xfId="322" xr:uid="{7A4A62AE-9768-4117-A0D9-ED32619E3A24}"/>
    <cellStyle name="%_G_Loans 8" xfId="323" xr:uid="{425F2E95-EE3E-4EC2-BF2D-2E7874BA5E7F}"/>
    <cellStyle name="%_G_Loans_ActiFijos" xfId="324" xr:uid="{102F3AC8-B842-489F-978D-1BFC43F80266}"/>
    <cellStyle name="%_G_Loans_ActiFijos 2" xfId="3957" xr:uid="{B929F231-8308-45D7-A5F4-0767AE487219}"/>
    <cellStyle name="%_GRUPO4Q-2009 COMPLETO" xfId="3306" xr:uid="{F17544BD-D033-4FA4-91CB-31517E878000}"/>
    <cellStyle name="%_Indicadores" xfId="325" xr:uid="{C015ECA0-6293-45F1-B90C-282D4BC6935F}"/>
    <cellStyle name="%_Indicadores 2" xfId="326" xr:uid="{2BF47296-3644-4083-AEB4-0A65485D6AD6}"/>
    <cellStyle name="%_Indicadores 2 2" xfId="3958" xr:uid="{C5EB84DA-B235-47E1-8BF9-0A68F4DC4B32}"/>
    <cellStyle name="%_Indicadores 3" xfId="327" xr:uid="{284B0FA2-C5CC-4D52-8BFC-F562B4FBF8DD}"/>
    <cellStyle name="%_Indicadores 3 2" xfId="3959" xr:uid="{AA3F8E64-F8B4-4339-AE38-7F203D4DAB84}"/>
    <cellStyle name="%_Indicadores 4" xfId="328" xr:uid="{3FC6826C-D33F-4041-98A9-36C266BCD0A4}"/>
    <cellStyle name="%_Indicadores 4 2" xfId="3960" xr:uid="{B016CBA9-422C-4211-BFC3-7BC86216ABFB}"/>
    <cellStyle name="%_Indicadores 5" xfId="329" xr:uid="{A74976D3-6004-4ECE-BA93-4B9C32737FA6}"/>
    <cellStyle name="%_Indicadores 5 2" xfId="3961" xr:uid="{88AAC7AA-8B40-497A-83BB-C78AE284CEE0}"/>
    <cellStyle name="%_Indicadores 6" xfId="330" xr:uid="{67F2A33F-6F87-45E3-8957-72AFBEBA40DA}"/>
    <cellStyle name="%_Indicadores 6 2" xfId="3962" xr:uid="{7354EFFE-50A1-4FC8-A911-ECBB9333E7AB}"/>
    <cellStyle name="%_Indicadores 7" xfId="331" xr:uid="{F28119EC-BF13-425E-B106-A7CCA3401F16}"/>
    <cellStyle name="%_Indicadores 8" xfId="332" xr:uid="{94EBCE93-74A2-4335-8A75-31F44630336A}"/>
    <cellStyle name="%_Indicadores_ActiFijos" xfId="333" xr:uid="{B2920710-CAC6-4AD6-BBC1-4F4A1B64ACB1}"/>
    <cellStyle name="%_Indicadores_ActiFijos 2" xfId="3963" xr:uid="{94F5D0D0-DC91-4434-9497-B3280CE51D13}"/>
    <cellStyle name="%_Indicadores_C.M.E." xfId="334" xr:uid="{00BEB413-561B-4C72-8CA8-2693EEA33CBF}"/>
    <cellStyle name="%_Indicadores_C.M.E. 2" xfId="3964" xr:uid="{522B0D10-0B75-4742-B6D0-5EB5967FF4D3}"/>
    <cellStyle name="%_Indicadores_C.M.L." xfId="335" xr:uid="{22866392-662E-4AEB-B420-495746C83CE3}"/>
    <cellStyle name="%_Indicadores_C.M.L. 2" xfId="3965" xr:uid="{C8FCE050-69A3-4DD7-B17F-C60B50CA12F5}"/>
    <cellStyle name="%_Indicadores_Esc.Macro" xfId="336" xr:uid="{67429B77-94FF-462C-963E-AD2B62CE8C10}"/>
    <cellStyle name="%_Indicadores_Esc.Macro 2" xfId="3966" xr:uid="{608CA25E-BBE2-40AF-85AE-64D4021D0EB3}"/>
    <cellStyle name="%_Indicadores_G_Loans" xfId="337" xr:uid="{50667216-20F7-463B-BC51-7E835FAD7663}"/>
    <cellStyle name="%_Indicadores_G_Loans 2" xfId="3967" xr:uid="{2B3AD6B5-A944-496D-B2D0-6795766377C1}"/>
    <cellStyle name="%_Mov Balance" xfId="338" xr:uid="{8730FC6D-B585-4C01-B29C-9553AB766AD2}"/>
    <cellStyle name="%_Mov Balance 2" xfId="339" xr:uid="{724B6453-58DE-4CC7-BC8E-E20AF5E2A5FA}"/>
    <cellStyle name="%_Mov Balance 2 2" xfId="3968" xr:uid="{FB682C4C-C920-4816-B038-8F2B4B82B400}"/>
    <cellStyle name="%_Mov Balance 3" xfId="340" xr:uid="{6954A6DD-B9C6-4086-8D1C-29773DEA1443}"/>
    <cellStyle name="%_Mov Balance 3 2" xfId="3969" xr:uid="{E4443702-A36C-49EA-BB3F-B8C10CFF0253}"/>
    <cellStyle name="%_Mov Balance 4" xfId="341" xr:uid="{FC76006B-EF90-43D5-B3F4-BDE2DEEE20FC}"/>
    <cellStyle name="%_Mov Balance 4 2" xfId="3970" xr:uid="{6811E129-F34B-49F5-BFA9-25F710F43991}"/>
    <cellStyle name="%_Mov Balance 5" xfId="342" xr:uid="{00933AC1-40EB-4B60-97A5-3766B325CC3B}"/>
    <cellStyle name="%_Mov Balance 5 2" xfId="3971" xr:uid="{1174032B-A2BF-4C0D-892F-476FB5E05DDB}"/>
    <cellStyle name="%_Mov Balance 6" xfId="343" xr:uid="{5D131151-0190-427A-8EC8-E9D0D33A192B}"/>
    <cellStyle name="%_Mov Balance 6 2" xfId="3972" xr:uid="{0DC1B6CF-5D59-43B5-B35F-46680D9C88DC}"/>
    <cellStyle name="%_Mov Balance 7" xfId="344" xr:uid="{6EF40403-0D2D-4D68-BDEA-DD246DF9AE72}"/>
    <cellStyle name="%_Mov Balance 8" xfId="345" xr:uid="{EA6C51A0-FF1F-444F-B713-AD116C337690}"/>
    <cellStyle name="%_Mov Balance_ActiFijos" xfId="346" xr:uid="{5F11A71A-566D-450B-BD39-8218B719C077}"/>
    <cellStyle name="%_Mov Balance_ActiFijos 2" xfId="3973" xr:uid="{D5680F41-C86B-407E-93B1-8FE1ED5CDE7A}"/>
    <cellStyle name="%_Mov Balance_C.M.E." xfId="347" xr:uid="{0F3BE2FB-0382-4C71-AFFA-C240ED7DF60E}"/>
    <cellStyle name="%_Mov Balance_C.M.E. 2" xfId="3974" xr:uid="{2E84F2A2-6D06-44B5-8998-374F2EED572B}"/>
    <cellStyle name="%_Mov Balance_C.M.L." xfId="348" xr:uid="{98D8E70E-6F37-4447-92D7-F0A41E95E991}"/>
    <cellStyle name="%_Mov Balance_C.M.L. 2" xfId="3975" xr:uid="{0692D1D1-463E-4C21-8F1F-6275B212F354}"/>
    <cellStyle name="%_Mov Balance_Deuda septiembre_marcos" xfId="349" xr:uid="{122C6B0D-35FF-4BC7-BB74-6E0CDC32F4CB}"/>
    <cellStyle name="%_Mov Balance_Esc.Macro" xfId="350" xr:uid="{81EC1CE2-6280-41D1-9B00-37A6D7661202}"/>
    <cellStyle name="%_Mov Balance_Esc.Macro 2" xfId="3976" xr:uid="{0DF0A7D8-9830-4447-B33B-15524308ED10}"/>
    <cellStyle name="%_Mov Balance_G_Loans" xfId="351" xr:uid="{A303B4CD-88C5-4006-82BA-70AD3B32CB51}"/>
    <cellStyle name="%_Mov Balance_G_Loans 2" xfId="3977" xr:uid="{8A6FF2E1-6571-4292-916E-0FCBAAE21980}"/>
    <cellStyle name="%_Mov Balance_GRUPO4Q-2009 COMPLETO" xfId="3307" xr:uid="{75DFCFB4-ED96-43D8-9E8B-3A5067F1BC10}"/>
    <cellStyle name="%_Mov Balance_Información relacionada" xfId="352" xr:uid="{6D2D021F-9C8F-4D5F-936D-0FB8128C5A6C}"/>
    <cellStyle name="%_NOTA BONOS Y O.FRAS 2008" xfId="3308" xr:uid="{C46D8FE8-446E-41E7-850D-989D3DC8CD48}"/>
    <cellStyle name="%_PPT Final" xfId="353" xr:uid="{553BFAEF-BE98-4997-8107-C12202CD3F69}"/>
    <cellStyle name="%_Renta" xfId="354" xr:uid="{F3BAC1AC-5DB7-44B2-B4D6-097855BE827B}"/>
    <cellStyle name="%_Renta 2" xfId="355" xr:uid="{99D95A2F-0001-4A35-85EC-C2FAF5D53FEA}"/>
    <cellStyle name="%_Renta 3" xfId="356" xr:uid="{49501C79-7C34-4BD9-82EA-A5D36588C562}"/>
    <cellStyle name="%_Renta_Deuda septiembre_marcos" xfId="357" xr:uid="{37B557A6-A53D-4441-B5E4-6A855AD15B23}"/>
    <cellStyle name="%_Renta_PPT Final" xfId="358" xr:uid="{3F9C3C52-05CD-4175-A2C4-022893E72535}"/>
    <cellStyle name="%_Renta_Vida Media ISA_" xfId="359" xr:uid="{D1B2C92D-0B78-449C-9C96-C13679F42AAA}"/>
    <cellStyle name="%_Tablas presentaciones ISA - March 2008" xfId="360" xr:uid="{BD7F9B2E-6313-46E9-81EA-BDD38433DDD6}"/>
    <cellStyle name="%_Tablas presentaciones ISA - March 2008 2" xfId="3978" xr:uid="{925A53D0-CDDA-4A18-9DA8-9F2AC91024D1}"/>
    <cellStyle name="%_TRANSELCA" xfId="3309" xr:uid="{38B2CE5B-D773-4331-AF3C-01DB91DBDBC8}"/>
    <cellStyle name="%0" xfId="361" xr:uid="{623078A2-B582-46C6-954E-B5AA495803F3}"/>
    <cellStyle name="%0.0" xfId="362" xr:uid="{4AB1541E-D0C4-4F1B-9B76-79F77242F198}"/>
    <cellStyle name="_Modelo Bocas de Ceniza 4" xfId="363" xr:uid="{4254CE00-A333-43BD-BBDE-5C8DFA83F751}"/>
    <cellStyle name="_Modelo Bocas de Ceniza 4 2" xfId="364" xr:uid="{0A2ADA7A-8AB3-463C-B24D-A93ECE59F9B5}"/>
    <cellStyle name="_Modelo Bocas de Ceniza 4 2 2" xfId="365" xr:uid="{5597EEAD-1DE3-4614-B36B-04F5D69560A7}"/>
    <cellStyle name="_Modelo Bocas de Ceniza 4 2 2_PPT Final" xfId="366" xr:uid="{BA4E3BF3-124F-4158-AD5E-E5D644DC1A5D}"/>
    <cellStyle name="_Modelo Bocas de Ceniza 4 2 2_Vida Media ISA_" xfId="367" xr:uid="{8DCD705B-994B-406F-815B-D13BD36EF191}"/>
    <cellStyle name="_Modelo Bocas de Ceniza 4 2 3" xfId="368" xr:uid="{0C663B49-4CDA-4433-9A1D-FE0E27E68DFB}"/>
    <cellStyle name="_Modelo Bocas de Ceniza 4 2 3_PPT Final" xfId="369" xr:uid="{DEB847BA-1DDF-4C19-8463-B1CEB57A1D4C}"/>
    <cellStyle name="_Modelo Bocas de Ceniza 4 2 3_Vida Media ISA_" xfId="370" xr:uid="{29F3F5AA-5951-451E-958B-0A92DBE44F7A}"/>
    <cellStyle name="_Modelo Bocas de Ceniza 4 2 4" xfId="371" xr:uid="{612FD8B8-23A6-4F2C-8DD8-9AACCA1CC5DB}"/>
    <cellStyle name="_Modelo Bocas de Ceniza 4 2 4_PPT Final" xfId="372" xr:uid="{26077A6D-C9BD-4ADA-A141-22A875984201}"/>
    <cellStyle name="_Modelo Bocas de Ceniza 4 2 4_Vida Media ISA_" xfId="373" xr:uid="{99503235-D64B-42EF-AE2A-B109D7827158}"/>
    <cellStyle name="_Modelo Bocas de Ceniza 4 2 5" xfId="374" xr:uid="{FB943F75-A9E2-47E8-82AA-C9377D959C5F}"/>
    <cellStyle name="_Modelo Bocas de Ceniza 4 2 6" xfId="375" xr:uid="{FC3545CC-9F00-4CA6-B84C-4E5BC383379C}"/>
    <cellStyle name="_Modelo Bocas de Ceniza 4 2 7" xfId="376" xr:uid="{D8BCD657-5F08-4AAB-9C0F-C9B487CD5012}"/>
    <cellStyle name="_Modelo Bocas de Ceniza 4 2 8" xfId="377" xr:uid="{116C00BC-BAAC-4DE3-8199-E367F31EE9BC}"/>
    <cellStyle name="_Modelo Bocas de Ceniza 4 2_ActiFijos" xfId="378" xr:uid="{33F80C55-24D7-40C2-81A5-36F9E7CAE30C}"/>
    <cellStyle name="_Modelo Bocas de Ceniza 4 2_ActiFijos_PPT Final" xfId="379" xr:uid="{3B27E569-4871-404C-95E4-365CEB8B555D}"/>
    <cellStyle name="_Modelo Bocas de Ceniza 4 2_ActiFijos_Vida Media ISA_" xfId="380" xr:uid="{C5AE67DD-F678-441B-B3F1-003B0178406C}"/>
    <cellStyle name="_Modelo Bocas de Ceniza 4 2_PPT Final" xfId="381" xr:uid="{D2456EB9-AA10-4662-BC75-3F53D0CC7534}"/>
    <cellStyle name="_Modelo Bocas de Ceniza 4 2_Vida Media ISA_" xfId="382" xr:uid="{7446CD42-F368-431F-AB4A-93EACC754A5B}"/>
    <cellStyle name="_Modelo Bocas de Ceniza 4 3" xfId="383" xr:uid="{86A4DA0D-0C4D-4A8B-BE8A-63B04CD88F3A}"/>
    <cellStyle name="_Modelo Bocas de Ceniza 4 3 2" xfId="384" xr:uid="{840CCD81-F96B-4FD0-8F35-57E400B3C831}"/>
    <cellStyle name="_Modelo Bocas de Ceniza 4 3 2_PPT Final" xfId="385" xr:uid="{B3F059E6-30DF-41C3-AE98-0BC956292EF6}"/>
    <cellStyle name="_Modelo Bocas de Ceniza 4 3 2_Vida Media ISA_" xfId="386" xr:uid="{EF2FE043-1DED-4C84-BBE1-AAB940E97C47}"/>
    <cellStyle name="_Modelo Bocas de Ceniza 4 3 3" xfId="387" xr:uid="{6FF2BFBB-05D3-4B27-931D-F2EE2301D329}"/>
    <cellStyle name="_Modelo Bocas de Ceniza 4 3 3_PPT Final" xfId="388" xr:uid="{C94E530B-5230-4239-91E2-792C8C2846C0}"/>
    <cellStyle name="_Modelo Bocas de Ceniza 4 3 3_Vida Media ISA_" xfId="389" xr:uid="{C76A4B55-229F-465A-AD32-526FED27352D}"/>
    <cellStyle name="_Modelo Bocas de Ceniza 4 3 4" xfId="390" xr:uid="{4408AA75-3863-457E-A9F5-E1FF4FD9BC5A}"/>
    <cellStyle name="_Modelo Bocas de Ceniza 4 3 4_PPT Final" xfId="391" xr:uid="{80112173-8C43-4DDA-9EDA-018BD481D8F8}"/>
    <cellStyle name="_Modelo Bocas de Ceniza 4 3 4_Vida Media ISA_" xfId="392" xr:uid="{C86E4589-A832-4CF0-8883-F7E3F2AD2011}"/>
    <cellStyle name="_Modelo Bocas de Ceniza 4 3 5" xfId="393" xr:uid="{A2FFCB73-BAA2-4C6F-860A-7818244C6718}"/>
    <cellStyle name="_Modelo Bocas de Ceniza 4 3 6" xfId="394" xr:uid="{E5DD05E2-131D-477D-99A4-66CD2DD57644}"/>
    <cellStyle name="_Modelo Bocas de Ceniza 4 3 7" xfId="395" xr:uid="{7B89651D-62F8-45F6-A42B-141113220F1E}"/>
    <cellStyle name="_Modelo Bocas de Ceniza 4 3 8" xfId="396" xr:uid="{428449F8-9EC9-47A6-B117-EF241F894BCA}"/>
    <cellStyle name="_Modelo Bocas de Ceniza 4 3_ActiFijos" xfId="397" xr:uid="{4F58C150-5979-4296-A694-A1608F7D923D}"/>
    <cellStyle name="_Modelo Bocas de Ceniza 4 3_ActiFijos_PPT Final" xfId="398" xr:uid="{FE747DC3-A577-483E-B136-159808892CD4}"/>
    <cellStyle name="_Modelo Bocas de Ceniza 4 3_ActiFijos_Vida Media ISA_" xfId="399" xr:uid="{88B842ED-5131-40F5-A60F-1D6B7ABF218C}"/>
    <cellStyle name="_Modelo Bocas de Ceniza 4 3_PPT Final" xfId="400" xr:uid="{A01038B5-8AD1-4E4C-9293-12A9BE840E9A}"/>
    <cellStyle name="_Modelo Bocas de Ceniza 4 3_Vida Media ISA_" xfId="401" xr:uid="{AA4DB496-D63B-42BB-B252-58BE54027689}"/>
    <cellStyle name="_Modelo Bocas de Ceniza 4 4" xfId="402" xr:uid="{7C7FECE6-60AB-4D47-B243-7AE1C22724B4}"/>
    <cellStyle name="_Modelo Bocas de Ceniza 4 4 2" xfId="403" xr:uid="{50F48B9E-33B9-414A-A753-33B74E5DAAD4}"/>
    <cellStyle name="_Modelo Bocas de Ceniza 4 4 2_PPT Final" xfId="404" xr:uid="{0B64C3C7-3B9B-434D-AC4A-2CC041176CFE}"/>
    <cellStyle name="_Modelo Bocas de Ceniza 4 4 2_Vida Media ISA_" xfId="405" xr:uid="{F4A41DC2-E2C9-4E8A-89D2-99ED752F6FB6}"/>
    <cellStyle name="_Modelo Bocas de Ceniza 4 4 3" xfId="406" xr:uid="{D212BE38-A97F-4187-99D1-948122554698}"/>
    <cellStyle name="_Modelo Bocas de Ceniza 4 4 3_PPT Final" xfId="407" xr:uid="{5A6CF0FF-79C5-4FDA-BD87-2666730D3674}"/>
    <cellStyle name="_Modelo Bocas de Ceniza 4 4 3_Vida Media ISA_" xfId="408" xr:uid="{7F328146-C90E-48AA-9037-7756466E1E28}"/>
    <cellStyle name="_Modelo Bocas de Ceniza 4 4 4" xfId="409" xr:uid="{7457F9BB-0DB7-49B8-8577-F023631F1C01}"/>
    <cellStyle name="_Modelo Bocas de Ceniza 4 4 4_PPT Final" xfId="410" xr:uid="{478681BA-E951-4745-B8D8-3E06138994FF}"/>
    <cellStyle name="_Modelo Bocas de Ceniza 4 4 4_Vida Media ISA_" xfId="411" xr:uid="{5043461E-E4BA-4CC2-B329-EE05D00D42BF}"/>
    <cellStyle name="_Modelo Bocas de Ceniza 4 4 5" xfId="412" xr:uid="{D9F7E2BC-B638-4639-B346-7233E930A5F8}"/>
    <cellStyle name="_Modelo Bocas de Ceniza 4 4 6" xfId="413" xr:uid="{3C7FA83B-D34A-45D4-9689-04DDF525B433}"/>
    <cellStyle name="_Modelo Bocas de Ceniza 4 4 7" xfId="414" xr:uid="{B4867A71-1520-4B23-9596-37AA8BB8D11A}"/>
    <cellStyle name="_Modelo Bocas de Ceniza 4 4 8" xfId="415" xr:uid="{5FC9EF19-2F33-4B84-B378-CA3AF18A24D0}"/>
    <cellStyle name="_Modelo Bocas de Ceniza 4 4_ActiFijos" xfId="416" xr:uid="{D616549A-C019-4A8B-9804-36046D56668B}"/>
    <cellStyle name="_Modelo Bocas de Ceniza 4 4_ActiFijos_PPT Final" xfId="417" xr:uid="{88398B3B-57E7-4A00-BCB7-403B5E13D328}"/>
    <cellStyle name="_Modelo Bocas de Ceniza 4 4_ActiFijos_Vida Media ISA_" xfId="418" xr:uid="{8F8D8E96-3D0C-4A8A-A893-AF039839AF4A}"/>
    <cellStyle name="_Modelo Bocas de Ceniza 4 4_PPT Final" xfId="419" xr:uid="{99217AC0-8646-4AA4-881A-424B621B4D04}"/>
    <cellStyle name="_Modelo Bocas de Ceniza 4 4_Vida Media ISA_" xfId="420" xr:uid="{8E4B20FD-2AD5-404E-86E0-4CEEECC12383}"/>
    <cellStyle name="_Modelo Bocas de Ceniza 4_Balanc" xfId="421" xr:uid="{6C3980B9-E595-45E9-8A44-C8D5F30E3963}"/>
    <cellStyle name="_Modelo Bocas de Ceniza 4_Balanc 2" xfId="422" xr:uid="{D19C29CC-97B9-403C-A5F2-896DC6CD269F}"/>
    <cellStyle name="_Modelo Bocas de Ceniza 4_Balanc 2_PPT Final" xfId="423" xr:uid="{A917639E-2A0C-4A85-AB4B-9D07045E37BB}"/>
    <cellStyle name="_Modelo Bocas de Ceniza 4_Balanc 2_Vida Media ISA_" xfId="424" xr:uid="{B46BBC56-81FF-43B5-ACC0-FC9935A68A29}"/>
    <cellStyle name="_Modelo Bocas de Ceniza 4_Balanc 3" xfId="425" xr:uid="{99529120-F216-4DBA-907F-9712EE4B534C}"/>
    <cellStyle name="_Modelo Bocas de Ceniza 4_Balanc 3_PPT Final" xfId="426" xr:uid="{2E81BA4E-FC0B-4D90-817B-98FF60947243}"/>
    <cellStyle name="_Modelo Bocas de Ceniza 4_Balanc 3_Vida Media ISA_" xfId="427" xr:uid="{E04D4909-FD9B-48BA-ADD1-183B18CB04CD}"/>
    <cellStyle name="_Modelo Bocas de Ceniza 4_Balanc 4" xfId="428" xr:uid="{1639012C-0C72-4D1D-BF1F-0BBB67797709}"/>
    <cellStyle name="_Modelo Bocas de Ceniza 4_Balanc 4_PPT Final" xfId="429" xr:uid="{CF56C19E-D9D2-4234-B276-87F354A95262}"/>
    <cellStyle name="_Modelo Bocas de Ceniza 4_Balanc 4_Vida Media ISA_" xfId="430" xr:uid="{D1DCE62B-95AE-4493-96E5-B53F059A01ED}"/>
    <cellStyle name="_Modelo Bocas de Ceniza 4_Balanc 5" xfId="431" xr:uid="{08AB770A-D804-4573-B82C-D1CDFA32EBE8}"/>
    <cellStyle name="_Modelo Bocas de Ceniza 4_Balanc 6" xfId="432" xr:uid="{02B6C2A2-8E90-4B2B-8CAF-9764C673DBCB}"/>
    <cellStyle name="_Modelo Bocas de Ceniza 4_Balanc 7" xfId="433" xr:uid="{982C9093-DB7F-42D5-BBFD-7FAC983F9EC8}"/>
    <cellStyle name="_Modelo Bocas de Ceniza 4_Balanc 8" xfId="434" xr:uid="{CB409473-F246-4745-8ADA-2CFD7952BA5E}"/>
    <cellStyle name="_Modelo Bocas de Ceniza 4_Balanc_ActiFijos" xfId="435" xr:uid="{4C242019-B27D-488F-9246-5D6749AC56D7}"/>
    <cellStyle name="_Modelo Bocas de Ceniza 4_Balanc_ActiFijos_PPT Final" xfId="436" xr:uid="{A6DEEA97-43D3-439C-9AB7-9EE901E09985}"/>
    <cellStyle name="_Modelo Bocas de Ceniza 4_Balanc_ActiFijos_Vida Media ISA_" xfId="437" xr:uid="{2D29747D-2B70-4738-8D06-5ED3EC0486BE}"/>
    <cellStyle name="_Modelo Bocas de Ceniza 4_Balanc_C.M.E." xfId="438" xr:uid="{3FC1C8EC-AFE0-4313-9491-B3C13D167BDF}"/>
    <cellStyle name="_Modelo Bocas de Ceniza 4_Balanc_C.M.E._PPT Final" xfId="439" xr:uid="{53EE16AC-7665-47B2-86FC-9CAE3701FC42}"/>
    <cellStyle name="_Modelo Bocas de Ceniza 4_Balanc_C.M.E._Vida Media ISA_" xfId="440" xr:uid="{F9305D03-96E4-4214-884E-71986ABE66ED}"/>
    <cellStyle name="_Modelo Bocas de Ceniza 4_Balanc_C.M.L." xfId="441" xr:uid="{65486379-BC3D-45DF-AD19-5EC98C2828CC}"/>
    <cellStyle name="_Modelo Bocas de Ceniza 4_Balanc_C.M.L._PPT Final" xfId="442" xr:uid="{AE4D9B04-BE58-4243-84EF-5832297611E0}"/>
    <cellStyle name="_Modelo Bocas de Ceniza 4_Balanc_C.M.L._Vida Media ISA_" xfId="443" xr:uid="{14575AEB-58FE-4BD7-9D80-A0A12D19CE01}"/>
    <cellStyle name="_Modelo Bocas de Ceniza 4_Balanc_Esc.Macro" xfId="444" xr:uid="{4C6C1095-890B-42F7-94AD-1C46028DB33F}"/>
    <cellStyle name="_Modelo Bocas de Ceniza 4_Balanc_Esc.Macro_PPT Final" xfId="445" xr:uid="{E1CDDB4A-00DC-45B1-A761-811D3F15F3A7}"/>
    <cellStyle name="_Modelo Bocas de Ceniza 4_Balanc_Esc.Macro_Vida Media ISA_" xfId="446" xr:uid="{597A843E-CFFE-4D37-AFB0-93E15737AFD7}"/>
    <cellStyle name="_Modelo Bocas de Ceniza 4_Balanc_PPT Final" xfId="447" xr:uid="{0734CE67-15BA-4658-BDED-494444C531AF}"/>
    <cellStyle name="_Modelo Bocas de Ceniza 4_Balanc_Vida Media ISA_" xfId="448" xr:uid="{D39C798B-2756-4DAB-BB09-FD680657B54A}"/>
    <cellStyle name="_Modelo Bocas de Ceniza 4_Balance" xfId="449" xr:uid="{2FA985E6-3B41-4BB0-8E6B-D14C105C4453}"/>
    <cellStyle name="_Modelo Bocas de Ceniza 4_Balance 2" xfId="450" xr:uid="{688930A6-D5C8-4CBA-BDBD-15628046476E}"/>
    <cellStyle name="_Modelo Bocas de Ceniza 4_Balance 2_PPT Final" xfId="451" xr:uid="{E4736255-73CD-47FF-A8BF-081E4DD6FDA0}"/>
    <cellStyle name="_Modelo Bocas de Ceniza 4_Balance 2_Vida Media ISA_" xfId="452" xr:uid="{856DF561-192A-4BFE-9322-C7F112A6D07F}"/>
    <cellStyle name="_Modelo Bocas de Ceniza 4_Balance 3" xfId="453" xr:uid="{DEDEEFAE-426F-4199-9556-FB0A0C109B55}"/>
    <cellStyle name="_Modelo Bocas de Ceniza 4_Balance 3_PPT Final" xfId="454" xr:uid="{E63BDC63-94E2-44C4-9453-1C739BF7BA9A}"/>
    <cellStyle name="_Modelo Bocas de Ceniza 4_Balance 3_Vida Media ISA_" xfId="455" xr:uid="{7DD9D1E9-E4AE-46F5-A778-988746C4BD2C}"/>
    <cellStyle name="_Modelo Bocas de Ceniza 4_Balance 4" xfId="456" xr:uid="{250479A6-24C4-46C3-A7E2-1DFF7A46E4DB}"/>
    <cellStyle name="_Modelo Bocas de Ceniza 4_Balance 4_PPT Final" xfId="457" xr:uid="{A84807DF-81BB-46C5-93AB-71AF4B746DFB}"/>
    <cellStyle name="_Modelo Bocas de Ceniza 4_Balance 4_Vida Media ISA_" xfId="458" xr:uid="{B0843D1F-E027-45FD-904C-572D637B48F5}"/>
    <cellStyle name="_Modelo Bocas de Ceniza 4_Balance 5" xfId="459" xr:uid="{337E56E8-B5E6-4499-8333-9E7B56E6294C}"/>
    <cellStyle name="_Modelo Bocas de Ceniza 4_Balance 6" xfId="460" xr:uid="{483CF820-38EA-4FA5-B6B6-50EFF9640BD2}"/>
    <cellStyle name="_Modelo Bocas de Ceniza 4_Balance 7" xfId="461" xr:uid="{23E2BD30-23D2-40DE-9E1D-76D4C9C51A0D}"/>
    <cellStyle name="_Modelo Bocas de Ceniza 4_Balance 8" xfId="462" xr:uid="{8FABECB4-8083-4F06-8A6D-2319DBE99B7D}"/>
    <cellStyle name="_Modelo Bocas de Ceniza 4_Balance_ActiFijos" xfId="463" xr:uid="{402DD2D6-B02C-4CBE-8DB7-CEC7C23E8540}"/>
    <cellStyle name="_Modelo Bocas de Ceniza 4_Balance_ActiFijos_PPT Final" xfId="464" xr:uid="{55318859-5770-4934-A849-2B95EB7CBB22}"/>
    <cellStyle name="_Modelo Bocas de Ceniza 4_Balance_ActiFijos_Vida Media ISA_" xfId="465" xr:uid="{051F062D-0D34-4FAE-88CA-85B8DBF8177A}"/>
    <cellStyle name="_Modelo Bocas de Ceniza 4_Balance_C.M.E." xfId="466" xr:uid="{227492BA-8BF7-40F8-9F43-28DA6674FFFD}"/>
    <cellStyle name="_Modelo Bocas de Ceniza 4_Balance_C.M.E._PPT Final" xfId="467" xr:uid="{DE0D93A4-DE2A-4389-B7CA-7CCEE1ECE92C}"/>
    <cellStyle name="_Modelo Bocas de Ceniza 4_Balance_C.M.E._Vida Media ISA_" xfId="468" xr:uid="{DCF8580E-F291-493D-8F39-22391E926891}"/>
    <cellStyle name="_Modelo Bocas de Ceniza 4_Balance_C.M.L." xfId="469" xr:uid="{1156DE25-F819-4A57-A7AF-CDB71CDD46BD}"/>
    <cellStyle name="_Modelo Bocas de Ceniza 4_Balance_C.M.L._PPT Final" xfId="470" xr:uid="{685C7FEA-74A0-41D8-B796-ECCDDFD7A7FE}"/>
    <cellStyle name="_Modelo Bocas de Ceniza 4_Balance_C.M.L._Vida Media ISA_" xfId="471" xr:uid="{C2D92BAF-DF73-48FA-9A05-364FF4D8E104}"/>
    <cellStyle name="_Modelo Bocas de Ceniza 4_Balance_EF-2008-07-consolidado" xfId="472" xr:uid="{C14BC39A-4928-46F9-B627-C547463D79C6}"/>
    <cellStyle name="_Modelo Bocas de Ceniza 4_Balance_EF-2008-08-consolidado" xfId="473" xr:uid="{E1CB163E-CE75-4293-8C5A-EF0A47FEDF05}"/>
    <cellStyle name="_Modelo Bocas de Ceniza 4_Balance_EF-2008-09-consolidado" xfId="474" xr:uid="{E28CAB7E-82E7-4C7D-B838-D618F4F7858A}"/>
    <cellStyle name="_Modelo Bocas de Ceniza 4_Balance_EF-2008-10-consolidado" xfId="475" xr:uid="{B1531F60-F982-4AB0-8E6B-013B3BD40E75}"/>
    <cellStyle name="_Modelo Bocas de Ceniza 4_Balance_EF-2008-11-consolidado" xfId="476" xr:uid="{AB68B537-E708-4176-BAB9-21AC96F6D79F}"/>
    <cellStyle name="_Modelo Bocas de Ceniza 4_Balance_EF-2008-12-consolidado" xfId="477" xr:uid="{564A820C-7550-4207-80A6-0B37F1323117}"/>
    <cellStyle name="_Modelo Bocas de Ceniza 4_Balance_EF-2009-03-consolidado" xfId="478" xr:uid="{64F27291-4450-49C5-BD03-A3FE0881FF8C}"/>
    <cellStyle name="_Modelo Bocas de Ceniza 4_Balance_Esc.Macro" xfId="479" xr:uid="{F131CB49-1410-43D1-AB95-CE6695A1CBC5}"/>
    <cellStyle name="_Modelo Bocas de Ceniza 4_Balance_Esc.Macro_PPT Final" xfId="480" xr:uid="{2C936505-263F-4C81-AA78-975129B58D1C}"/>
    <cellStyle name="_Modelo Bocas de Ceniza 4_Balance_Esc.Macro_Vida Media ISA_" xfId="481" xr:uid="{E69A9692-80EB-4B4D-9313-8BB3349D2393}"/>
    <cellStyle name="_Modelo Bocas de Ceniza 4_Balance_G_Loans" xfId="482" xr:uid="{32525A6C-83C5-4388-BD44-DD79F51AF6F9}"/>
    <cellStyle name="_Modelo Bocas de Ceniza 4_Balance_G_Loans_PPT Final" xfId="483" xr:uid="{AE46FA43-D92B-450F-9E5F-9C4FBC866277}"/>
    <cellStyle name="_Modelo Bocas de Ceniza 4_Balance_G_Loans_Vida Media ISA_" xfId="484" xr:uid="{963DD0B9-7988-4728-983B-A6F4DD325FE7}"/>
    <cellStyle name="_Modelo Bocas de Ceniza 4_Balance_Libro1" xfId="485" xr:uid="{F2B9A34C-C026-42FA-A771-00AB7894080A}"/>
    <cellStyle name="_Modelo Bocas de Ceniza 4_Balance_PPT Final" xfId="486" xr:uid="{FC6C5E7B-59E3-483A-A36E-9C1DB43C635B}"/>
    <cellStyle name="_Modelo Bocas de Ceniza 4_Balance_Vida Media ISA_" xfId="487" xr:uid="{892CAAE4-E792-4CA4-AC20-FA83ECBA25B9}"/>
    <cellStyle name="_Modelo Bocas de Ceniza 4_Bases_Generales" xfId="488" xr:uid="{3DBA090D-2127-4E8D-A2DF-F6925420C84F}"/>
    <cellStyle name="_Modelo Bocas de Ceniza 4_Bases_Generales 2" xfId="489" xr:uid="{7317DD56-E9F0-4186-A3B6-75ECA1FAA3B7}"/>
    <cellStyle name="_Modelo Bocas de Ceniza 4_Bases_Generales 2_PPT Final" xfId="490" xr:uid="{C1505D09-B118-4EDD-9209-678635808D7B}"/>
    <cellStyle name="_Modelo Bocas de Ceniza 4_Bases_Generales 2_Vida Media ISA_" xfId="491" xr:uid="{C678F21D-A1B1-4F33-8EC1-84B8E8BFC899}"/>
    <cellStyle name="_Modelo Bocas de Ceniza 4_Bases_Generales 3" xfId="492" xr:uid="{14498238-B1ED-42F3-8829-8F38AB431818}"/>
    <cellStyle name="_Modelo Bocas de Ceniza 4_Bases_Generales 3_PPT Final" xfId="493" xr:uid="{5B208B55-D945-4053-A1FC-84BB8104C04A}"/>
    <cellStyle name="_Modelo Bocas de Ceniza 4_Bases_Generales 3_Vida Media ISA_" xfId="494" xr:uid="{22C629C6-B636-4081-9E53-F4AB815AAF1C}"/>
    <cellStyle name="_Modelo Bocas de Ceniza 4_Bases_Generales 4" xfId="495" xr:uid="{07992419-ACD5-481B-8BBB-B9FA43CE51DF}"/>
    <cellStyle name="_Modelo Bocas de Ceniza 4_Bases_Generales 4_PPT Final" xfId="496" xr:uid="{33A5ED29-E7CE-4D8F-9288-A5DD45492016}"/>
    <cellStyle name="_Modelo Bocas de Ceniza 4_Bases_Generales 4_Vida Media ISA_" xfId="497" xr:uid="{A894CE19-E65A-4F87-94A1-2D2AEC98A21A}"/>
    <cellStyle name="_Modelo Bocas de Ceniza 4_Bases_Generales 5" xfId="498" xr:uid="{16FD3F3D-EE0B-4137-9112-DF4EA7945311}"/>
    <cellStyle name="_Modelo Bocas de Ceniza 4_Bases_Generales 6" xfId="499" xr:uid="{D40B5697-863D-4353-8362-40F421B4C1B7}"/>
    <cellStyle name="_Modelo Bocas de Ceniza 4_Bases_Generales 7" xfId="500" xr:uid="{150FCB56-6DB4-42A4-A90F-83678CD322A0}"/>
    <cellStyle name="_Modelo Bocas de Ceniza 4_Bases_Generales 8" xfId="501" xr:uid="{84BED1BC-7553-4AA3-A918-6FA23F99C2B3}"/>
    <cellStyle name="_Modelo Bocas de Ceniza 4_Bases_Generales_1" xfId="502" xr:uid="{92464210-1C8E-4118-B979-FDA7120C2518}"/>
    <cellStyle name="_Modelo Bocas de Ceniza 4_Bases_Generales_1 2" xfId="503" xr:uid="{99C98A2B-2B9A-40C2-9190-187876BD2952}"/>
    <cellStyle name="_Modelo Bocas de Ceniza 4_Bases_Generales_1 2_PPT Final" xfId="504" xr:uid="{4E994363-4A8A-4BEE-8D6F-443F1BF42AC5}"/>
    <cellStyle name="_Modelo Bocas de Ceniza 4_Bases_Generales_1 2_Vida Media ISA_" xfId="505" xr:uid="{1D93083F-428F-42CB-B5E4-F98C3C5E75F6}"/>
    <cellStyle name="_Modelo Bocas de Ceniza 4_Bases_Generales_1 3" xfId="506" xr:uid="{3179716E-D9B0-4AF0-B75D-C5904050EC12}"/>
    <cellStyle name="_Modelo Bocas de Ceniza 4_Bases_Generales_1 3_PPT Final" xfId="507" xr:uid="{53AD803C-5A73-4091-955E-532C4DCC4071}"/>
    <cellStyle name="_Modelo Bocas de Ceniza 4_Bases_Generales_1 3_Vida Media ISA_" xfId="508" xr:uid="{89CF8CA5-8575-4365-ABE6-6277A1AB50D1}"/>
    <cellStyle name="_Modelo Bocas de Ceniza 4_Bases_Generales_1 4" xfId="509" xr:uid="{771F0F1D-9612-446D-863E-701B541ECCEB}"/>
    <cellStyle name="_Modelo Bocas de Ceniza 4_Bases_Generales_1 4_PPT Final" xfId="510" xr:uid="{D3B12714-7240-4299-82A3-B6FB2C95123A}"/>
    <cellStyle name="_Modelo Bocas de Ceniza 4_Bases_Generales_1 4_Vida Media ISA_" xfId="511" xr:uid="{E14A77DA-C4BC-469D-A434-85109228140F}"/>
    <cellStyle name="_Modelo Bocas de Ceniza 4_Bases_Generales_1 5" xfId="512" xr:uid="{B27B625B-B8ED-4C1E-AE5B-749376537173}"/>
    <cellStyle name="_Modelo Bocas de Ceniza 4_Bases_Generales_1 6" xfId="513" xr:uid="{4176E415-2E9C-4C4C-893A-866A461FC61E}"/>
    <cellStyle name="_Modelo Bocas de Ceniza 4_Bases_Generales_1 7" xfId="514" xr:uid="{7D65B2DE-7967-40AE-BE9A-92AE74649E6D}"/>
    <cellStyle name="_Modelo Bocas de Ceniza 4_Bases_Generales_1 8" xfId="515" xr:uid="{AB0D82F9-D156-4FC3-862E-7AB66B64459F}"/>
    <cellStyle name="_Modelo Bocas de Ceniza 4_Bases_Generales_1_ActiFijos" xfId="516" xr:uid="{1C9053E9-C4B5-4453-BB35-6F70E4746BEF}"/>
    <cellStyle name="_Modelo Bocas de Ceniza 4_Bases_Generales_1_ActiFijos_PPT Final" xfId="517" xr:uid="{897E0AB8-A362-4AF8-AB55-2684E584B0A9}"/>
    <cellStyle name="_Modelo Bocas de Ceniza 4_Bases_Generales_1_ActiFijos_Vida Media ISA_" xfId="518" xr:uid="{F9CF32C6-DAFC-4A26-8888-F0DDD020E98F}"/>
    <cellStyle name="_Modelo Bocas de Ceniza 4_Bases_Generales_1_C.M.E." xfId="519" xr:uid="{CC31E3C3-325A-4C1C-B934-5C73FFB6A8DF}"/>
    <cellStyle name="_Modelo Bocas de Ceniza 4_Bases_Generales_1_C.M.E._PPT Final" xfId="520" xr:uid="{0C14EE01-027D-4185-BCA9-8F60E3EFDFB7}"/>
    <cellStyle name="_Modelo Bocas de Ceniza 4_Bases_Generales_1_C.M.E._Vida Media ISA_" xfId="521" xr:uid="{453DAE7C-328B-47B6-94AA-5053F9E8365E}"/>
    <cellStyle name="_Modelo Bocas de Ceniza 4_Bases_Generales_1_C.M.L." xfId="522" xr:uid="{AB72EA59-88A6-4245-B0C0-87ABB3F90B7E}"/>
    <cellStyle name="_Modelo Bocas de Ceniza 4_Bases_Generales_1_C.M.L._PPT Final" xfId="523" xr:uid="{39AB2D40-309A-46D8-9B67-04898755CF69}"/>
    <cellStyle name="_Modelo Bocas de Ceniza 4_Bases_Generales_1_C.M.L._Vida Media ISA_" xfId="524" xr:uid="{9C5C1281-E100-4342-8BE0-42BD9BC1806F}"/>
    <cellStyle name="_Modelo Bocas de Ceniza 4_Bases_Generales_1_Esc.Macro" xfId="525" xr:uid="{03A5352F-095B-4A43-9173-3657411E46F9}"/>
    <cellStyle name="_Modelo Bocas de Ceniza 4_Bases_Generales_1_Esc.Macro_PPT Final" xfId="526" xr:uid="{FD6B1AEA-CE03-46F2-AB37-1864A81481AA}"/>
    <cellStyle name="_Modelo Bocas de Ceniza 4_Bases_Generales_1_Esc.Macro_Vida Media ISA_" xfId="527" xr:uid="{A1A8282D-2BC5-4F5F-8DE6-2BEAB50091D9}"/>
    <cellStyle name="_Modelo Bocas de Ceniza 4_Bases_Generales_1_G_Loans" xfId="528" xr:uid="{94EA04A9-81DB-4D3B-911B-46E656869827}"/>
    <cellStyle name="_Modelo Bocas de Ceniza 4_Bases_Generales_1_G_Loans_PPT Final" xfId="529" xr:uid="{7697C1B2-A809-45AC-BD17-63353567479C}"/>
    <cellStyle name="_Modelo Bocas de Ceniza 4_Bases_Generales_1_G_Loans_Vida Media ISA_" xfId="530" xr:uid="{E0CA7FA6-76AF-48D0-AA2F-1B964E4A3FFA}"/>
    <cellStyle name="_Modelo Bocas de Ceniza 4_Bases_Generales_1_PPT Final" xfId="531" xr:uid="{B15C7381-5C26-4DB3-A04E-CB2DC7369CF1}"/>
    <cellStyle name="_Modelo Bocas de Ceniza 4_Bases_Generales_1_Vida Media ISA_" xfId="532" xr:uid="{67587DC5-A4DF-44C5-A89C-C2FCC977755F}"/>
    <cellStyle name="_Modelo Bocas de Ceniza 4_Bases_Generales_2" xfId="533" xr:uid="{D7D5FF90-246A-4826-9DF5-97F94307C4C9}"/>
    <cellStyle name="_Modelo Bocas de Ceniza 4_Bases_Generales_2 2" xfId="534" xr:uid="{CDE57A64-B587-4D2C-8B92-4873DF263F3C}"/>
    <cellStyle name="_Modelo Bocas de Ceniza 4_Bases_Generales_2 3" xfId="535" xr:uid="{307DBC11-CFF1-43B0-B024-9BA7C29EAAE2}"/>
    <cellStyle name="_Modelo Bocas de Ceniza 4_Bases_Generales_2 4" xfId="536" xr:uid="{2E6C3669-2EDA-4A00-AECD-84675AC5D0C2}"/>
    <cellStyle name="_Modelo Bocas de Ceniza 4_Bases_Generales_2 5" xfId="537" xr:uid="{4D031F06-B59B-461F-96EF-E0CAA5A702DD}"/>
    <cellStyle name="_Modelo Bocas de Ceniza 4_Bases_Generales_2_ActiFijos" xfId="538" xr:uid="{A1F1EB51-B0AE-426B-A51F-97B98373EED4}"/>
    <cellStyle name="_Modelo Bocas de Ceniza 4_Bases_Generales_2_ActiFijos_PPT Final" xfId="539" xr:uid="{830834CF-A44F-4FF7-86E3-0399380D2C6E}"/>
    <cellStyle name="_Modelo Bocas de Ceniza 4_Bases_Generales_2_ActiFijos_Vida Media ISA_" xfId="540" xr:uid="{890B050F-B200-40D3-A618-104EEEAC8E43}"/>
    <cellStyle name="_Modelo Bocas de Ceniza 4_Bases_Generales_2_PPT Final" xfId="541" xr:uid="{C9975D3D-0169-4437-849B-9C14E17DE584}"/>
    <cellStyle name="_Modelo Bocas de Ceniza 4_Bases_Generales_2_Vida Media ISA_" xfId="542" xr:uid="{00441CA2-FA04-47DA-A75A-F01C7793FEE1}"/>
    <cellStyle name="_Modelo Bocas de Ceniza 4_Bases_Generales_ActiFijos" xfId="543" xr:uid="{78494267-C37C-4D34-935E-F6697B421232}"/>
    <cellStyle name="_Modelo Bocas de Ceniza 4_Bases_Generales_ActiFijos_PPT Final" xfId="544" xr:uid="{BB654AF2-82DD-43CF-A18B-A345E364F907}"/>
    <cellStyle name="_Modelo Bocas de Ceniza 4_Bases_Generales_ActiFijos_Vida Media ISA_" xfId="545" xr:uid="{3310714D-BE55-4E41-B59D-04B4358CC16D}"/>
    <cellStyle name="_Modelo Bocas de Ceniza 4_Bases_Generales_Bases_Generales" xfId="546" xr:uid="{64216447-C0EC-4F46-A777-FC373FBCBEA1}"/>
    <cellStyle name="_Modelo Bocas de Ceniza 4_Bases_Generales_C.M.E." xfId="547" xr:uid="{D2FBCD5B-4B2E-4278-BE43-2EE5FEDCBAC7}"/>
    <cellStyle name="_Modelo Bocas de Ceniza 4_Bases_Generales_C.M.E._PPT Final" xfId="548" xr:uid="{6CC3AF55-A09D-4B43-AB11-F20ED38A7E95}"/>
    <cellStyle name="_Modelo Bocas de Ceniza 4_Bases_Generales_C.M.E._Vida Media ISA_" xfId="549" xr:uid="{51BEE0F9-952C-4A69-936E-1D8EA9608F45}"/>
    <cellStyle name="_Modelo Bocas de Ceniza 4_Bases_Generales_C.M.L." xfId="550" xr:uid="{7E5E10FB-6851-4B6E-90BB-F1B1C3B481F0}"/>
    <cellStyle name="_Modelo Bocas de Ceniza 4_Bases_Generales_C.M.L._PPT Final" xfId="551" xr:uid="{49321F31-89E6-4555-A57A-67A96608D74E}"/>
    <cellStyle name="_Modelo Bocas de Ceniza 4_Bases_Generales_C.M.L._Vida Media ISA_" xfId="552" xr:uid="{A51C981E-81EA-403F-B4F0-62660ECAA2EF}"/>
    <cellStyle name="_Modelo Bocas de Ceniza 4_Bases_Generales_EF-2008-07-consolidado" xfId="553" xr:uid="{960220B0-AA06-4E50-A6C9-69A6400E1300}"/>
    <cellStyle name="_Modelo Bocas de Ceniza 4_Bases_Generales_EF-2008-08-consolidado" xfId="554" xr:uid="{835748A1-24FF-4CBF-B4AB-62AAD9A9D11B}"/>
    <cellStyle name="_Modelo Bocas de Ceniza 4_Bases_Generales_EF-2008-09-consolidado" xfId="555" xr:uid="{DE7F9A63-7FA7-4B7D-BF91-4D7EA80890EA}"/>
    <cellStyle name="_Modelo Bocas de Ceniza 4_Bases_Generales_EF-2008-10-consolidado" xfId="556" xr:uid="{CB090B47-1225-4143-B882-C6205AFC9834}"/>
    <cellStyle name="_Modelo Bocas de Ceniza 4_Bases_Generales_EF-2008-11-consolidado" xfId="557" xr:uid="{9F0A31A2-8F22-42A9-B22F-B4BD6C508DAD}"/>
    <cellStyle name="_Modelo Bocas de Ceniza 4_Bases_Generales_EF-2008-12-consolidado" xfId="558" xr:uid="{C517B908-E3C1-4DED-8744-AF5AA61C6C91}"/>
    <cellStyle name="_Modelo Bocas de Ceniza 4_Bases_Generales_EF-2009-03-consolidado" xfId="559" xr:uid="{B8C44FBE-44E5-47A0-8F0D-8A7B6864F21E}"/>
    <cellStyle name="_Modelo Bocas de Ceniza 4_Bases_Generales_Esc.Macro" xfId="560" xr:uid="{491CFD41-1D58-4C91-813B-C62F827F10C5}"/>
    <cellStyle name="_Modelo Bocas de Ceniza 4_Bases_Generales_Esc.Macro_PPT Final" xfId="561" xr:uid="{30831720-825D-4474-AAD7-CC85B29D9369}"/>
    <cellStyle name="_Modelo Bocas de Ceniza 4_Bases_Generales_Esc.Macro_Vida Media ISA_" xfId="562" xr:uid="{AE743645-BF9E-4678-987E-BF21C396A50F}"/>
    <cellStyle name="_Modelo Bocas de Ceniza 4_Bases_Generales_G_Loans" xfId="563" xr:uid="{87A970E1-B6BA-4F8C-A318-5AEEF68D1866}"/>
    <cellStyle name="_Modelo Bocas de Ceniza 4_Bases_Generales_G_Loans_PPT Final" xfId="564" xr:uid="{F0E05904-25F4-4B2C-BC51-3622EF71D261}"/>
    <cellStyle name="_Modelo Bocas de Ceniza 4_Bases_Generales_G_Loans_Vida Media ISA_" xfId="565" xr:uid="{2864DE23-D3EF-4333-A02B-B71927439A01}"/>
    <cellStyle name="_Modelo Bocas de Ceniza 4_Bases_Generales_Libro1" xfId="566" xr:uid="{3C4C3367-ED45-446A-B2F1-F3CC5721DF54}"/>
    <cellStyle name="_Modelo Bocas de Ceniza 4_Bases_Generales_PPT Final" xfId="567" xr:uid="{A49A82D0-98F7-48A5-8092-F7FA0863B53F}"/>
    <cellStyle name="_Modelo Bocas de Ceniza 4_Bases_Generales_PyG" xfId="568" xr:uid="{0B8C82B5-6D20-43AC-AFB9-1A66D8D80133}"/>
    <cellStyle name="_Modelo Bocas de Ceniza 4_Bases_Generales_Vida Media ISA_" xfId="569" xr:uid="{AA330E06-4449-42A1-8635-02FDCCF79D51}"/>
    <cellStyle name="_Modelo Bocas de Ceniza 4_Caja2007" xfId="570" xr:uid="{C50CA15C-F95B-48C1-8AB8-33D6A4FE67E6}"/>
    <cellStyle name="_Modelo Bocas de Ceniza 4_Caja2007 2" xfId="571" xr:uid="{F9172BAB-96B5-4612-A582-B19E749A2CDF}"/>
    <cellStyle name="_Modelo Bocas de Ceniza 4_Caja2007 2_PPT Final" xfId="572" xr:uid="{115EA9A0-EAB6-44AF-832C-4E424B1DF8DF}"/>
    <cellStyle name="_Modelo Bocas de Ceniza 4_Caja2007 2_Vida Media ISA_" xfId="573" xr:uid="{44043A72-4424-4C35-8F52-C74430F5A0FB}"/>
    <cellStyle name="_Modelo Bocas de Ceniza 4_Caja2007 3" xfId="574" xr:uid="{7DB199BC-974F-4D88-8895-9D8AD5A73DB3}"/>
    <cellStyle name="_Modelo Bocas de Ceniza 4_Caja2007 3_PPT Final" xfId="575" xr:uid="{1B03CCAC-0C8E-44E7-927E-D843D39204C8}"/>
    <cellStyle name="_Modelo Bocas de Ceniza 4_Caja2007 3_Vida Media ISA_" xfId="576" xr:uid="{E835FC60-7639-48F6-9E45-3F91C4920FC2}"/>
    <cellStyle name="_Modelo Bocas de Ceniza 4_Caja2007 4" xfId="577" xr:uid="{9978EA76-39F8-4096-BDA6-C7B638346C10}"/>
    <cellStyle name="_Modelo Bocas de Ceniza 4_Caja2007 4_PPT Final" xfId="578" xr:uid="{76B45D25-698C-4A20-8751-AA92B63F209E}"/>
    <cellStyle name="_Modelo Bocas de Ceniza 4_Caja2007 4_Vida Media ISA_" xfId="579" xr:uid="{929985EC-B815-402C-B233-C0BC72530B1D}"/>
    <cellStyle name="_Modelo Bocas de Ceniza 4_Caja2007 5" xfId="580" xr:uid="{6EFEC82D-82D2-490A-95FC-094B6D1F9974}"/>
    <cellStyle name="_Modelo Bocas de Ceniza 4_Caja2007 6" xfId="581" xr:uid="{99553ACA-7E52-4515-8906-2F4F5C9AE24A}"/>
    <cellStyle name="_Modelo Bocas de Ceniza 4_Caja2007 7" xfId="582" xr:uid="{82DECFFD-899E-4F89-A8FE-7C5C35B13413}"/>
    <cellStyle name="_Modelo Bocas de Ceniza 4_Caja2007 8" xfId="583" xr:uid="{80408E48-B387-45CE-8370-D6AE7F862793}"/>
    <cellStyle name="_Modelo Bocas de Ceniza 4_Caja2007_ActiFijos" xfId="584" xr:uid="{A1FDB359-888B-4578-891C-44A9BB0F6ACC}"/>
    <cellStyle name="_Modelo Bocas de Ceniza 4_Caja2007_ActiFijos_PPT Final" xfId="585" xr:uid="{453188BC-6752-4750-81ED-28721A85CC0D}"/>
    <cellStyle name="_Modelo Bocas de Ceniza 4_Caja2007_ActiFijos_Vida Media ISA_" xfId="586" xr:uid="{78B973C4-57CB-4298-BCC2-9E3E4AE62D18}"/>
    <cellStyle name="_Modelo Bocas de Ceniza 4_Caja2007_C.M.E." xfId="587" xr:uid="{F8174818-E259-4858-9EA2-96A01714B500}"/>
    <cellStyle name="_Modelo Bocas de Ceniza 4_Caja2007_C.M.E._PPT Final" xfId="588" xr:uid="{2714745B-3B8D-4975-9CF3-E433F5680F3B}"/>
    <cellStyle name="_Modelo Bocas de Ceniza 4_Caja2007_C.M.E._Vida Media ISA_" xfId="589" xr:uid="{FD940BCA-039C-466D-8624-ECBCEE5792B8}"/>
    <cellStyle name="_Modelo Bocas de Ceniza 4_Caja2007_C.M.L." xfId="590" xr:uid="{56DFD0C5-1B19-488B-80F5-96FEFF8B9B53}"/>
    <cellStyle name="_Modelo Bocas de Ceniza 4_Caja2007_C.M.L._PPT Final" xfId="591" xr:uid="{4BFBDF33-D4F8-4C3D-BBF8-7AF437B4F171}"/>
    <cellStyle name="_Modelo Bocas de Ceniza 4_Caja2007_C.M.L._Vida Media ISA_" xfId="592" xr:uid="{23704D8B-9636-4EDD-8E98-0A23D264448E}"/>
    <cellStyle name="_Modelo Bocas de Ceniza 4_Caja2007_EF-2008-07-consolidado" xfId="593" xr:uid="{E10B3EBC-EBF8-4841-8A28-25CC51604648}"/>
    <cellStyle name="_Modelo Bocas de Ceniza 4_Caja2007_EF-2008-08-consolidado" xfId="594" xr:uid="{E8990CDC-65DD-4143-890E-F9F805457AE7}"/>
    <cellStyle name="_Modelo Bocas de Ceniza 4_Caja2007_EF-2008-09-consolidado" xfId="595" xr:uid="{037C3ADB-7D4D-4432-9F20-7154C6C9493A}"/>
    <cellStyle name="_Modelo Bocas de Ceniza 4_Caja2007_EF-2008-10-consolidado" xfId="596" xr:uid="{565C58EB-085A-4F47-B8E4-60DEE8E01B9C}"/>
    <cellStyle name="_Modelo Bocas de Ceniza 4_Caja2007_EF-2008-11-consolidado" xfId="597" xr:uid="{93069DDE-6C9A-4911-999D-934715E357D9}"/>
    <cellStyle name="_Modelo Bocas de Ceniza 4_Caja2007_EF-2008-12-consolidado" xfId="598" xr:uid="{54952860-F772-4534-B46B-3B3B818848AC}"/>
    <cellStyle name="_Modelo Bocas de Ceniza 4_Caja2007_EF-2009-03-consolidado" xfId="599" xr:uid="{8E5E84E8-D611-491B-AF88-453C08A422D6}"/>
    <cellStyle name="_Modelo Bocas de Ceniza 4_Caja2007_Esc.Macro" xfId="600" xr:uid="{A01A57CE-5BAA-4B06-9588-8DB9A200FFF9}"/>
    <cellStyle name="_Modelo Bocas de Ceniza 4_Caja2007_Esc.Macro_PPT Final" xfId="601" xr:uid="{34EF0A71-0CB1-4D82-AEB6-0728439EF1DB}"/>
    <cellStyle name="_Modelo Bocas de Ceniza 4_Caja2007_Esc.Macro_Vida Media ISA_" xfId="602" xr:uid="{2B0288D0-63CE-43B7-A11F-0AF5DC874F94}"/>
    <cellStyle name="_Modelo Bocas de Ceniza 4_Caja2007_G_Loans" xfId="603" xr:uid="{A98D712A-82A6-4614-9B06-183B514E0A8D}"/>
    <cellStyle name="_Modelo Bocas de Ceniza 4_Caja2007_G_Loans_PPT Final" xfId="604" xr:uid="{52446F7F-8EFB-4E29-ACFC-67EB227E5A80}"/>
    <cellStyle name="_Modelo Bocas de Ceniza 4_Caja2007_G_Loans_Vida Media ISA_" xfId="605" xr:uid="{64218FCD-A0EE-408D-B461-8041BAA92763}"/>
    <cellStyle name="_Modelo Bocas de Ceniza 4_Caja2007_Libro1" xfId="606" xr:uid="{5D1FCE94-5341-4314-9DC2-AFF1911194C6}"/>
    <cellStyle name="_Modelo Bocas de Ceniza 4_Caja2007_PPT Final" xfId="607" xr:uid="{AB105BAA-808E-4E6F-A9A8-9E2454DFCF9C}"/>
    <cellStyle name="_Modelo Bocas de Ceniza 4_Caja2007_Vida Media ISA_" xfId="608" xr:uid="{A6A591CA-637D-4CA9-BB5A-77A4E7C02AE7}"/>
    <cellStyle name="_Modelo Bocas de Ceniza 4_EF-2008-07-consolidado" xfId="609" xr:uid="{A210D06A-9844-437F-BC65-05D63F2B4A43}"/>
    <cellStyle name="_Modelo Bocas de Ceniza 4_EF-2008-08-consolidado" xfId="610" xr:uid="{0D601305-17AA-47DA-85B5-85F1D1CC8445}"/>
    <cellStyle name="_Modelo Bocas de Ceniza 4_EF-2008-09-consolidado" xfId="611" xr:uid="{8511D712-1CE5-46A8-8AA0-F0472DA04308}"/>
    <cellStyle name="_Modelo Bocas de Ceniza 4_EF-2008-10-consolidado" xfId="612" xr:uid="{E8387806-CA24-4310-AAEE-6FB5AF0DB42C}"/>
    <cellStyle name="_Modelo Bocas de Ceniza 4_EF-2008-11-consolidado" xfId="613" xr:uid="{49FB7A76-6780-49DC-84ED-B4B9AFD27A6E}"/>
    <cellStyle name="_Modelo Bocas de Ceniza 4_EF-2008-12-consolidado" xfId="614" xr:uid="{4898DC58-6D6D-49EF-9363-AB22CEBE9383}"/>
    <cellStyle name="_Modelo Bocas de Ceniza 4_EF-2009-03-consolidado" xfId="615" xr:uid="{115FD2BC-AF5C-44A5-B66A-108147007CC8}"/>
    <cellStyle name="_Modelo Bocas de Ceniza 4_ER08" xfId="616" xr:uid="{10FCCA15-C0FD-41AB-90B7-176E79937FB8}"/>
    <cellStyle name="_Modelo Bocas de Ceniza 4_ER08 2" xfId="617" xr:uid="{857E480F-F84E-462C-9C22-6AF7F46D7814}"/>
    <cellStyle name="_Modelo Bocas de Ceniza 4_ER08 2_PPT Final" xfId="618" xr:uid="{64A39896-18FF-408D-99D5-DB9C1E05F0A6}"/>
    <cellStyle name="_Modelo Bocas de Ceniza 4_ER08 2_Vida Media ISA_" xfId="619" xr:uid="{1470610C-42DE-45DE-B49A-21858CA2D48D}"/>
    <cellStyle name="_Modelo Bocas de Ceniza 4_ER08 3" xfId="620" xr:uid="{AA53284F-3057-4BCE-AB4B-24FE592DEF8D}"/>
    <cellStyle name="_Modelo Bocas de Ceniza 4_ER08 3_PPT Final" xfId="621" xr:uid="{3091AB04-8EDB-4CC3-975D-56BA23A2A544}"/>
    <cellStyle name="_Modelo Bocas de Ceniza 4_ER08 3_Vida Media ISA_" xfId="622" xr:uid="{D64D47AF-0C5B-4462-A3C8-CB100152E055}"/>
    <cellStyle name="_Modelo Bocas de Ceniza 4_ER08 4" xfId="623" xr:uid="{596B646E-984D-4F90-AC29-C3D38CFD7D0A}"/>
    <cellStyle name="_Modelo Bocas de Ceniza 4_ER08 4_PPT Final" xfId="624" xr:uid="{81B39B14-E4CD-4883-8310-ED5CA0639CBF}"/>
    <cellStyle name="_Modelo Bocas de Ceniza 4_ER08 4_Vida Media ISA_" xfId="625" xr:uid="{BEA680F9-53F3-4005-99E5-41DBD18C33A1}"/>
    <cellStyle name="_Modelo Bocas de Ceniza 4_ER08 5" xfId="626" xr:uid="{97E15E28-DB7A-47BE-A289-F0D80A147834}"/>
    <cellStyle name="_Modelo Bocas de Ceniza 4_ER08 6" xfId="627" xr:uid="{BC53447C-BE43-4B64-82C4-79636CC6FA3F}"/>
    <cellStyle name="_Modelo Bocas de Ceniza 4_ER08 7" xfId="628" xr:uid="{0E7059B7-02BF-402D-B846-A17C748B1024}"/>
    <cellStyle name="_Modelo Bocas de Ceniza 4_ER08 8" xfId="629" xr:uid="{59CA838A-87AC-472D-9B9F-0B78F09AD49D}"/>
    <cellStyle name="_Modelo Bocas de Ceniza 4_ER08_ActiFijos" xfId="630" xr:uid="{B81313F2-23DB-4209-8A71-8D40AE5EA0B5}"/>
    <cellStyle name="_Modelo Bocas de Ceniza 4_ER08_ActiFijos_PPT Final" xfId="631" xr:uid="{3ADB03D2-20BF-4AF2-9819-7ABEFC0D1DF0}"/>
    <cellStyle name="_Modelo Bocas de Ceniza 4_ER08_ActiFijos_Vida Media ISA_" xfId="632" xr:uid="{BBB235ED-2350-44B8-AE4C-CF69E74A553E}"/>
    <cellStyle name="_Modelo Bocas de Ceniza 4_ER08_C.M.E." xfId="633" xr:uid="{B0E07DD1-A22B-483D-B519-9CA7A2CD2961}"/>
    <cellStyle name="_Modelo Bocas de Ceniza 4_ER08_C.M.E._PPT Final" xfId="634" xr:uid="{C65B21DA-4773-4701-A49D-9AC56D3833D4}"/>
    <cellStyle name="_Modelo Bocas de Ceniza 4_ER08_C.M.E._Vida Media ISA_" xfId="635" xr:uid="{516E3546-222A-424B-85D7-210BD6398B37}"/>
    <cellStyle name="_Modelo Bocas de Ceniza 4_ER08_C.M.L." xfId="636" xr:uid="{BF1F7707-31B1-47F0-A241-E91F9C5A2278}"/>
    <cellStyle name="_Modelo Bocas de Ceniza 4_ER08_C.M.L._PPT Final" xfId="637" xr:uid="{CFAED607-15ED-4C64-BFB5-A18726CCAEAA}"/>
    <cellStyle name="_Modelo Bocas de Ceniza 4_ER08_C.M.L._Vida Media ISA_" xfId="638" xr:uid="{2D29BEC5-0CD4-430C-9B53-97F30895B3A2}"/>
    <cellStyle name="_Modelo Bocas de Ceniza 4_ER08_Esc.Macro" xfId="639" xr:uid="{A8FFA706-3B66-478A-9874-869799341337}"/>
    <cellStyle name="_Modelo Bocas de Ceniza 4_ER08_Esc.Macro_PPT Final" xfId="640" xr:uid="{AF023BDD-212D-4EAA-ADA1-EB428C8196B6}"/>
    <cellStyle name="_Modelo Bocas de Ceniza 4_ER08_Esc.Macro_Vida Media ISA_" xfId="641" xr:uid="{904AEB3D-32E3-433A-92BB-6C3A25C5B031}"/>
    <cellStyle name="_Modelo Bocas de Ceniza 4_ER08_G_Loans" xfId="642" xr:uid="{C8F559D4-503A-4DAB-B9EA-0C8A8E4CBFE5}"/>
    <cellStyle name="_Modelo Bocas de Ceniza 4_ER08_G_Loans_PPT Final" xfId="643" xr:uid="{55144A2E-5DC7-41FE-B251-2452BA96437E}"/>
    <cellStyle name="_Modelo Bocas de Ceniza 4_ER08_G_Loans_Vida Media ISA_" xfId="644" xr:uid="{A01DF108-632D-468A-BDE0-7564B0B465F3}"/>
    <cellStyle name="_Modelo Bocas de Ceniza 4_ER08_PPT Final" xfId="645" xr:uid="{295C0BAF-3C08-4DAF-8C5F-58E8488B1C67}"/>
    <cellStyle name="_Modelo Bocas de Ceniza 4_ER08_Vida Media ISA_" xfId="646" xr:uid="{3D5C5334-CFB4-4C08-9C85-CD6F90432058}"/>
    <cellStyle name="_Modelo Bocas de Ceniza 4_Indicadores" xfId="647" xr:uid="{9756800E-9317-45BA-8CBF-0DD17554AA1E}"/>
    <cellStyle name="_Modelo Bocas de Ceniza 4_Indicadores 2" xfId="648" xr:uid="{E11D762B-8DED-4EFC-9C1F-77800E6ABD04}"/>
    <cellStyle name="_Modelo Bocas de Ceniza 4_Indicadores 2_PPT Final" xfId="649" xr:uid="{E850FB55-76CB-411A-9C71-32A8FB566743}"/>
    <cellStyle name="_Modelo Bocas de Ceniza 4_Indicadores 2_Vida Media ISA_" xfId="650" xr:uid="{01313F04-BA2E-4085-A0EF-422D5B025D43}"/>
    <cellStyle name="_Modelo Bocas de Ceniza 4_Indicadores 3" xfId="651" xr:uid="{6C23528E-597C-4456-9787-4B1C6E61BCB7}"/>
    <cellStyle name="_Modelo Bocas de Ceniza 4_Indicadores 3_PPT Final" xfId="652" xr:uid="{AE2FE097-CBAA-47FA-ADC5-F747F4E3199A}"/>
    <cellStyle name="_Modelo Bocas de Ceniza 4_Indicadores 3_Vida Media ISA_" xfId="653" xr:uid="{C3651F88-A018-4823-8E53-99B606B5F560}"/>
    <cellStyle name="_Modelo Bocas de Ceniza 4_Indicadores 4" xfId="654" xr:uid="{485A02BE-21A7-4792-BB4F-2AB2EEECAD00}"/>
    <cellStyle name="_Modelo Bocas de Ceniza 4_Indicadores 4_PPT Final" xfId="655" xr:uid="{BEE25D01-01E1-4873-B802-58987ED8CA0A}"/>
    <cellStyle name="_Modelo Bocas de Ceniza 4_Indicadores 4_Vida Media ISA_" xfId="656" xr:uid="{AB3F3FD9-84A4-48ED-85D3-F4706EF903AC}"/>
    <cellStyle name="_Modelo Bocas de Ceniza 4_Indicadores 5" xfId="657" xr:uid="{63537AAE-5F6C-4E7B-8A44-17378EAB0F2F}"/>
    <cellStyle name="_Modelo Bocas de Ceniza 4_Indicadores 6" xfId="658" xr:uid="{2B18FFD6-2631-465C-AE40-1C4F5EAC79AD}"/>
    <cellStyle name="_Modelo Bocas de Ceniza 4_Indicadores 7" xfId="659" xr:uid="{A0360388-D163-46E1-A447-21BE3F25C300}"/>
    <cellStyle name="_Modelo Bocas de Ceniza 4_Indicadores 8" xfId="660" xr:uid="{5ACEFEF4-FE42-4673-8AE1-C2E343AA0C9E}"/>
    <cellStyle name="_Modelo Bocas de Ceniza 4_Indicadores_ActiFijos" xfId="661" xr:uid="{4D533D5A-200F-4053-8C65-472C6FDE1285}"/>
    <cellStyle name="_Modelo Bocas de Ceniza 4_Indicadores_ActiFijos_PPT Final" xfId="662" xr:uid="{DC2F5432-0496-4FAA-9F24-6F4CD67633D5}"/>
    <cellStyle name="_Modelo Bocas de Ceniza 4_Indicadores_ActiFijos_Vida Media ISA_" xfId="663" xr:uid="{91D11DB4-10E2-4038-B836-251219C1ED8A}"/>
    <cellStyle name="_Modelo Bocas de Ceniza 4_Indicadores_C.M.E." xfId="664" xr:uid="{C0734147-C788-4177-AFC9-9FF5F58734F1}"/>
    <cellStyle name="_Modelo Bocas de Ceniza 4_Indicadores_C.M.E._PPT Final" xfId="665" xr:uid="{FF01AC08-4EF5-43A6-BEBD-DD20837FB636}"/>
    <cellStyle name="_Modelo Bocas de Ceniza 4_Indicadores_C.M.E._Vida Media ISA_" xfId="666" xr:uid="{564F58EE-493B-4401-9B19-12296E56EF72}"/>
    <cellStyle name="_Modelo Bocas de Ceniza 4_Indicadores_C.M.L." xfId="667" xr:uid="{7380AFDE-88A3-430D-84D7-63BB0D705AB1}"/>
    <cellStyle name="_Modelo Bocas de Ceniza 4_Indicadores_C.M.L._PPT Final" xfId="668" xr:uid="{D87C90C9-B08F-4281-AD6B-2E54D7C19F74}"/>
    <cellStyle name="_Modelo Bocas de Ceniza 4_Indicadores_C.M.L._Vida Media ISA_" xfId="669" xr:uid="{76C2E0B3-D3EE-42C8-AE0A-287D2DB14D63}"/>
    <cellStyle name="_Modelo Bocas de Ceniza 4_Indicadores_Esc.Macro" xfId="670" xr:uid="{BAA0B8CB-E4E2-4705-8D4D-9C5C49C306D7}"/>
    <cellStyle name="_Modelo Bocas de Ceniza 4_Indicadores_Esc.Macro_PPT Final" xfId="671" xr:uid="{9C0116E3-437F-4DF5-8488-EF6C27C647ED}"/>
    <cellStyle name="_Modelo Bocas de Ceniza 4_Indicadores_Esc.Macro_Vida Media ISA_" xfId="672" xr:uid="{EF993CCD-2BB2-4AC8-96C8-C028F70A05E0}"/>
    <cellStyle name="_Modelo Bocas de Ceniza 4_Indicadores_G_Loans" xfId="673" xr:uid="{39F9A279-3067-43C4-A797-43855BBFF356}"/>
    <cellStyle name="_Modelo Bocas de Ceniza 4_Indicadores_G_Loans_PPT Final" xfId="674" xr:uid="{FDC390DF-B196-42F5-9C64-2F53F4B3CAD9}"/>
    <cellStyle name="_Modelo Bocas de Ceniza 4_Indicadores_G_Loans_Vida Media ISA_" xfId="675" xr:uid="{0DB59A3E-8743-4484-9572-A276C2AAC4C6}"/>
    <cellStyle name="_Modelo Bocas de Ceniza 4_Indicadores_PPT Final" xfId="676" xr:uid="{CA4CCCA4-F49D-4435-A5C4-11892E8FC334}"/>
    <cellStyle name="_Modelo Bocas de Ceniza 4_Indicadores_Vida Media ISA_" xfId="677" xr:uid="{8A3AEB2A-FBAC-49FB-8DCD-9BB43185D98F}"/>
    <cellStyle name="_Modelo Bocas de Ceniza 4_Libro1" xfId="678" xr:uid="{9B583E1C-53DA-4984-BE59-656A14D0A51A}"/>
    <cellStyle name="_Modelo Bocas de Ceniza 4_Mov Balance" xfId="679" xr:uid="{860E979E-7E98-4967-ABA0-68FEF1C21FE2}"/>
    <cellStyle name="_Modelo Bocas de Ceniza 4_Mov Balance 2" xfId="680" xr:uid="{A2271295-F0BE-42EB-9006-1A57883418BB}"/>
    <cellStyle name="_Modelo Bocas de Ceniza 4_Mov Balance 2_PPT Final" xfId="681" xr:uid="{1AACEFF3-6C46-4411-8978-78B370DD3D2E}"/>
    <cellStyle name="_Modelo Bocas de Ceniza 4_Mov Balance 2_Vida Media ISA_" xfId="682" xr:uid="{FE2A088D-4944-44D8-8A80-2DF0FB195B7F}"/>
    <cellStyle name="_Modelo Bocas de Ceniza 4_Mov Balance 3" xfId="683" xr:uid="{8934EE60-6D11-4DF5-94EB-EE44D7421788}"/>
    <cellStyle name="_Modelo Bocas de Ceniza 4_Mov Balance 3_PPT Final" xfId="684" xr:uid="{45B16E97-0E10-4648-B2AE-196ACD6FE70C}"/>
    <cellStyle name="_Modelo Bocas de Ceniza 4_Mov Balance 3_Vida Media ISA_" xfId="685" xr:uid="{D4F3971D-43B3-4466-935E-C292CE84DA1B}"/>
    <cellStyle name="_Modelo Bocas de Ceniza 4_Mov Balance 4" xfId="686" xr:uid="{C0C241F7-37B0-4E38-81CD-0BDF024ACD20}"/>
    <cellStyle name="_Modelo Bocas de Ceniza 4_Mov Balance 4_PPT Final" xfId="687" xr:uid="{F7BF544F-74BB-498C-8D65-1FC3846BE666}"/>
    <cellStyle name="_Modelo Bocas de Ceniza 4_Mov Balance 4_Vida Media ISA_" xfId="688" xr:uid="{B15E75C6-FB4E-466C-A7A7-C4AC3D603E27}"/>
    <cellStyle name="_Modelo Bocas de Ceniza 4_Mov Balance 5" xfId="689" xr:uid="{DD993A2A-801B-4668-82FD-DD2420669998}"/>
    <cellStyle name="_Modelo Bocas de Ceniza 4_Mov Balance 6" xfId="690" xr:uid="{80311887-5D6B-45EA-B162-8BAAA815FEB0}"/>
    <cellStyle name="_Modelo Bocas de Ceniza 4_Mov Balance 7" xfId="691" xr:uid="{0D480C3A-2772-44AD-98E7-6FF38D877220}"/>
    <cellStyle name="_Modelo Bocas de Ceniza 4_Mov Balance 8" xfId="692" xr:uid="{D969C006-7C3E-4D4B-8D5D-F91ABAF57267}"/>
    <cellStyle name="_Modelo Bocas de Ceniza 4_Mov Balance_ActiFijos" xfId="693" xr:uid="{33E56C10-28B4-41BD-A142-8E6CBC5C1B3C}"/>
    <cellStyle name="_Modelo Bocas de Ceniza 4_Mov Balance_ActiFijos_PPT Final" xfId="694" xr:uid="{36F43344-EB26-49B3-81F2-CEFBE6937968}"/>
    <cellStyle name="_Modelo Bocas de Ceniza 4_Mov Balance_ActiFijos_Vida Media ISA_" xfId="695" xr:uid="{0B5F1B34-8B55-4B62-A06A-FA745DAD9F59}"/>
    <cellStyle name="_Modelo Bocas de Ceniza 4_Mov Balance_C.M.E." xfId="696" xr:uid="{67EB9E16-FB0C-40FD-8A7B-3CDE6A45FBFB}"/>
    <cellStyle name="_Modelo Bocas de Ceniza 4_Mov Balance_C.M.E._PPT Final" xfId="697" xr:uid="{9F34DF32-01FF-4841-AE9F-BF74969F43E9}"/>
    <cellStyle name="_Modelo Bocas de Ceniza 4_Mov Balance_C.M.E._Vida Media ISA_" xfId="698" xr:uid="{2013BEE8-D41F-47D7-87C3-9E122C181846}"/>
    <cellStyle name="_Modelo Bocas de Ceniza 4_Mov Balance_C.M.L." xfId="699" xr:uid="{0AA44543-1261-4D7A-B0C9-6AE6A26F3471}"/>
    <cellStyle name="_Modelo Bocas de Ceniza 4_Mov Balance_C.M.L._PPT Final" xfId="700" xr:uid="{9828D78F-24E4-47D0-8C54-CC55CCB72DDC}"/>
    <cellStyle name="_Modelo Bocas de Ceniza 4_Mov Balance_C.M.L._Vida Media ISA_" xfId="701" xr:uid="{297A6431-2BCE-4FCC-A73C-6BB9BE5A9236}"/>
    <cellStyle name="_Modelo Bocas de Ceniza 4_Mov Balance_EF-2008-07-consolidado" xfId="702" xr:uid="{5634EA82-3303-4F45-9925-DF9CBA5C74FE}"/>
    <cellStyle name="_Modelo Bocas de Ceniza 4_Mov Balance_EF-2008-08-consolidado" xfId="703" xr:uid="{319EF1B5-65B3-424F-95C5-8EB70E8DBBA9}"/>
    <cellStyle name="_Modelo Bocas de Ceniza 4_Mov Balance_EF-2008-09-consolidado" xfId="704" xr:uid="{CD69F331-3CB0-42FD-95CB-DC34316426D0}"/>
    <cellStyle name="_Modelo Bocas de Ceniza 4_Mov Balance_EF-2008-10-consolidado" xfId="705" xr:uid="{6F6286E9-B966-4D10-A112-BFDFC142DF47}"/>
    <cellStyle name="_Modelo Bocas de Ceniza 4_Mov Balance_EF-2008-11-consolidado" xfId="706" xr:uid="{A1D1D4FA-FA1D-40AD-9447-D138AC276168}"/>
    <cellStyle name="_Modelo Bocas de Ceniza 4_Mov Balance_EF-2008-12-consolidado" xfId="707" xr:uid="{14906530-5111-4F5C-9A3C-48EC91E6177B}"/>
    <cellStyle name="_Modelo Bocas de Ceniza 4_Mov Balance_EF-2009-03-consolidado" xfId="708" xr:uid="{3BEB1C16-0C91-4EA5-872D-E956CFF59EF2}"/>
    <cellStyle name="_Modelo Bocas de Ceniza 4_Mov Balance_Esc.Macro" xfId="709" xr:uid="{63D9C178-ABC4-4B00-BEE4-56329975B862}"/>
    <cellStyle name="_Modelo Bocas de Ceniza 4_Mov Balance_Esc.Macro_PPT Final" xfId="710" xr:uid="{C1C3D418-1E89-42F5-B066-0EA45A9DB56E}"/>
    <cellStyle name="_Modelo Bocas de Ceniza 4_Mov Balance_Esc.Macro_Vida Media ISA_" xfId="711" xr:uid="{0DDA68FC-6383-441B-89F1-7D5D85E3438A}"/>
    <cellStyle name="_Modelo Bocas de Ceniza 4_Mov Balance_G_Loans" xfId="712" xr:uid="{3CF5381D-EC93-473E-81B6-427608BFA0B1}"/>
    <cellStyle name="_Modelo Bocas de Ceniza 4_Mov Balance_G_Loans_PPT Final" xfId="713" xr:uid="{B2C47CF7-65F5-4492-9AAD-BE91A95234C8}"/>
    <cellStyle name="_Modelo Bocas de Ceniza 4_Mov Balance_G_Loans_Vida Media ISA_" xfId="714" xr:uid="{66EB0F20-B027-475C-8A28-51A5BA315172}"/>
    <cellStyle name="_Modelo Bocas de Ceniza 4_Mov Balance_Libro1" xfId="715" xr:uid="{D5D4CD99-0F6A-4DB8-ACA4-E455F2986FC2}"/>
    <cellStyle name="_Modelo Bocas de Ceniza 4_Mov Balance_PPT Final" xfId="716" xr:uid="{D40AAC99-FA04-429A-92A4-4FEFA43D3AC6}"/>
    <cellStyle name="_Modelo Bocas de Ceniza 4_Mov Balance_Vida Media ISA_" xfId="717" xr:uid="{B9E001B6-46B4-4F66-A3D5-54EF64CCF72A}"/>
    <cellStyle name="_Modelo Bocas de Ceniza 4_PPT Final" xfId="718" xr:uid="{0EE937F6-7BDE-40EB-A705-878533A9F03C}"/>
    <cellStyle name="_Modelo Bocas de Ceniza 4_Renta" xfId="719" xr:uid="{EEB2DC9A-F34A-4ABA-8C3F-ED6C0B89F0D6}"/>
    <cellStyle name="_Modelo Bocas de Ceniza 4_Renta 2" xfId="720" xr:uid="{FABAEAC0-F975-457C-9EA6-3472297AA068}"/>
    <cellStyle name="_Modelo Bocas de Ceniza 4_Renta 3" xfId="721" xr:uid="{CB873846-2940-483D-B173-550A21DC0011}"/>
    <cellStyle name="_Modelo Bocas de Ceniza 4_Vida Media ISA_" xfId="722" xr:uid="{E34F1907-58CD-47EA-AEC8-F4CDB9FCC712}"/>
    <cellStyle name="_x0001__x0004__x0001_” " xfId="723" xr:uid="{2F1BC026-B39B-42A2-A7CA-D0C00D46D732}"/>
    <cellStyle name="_x0001__x0004__x0001_”  10" xfId="3769" xr:uid="{1CFB3F8F-B8DC-4E0F-857E-0D7B83CBAF10}"/>
    <cellStyle name="_x0001__x0004__x0001_”  2" xfId="724" xr:uid="{7B3385CE-6740-40B1-A359-372FE0D665C3}"/>
    <cellStyle name="_x0001__x0004__x0001_”  2 2" xfId="3979" xr:uid="{2BD21732-A129-4104-8919-8232B0E1667E}"/>
    <cellStyle name="_x0001__x0004__x0001_”  2 3" xfId="3770" xr:uid="{EAA484F5-242E-4065-A978-F087CD49921F}"/>
    <cellStyle name="_x0001__x0004__x0001_”  3" xfId="725" xr:uid="{09EC57D3-1A42-4BA0-81E8-68E3CB4302FF}"/>
    <cellStyle name="_x0001__x0004__x0001_”  3 2" xfId="3980" xr:uid="{52221F34-B8F3-46E9-BD07-B6238171F6DC}"/>
    <cellStyle name="_x0001__x0004__x0001_”  3 3" xfId="3771" xr:uid="{673ACD07-FC37-4958-87CB-5355498DACCF}"/>
    <cellStyle name="_x0001__x0004__x0001_”  4" xfId="726" xr:uid="{9142051B-8918-494A-95BD-22F34A1E0307}"/>
    <cellStyle name="_x0001__x0004__x0001_”  4 2" xfId="3981" xr:uid="{9084F42A-6834-4D52-8E57-2C83526E938C}"/>
    <cellStyle name="_x0001__x0004__x0001_”  4 3" xfId="3772" xr:uid="{4A07A968-F976-40AF-8ED4-8ECB3F63AFBC}"/>
    <cellStyle name="_x0001__x0004__x0001_”  5" xfId="727" xr:uid="{EDC59254-A27E-4FD0-927E-4FD612B40808}"/>
    <cellStyle name="_x0001__x0004__x0001_”  5 2" xfId="728" xr:uid="{0DE72ACD-E348-460E-ADA5-1B4D62C48CC8}"/>
    <cellStyle name="_x0001__x0004__x0001_”  5 2 2" xfId="3982" xr:uid="{C02403CF-AFAC-41D7-B354-4F4D80DA2D8C}"/>
    <cellStyle name="_x0001__x0004__x0001_”  5 2 3" xfId="3774" xr:uid="{AB9F47EA-A187-4897-B3C7-7E38A0F16C6D}"/>
    <cellStyle name="_x0001__x0004__x0001_”  5 3" xfId="729" xr:uid="{A07A089C-A58E-4AE4-A4C6-E4F397DCE5E0}"/>
    <cellStyle name="_x0001__x0004__x0001_”  5 3 2" xfId="3983" xr:uid="{458C6FAD-EA14-454D-BD39-6F07462A7C14}"/>
    <cellStyle name="_x0001__x0004__x0001_”  5 3 3" xfId="3775" xr:uid="{4D67EE8D-9900-47D1-957B-9AF8A362F003}"/>
    <cellStyle name="_x0001__x0004__x0001_”  5 4" xfId="730" xr:uid="{DC312616-FE37-4FC4-A618-E219F29B1136}"/>
    <cellStyle name="_x0001__x0004__x0001_”  5 4 2" xfId="3776" xr:uid="{7DFAB4AB-2672-45FA-B458-AEE43DF3A613}"/>
    <cellStyle name="_x0001__x0004__x0001_”  5 5" xfId="731" xr:uid="{B993965D-2A34-47A2-8E6C-1E512BED9C09}"/>
    <cellStyle name="_x0001__x0004__x0001_”  5 5 2" xfId="3777" xr:uid="{0CA7C0F1-8E96-4B1A-83AC-D450805C9C5C}"/>
    <cellStyle name="_x0001__x0004__x0001_”  5 6" xfId="3773" xr:uid="{86EC5F57-C1BF-4601-B53D-4796841DA196}"/>
    <cellStyle name="_x0001__x0004__x0001_”  6" xfId="732" xr:uid="{6BECB4B5-4DE9-474E-AC65-214C0B78142E}"/>
    <cellStyle name="_x0001__x0004__x0001_”  6 2" xfId="3984" xr:uid="{08F61B87-4761-4AF3-85A8-363EF5CAAE6F}"/>
    <cellStyle name="_x0001__x0004__x0001_”  6 3" xfId="3778" xr:uid="{30702C37-8086-49ED-B8C7-4E1A5C1046B4}"/>
    <cellStyle name="_x0001__x0004__x0001_”  7" xfId="733" xr:uid="{EF36A124-4341-4710-B7E4-C7F7C7810195}"/>
    <cellStyle name="_x0001__x0004__x0001_”  7 2" xfId="3985" xr:uid="{665582D5-5D59-43F5-84B8-772724A164B7}"/>
    <cellStyle name="_x0001__x0004__x0001_”  7 3" xfId="3779" xr:uid="{1CBDDDD9-F4DA-4586-BAC2-7BE1C8A4FEFB}"/>
    <cellStyle name="_x0001__x0004__x0001_”  8" xfId="734" xr:uid="{3E46CF98-5234-4FF6-B5F9-C1D8DB55A927}"/>
    <cellStyle name="_x0001__x0004__x0001_”  8 2" xfId="3780" xr:uid="{D72D8827-24B3-4EF7-A4B0-2E853A4DB033}"/>
    <cellStyle name="_x0001__x0004__x0001_”  9" xfId="735" xr:uid="{2D7AC020-C2D8-41DC-AB8C-B7ACE1066413}"/>
    <cellStyle name="_x0001__x0004__x0001_”  9 2" xfId="3781" xr:uid="{1BC08D6A-31CC-4394-AC78-4D2AA2635C6E}"/>
    <cellStyle name="=C:\WINNT35\SYSTEM32\COMMAND.COM" xfId="736" xr:uid="{67B2D6B2-B459-4465-9CCD-D283339352DE}"/>
    <cellStyle name="=C:\WINNT35\SYSTEM32\COMMAND.COM 2" xfId="737" xr:uid="{0E1C05A0-68C2-45E2-8185-17AA85B71E99}"/>
    <cellStyle name="=C:\WINNT35\SYSTEM32\COMMAND.COM 2 2" xfId="738" xr:uid="{B32D65B8-A439-48B7-8F30-F0309CCD9530}"/>
    <cellStyle name="=C:\WINNT35\SYSTEM32\COMMAND.COM 2 2 2" xfId="3986" xr:uid="{DB84F411-52F5-431B-8119-FDC86ACBA673}"/>
    <cellStyle name="=C:\WINNT35\SYSTEM32\COMMAND.COM 2 3" xfId="739" xr:uid="{03A2B9A5-3FEE-45BF-B5B2-243A10D2E3CD}"/>
    <cellStyle name="=C:\WINNT35\SYSTEM32\COMMAND.COM 2 3 2" xfId="3987" xr:uid="{CE4A6A30-A6AF-458D-AB91-DAA00EAFDD0E}"/>
    <cellStyle name="=C:\WINNT35\SYSTEM32\COMMAND.COM 2 4" xfId="740" xr:uid="{11A0B566-405D-4D4A-8E7E-67FE8AA1A7CD}"/>
    <cellStyle name="=C:\WINNT35\SYSTEM32\COMMAND.COM 2 4 2" xfId="3988" xr:uid="{101564E7-824F-471C-BF05-E4E01A7E182A}"/>
    <cellStyle name="=C:\WINNT35\SYSTEM32\COMMAND.COM 2 5" xfId="741" xr:uid="{D9D73B76-C9D1-4495-B31E-8494DD80C437}"/>
    <cellStyle name="=C:\WINNT35\SYSTEM32\COMMAND.COM 2 5 2" xfId="3989" xr:uid="{3FE0E3F1-10AC-42FB-91D1-FDF6DDF0BB55}"/>
    <cellStyle name="=C:\WINNT35\SYSTEM32\COMMAND.COM 2 6" xfId="742" xr:uid="{C227936D-68B2-4BAA-A886-A03D1CD75C2F}"/>
    <cellStyle name="=C:\WINNT35\SYSTEM32\COMMAND.COM 2 6 2" xfId="3990" xr:uid="{249061E7-CF97-4B3F-8D9C-C531B388C6D7}"/>
    <cellStyle name="=C:\WINNT35\SYSTEM32\COMMAND.COM 2 7" xfId="743" xr:uid="{7412C52D-285A-4C4C-877A-4E90757ECEB5}"/>
    <cellStyle name="=C:\WINNT35\SYSTEM32\COMMAND.COM 2 8" xfId="744" xr:uid="{D0EDEB20-8040-496E-B421-4CB2FBB88C1D}"/>
    <cellStyle name="=C:\WINNT35\SYSTEM32\COMMAND.COM 2_ActiFijos" xfId="745" xr:uid="{680A875F-6C59-40D8-B451-FB9DA3B45E13}"/>
    <cellStyle name="=C:\WINNT35\SYSTEM32\COMMAND.COM 3" xfId="746" xr:uid="{ACC8560E-2245-441C-B30C-3862BBAEB511}"/>
    <cellStyle name="=C:\WINNT35\SYSTEM32\COMMAND.COM 3 2" xfId="747" xr:uid="{756F9204-BE8D-44FB-8757-78A047871753}"/>
    <cellStyle name="=C:\WINNT35\SYSTEM32\COMMAND.COM 3 2 2" xfId="3991" xr:uid="{A3D1D2F1-5F04-45EF-B4C9-BB5D366017D7}"/>
    <cellStyle name="=C:\WINNT35\SYSTEM32\COMMAND.COM 3 3" xfId="748" xr:uid="{6F48A60D-8E96-45E0-A45F-D71FC44BCA9A}"/>
    <cellStyle name="=C:\WINNT35\SYSTEM32\COMMAND.COM 3 3 2" xfId="3992" xr:uid="{E4C9B5BC-B460-4AE2-B381-C63604631340}"/>
    <cellStyle name="=C:\WINNT35\SYSTEM32\COMMAND.COM 3 4" xfId="749" xr:uid="{AB6C2462-0F37-4E44-8B47-9A9605AFE771}"/>
    <cellStyle name="=C:\WINNT35\SYSTEM32\COMMAND.COM 3 4 2" xfId="3993" xr:uid="{2B6E8DC6-8688-4CBB-B668-6E9FA962BFCA}"/>
    <cellStyle name="=C:\WINNT35\SYSTEM32\COMMAND.COM 3 5" xfId="750" xr:uid="{BA54EEFC-187E-4AD3-B7E8-2C97EBD0AC07}"/>
    <cellStyle name="=C:\WINNT35\SYSTEM32\COMMAND.COM 3 5 2" xfId="3994" xr:uid="{98BB88B5-93AA-4B56-860E-1E9E0E2E51A9}"/>
    <cellStyle name="=C:\WINNT35\SYSTEM32\COMMAND.COM 3 6" xfId="751" xr:uid="{B2261539-4DDD-4628-8420-A920ED1C594E}"/>
    <cellStyle name="=C:\WINNT35\SYSTEM32\COMMAND.COM 3 6 2" xfId="3995" xr:uid="{DAADFECA-EFBF-47F5-B286-34B56CB0E211}"/>
    <cellStyle name="=C:\WINNT35\SYSTEM32\COMMAND.COM 3 7" xfId="752" xr:uid="{C26BD787-8054-4283-9D2A-7DA76CDD7574}"/>
    <cellStyle name="=C:\WINNT35\SYSTEM32\COMMAND.COM 3 8" xfId="753" xr:uid="{8BD795B8-61DD-41AE-AF67-9512266B8879}"/>
    <cellStyle name="=C:\WINNT35\SYSTEM32\COMMAND.COM 3_ActiFijos" xfId="754" xr:uid="{C69061D6-5741-4065-9BB2-1F48D2B1757E}"/>
    <cellStyle name="=C:\WINNT35\SYSTEM32\COMMAND.COM 4" xfId="755" xr:uid="{24C8A02C-04CE-43C6-9063-5538485D76B3}"/>
    <cellStyle name="=C:\WINNT35\SYSTEM32\COMMAND.COM 4 2" xfId="756" xr:uid="{D90EDC8F-E20D-47E8-BE6A-6E13BCCFBFFD}"/>
    <cellStyle name="=C:\WINNT35\SYSTEM32\COMMAND.COM 4 2 2" xfId="3996" xr:uid="{8C36E00A-E6AA-40EE-9406-0ACDBC8987D0}"/>
    <cellStyle name="=C:\WINNT35\SYSTEM32\COMMAND.COM 4 3" xfId="757" xr:uid="{4AB3F053-EE75-463C-9F2C-CCBC1269A128}"/>
    <cellStyle name="=C:\WINNT35\SYSTEM32\COMMAND.COM 4 3 2" xfId="3997" xr:uid="{ADD82026-C658-4243-9241-2CF28BA453E1}"/>
    <cellStyle name="=C:\WINNT35\SYSTEM32\COMMAND.COM 4 4" xfId="758" xr:uid="{1AEC4FBB-C8E2-488D-A85A-07AF4DF153E7}"/>
    <cellStyle name="=C:\WINNT35\SYSTEM32\COMMAND.COM 4 4 2" xfId="3998" xr:uid="{5D54BE7A-8CCA-4BAA-BB6E-8082546DC454}"/>
    <cellStyle name="=C:\WINNT35\SYSTEM32\COMMAND.COM 4 5" xfId="759" xr:uid="{BFE6DF7C-FA36-48F5-81D6-C167DD91C127}"/>
    <cellStyle name="=C:\WINNT35\SYSTEM32\COMMAND.COM 4 5 2" xfId="3999" xr:uid="{540BCD96-CE5E-4C29-ADA5-B04E36C38E1A}"/>
    <cellStyle name="=C:\WINNT35\SYSTEM32\COMMAND.COM 4 6" xfId="760" xr:uid="{091A35B3-F0A3-4E47-9CA7-D2E016A1A8A3}"/>
    <cellStyle name="=C:\WINNT35\SYSTEM32\COMMAND.COM 4 6 2" xfId="4000" xr:uid="{02816704-4D52-41EB-99F6-FAC099FD8254}"/>
    <cellStyle name="=C:\WINNT35\SYSTEM32\COMMAND.COM 4 7" xfId="761" xr:uid="{307B039C-F4E2-4D48-826F-EC6EF2222283}"/>
    <cellStyle name="=C:\WINNT35\SYSTEM32\COMMAND.COM 4 8" xfId="762" xr:uid="{EE805860-1803-4B83-9CB4-9F1DCE89B38D}"/>
    <cellStyle name="=C:\WINNT35\SYSTEM32\COMMAND.COM 4_ActiFijos" xfId="763" xr:uid="{E5D77CE6-F781-4B48-A87C-6FD220F6846B}"/>
    <cellStyle name="=C:\WINNT35\SYSTEM32\COMMAND.COM 5" xfId="4001" xr:uid="{1E6EE058-A250-4B94-BB50-8DD3CB916422}"/>
    <cellStyle name="=C:\WINNT35\SYSTEM32\COMMAND.COM_Bases_Generales" xfId="764" xr:uid="{4A9EEEF6-04E6-419C-B49E-B80967CC947D}"/>
    <cellStyle name="0.0%" xfId="765" xr:uid="{068D6C8C-BA5F-4377-9DBE-E0BE60A95382}"/>
    <cellStyle name="0.0% 2" xfId="766" xr:uid="{8BB9D3EA-60A5-4D6F-9DF1-205C8B0DB390}"/>
    <cellStyle name="0.0% 2 2" xfId="767" xr:uid="{45C01831-428B-43B8-944D-0F42FEBCF3EE}"/>
    <cellStyle name="0.0% 2 3" xfId="768" xr:uid="{733FF04C-6493-4B3D-AE24-6DE393D9B922}"/>
    <cellStyle name="0.0% 2 4" xfId="769" xr:uid="{1398D790-5332-4E09-932E-8DABF519AED5}"/>
    <cellStyle name="0.0% 2 5" xfId="770" xr:uid="{7375F358-CBE2-4952-A3DA-6F17E4116CBE}"/>
    <cellStyle name="0.0% 2 6" xfId="771" xr:uid="{E786D4EB-A0EC-424C-A4D4-7315DDF4BD4E}"/>
    <cellStyle name="0.0% 2 7" xfId="772" xr:uid="{263DC426-9D73-45CD-B147-73E8A3AEA622}"/>
    <cellStyle name="0.0% 2 8" xfId="773" xr:uid="{9BA27A92-CADA-4CE9-A80C-B0ECD60BE15A}"/>
    <cellStyle name="0.0% 3" xfId="774" xr:uid="{428EB3AB-4E5A-45D5-8589-C7B25CAE234E}"/>
    <cellStyle name="0.0% 3 2" xfId="775" xr:uid="{2BA18F78-6977-439D-BFC9-88961DEB3D4B}"/>
    <cellStyle name="0.0% 3 3" xfId="776" xr:uid="{8A78270B-1C3D-495C-882E-BA904E30E118}"/>
    <cellStyle name="0.0% 3 4" xfId="777" xr:uid="{0C2164CD-51E6-41FA-B49C-6845F6EE7C4F}"/>
    <cellStyle name="0.0% 3 5" xfId="778" xr:uid="{FB628F29-4FA9-4276-A69A-FBE6DAF94A34}"/>
    <cellStyle name="0.0% 3 6" xfId="779" xr:uid="{3F7F1484-110D-473C-9B0A-5D9EDA3BC4E0}"/>
    <cellStyle name="0.0% 3 7" xfId="780" xr:uid="{CC80172D-4340-43E8-B68C-5D9A5165AD87}"/>
    <cellStyle name="0.0% 3 8" xfId="781" xr:uid="{80ED6A6A-0499-4EC6-87E8-C4CEA13ED13B}"/>
    <cellStyle name="0.0% 4" xfId="782" xr:uid="{ED79F727-66CB-4B39-A7E3-97C67A403EDA}"/>
    <cellStyle name="0.0% 4 2" xfId="783" xr:uid="{48D0E4BA-49E4-45CA-A521-A245E99550F4}"/>
    <cellStyle name="0.0% 4 3" xfId="784" xr:uid="{CFBB11ED-4EDF-4DFB-90DC-EACEA17EB38F}"/>
    <cellStyle name="0.0% 4 4" xfId="785" xr:uid="{7E99A720-3C88-4B0F-9DC6-A043DBF14BD7}"/>
    <cellStyle name="0.0% 4 5" xfId="786" xr:uid="{3465B123-6B75-4BE8-A6A7-FC8704EB3316}"/>
    <cellStyle name="0.0% 4 6" xfId="787" xr:uid="{029571A1-08BA-4FDC-8C41-410FDAB365EA}"/>
    <cellStyle name="0.0% 4 7" xfId="788" xr:uid="{B42EC1D3-C7D8-493C-BE09-1DE2549A3ABD}"/>
    <cellStyle name="0.0% 4 8" xfId="789" xr:uid="{04F05E99-518F-4F4B-9E09-848F5169F7C8}"/>
    <cellStyle name="01/01/83" xfId="790" xr:uid="{657FB52D-9242-4F8F-8C40-AAEEA4942335}"/>
    <cellStyle name="01/01/83 2" xfId="791" xr:uid="{D9B07B24-83D9-4E72-81C2-5ED744A32E5A}"/>
    <cellStyle name="01/01/83 2 2" xfId="792" xr:uid="{7F7624DA-AAE8-4E29-A8DD-D17DA4B2E55E}"/>
    <cellStyle name="01/01/83 2 2 2" xfId="4002" xr:uid="{3240D20F-C9E1-4195-8EFA-4520025229B6}"/>
    <cellStyle name="01/01/83 2 3" xfId="793" xr:uid="{B844E932-BEC2-4F36-A098-30386B486715}"/>
    <cellStyle name="01/01/83 2 3 2" xfId="4003" xr:uid="{53FEE71F-E619-466F-9E32-9F73BF01185A}"/>
    <cellStyle name="01/01/83 2 4" xfId="794" xr:uid="{AF47A6FA-DEB3-4DDC-8A78-3F0DF4CB6158}"/>
    <cellStyle name="01/01/83 2 4 2" xfId="4004" xr:uid="{2E31C961-ED43-492C-8FF2-104C68DC9A20}"/>
    <cellStyle name="01/01/83 2 5" xfId="795" xr:uid="{0E8A9594-1D31-4394-B54B-DA0ABFB1BE46}"/>
    <cellStyle name="01/01/83 2 5 2" xfId="4005" xr:uid="{2064C803-2187-4650-B9AF-03222FE6FAC9}"/>
    <cellStyle name="01/01/83 2 6" xfId="796" xr:uid="{BF32CCF6-8571-4BC8-8816-0DF081278A80}"/>
    <cellStyle name="01/01/83 2 6 2" xfId="4006" xr:uid="{CB8152EB-B9D3-4247-9B3C-5190D2DE1302}"/>
    <cellStyle name="01/01/83 2 7" xfId="797" xr:uid="{308EC899-E5CB-428B-980B-50E443653D3C}"/>
    <cellStyle name="01/01/83 2 8" xfId="798" xr:uid="{55B7ABB7-452C-4404-A7FE-BA4B7A108103}"/>
    <cellStyle name="01/01/83 2_ActiFijos" xfId="799" xr:uid="{623FCEA3-68C4-4B9A-BE45-85D00B4E1DBE}"/>
    <cellStyle name="01/01/83 3" xfId="800" xr:uid="{0AD99D91-FB3D-4FFF-A5F2-76E671DBFF23}"/>
    <cellStyle name="01/01/83 3 2" xfId="801" xr:uid="{F4D3E3DE-06CD-4748-84FD-D754A058054D}"/>
    <cellStyle name="01/01/83 3 2 2" xfId="4007" xr:uid="{B0BF1935-B2D6-41C8-9826-BC4B20ED93F7}"/>
    <cellStyle name="01/01/83 3 3" xfId="802" xr:uid="{82DB7286-DCBF-4EB8-B5BD-F76622DF785D}"/>
    <cellStyle name="01/01/83 3 3 2" xfId="4008" xr:uid="{C28F610E-0297-4386-9347-E0E512410A13}"/>
    <cellStyle name="01/01/83 3 4" xfId="803" xr:uid="{D7465655-8291-418C-9787-D7F3D21E1F52}"/>
    <cellStyle name="01/01/83 3 4 2" xfId="4009" xr:uid="{4ADB384A-C0AE-4911-A8F2-DCAC802FDA10}"/>
    <cellStyle name="01/01/83 3 5" xfId="804" xr:uid="{9282E404-709B-4A2C-B70E-CF09E3EED740}"/>
    <cellStyle name="01/01/83 3 5 2" xfId="4010" xr:uid="{38CAE889-98FD-4501-8EF9-6CE09A5CE19F}"/>
    <cellStyle name="01/01/83 3 6" xfId="805" xr:uid="{5C529E33-A2AC-4693-BAA3-76295D63C3AE}"/>
    <cellStyle name="01/01/83 3 6 2" xfId="4011" xr:uid="{48DBD201-C497-44E3-96B5-ED8535C2B46D}"/>
    <cellStyle name="01/01/83 3 7" xfId="806" xr:uid="{500FC9A9-A4A7-4783-8462-C34FD76B3B16}"/>
    <cellStyle name="01/01/83 3 8" xfId="807" xr:uid="{16D1272F-F9D5-4AB1-B7E6-A1B2744ADD71}"/>
    <cellStyle name="01/01/83 3_ActiFijos" xfId="808" xr:uid="{6B62C69C-7108-4B73-8EAA-B7EEDE1657BA}"/>
    <cellStyle name="01/01/83 4" xfId="809" xr:uid="{D4BC8EE0-C906-4988-B00C-CFD15DAEE2CC}"/>
    <cellStyle name="01/01/83 4 2" xfId="810" xr:uid="{D97C3589-F236-43B6-A14A-E36285D964EF}"/>
    <cellStyle name="01/01/83 4 2 2" xfId="4012" xr:uid="{E61D8959-34B7-4E54-9D9A-43669E680790}"/>
    <cellStyle name="01/01/83 4 3" xfId="811" xr:uid="{52DF7516-E3E3-40F9-B6B8-BAB14665D15C}"/>
    <cellStyle name="01/01/83 4 3 2" xfId="4013" xr:uid="{B6211935-9BE1-41FA-83A4-D59DBA502E82}"/>
    <cellStyle name="01/01/83 4 4" xfId="812" xr:uid="{D4D6F3CA-4FFA-4353-9316-B72A7415EA6B}"/>
    <cellStyle name="01/01/83 4 4 2" xfId="4014" xr:uid="{8A294120-B499-4D50-8E2D-B4F919193AB3}"/>
    <cellStyle name="01/01/83 4 5" xfId="813" xr:uid="{BD14AD3F-DFFE-4E9B-9318-C62D317F870E}"/>
    <cellStyle name="01/01/83 4 5 2" xfId="4015" xr:uid="{FA1B7C92-7A86-42FE-8164-AC0A1CF56947}"/>
    <cellStyle name="01/01/83 4 6" xfId="814" xr:uid="{AF5BEACB-2F5A-4A0C-93D2-45FFF5DCD16A}"/>
    <cellStyle name="01/01/83 4 6 2" xfId="4016" xr:uid="{AB6E15B2-5A37-4BA9-86F1-BA2653283ABD}"/>
    <cellStyle name="01/01/83 4 7" xfId="815" xr:uid="{18054703-EF9C-442D-9C51-2049F159AA9B}"/>
    <cellStyle name="01/01/83 4 8" xfId="816" xr:uid="{AFCB14FD-6DFD-4DFE-96BC-E6EA4A99774C}"/>
    <cellStyle name="01/01/83 4_ActiFijos" xfId="817" xr:uid="{E92CD9FA-006B-4E88-802B-5805A4FF7A1F}"/>
    <cellStyle name="01/01/83 5" xfId="4017" xr:uid="{F963758C-5A03-47ED-BC8C-570F81C03D83}"/>
    <cellStyle name="01/01/83_Bases_Generales" xfId="818" xr:uid="{B787450B-FBFD-4EEB-AD7F-35195F2208FC}"/>
    <cellStyle name="20% - Ênfase1" xfId="819" xr:uid="{241E0ABA-02B2-4BEB-B913-80CCDF069959}"/>
    <cellStyle name="20% - Ênfase2" xfId="820" xr:uid="{D56A3A29-1B5A-4807-8E3C-67FA13DF30E1}"/>
    <cellStyle name="20% - Ênfase3" xfId="821" xr:uid="{D7EC8473-026D-49B3-9231-AF20AA70DBA5}"/>
    <cellStyle name="20% - Ênfase4" xfId="822" xr:uid="{5443BFE4-5278-4FC5-98D9-B18799958582}"/>
    <cellStyle name="20% - Ênfase5" xfId="823" xr:uid="{8A817797-116E-4828-AFF8-EACC4B545372}"/>
    <cellStyle name="20% - Ênfase6" xfId="824" xr:uid="{9166B7E2-46C9-4DB4-84CA-8FFC28E4AE7B}"/>
    <cellStyle name="20% - Énfasis1 10" xfId="4018" xr:uid="{75ACA4FE-A6FF-499B-9FE3-4E92D14F76FF}"/>
    <cellStyle name="20% - Énfasis1 10 2" xfId="4019" xr:uid="{B7EF06F6-4452-4B1C-B6DB-7E211DCF430B}"/>
    <cellStyle name="20% - Énfasis1 11" xfId="4020" xr:uid="{3DC91435-42AC-486B-B143-ABE5A8073430}"/>
    <cellStyle name="20% - Énfasis1 11 2" xfId="4021" xr:uid="{104E173B-E071-4BC5-8031-2F670E7BE1AD}"/>
    <cellStyle name="20% - Énfasis1 12" xfId="4022" xr:uid="{E7AC7F97-0492-49DD-8AF1-38DA6BB2C690}"/>
    <cellStyle name="20% - Énfasis1 12 2" xfId="4023" xr:uid="{043F302E-F8A6-4119-8A54-970EFBB70069}"/>
    <cellStyle name="20% - Énfasis1 13" xfId="4024" xr:uid="{44FEACE8-698F-4C4A-B47A-B33012EB8769}"/>
    <cellStyle name="20% - Énfasis1 13 2" xfId="4025" xr:uid="{F8E0074F-F638-450E-BEC3-2BCF543ACBE1}"/>
    <cellStyle name="20% - Énfasis1 14" xfId="4026" xr:uid="{7F026D5C-1537-4B0D-84CC-0C552837CE1E}"/>
    <cellStyle name="20% - Énfasis1 14 2" xfId="4027" xr:uid="{177BB7DE-85E2-4EE4-8A9B-96A876108CD8}"/>
    <cellStyle name="20% - Énfasis1 15" xfId="4028" xr:uid="{59448140-15EF-46A9-B0B5-FEA869387163}"/>
    <cellStyle name="20% - Énfasis1 15 2" xfId="4029" xr:uid="{7A01053B-DE2A-4E2C-A6B8-2D8D236F1DBF}"/>
    <cellStyle name="20% - Énfasis1 16" xfId="4030" xr:uid="{F1E04226-34DA-4CC8-B36B-4557B345702B}"/>
    <cellStyle name="20% - Énfasis1 16 2" xfId="4031" xr:uid="{895C371F-636D-49A0-B684-FC3246796D96}"/>
    <cellStyle name="20% - Énfasis1 17" xfId="4032" xr:uid="{AC4AA417-F6E8-4FFC-83DE-07528B965B61}"/>
    <cellStyle name="20% - Énfasis1 17 2" xfId="4033" xr:uid="{9A42BDD8-6F6F-4AE0-99B4-F7F44605CDDC}"/>
    <cellStyle name="20% - Énfasis1 18" xfId="4034" xr:uid="{D0838688-659B-414E-B2C4-4A2E6B7810B4}"/>
    <cellStyle name="20% - Énfasis1 18 2" xfId="4035" xr:uid="{7321C255-24DB-4031-A0E5-24CB4D9ECDC5}"/>
    <cellStyle name="20% - Énfasis1 19" xfId="4036" xr:uid="{514C9DF8-A192-41C5-8F1B-240580C45343}"/>
    <cellStyle name="20% - Énfasis1 19 2" xfId="4037" xr:uid="{87F9F27E-6BD3-43A0-8094-53A5637B0B74}"/>
    <cellStyle name="20% - Énfasis1 2" xfId="825" xr:uid="{DCB3FF47-2013-45B6-8699-BA070D36E8A1}"/>
    <cellStyle name="20% - Énfasis1 2 2" xfId="826" xr:uid="{AC8144CD-13D0-4EDB-91C1-7D16648097E6}"/>
    <cellStyle name="20% - Énfasis1 2 2 2" xfId="827" xr:uid="{B654BC55-F170-4CFE-99E7-478E063B50AC}"/>
    <cellStyle name="20% - Énfasis1 2 2 3" xfId="828" xr:uid="{5A0035D7-117B-4899-A93F-520435FF770D}"/>
    <cellStyle name="20% - Énfasis1 2 2_Deuda septiembre_marcos" xfId="829" xr:uid="{723C032D-570C-42E6-BFB5-642052A562B7}"/>
    <cellStyle name="20% - Énfasis1 2 3" xfId="830" xr:uid="{CD130009-DFFB-4DDB-B107-D0A39203CE69}"/>
    <cellStyle name="20% - Énfasis1 2 3 2" xfId="831" xr:uid="{468AD6FE-E9FB-4423-A70B-B257CE9376C5}"/>
    <cellStyle name="20% - Énfasis1 2 3 3" xfId="832" xr:uid="{6CEC5B24-537F-484B-B75D-965DABBC3410}"/>
    <cellStyle name="20% - Énfasis1 2 3_Deuda septiembre_marcos" xfId="833" xr:uid="{1C91CCD2-6627-4DBC-8961-B5D92BAF8E83}"/>
    <cellStyle name="20% - Énfasis1 2 4" xfId="834" xr:uid="{D6BE6785-420C-4F21-8EC4-EF8923D8BB34}"/>
    <cellStyle name="20% - Énfasis1 2 5" xfId="835" xr:uid="{AEFCE3D7-4A50-4369-839B-B04578CC8236}"/>
    <cellStyle name="20% - Énfasis1 2 5 2" xfId="4038" xr:uid="{2B8A47DE-25F9-4CA1-9F0E-CD464344584E}"/>
    <cellStyle name="20% - Énfasis1 2 6" xfId="4039" xr:uid="{46EFD39E-F49B-4790-851F-DBECD0A8745D}"/>
    <cellStyle name="20% - Énfasis1 2 7" xfId="4040" xr:uid="{A4914D95-8AD8-4DB1-9AC2-E4A7F3F4B90B}"/>
    <cellStyle name="20% - Énfasis1 2_Deuda septiembre_marcos" xfId="836" xr:uid="{280DB0AA-2BF7-4A89-90B2-985C67C0D001}"/>
    <cellStyle name="20% - Énfasis1 20" xfId="4041" xr:uid="{3C554947-8AB6-4AFC-950C-5FCEB5D53E1B}"/>
    <cellStyle name="20% - Énfasis1 3" xfId="837" xr:uid="{A74845AA-C494-4E7E-BBF3-F0A826FF3B67}"/>
    <cellStyle name="20% - Énfasis1 3 2" xfId="838" xr:uid="{D8B5078F-FD45-47FC-BA87-1B878A2CDDE5}"/>
    <cellStyle name="20% - Énfasis1 3 2 2" xfId="839" xr:uid="{8C059EE5-14F4-43F8-8F65-CCD7029D4BAC}"/>
    <cellStyle name="20% - Énfasis1 3 2 3" xfId="840" xr:uid="{248764E4-6E7C-4F95-BCD7-8574C682D9A7}"/>
    <cellStyle name="20% - Énfasis1 3 2_Deuda septiembre_marcos" xfId="841" xr:uid="{C62B8955-29DF-48F2-A91B-2C99784F1A34}"/>
    <cellStyle name="20% - Énfasis1 3 3" xfId="842" xr:uid="{205982CC-8AD2-4946-82F3-911CCB91B9C7}"/>
    <cellStyle name="20% - Énfasis1 3 3 2" xfId="843" xr:uid="{6942E1AF-7B7B-49C7-945C-DCFAFA899EA3}"/>
    <cellStyle name="20% - Énfasis1 3 3 3" xfId="844" xr:uid="{5B96E614-511C-4B5B-8BA1-636BE3F286D6}"/>
    <cellStyle name="20% - Énfasis1 3 3_Deuda septiembre_marcos" xfId="845" xr:uid="{466C4A66-C1BA-42EB-BA9C-C8E45DE53996}"/>
    <cellStyle name="20% - Énfasis1 3 4" xfId="846" xr:uid="{DCE1B719-D42A-43BD-A6F6-53BCE319F3A8}"/>
    <cellStyle name="20% - Énfasis1 3 5" xfId="847" xr:uid="{5E932B59-0687-4066-AC10-71D44D1885E5}"/>
    <cellStyle name="20% - Énfasis1 3_Deuda septiembre_marcos" xfId="848" xr:uid="{1318D1C7-62D6-47CB-90A2-B5C8415162EA}"/>
    <cellStyle name="20% - Énfasis1 4" xfId="849" xr:uid="{45D83E8B-DB0E-44CE-B5AF-41BE1B9EAC5F}"/>
    <cellStyle name="20% - Énfasis1 4 2" xfId="850" xr:uid="{9AE626EE-E35D-4DEE-95B5-BC3EB6462FD7}"/>
    <cellStyle name="20% - Énfasis1 4 2 2" xfId="851" xr:uid="{0927FA99-D64D-4D40-A22E-59D6C299DD1B}"/>
    <cellStyle name="20% - Énfasis1 4 2 3" xfId="852" xr:uid="{E30EDE26-8966-40E2-A9AB-23C4ABD048E1}"/>
    <cellStyle name="20% - Énfasis1 4 2_Deuda septiembre_marcos" xfId="853" xr:uid="{9A79BC7F-AB45-4826-BFBC-ED3F04A3FE41}"/>
    <cellStyle name="20% - Énfasis1 4 3" xfId="854" xr:uid="{8F28C7BA-C3A4-484A-A458-76073809A091}"/>
    <cellStyle name="20% - Énfasis1 4 3 2" xfId="855" xr:uid="{5FAE9CC6-07D9-42EA-A5A6-EB7E1AB0684B}"/>
    <cellStyle name="20% - Énfasis1 4 3 3" xfId="856" xr:uid="{931F2C29-B18A-46E0-84F6-777D7DA7933F}"/>
    <cellStyle name="20% - Énfasis1 4 3_Deuda septiembre_marcos" xfId="857" xr:uid="{822B0EB9-BB57-4721-B1A0-7751CDFA15B8}"/>
    <cellStyle name="20% - Énfasis1 4 4" xfId="858" xr:uid="{BEACD07E-8248-4E16-B450-6FA33F2A07E3}"/>
    <cellStyle name="20% - Énfasis1 4 5" xfId="859" xr:uid="{CAA86121-ECDC-463A-9A47-167501E11BC8}"/>
    <cellStyle name="20% - Énfasis1 4_Deuda septiembre_marcos" xfId="860" xr:uid="{37E88C77-FB7A-422A-9A28-5421DF9D852B}"/>
    <cellStyle name="20% - Énfasis1 5" xfId="861" xr:uid="{86675FCC-377F-4A9C-9D3D-3A50EF8DCCE8}"/>
    <cellStyle name="20% - Énfasis1 5 2" xfId="862" xr:uid="{3CED73E5-E2F7-4601-B9FC-0BAC49131531}"/>
    <cellStyle name="20% - Énfasis1 5_Deuda septiembre_marcos" xfId="863" xr:uid="{8EF757B0-94E0-4B44-8B26-EE5B30479BED}"/>
    <cellStyle name="20% - Énfasis1 6" xfId="864" xr:uid="{7D33772B-A122-4F3D-8074-F3A2B298D945}"/>
    <cellStyle name="20% - Énfasis1 6 2" xfId="865" xr:uid="{2F32913E-0A8B-47DC-B0DD-06DDC6A4C82F}"/>
    <cellStyle name="20% - Énfasis1 6_Deuda septiembre_marcos" xfId="866" xr:uid="{18605D90-B6A1-4DC7-AC9D-4BD3B869B600}"/>
    <cellStyle name="20% - Énfasis1 7" xfId="867" xr:uid="{49FCD347-13A4-45DB-AE40-381C52BFD1CD}"/>
    <cellStyle name="20% - Énfasis1 7 2" xfId="4042" xr:uid="{0DCE2AE5-EE43-40B8-9FB5-2D76A65525E2}"/>
    <cellStyle name="20% - Énfasis1 7 3" xfId="4043" xr:uid="{724439C8-E6B4-4861-A102-284EA184A16E}"/>
    <cellStyle name="20% - Énfasis1 8" xfId="4044" xr:uid="{0C013340-A00B-4C67-B2FF-CD71F7EC8C05}"/>
    <cellStyle name="20% - Énfasis1 8 2" xfId="4045" xr:uid="{5E4BF1DA-1157-4A74-9C26-117E4A104271}"/>
    <cellStyle name="20% - Énfasis1 8 3" xfId="4046" xr:uid="{4424ADC7-B43A-4061-8E49-6839489C6241}"/>
    <cellStyle name="20% - Énfasis1 9" xfId="4047" xr:uid="{541FD906-223B-48B5-8CB2-2B441873F89B}"/>
    <cellStyle name="20% - Énfasis1 9 2" xfId="4048" xr:uid="{01B9CB81-476A-407D-A729-94E7833E7001}"/>
    <cellStyle name="20% - Énfasis2 10" xfId="4049" xr:uid="{B7A54E5A-590A-455F-9455-B490FA3D747D}"/>
    <cellStyle name="20% - Énfasis2 10 2" xfId="4050" xr:uid="{675CD9D7-2B11-4F35-84F9-3A816CA379AA}"/>
    <cellStyle name="20% - Énfasis2 11" xfId="4051" xr:uid="{829D2ADC-0D15-4DFE-A8B9-D162D0E785B7}"/>
    <cellStyle name="20% - Énfasis2 11 2" xfId="4052" xr:uid="{85886930-FFFC-4FF0-B6D7-5D640F63D101}"/>
    <cellStyle name="20% - Énfasis2 12" xfId="4053" xr:uid="{68F96D21-EB46-41B1-B095-87A9B9B583D3}"/>
    <cellStyle name="20% - Énfasis2 12 2" xfId="4054" xr:uid="{0525DF18-BD4C-4B19-A6E6-3E5B79BAE23D}"/>
    <cellStyle name="20% - Énfasis2 13" xfId="4055" xr:uid="{5469DCA1-575F-4150-8D2A-59085C470AF9}"/>
    <cellStyle name="20% - Énfasis2 13 2" xfId="4056" xr:uid="{2E42F8EB-4E4A-43D2-8D02-34B9A679E425}"/>
    <cellStyle name="20% - Énfasis2 14" xfId="4057" xr:uid="{2E77AC3B-3E0E-4B99-86FE-820820FCF872}"/>
    <cellStyle name="20% - Énfasis2 14 2" xfId="4058" xr:uid="{00A9AE07-90F4-4CDB-8EBC-6F6F7DEAC540}"/>
    <cellStyle name="20% - Énfasis2 15" xfId="4059" xr:uid="{E44D484F-AC96-49D7-A1F5-69E097E7A363}"/>
    <cellStyle name="20% - Énfasis2 2" xfId="868" xr:uid="{C12F6D0C-5267-4C48-BD18-EADF4E088EAC}"/>
    <cellStyle name="20% - Énfasis2 2 2" xfId="4060" xr:uid="{6431197D-0178-4609-ADEF-667CC8D6623F}"/>
    <cellStyle name="20% - Énfasis2 2 2 2" xfId="4061" xr:uid="{C2AAFDE2-D2C6-4CD6-87EF-B6D998B6B43D}"/>
    <cellStyle name="20% - Énfasis2 2 3" xfId="4062" xr:uid="{CADB19A0-478F-479D-A9C1-87DAD3A335B3}"/>
    <cellStyle name="20% - Énfasis2 2 3 2" xfId="4063" xr:uid="{15AAA301-C14F-4C86-98A5-A7F26DC0065A}"/>
    <cellStyle name="20% - Énfasis2 2 4" xfId="4064" xr:uid="{2285B204-0599-4BFC-9018-E2962B9E7CB4}"/>
    <cellStyle name="20% - Énfasis2 2 5" xfId="4065" xr:uid="{8BDF00B4-5A9D-490F-A0CF-AC93F6A1ECCC}"/>
    <cellStyle name="20% - Énfasis2 3" xfId="3310" xr:uid="{F56FA2D4-20E8-49C3-A038-2859F6303703}"/>
    <cellStyle name="20% - Énfasis2 3 2" xfId="4066" xr:uid="{71E792B8-565C-41C0-A630-B8E981B73E22}"/>
    <cellStyle name="20% - Énfasis2 3 3" xfId="4067" xr:uid="{167E7B59-D0A6-456D-8DC2-06672D02CED9}"/>
    <cellStyle name="20% - Énfasis2 3 4" xfId="4068" xr:uid="{EE34FE98-859C-4450-AE56-6214C013BA81}"/>
    <cellStyle name="20% - Énfasis2 4" xfId="4069" xr:uid="{F28762D0-E213-4161-A5FE-F55671202454}"/>
    <cellStyle name="20% - Énfasis2 4 2" xfId="4070" xr:uid="{B4EF355D-6AAF-4017-8689-F3E883B35627}"/>
    <cellStyle name="20% - Énfasis2 4 3" xfId="4071" xr:uid="{2ED8A56C-A162-456C-B409-746E9C0FE015}"/>
    <cellStyle name="20% - Énfasis2 5" xfId="4072" xr:uid="{96AF00C6-63DD-4814-AB31-C04BABFE7BAC}"/>
    <cellStyle name="20% - Énfasis2 5 2" xfId="4073" xr:uid="{58F88681-B4C3-48E8-B4C2-6D89663CC77F}"/>
    <cellStyle name="20% - Énfasis2 6" xfId="4074" xr:uid="{3B6469C3-ADC0-4442-A431-8AE24422139F}"/>
    <cellStyle name="20% - Énfasis2 6 2" xfId="4075" xr:uid="{E1F89FFF-A692-4D54-A6E1-78115C7E6230}"/>
    <cellStyle name="20% - Énfasis2 7" xfId="4076" xr:uid="{A73F9B5A-0CEE-4FB2-AE8E-E1FEC721F662}"/>
    <cellStyle name="20% - Énfasis2 7 2" xfId="4077" xr:uid="{41FFD79D-F1D6-4DDD-8293-32FAC9CB1981}"/>
    <cellStyle name="20% - Énfasis2 8" xfId="4078" xr:uid="{90418884-9A33-4184-9CD2-F421A6D26E12}"/>
    <cellStyle name="20% - Énfasis2 8 2" xfId="4079" xr:uid="{131A45EE-F64F-4095-A0F8-FE4860D979D2}"/>
    <cellStyle name="20% - Énfasis2 9" xfId="4080" xr:uid="{0B38A4A5-1404-43C5-A037-C89347503AEB}"/>
    <cellStyle name="20% - Énfasis2 9 2" xfId="4081" xr:uid="{38603F09-727C-45B8-A276-32AB59CE18DA}"/>
    <cellStyle name="20% - Énfasis3 10" xfId="4082" xr:uid="{677198DB-5469-4C79-8F02-4BB7D0CA5C50}"/>
    <cellStyle name="20% - Énfasis3 10 2" xfId="4083" xr:uid="{BC972D03-EF39-4BBC-9C18-8CBB2D085698}"/>
    <cellStyle name="20% - Énfasis3 11" xfId="4084" xr:uid="{A2ECD7C8-89B6-4207-B964-52DE4D65564F}"/>
    <cellStyle name="20% - Énfasis3 11 2" xfId="4085" xr:uid="{EE6AD768-0F3E-4126-80ED-1F23A5CD77E2}"/>
    <cellStyle name="20% - Énfasis3 12" xfId="4086" xr:uid="{668C2D6B-0AFA-43E9-9363-64AC52BEEE3A}"/>
    <cellStyle name="20% - Énfasis3 12 2" xfId="4087" xr:uid="{D2668CA4-BFB4-4696-9C2F-88C6F1DFD603}"/>
    <cellStyle name="20% - Énfasis3 13" xfId="4088" xr:uid="{648DF854-3502-4C89-81B3-ED9005AF7C79}"/>
    <cellStyle name="20% - Énfasis3 13 2" xfId="4089" xr:uid="{46CD8ECF-1CAB-4A8B-9821-F3CE6E38B1E6}"/>
    <cellStyle name="20% - Énfasis3 14" xfId="4090" xr:uid="{10556D79-366C-4DB3-8736-8AC48A2FE60F}"/>
    <cellStyle name="20% - Énfasis3 14 2" xfId="4091" xr:uid="{7F026444-7121-48C1-A032-D4BBB4E74139}"/>
    <cellStyle name="20% - Énfasis3 15" xfId="4092" xr:uid="{D2FECD14-B3AC-4412-8F00-DE2D8CFACA1E}"/>
    <cellStyle name="20% - Énfasis3 15 2" xfId="4093" xr:uid="{E5443B88-0A6B-4E90-8093-07791C6E3C2F}"/>
    <cellStyle name="20% - Énfasis3 16" xfId="4094" xr:uid="{62344660-51F1-402C-A478-829D5699568A}"/>
    <cellStyle name="20% - Énfasis3 2" xfId="869" xr:uid="{F947C5B8-948F-4328-9784-272DF0C8B781}"/>
    <cellStyle name="20% - Énfasis3 2 2" xfId="870" xr:uid="{E652B878-DF0E-4AF4-A31A-382C3BCC9434}"/>
    <cellStyle name="20% - Énfasis3 2 2 2" xfId="4095" xr:uid="{BE8A135D-D30C-474C-8E31-841EB7955924}"/>
    <cellStyle name="20% - Énfasis3 2 2 3" xfId="4096" xr:uid="{FB8BEB20-4564-4D26-813A-0E11350607FE}"/>
    <cellStyle name="20% - Énfasis3 2 2 4" xfId="4097" xr:uid="{42ED71AB-FE4F-4FAF-BEB0-CEA7BCCF683D}"/>
    <cellStyle name="20% - Énfasis3 2 2 4 2" xfId="4098" xr:uid="{E7D6274C-BC65-4A49-A8F1-08F4F945453E}"/>
    <cellStyle name="20% - Énfasis3 2 3" xfId="4099" xr:uid="{FBC6526F-EBDB-4E32-B279-8B5E25E11E73}"/>
    <cellStyle name="20% - Énfasis3 2 4" xfId="4100" xr:uid="{1D8BD547-B4BB-412B-995C-1AEE2DE508E8}"/>
    <cellStyle name="20% - Énfasis3 2 4 2" xfId="4101" xr:uid="{DE51E5A5-6008-4576-9643-6CDA1F4D5CAB}"/>
    <cellStyle name="20% - Énfasis3 2 5" xfId="4102" xr:uid="{DB846DFA-767F-40CD-8556-B3A8A57FDC9B}"/>
    <cellStyle name="20% - Énfasis3 2 6" xfId="4103" xr:uid="{53CD78C6-69FB-491E-87C6-DC47EF80392A}"/>
    <cellStyle name="20% - Énfasis3 2_Deuda septiembre_marcos" xfId="871" xr:uid="{9A49D5AB-1686-44B4-85F5-99662BA12BC2}"/>
    <cellStyle name="20% - Énfasis3 3" xfId="3311" xr:uid="{017B3B50-05E6-4BBA-9AB7-776D7135B839}"/>
    <cellStyle name="20% - Énfasis3 3 2" xfId="4104" xr:uid="{8775F1C5-D289-4D65-8ACD-DE865420775C}"/>
    <cellStyle name="20% - Énfasis3 3 3" xfId="4105" xr:uid="{ABF90135-6195-4741-8674-A3AB13F8BA8E}"/>
    <cellStyle name="20% - Énfasis3 3 4" xfId="4106" xr:uid="{44846B1E-1C7F-47A4-A17A-6ED705CE54AB}"/>
    <cellStyle name="20% - Énfasis3 4" xfId="4107" xr:uid="{83257231-DB56-4E7A-A6CD-75F196C1E347}"/>
    <cellStyle name="20% - Énfasis3 4 2" xfId="4108" xr:uid="{94FD0A90-D25D-4277-8864-52F13B7D9C27}"/>
    <cellStyle name="20% - Énfasis3 4 3" xfId="4109" xr:uid="{CE513AF1-6962-4610-B7DC-E326EAD226B4}"/>
    <cellStyle name="20% - Énfasis3 5" xfId="4110" xr:uid="{185A5C25-9797-4062-99B2-A05315918627}"/>
    <cellStyle name="20% - Énfasis3 5 2" xfId="4111" xr:uid="{1B4209C3-62EF-46B5-ABB0-6F159BB0F3DA}"/>
    <cellStyle name="20% - Énfasis3 6" xfId="4112" xr:uid="{B67B9A91-4476-40E5-A7E9-9EA793A927FD}"/>
    <cellStyle name="20% - Énfasis3 6 2" xfId="4113" xr:uid="{7D48EC54-5262-4942-9570-94C906FBCB95}"/>
    <cellStyle name="20% - Énfasis3 7" xfId="4114" xr:uid="{3FFA9890-CEFF-4AD8-A0F8-9C5905F79071}"/>
    <cellStyle name="20% - Énfasis3 7 2" xfId="4115" xr:uid="{7DF83B20-4480-4229-B7CF-B202981A69B2}"/>
    <cellStyle name="20% - Énfasis3 8" xfId="4116" xr:uid="{056E6641-3F72-4ABA-8EAE-6A738DE4C65A}"/>
    <cellStyle name="20% - Énfasis3 8 2" xfId="4117" xr:uid="{D6AA5566-AAE4-4E97-BA15-82176DF7E803}"/>
    <cellStyle name="20% - Énfasis3 9" xfId="4118" xr:uid="{DCA0247D-160D-4F11-B687-23DF4D2E66D9}"/>
    <cellStyle name="20% - Énfasis3 9 2" xfId="4119" xr:uid="{2DFFA069-38AA-4550-829C-5EF86EC2C415}"/>
    <cellStyle name="20% - Énfasis4 10" xfId="4120" xr:uid="{817C5354-7389-418B-9C4C-3E4CAE00F3B1}"/>
    <cellStyle name="20% - Énfasis4 10 2" xfId="4121" xr:uid="{8263FA55-8709-45CC-9470-DF8A617DB2D5}"/>
    <cellStyle name="20% - Énfasis4 11" xfId="4122" xr:uid="{0B875BA2-8262-4591-9A1A-1EE3D0264B84}"/>
    <cellStyle name="20% - Énfasis4 11 2" xfId="4123" xr:uid="{D9BBC0BC-79DF-49E0-A0C9-FE50B1204209}"/>
    <cellStyle name="20% - Énfasis4 12" xfId="4124" xr:uid="{A091F675-F5D6-4E1E-BE6C-FBAF11563BB3}"/>
    <cellStyle name="20% - Énfasis4 12 2" xfId="4125" xr:uid="{B4D005AA-1FA8-4424-AD51-CB4A2ACB371C}"/>
    <cellStyle name="20% - Énfasis4 13" xfId="4126" xr:uid="{A555CDC5-8D76-44E3-A22F-6E9C4362AD2B}"/>
    <cellStyle name="20% - Énfasis4 13 2" xfId="4127" xr:uid="{DC28310E-A726-4952-9CA7-C07744670E94}"/>
    <cellStyle name="20% - Énfasis4 14" xfId="4128" xr:uid="{58C50151-CE0C-491D-B8B9-CBD40D3CC7A3}"/>
    <cellStyle name="20% - Énfasis4 14 2" xfId="4129" xr:uid="{D2AAC497-4953-48D0-A53E-E1861D6E2BE5}"/>
    <cellStyle name="20% - Énfasis4 15" xfId="4130" xr:uid="{AF2D9530-CD97-44C5-AEA5-5505EF00B291}"/>
    <cellStyle name="20% - Énfasis4 15 2" xfId="4131" xr:uid="{C44CFD92-231D-4E7D-9452-17A0CDB164D8}"/>
    <cellStyle name="20% - Énfasis4 16" xfId="4132" xr:uid="{113578B4-C828-46FC-B209-962F46984600}"/>
    <cellStyle name="20% - Énfasis4 16 2" xfId="4133" xr:uid="{D16483CA-68F5-47B6-884D-8D05095CF615}"/>
    <cellStyle name="20% - Énfasis4 17" xfId="4134" xr:uid="{A2D56657-3C67-4B12-B930-8F03B87C23A9}"/>
    <cellStyle name="20% - Énfasis4 2" xfId="872" xr:uid="{8D4713DB-E480-420E-8E38-BBF72DB8BAF5}"/>
    <cellStyle name="20% - Énfasis4 2 2" xfId="873" xr:uid="{FC7CFE4A-A223-40C2-B95C-44D9446C78D5}"/>
    <cellStyle name="20% - Énfasis4 2 2 2" xfId="4135" xr:uid="{026E7CDD-E4AD-4BB7-8434-F2F4CDB57903}"/>
    <cellStyle name="20% - Énfasis4 2 2 3" xfId="4136" xr:uid="{0298BF39-AC0B-4AE1-87CC-19EEF1A8E274}"/>
    <cellStyle name="20% - Énfasis4 2 2 4" xfId="4137" xr:uid="{A9F5262A-81B5-4088-ADFA-4DFE983D0880}"/>
    <cellStyle name="20% - Énfasis4 2 2 4 2" xfId="4138" xr:uid="{F8D28C33-64B4-4404-9379-940843382D7E}"/>
    <cellStyle name="20% - Énfasis4 2 3" xfId="4139" xr:uid="{0923BF39-A296-4229-9D75-F3F411129C2B}"/>
    <cellStyle name="20% - Énfasis4 2 4" xfId="4140" xr:uid="{4CE9EA7D-312C-493C-9887-B0C4A3B80052}"/>
    <cellStyle name="20% - Énfasis4 2 4 2" xfId="4141" xr:uid="{EC2B71BB-FA6F-4A98-8CF1-7F0AAC08E28F}"/>
    <cellStyle name="20% - Énfasis4 2 5" xfId="4142" xr:uid="{1A3BEF80-2F33-45AA-B3F3-61F8D88C3A3B}"/>
    <cellStyle name="20% - Énfasis4 2 6" xfId="4143" xr:uid="{BFFDBB0A-2EC1-4665-9392-388B817C7E6B}"/>
    <cellStyle name="20% - Énfasis4 2_Deuda septiembre_marcos" xfId="874" xr:uid="{43506504-C826-448E-8EE2-9A8518141874}"/>
    <cellStyle name="20% - Énfasis4 3" xfId="875" xr:uid="{3E114851-3778-4603-A463-4F2D01313DDD}"/>
    <cellStyle name="20% - Énfasis4 3 2" xfId="876" xr:uid="{9997BE98-139A-467F-8BA8-4561243FF79E}"/>
    <cellStyle name="20% - Énfasis4 3_Deuda septiembre_marcos" xfId="877" xr:uid="{8987AAE1-1179-462E-9F2F-9DF832622041}"/>
    <cellStyle name="20% - Énfasis4 4" xfId="4144" xr:uid="{AE80C9E2-7B7D-40CA-A226-F61B90ADC399}"/>
    <cellStyle name="20% - Énfasis4 4 2" xfId="4145" xr:uid="{B8A8C787-94BD-4F52-9C2E-CCF83795816B}"/>
    <cellStyle name="20% - Énfasis4 4 3" xfId="4146" xr:uid="{79E9F7D0-DB7B-4674-89B6-C0A71560E495}"/>
    <cellStyle name="20% - Énfasis4 5" xfId="4147" xr:uid="{9CDD08B3-BB22-466B-A449-F84B532009B1}"/>
    <cellStyle name="20% - Énfasis4 5 2" xfId="4148" xr:uid="{D23C1759-5E67-4F04-8C8A-E646EB20546D}"/>
    <cellStyle name="20% - Énfasis4 5 3" xfId="4149" xr:uid="{AB0D7ED9-608A-4FF7-97B3-1A49FFBE07F3}"/>
    <cellStyle name="20% - Énfasis4 6" xfId="4150" xr:uid="{CA1CEC55-DFCC-48F7-8C6D-C992ACF96F55}"/>
    <cellStyle name="20% - Énfasis4 6 2" xfId="4151" xr:uid="{16C5A0DA-F41E-4BDF-9987-020C6C531F8A}"/>
    <cellStyle name="20% - Énfasis4 7" xfId="4152" xr:uid="{F70F3B3C-3471-4F16-AFF6-6D5857FBE771}"/>
    <cellStyle name="20% - Énfasis4 7 2" xfId="4153" xr:uid="{3E2555F6-B024-4CF6-8DBA-BFE41EDD5D57}"/>
    <cellStyle name="20% - Énfasis4 8" xfId="4154" xr:uid="{012E13B1-AF80-42D1-B38C-17368F3522C5}"/>
    <cellStyle name="20% - Énfasis4 8 2" xfId="4155" xr:uid="{299B5DB2-43FB-48F6-BA1E-2DFBC31ABE01}"/>
    <cellStyle name="20% - Énfasis4 9" xfId="4156" xr:uid="{E6156047-31F0-460F-93AE-C636E5EB2EA5}"/>
    <cellStyle name="20% - Énfasis4 9 2" xfId="4157" xr:uid="{D0DAFFA6-78B0-4094-BAE2-C03C2E564FF8}"/>
    <cellStyle name="20% - Énfasis5 10" xfId="4158" xr:uid="{35E8680B-E148-4663-A266-A188F28239FD}"/>
    <cellStyle name="20% - Énfasis5 10 2" xfId="4159" xr:uid="{7D1AF04D-B204-4544-B4D3-4EFF399BFE6A}"/>
    <cellStyle name="20% - Énfasis5 11" xfId="4160" xr:uid="{27C54A45-CF75-4AB0-A820-CBA4E11C66C7}"/>
    <cellStyle name="20% - Énfasis5 11 2" xfId="4161" xr:uid="{698DB698-3C79-4E61-A442-B6DDFD99B872}"/>
    <cellStyle name="20% - Énfasis5 12" xfId="4162" xr:uid="{06045643-D5B9-4578-A142-E1BCB9EDF33C}"/>
    <cellStyle name="20% - Énfasis5 12 2" xfId="4163" xr:uid="{283C347B-7817-40CC-B2C3-8906D955CD56}"/>
    <cellStyle name="20% - Énfasis5 13" xfId="4164" xr:uid="{D4F915FF-D445-4BB0-B2C5-8A53FE87DEBF}"/>
    <cellStyle name="20% - Énfasis5 13 2" xfId="4165" xr:uid="{05EE2E49-2D8C-4B4D-98E7-517A916476DE}"/>
    <cellStyle name="20% - Énfasis5 14" xfId="4166" xr:uid="{418C9CB9-3080-41D2-ACF9-752B9AED205D}"/>
    <cellStyle name="20% - Énfasis5 14 2" xfId="4167" xr:uid="{C1A6D46E-AA34-484F-829A-3F3520E46446}"/>
    <cellStyle name="20% - Énfasis5 15" xfId="4168" xr:uid="{C85BAFC7-A798-4754-89D5-8CE34743FE03}"/>
    <cellStyle name="20% - Énfasis5 15 2" xfId="4169" xr:uid="{061CF602-3B78-41DA-906E-F23B642F988D}"/>
    <cellStyle name="20% - Énfasis5 16" xfId="4170" xr:uid="{10DEA308-D495-48D9-84A3-3EED9FCD303E}"/>
    <cellStyle name="20% - Énfasis5 2" xfId="878" xr:uid="{235B8AAD-4A79-46BE-BA5E-35E0C91DD028}"/>
    <cellStyle name="20% - Énfasis5 2 2" xfId="879" xr:uid="{1FC47B45-0753-414D-94E8-01D618D39D58}"/>
    <cellStyle name="20% - Énfasis5 2 2 2" xfId="4171" xr:uid="{F5E5932C-013E-40AE-AE68-6265DB7FA62F}"/>
    <cellStyle name="20% - Énfasis5 2 2 3" xfId="4172" xr:uid="{AC169D03-2B59-4BE5-8348-C188280DB86C}"/>
    <cellStyle name="20% - Énfasis5 2 2 4" xfId="4173" xr:uid="{61F9B12C-AFD4-4C57-A049-EB3AAF584FC1}"/>
    <cellStyle name="20% - Énfasis5 2 2 4 2" xfId="4174" xr:uid="{39FC4923-E09C-4F62-A550-8BAB9A0076CB}"/>
    <cellStyle name="20% - Énfasis5 2 3" xfId="4175" xr:uid="{E51C769D-E284-4A5B-B9B6-EB340D139999}"/>
    <cellStyle name="20% - Énfasis5 2 4" xfId="4176" xr:uid="{5C0536C7-AAEE-4DF7-AE57-72AD92F41101}"/>
    <cellStyle name="20% - Énfasis5 2 4 2" xfId="4177" xr:uid="{0DB13101-2DB6-4DE3-98C1-4536884D6018}"/>
    <cellStyle name="20% - Énfasis5 2 5" xfId="4178" xr:uid="{22294EED-6774-46FC-B58C-CDDDE63F079B}"/>
    <cellStyle name="20% - Énfasis5 2 6" xfId="4179" xr:uid="{CD9A5F24-69FC-4FA6-8E71-994A6327DE19}"/>
    <cellStyle name="20% - Énfasis5 2_Deuda septiembre_marcos" xfId="880" xr:uid="{6B501B7A-6717-4C73-9AD3-D873D2567CE5}"/>
    <cellStyle name="20% - Énfasis5 3" xfId="3312" xr:uid="{65B08610-4EEB-4000-A30E-E78911C3D23B}"/>
    <cellStyle name="20% - Énfasis5 3 2" xfId="4180" xr:uid="{0E5E2948-39C6-4B9F-925A-C720A1AD7128}"/>
    <cellStyle name="20% - Énfasis5 3 3" xfId="4181" xr:uid="{796FAE2F-CEB4-4EAD-B8D9-21FF297B2191}"/>
    <cellStyle name="20% - Énfasis5 3 4" xfId="4182" xr:uid="{A4E0752D-10C8-4E0C-A8D8-43C065D45AAE}"/>
    <cellStyle name="20% - Énfasis5 4" xfId="4183" xr:uid="{03B4F924-35D7-48B3-AE89-6E4D2BE668E0}"/>
    <cellStyle name="20% - Énfasis5 4 2" xfId="4184" xr:uid="{A21F4626-807D-4158-ABC4-A421DE6BEF07}"/>
    <cellStyle name="20% - Énfasis5 4 3" xfId="4185" xr:uid="{3720DB6E-86E7-45B0-BB32-A919F6D423BE}"/>
    <cellStyle name="20% - Énfasis5 5" xfId="4186" xr:uid="{D4F46481-B041-4F6E-878A-22E3CB40F645}"/>
    <cellStyle name="20% - Énfasis5 5 2" xfId="4187" xr:uid="{57CD45E8-2B38-4BE5-B1AC-BB64E99B97EE}"/>
    <cellStyle name="20% - Énfasis5 6" xfId="4188" xr:uid="{2FD7FEC9-7452-46A2-BF89-0DED68A7EF17}"/>
    <cellStyle name="20% - Énfasis5 6 2" xfId="4189" xr:uid="{EB7D3A21-26F0-486A-8B07-E5B739866BF1}"/>
    <cellStyle name="20% - Énfasis5 7" xfId="4190" xr:uid="{25716064-B90C-4A57-A83E-D0039025E80A}"/>
    <cellStyle name="20% - Énfasis5 7 2" xfId="4191" xr:uid="{780AA358-7994-41A5-A96A-64E0B86A9C29}"/>
    <cellStyle name="20% - Énfasis5 8" xfId="4192" xr:uid="{ABA4A31E-41A8-4241-8D5A-649564432449}"/>
    <cellStyle name="20% - Énfasis5 8 2" xfId="4193" xr:uid="{FB690D48-5BE2-4B03-90C1-BA5130D9EDA4}"/>
    <cellStyle name="20% - Énfasis5 9" xfId="4194" xr:uid="{49A5B6DC-5133-4B10-92BD-08ECEEF2820D}"/>
    <cellStyle name="20% - Énfasis5 9 2" xfId="4195" xr:uid="{77149EF9-FF6E-485F-8DB0-B03F1C130A4E}"/>
    <cellStyle name="20% - Énfasis6 10" xfId="4196" xr:uid="{E0A1CB94-BC54-4280-A980-90EAD1271DB2}"/>
    <cellStyle name="20% - Énfasis6 10 2" xfId="4197" xr:uid="{20E7596B-146D-4A9D-8AB2-3ABF266A4910}"/>
    <cellStyle name="20% - Énfasis6 11" xfId="4198" xr:uid="{5177FD89-9D79-44C7-8326-B9E668AB9CD6}"/>
    <cellStyle name="20% - Énfasis6 11 2" xfId="4199" xr:uid="{79A2B741-C3DB-4699-8DA6-49741E5E1D2B}"/>
    <cellStyle name="20% - Énfasis6 12" xfId="4200" xr:uid="{87E77041-F725-4B4F-9AB9-E8C57FE6B1AB}"/>
    <cellStyle name="20% - Énfasis6 12 2" xfId="4201" xr:uid="{B0D033F3-5A07-440D-AFA8-42C67D772925}"/>
    <cellStyle name="20% - Énfasis6 13" xfId="4202" xr:uid="{7253F785-D434-4B4A-B883-48AE6BD24DE3}"/>
    <cellStyle name="20% - Énfasis6 13 2" xfId="4203" xr:uid="{0DE82A70-DE4F-43E7-8AF0-BC7931E0F509}"/>
    <cellStyle name="20% - Énfasis6 14" xfId="4204" xr:uid="{2328221F-67E2-41E4-A330-6D8A2950B69F}"/>
    <cellStyle name="20% - Énfasis6 14 2" xfId="4205" xr:uid="{9A3AB447-F579-4FED-AB52-9AF0145AD706}"/>
    <cellStyle name="20% - Énfasis6 15" xfId="4206" xr:uid="{C3F89C75-270F-4A6A-B0AC-AF0EE3ECD2AD}"/>
    <cellStyle name="20% - Énfasis6 15 2" xfId="4207" xr:uid="{1EA3C8D8-F9E7-4D1A-B26E-AFB7D6FB18CE}"/>
    <cellStyle name="20% - Énfasis6 16" xfId="4208" xr:uid="{487FB33C-0A21-450B-948F-A85CA5D514F7}"/>
    <cellStyle name="20% - Énfasis6 2" xfId="881" xr:uid="{685F98BF-7B94-4B8E-8054-0D4723B4BC1D}"/>
    <cellStyle name="20% - Énfasis6 2 2" xfId="882" xr:uid="{1AFBF6AB-D903-43F0-AE8F-EFD02CE9B773}"/>
    <cellStyle name="20% - Énfasis6 2 2 2" xfId="4209" xr:uid="{3D1F1C8A-95F4-41FB-8C09-6EE4B2D33EBD}"/>
    <cellStyle name="20% - Énfasis6 2 2 3" xfId="4210" xr:uid="{642F4107-6EE5-478B-AA1B-941C3C291F9B}"/>
    <cellStyle name="20% - Énfasis6 2 2 4" xfId="4211" xr:uid="{1C514093-F748-4FB7-9C15-615BE1641AB9}"/>
    <cellStyle name="20% - Énfasis6 2 2 4 2" xfId="4212" xr:uid="{F5DFFE89-9C4F-45D2-888E-53E97FF38CD1}"/>
    <cellStyle name="20% - Énfasis6 2 3" xfId="4213" xr:uid="{AA50C13B-4B07-461F-9F9A-4A0BD3BC80C3}"/>
    <cellStyle name="20% - Énfasis6 2 4" xfId="4214" xr:uid="{8E275D4A-1B36-4FF8-A828-F7E45D650371}"/>
    <cellStyle name="20% - Énfasis6 2 4 2" xfId="4215" xr:uid="{7BA82345-F218-4D4F-8DF3-A27DF2797F91}"/>
    <cellStyle name="20% - Énfasis6 2 5" xfId="4216" xr:uid="{0618FC04-F9C9-442D-B9A2-E2DC926B6CB1}"/>
    <cellStyle name="20% - Énfasis6 2 6" xfId="4217" xr:uid="{8E11A328-8F64-4093-8B39-392463ABAC77}"/>
    <cellStyle name="20% - Énfasis6 2_Deuda septiembre_marcos" xfId="883" xr:uid="{A4CB6F94-4CD5-40B0-B0D2-4D5400B70CD0}"/>
    <cellStyle name="20% - Énfasis6 3" xfId="3313" xr:uid="{3A463571-4FCE-4357-9EF6-DE962F6832D7}"/>
    <cellStyle name="20% - Énfasis6 3 2" xfId="4218" xr:uid="{C3744471-0624-40BC-ADCC-00CBC10B286F}"/>
    <cellStyle name="20% - Énfasis6 3 3" xfId="4219" xr:uid="{E64E942F-031A-4F7A-AA66-3CFE83326AB8}"/>
    <cellStyle name="20% - Énfasis6 3 4" xfId="4220" xr:uid="{C299CCE6-41BF-4426-AB63-14258F67E26A}"/>
    <cellStyle name="20% - Énfasis6 4" xfId="4221" xr:uid="{0FF184D2-BB20-499C-9292-6DE3DD69DE33}"/>
    <cellStyle name="20% - Énfasis6 4 2" xfId="4222" xr:uid="{A54B2546-1EB1-4360-85DC-4D23843370CB}"/>
    <cellStyle name="20% - Énfasis6 4 3" xfId="4223" xr:uid="{8CD091ED-5FB7-4583-8E86-56D55759626B}"/>
    <cellStyle name="20% - Énfasis6 5" xfId="4224" xr:uid="{CC0F6C2E-46A3-42C6-8405-EED717581B6C}"/>
    <cellStyle name="20% - Énfasis6 5 2" xfId="4225" xr:uid="{B26C6AD3-A223-4134-980A-171263B301E5}"/>
    <cellStyle name="20% - Énfasis6 6" xfId="4226" xr:uid="{05FC67E7-CA3E-4747-B693-9212AD17DBB5}"/>
    <cellStyle name="20% - Énfasis6 6 2" xfId="4227" xr:uid="{A7EF4477-3487-4F0E-8A27-1B34F3A34DFA}"/>
    <cellStyle name="20% - Énfasis6 7" xfId="4228" xr:uid="{45D108F2-3DA2-482F-9C89-72A2AF531B71}"/>
    <cellStyle name="20% - Énfasis6 7 2" xfId="4229" xr:uid="{43DA7B16-32C5-4542-97E9-C42B79821E23}"/>
    <cellStyle name="20% - Énfasis6 8" xfId="4230" xr:uid="{EBB51C5D-07F8-4044-8771-9B7985140475}"/>
    <cellStyle name="20% - Énfasis6 8 2" xfId="4231" xr:uid="{F2A46E21-2234-4E21-AF27-12B610ECE4E7}"/>
    <cellStyle name="20% - Énfasis6 9" xfId="4232" xr:uid="{E5BF0BE8-1285-478C-A73B-00131D8FDAE3}"/>
    <cellStyle name="20% - Énfasis6 9 2" xfId="4233" xr:uid="{98CB0F47-238D-478D-980A-E07E7FCBD926}"/>
    <cellStyle name="40% - Ênfase1" xfId="884" xr:uid="{BEFD3F2A-082F-43B0-92AE-1B80FA240E93}"/>
    <cellStyle name="40% - Ênfase2" xfId="885" xr:uid="{22B2F62A-FE5C-453B-A614-6F35F04240B3}"/>
    <cellStyle name="40% - Ênfase3" xfId="886" xr:uid="{78EE540B-9E81-40EB-9C6B-DDB7367D9439}"/>
    <cellStyle name="40% - Ênfase4" xfId="887" xr:uid="{490C4358-406A-4B04-97D4-ED2C19566C6C}"/>
    <cellStyle name="40% - Ênfase5" xfId="888" xr:uid="{0C458B09-1165-4B49-9312-AD1C3066C18E}"/>
    <cellStyle name="40% - Ênfase6" xfId="889" xr:uid="{06EB023D-BFE2-4034-AFAB-611677122A1F}"/>
    <cellStyle name="40% - Énfasis1 10" xfId="4234" xr:uid="{EC01425B-8161-45F9-8087-F4FAF3EB032A}"/>
    <cellStyle name="40% - Énfasis1 10 2" xfId="4235" xr:uid="{1612FC25-18C7-4CA8-96D7-F11F48F970DA}"/>
    <cellStyle name="40% - Énfasis1 11" xfId="4236" xr:uid="{53594E4F-378A-493E-AAB8-274E37842B7F}"/>
    <cellStyle name="40% - Énfasis1 11 2" xfId="4237" xr:uid="{61E25F80-D841-4F25-A8B8-518E41FD2D2C}"/>
    <cellStyle name="40% - Énfasis1 12" xfId="4238" xr:uid="{6E1DDC21-74AA-4B9A-B144-78E568DAB2DB}"/>
    <cellStyle name="40% - Énfasis1 12 2" xfId="4239" xr:uid="{3017FE97-033C-4AEE-BD1C-1CF918FEBAD8}"/>
    <cellStyle name="40% - Énfasis1 13" xfId="4240" xr:uid="{BB74379E-752C-4CB0-A1B9-D03072DECA07}"/>
    <cellStyle name="40% - Énfasis1 13 2" xfId="4241" xr:uid="{A5AD6E58-4520-4B0F-B714-6C490B47EEB5}"/>
    <cellStyle name="40% - Énfasis1 14" xfId="4242" xr:uid="{1C6F5E08-307E-4071-8EEC-97EB73208B70}"/>
    <cellStyle name="40% - Énfasis1 14 2" xfId="4243" xr:uid="{E378968B-641E-4B45-B8C0-3310928C44BE}"/>
    <cellStyle name="40% - Énfasis1 15" xfId="4244" xr:uid="{DD03E0B1-A485-4A50-8067-B453AD6CA6DB}"/>
    <cellStyle name="40% - Énfasis1 15 2" xfId="4245" xr:uid="{3E0BE928-9F77-48F2-AA9B-B758117F309B}"/>
    <cellStyle name="40% - Énfasis1 16" xfId="4246" xr:uid="{7AC6F8DF-995F-45A4-B0EA-F1BBAEBB28C8}"/>
    <cellStyle name="40% - Énfasis1 2" xfId="890" xr:uid="{900521DE-DE47-47A9-859E-04BDBC050808}"/>
    <cellStyle name="40% - Énfasis1 2 2" xfId="891" xr:uid="{F6535BA0-B6A8-4D8C-91D4-A1041F2932A6}"/>
    <cellStyle name="40% - Énfasis1 2 2 2" xfId="4247" xr:uid="{3A095B41-3D77-4934-B697-7EF2DCB37BC7}"/>
    <cellStyle name="40% - Énfasis1 2 2 3" xfId="4248" xr:uid="{81797E5F-EB7A-4DE8-A0E7-F3A323ED1127}"/>
    <cellStyle name="40% - Énfasis1 2 2 4" xfId="4249" xr:uid="{2E195B08-79A9-4C1B-B6BA-B7FBDFB11EC8}"/>
    <cellStyle name="40% - Énfasis1 2 2 4 2" xfId="4250" xr:uid="{E37AA103-B9FB-4B6A-BC1C-E23A52805CEA}"/>
    <cellStyle name="40% - Énfasis1 2 3" xfId="4251" xr:uid="{A131695A-9BB2-42C4-91D3-8CC1EF8BCFA6}"/>
    <cellStyle name="40% - Énfasis1 2 4" xfId="4252" xr:uid="{6C37498C-DF88-4F80-B365-FD7EE7060E87}"/>
    <cellStyle name="40% - Énfasis1 2 4 2" xfId="4253" xr:uid="{B595A233-9E36-418A-AD71-1E97BE7EEA86}"/>
    <cellStyle name="40% - Énfasis1 2 5" xfId="4254" xr:uid="{98005490-68C8-4685-8304-BCE109948D52}"/>
    <cellStyle name="40% - Énfasis1 2 6" xfId="4255" xr:uid="{C99E9560-6676-4828-880A-BC97C827764F}"/>
    <cellStyle name="40% - Énfasis1 2_Deuda septiembre_marcos" xfId="892" xr:uid="{06139B5D-171D-4560-991C-A4391E68AE9E}"/>
    <cellStyle name="40% - Énfasis1 3" xfId="3314" xr:uid="{ACC45B01-F386-4DAE-B4CF-8650BA04A391}"/>
    <cellStyle name="40% - Énfasis1 3 2" xfId="4256" xr:uid="{83B30CBE-2B36-45E6-BCE3-7D6FE5509AEF}"/>
    <cellStyle name="40% - Énfasis1 3 3" xfId="4257" xr:uid="{8C7A168A-2166-4444-A613-9042D4158C6B}"/>
    <cellStyle name="40% - Énfasis1 3 4" xfId="4258" xr:uid="{8A99B5D5-BF73-422C-9BAD-3BED9A229EC5}"/>
    <cellStyle name="40% - Énfasis1 4" xfId="4259" xr:uid="{44EFEA99-5823-4C95-A49E-1BE0F5E81E73}"/>
    <cellStyle name="40% - Énfasis1 4 2" xfId="4260" xr:uid="{CFFECFA2-4E0C-49A9-8904-54FFAE653B2B}"/>
    <cellStyle name="40% - Énfasis1 4 3" xfId="4261" xr:uid="{8FFB7420-1B6E-46AF-BD2E-B13395E4B412}"/>
    <cellStyle name="40% - Énfasis1 5" xfId="4262" xr:uid="{E87D099F-4B21-4658-BA0A-1E182AA0AD2B}"/>
    <cellStyle name="40% - Énfasis1 5 2" xfId="4263" xr:uid="{2A08FAA3-9E2B-433F-B787-E6D5BD185303}"/>
    <cellStyle name="40% - Énfasis1 6" xfId="4264" xr:uid="{B7185270-9AB6-43F7-9A5A-D4359D973AF2}"/>
    <cellStyle name="40% - Énfasis1 6 2" xfId="4265" xr:uid="{2F6FE32B-F1CE-43E4-B9FF-C2C80E2BD744}"/>
    <cellStyle name="40% - Énfasis1 7" xfId="4266" xr:uid="{4EB2F24D-7EAC-4337-AF63-82B184F395D9}"/>
    <cellStyle name="40% - Énfasis1 7 2" xfId="4267" xr:uid="{5F30E5B3-3EE8-41A9-97E6-DBC8563BB49E}"/>
    <cellStyle name="40% - Énfasis1 8" xfId="4268" xr:uid="{8DAF72C0-9380-4870-9FF7-72002DA03C29}"/>
    <cellStyle name="40% - Énfasis1 8 2" xfId="4269" xr:uid="{798E7DE3-5134-4DEF-B355-ADE5737277A3}"/>
    <cellStyle name="40% - Énfasis1 9" xfId="4270" xr:uid="{8419C003-0F7A-43C1-BB7B-AABDCEC04FA1}"/>
    <cellStyle name="40% - Énfasis1 9 2" xfId="4271" xr:uid="{DACD6436-6015-46FE-8006-FD95B344FB68}"/>
    <cellStyle name="40% - Énfasis2 10" xfId="4272" xr:uid="{71C24314-81B8-44DE-A4FE-8B4463A9DFBD}"/>
    <cellStyle name="40% - Énfasis2 10 2" xfId="4273" xr:uid="{B3061EB8-E570-49CB-BF53-CBD67FD73015}"/>
    <cellStyle name="40% - Énfasis2 11" xfId="4274" xr:uid="{692332D4-39EB-4D16-92F4-5908A6B50234}"/>
    <cellStyle name="40% - Énfasis2 11 2" xfId="4275" xr:uid="{BBE6FC13-C07F-4D83-AB65-8B9923CAEF8F}"/>
    <cellStyle name="40% - Énfasis2 12" xfId="4276" xr:uid="{F8B7E549-6D43-43E4-B278-5BAD15F0CA09}"/>
    <cellStyle name="40% - Énfasis2 12 2" xfId="4277" xr:uid="{2D5889F7-0679-4119-88AC-510D0B1F57C1}"/>
    <cellStyle name="40% - Énfasis2 13" xfId="4278" xr:uid="{2E106524-099B-406C-B4C5-00BD6D607D21}"/>
    <cellStyle name="40% - Énfasis2 13 2" xfId="4279" xr:uid="{AD97C861-74CB-4013-90D2-4B9768B7862D}"/>
    <cellStyle name="40% - Énfasis2 14" xfId="4280" xr:uid="{A46ED91C-7D28-4D52-A9D2-C49FFB6AFFFB}"/>
    <cellStyle name="40% - Énfasis2 14 2" xfId="4281" xr:uid="{10ECC679-42BC-4E38-9F25-7E3E70FB3EB8}"/>
    <cellStyle name="40% - Énfasis2 15" xfId="4282" xr:uid="{E4C756FC-73CB-43D3-B6D1-0DD573E9D0E3}"/>
    <cellStyle name="40% - Énfasis2 2" xfId="893" xr:uid="{E164A2F1-1073-4597-9370-7DA34CD4CA86}"/>
    <cellStyle name="40% - Énfasis2 2 2" xfId="4283" xr:uid="{F7AE8A53-E8F4-4305-BE24-6FB16D1A8C02}"/>
    <cellStyle name="40% - Énfasis2 2 2 2" xfId="4284" xr:uid="{050807A8-0F76-40C0-9F1D-6130FC718662}"/>
    <cellStyle name="40% - Énfasis2 2 3" xfId="4285" xr:uid="{02CA62DD-0F91-44FB-B156-7727B2C80177}"/>
    <cellStyle name="40% - Énfasis2 2 3 2" xfId="4286" xr:uid="{946FA20E-A54B-44DA-9229-8626D97748A4}"/>
    <cellStyle name="40% - Énfasis2 2 4" xfId="4287" xr:uid="{45B2D116-494F-4036-BE56-881BDC758EE9}"/>
    <cellStyle name="40% - Énfasis2 2 5" xfId="4288" xr:uid="{9C1F61F3-7AEB-46E1-8497-A11CEEB8D4AC}"/>
    <cellStyle name="40% - Énfasis2 3" xfId="3315" xr:uid="{5D78035B-8A68-4AF1-B7F8-0E0A0F39F551}"/>
    <cellStyle name="40% - Énfasis2 3 2" xfId="4289" xr:uid="{B1686755-0D2C-4685-8A73-4CFCB548D64B}"/>
    <cellStyle name="40% - Énfasis2 3 3" xfId="4290" xr:uid="{B44454EF-FA7F-443E-BBF2-021E19B3C70E}"/>
    <cellStyle name="40% - Énfasis2 3 4" xfId="4291" xr:uid="{11F23911-8590-46AD-A333-3DDF6AEDE864}"/>
    <cellStyle name="40% - Énfasis2 4" xfId="4292" xr:uid="{D01BAC4B-82BC-4EBB-BAE4-1D7694121306}"/>
    <cellStyle name="40% - Énfasis2 4 2" xfId="4293" xr:uid="{5C2961FB-09BF-428B-8BA8-C691B58BCB5C}"/>
    <cellStyle name="40% - Énfasis2 4 3" xfId="4294" xr:uid="{E699CB10-765A-4747-B609-A4641596292F}"/>
    <cellStyle name="40% - Énfasis2 5" xfId="4295" xr:uid="{71ECB9A9-3216-4E38-8F08-E8433C206F63}"/>
    <cellStyle name="40% - Énfasis2 5 2" xfId="4296" xr:uid="{6786254A-1820-4672-BFCD-4508494335B5}"/>
    <cellStyle name="40% - Énfasis2 6" xfId="4297" xr:uid="{F7582291-25C8-407C-88DB-A8EA1E7EAC56}"/>
    <cellStyle name="40% - Énfasis2 6 2" xfId="4298" xr:uid="{657428BF-ED99-4676-B2C7-FB0BB0A72321}"/>
    <cellStyle name="40% - Énfasis2 7" xfId="4299" xr:uid="{AF80CE11-5029-4925-A5EC-8CEFAF27FD9E}"/>
    <cellStyle name="40% - Énfasis2 7 2" xfId="4300" xr:uid="{07304C97-665C-4236-8C6E-BC20BBB42FD8}"/>
    <cellStyle name="40% - Énfasis2 8" xfId="4301" xr:uid="{C826C9CF-F8B4-4706-910F-C1516B0D6DFE}"/>
    <cellStyle name="40% - Énfasis2 8 2" xfId="4302" xr:uid="{1D908660-E275-4D9D-9B2D-076EAA9578A2}"/>
    <cellStyle name="40% - Énfasis2 9" xfId="4303" xr:uid="{3537390B-C874-4331-A9E8-8D34445422F5}"/>
    <cellStyle name="40% - Énfasis2 9 2" xfId="4304" xr:uid="{1E607DDA-9C1F-42D2-8526-0A47A01EAF9D}"/>
    <cellStyle name="40% - Énfasis3 10" xfId="4305" xr:uid="{FC8DBBC6-CAA4-4533-BCD0-E7567FC5C0D3}"/>
    <cellStyle name="40% - Énfasis3 10 2" xfId="4306" xr:uid="{599EA989-420B-4373-A1AE-E6600126B848}"/>
    <cellStyle name="40% - Énfasis3 11" xfId="4307" xr:uid="{86BB9806-858F-4075-8FF5-444930DC1D7D}"/>
    <cellStyle name="40% - Énfasis3 11 2" xfId="4308" xr:uid="{07E7DFD2-7E54-430E-B506-403BB7500187}"/>
    <cellStyle name="40% - Énfasis3 12" xfId="4309" xr:uid="{52423466-976D-4CAE-A287-A0408104CBAC}"/>
    <cellStyle name="40% - Énfasis3 12 2" xfId="4310" xr:uid="{86D2BF4E-F838-4738-9956-B248A1A226AE}"/>
    <cellStyle name="40% - Énfasis3 13" xfId="4311" xr:uid="{A32F5C20-AF9B-4046-9AA2-B028E468E81C}"/>
    <cellStyle name="40% - Énfasis3 13 2" xfId="4312" xr:uid="{C4ED5383-D116-4BEB-8479-3F8FF5ACBC47}"/>
    <cellStyle name="40% - Énfasis3 14" xfId="4313" xr:uid="{49805D6F-DE97-4C11-839D-55EB06CED7E6}"/>
    <cellStyle name="40% - Énfasis3 14 2" xfId="4314" xr:uid="{FA95BCF9-05B2-43C8-AE81-49476CBBDF68}"/>
    <cellStyle name="40% - Énfasis3 15" xfId="4315" xr:uid="{5F80CF3A-6706-4471-81E5-20868D9FCB48}"/>
    <cellStyle name="40% - Énfasis3 15 2" xfId="4316" xr:uid="{CEA4B27D-C411-468E-B8AF-4E1C9E30F859}"/>
    <cellStyle name="40% - Énfasis3 16" xfId="4317" xr:uid="{525F29F3-317D-4520-B862-F553E050A44F}"/>
    <cellStyle name="40% - Énfasis3 16 2" xfId="4318" xr:uid="{24E8C4C5-09CA-4F0B-8B7A-4CE1C5218C3C}"/>
    <cellStyle name="40% - Énfasis3 17" xfId="4319" xr:uid="{2A7A1D10-A6F1-452D-B3BF-B4D65973210B}"/>
    <cellStyle name="40% - Énfasis3 2" xfId="894" xr:uid="{7122AB38-99EF-4E46-AFAE-082005D6F136}"/>
    <cellStyle name="40% - Énfasis3 2 2" xfId="895" xr:uid="{B09ECD33-972F-4A76-B70C-79B523AFDB28}"/>
    <cellStyle name="40% - Énfasis3 2 3" xfId="4320" xr:uid="{C3EDE19C-150C-4BFB-873D-7F82FA1EA509}"/>
    <cellStyle name="40% - Énfasis3 2 4" xfId="4321" xr:uid="{8885B2B8-04DC-42AD-8BF0-80B9120C295C}"/>
    <cellStyle name="40% - Énfasis3 2 4 2" xfId="4322" xr:uid="{875AA920-7DB9-4270-8038-AF2560E0FABE}"/>
    <cellStyle name="40% - Énfasis3 2 5" xfId="4323" xr:uid="{BC321A1B-3683-4170-95F2-264011FC3A32}"/>
    <cellStyle name="40% - Énfasis3 2 6" xfId="4324" xr:uid="{71137152-1153-4A6A-B2A0-6F00F7ACB4C0}"/>
    <cellStyle name="40% - Énfasis3 2_Deuda septiembre_marcos" xfId="896" xr:uid="{745A3817-5438-4D8D-8743-75128E4257F9}"/>
    <cellStyle name="40% - Énfasis3 3" xfId="897" xr:uid="{C01621EC-A29B-4BB3-9B27-668855EB49C3}"/>
    <cellStyle name="40% - Énfasis3 3 2" xfId="898" xr:uid="{A044F849-223C-4D9F-A16D-C5A45BBA9C0B}"/>
    <cellStyle name="40% - Énfasis3 3_Deuda septiembre_marcos" xfId="899" xr:uid="{2FA26B15-6CE6-4FC6-AAB2-68B117477CA0}"/>
    <cellStyle name="40% - Énfasis3 4" xfId="900" xr:uid="{4D1E9A0B-9097-407C-B765-663893415C8B}"/>
    <cellStyle name="40% - Énfasis3 4 2" xfId="4325" xr:uid="{1CB7D6AE-B11D-4AAD-A717-332DE0CD41D4}"/>
    <cellStyle name="40% - Énfasis3 4 3" xfId="4326" xr:uid="{481C9A42-54B3-4A81-86B8-CEE27A760896}"/>
    <cellStyle name="40% - Énfasis3 5" xfId="4327" xr:uid="{A2E0999D-4E64-47CB-9316-8A5A249211C7}"/>
    <cellStyle name="40% - Énfasis3 5 2" xfId="4328" xr:uid="{2A25C0A5-F877-421F-B400-5E7949F6DDBA}"/>
    <cellStyle name="40% - Énfasis3 5 3" xfId="4329" xr:uid="{72651A95-0042-4FAC-9BA0-301AEDBEBA36}"/>
    <cellStyle name="40% - Énfasis3 6" xfId="4330" xr:uid="{281805D9-D5D3-4624-A695-B8ADD50BC09B}"/>
    <cellStyle name="40% - Énfasis3 6 2" xfId="4331" xr:uid="{1854C824-CE7B-4CEF-8221-8DDA66D8A6D8}"/>
    <cellStyle name="40% - Énfasis3 7" xfId="4332" xr:uid="{82831AF9-B1E9-47DC-9524-D3870D72FA29}"/>
    <cellStyle name="40% - Énfasis3 7 2" xfId="4333" xr:uid="{CA123BA6-296B-41BC-BB86-1B37BF43B3EB}"/>
    <cellStyle name="40% - Énfasis3 8" xfId="4334" xr:uid="{2C50AA87-5CBC-4131-B8A9-E370D6E2198F}"/>
    <cellStyle name="40% - Énfasis3 8 2" xfId="4335" xr:uid="{FF5D5847-4A44-4C21-A0BE-44C1A785A4EA}"/>
    <cellStyle name="40% - Énfasis3 9" xfId="4336" xr:uid="{408017ED-5696-4913-88A6-D5354AAA8964}"/>
    <cellStyle name="40% - Énfasis3 9 2" xfId="4337" xr:uid="{5AC51601-4BA0-4681-A673-A22669BB0AAA}"/>
    <cellStyle name="40% - Énfasis4 10" xfId="4338" xr:uid="{842A2E01-F206-4B9C-9992-3B50506A421A}"/>
    <cellStyle name="40% - Énfasis4 10 2" xfId="4339" xr:uid="{25CC9844-567E-493C-B534-7B5E47C8C27A}"/>
    <cellStyle name="40% - Énfasis4 11" xfId="4340" xr:uid="{F89E16FA-C9FD-4869-B37F-0D964F277E06}"/>
    <cellStyle name="40% - Énfasis4 11 2" xfId="4341" xr:uid="{043B7A3D-CD9A-440C-8D91-0F02E245E92F}"/>
    <cellStyle name="40% - Énfasis4 12" xfId="4342" xr:uid="{064DF8DC-1B3C-4019-B2D1-087CBF7427E6}"/>
    <cellStyle name="40% - Énfasis4 12 2" xfId="4343" xr:uid="{4FFAEFF7-EF62-456B-B496-2EBD058C693C}"/>
    <cellStyle name="40% - Énfasis4 13" xfId="4344" xr:uid="{10D39AFB-57CB-4951-B0FB-3B9A0DA155FA}"/>
    <cellStyle name="40% - Énfasis4 13 2" xfId="4345" xr:uid="{DE6C305F-A11E-4D78-BD54-9720E291AB8C}"/>
    <cellStyle name="40% - Énfasis4 14" xfId="4346" xr:uid="{AF84EACB-A7C0-43C2-945D-E3048DBE3127}"/>
    <cellStyle name="40% - Énfasis4 14 2" xfId="4347" xr:uid="{61EBE616-DDE1-40A4-8818-F10BF64BE19C}"/>
    <cellStyle name="40% - Énfasis4 15" xfId="4348" xr:uid="{7868361F-2860-40BA-B6A3-529B89EDE764}"/>
    <cellStyle name="40% - Énfasis4 15 2" xfId="4349" xr:uid="{731D6B6F-5409-4318-B639-41E6DCBF1149}"/>
    <cellStyle name="40% - Énfasis4 16" xfId="4350" xr:uid="{28FED8A3-F189-4981-8343-EA3D7F8C2C56}"/>
    <cellStyle name="40% - Énfasis4 2" xfId="901" xr:uid="{427C3382-B7D3-415B-AC19-A7FB756311AA}"/>
    <cellStyle name="40% - Énfasis4 2 2" xfId="902" xr:uid="{40E53FB8-EC85-4C93-B685-87CE3CF6B43C}"/>
    <cellStyle name="40% - Énfasis4 2 2 2" xfId="4351" xr:uid="{B91A982C-9B8C-4396-945C-EB82F3FCD3FB}"/>
    <cellStyle name="40% - Énfasis4 2 2 3" xfId="4352" xr:uid="{CCEF3D24-8C1F-455C-B20F-64C6811BF719}"/>
    <cellStyle name="40% - Énfasis4 2 2 4" xfId="4353" xr:uid="{3853D1FD-CE7B-462D-9DDA-1D61F0AFE417}"/>
    <cellStyle name="40% - Énfasis4 2 2 4 2" xfId="4354" xr:uid="{1AEF8DD2-3FF4-4909-944D-90389FAA9657}"/>
    <cellStyle name="40% - Énfasis4 2 3" xfId="4355" xr:uid="{E2A51D34-241F-4190-B5D1-762CED44D6C1}"/>
    <cellStyle name="40% - Énfasis4 2 4" xfId="4356" xr:uid="{BCDD581D-BC06-44FF-ABC3-5351084393E0}"/>
    <cellStyle name="40% - Énfasis4 2 4 2" xfId="4357" xr:uid="{E22E5118-E8C5-4ACE-A3A6-B31ED0F4E20E}"/>
    <cellStyle name="40% - Énfasis4 2 5" xfId="4358" xr:uid="{2E6E214F-4637-4CCB-8B78-EFFBF0FC9FAD}"/>
    <cellStyle name="40% - Énfasis4 2 6" xfId="4359" xr:uid="{D3455226-8951-4F7B-B325-9D70F774A59D}"/>
    <cellStyle name="40% - Énfasis4 2_Deuda septiembre_marcos" xfId="903" xr:uid="{F6C595CF-45CA-4AC1-99EB-F65911CD1B78}"/>
    <cellStyle name="40% - Énfasis4 3" xfId="3316" xr:uid="{728F899D-24B0-4199-A2D9-5771E9C5F27A}"/>
    <cellStyle name="40% - Énfasis4 3 2" xfId="4360" xr:uid="{B410A85C-AD33-4791-AA7D-3C1EED5D5DA9}"/>
    <cellStyle name="40% - Énfasis4 3 3" xfId="4361" xr:uid="{98EE111A-1F94-4F30-9D16-3976AF206AE7}"/>
    <cellStyle name="40% - Énfasis4 3 4" xfId="4362" xr:uid="{7F50BD78-667D-47F4-A059-FCABC07A2623}"/>
    <cellStyle name="40% - Énfasis4 4" xfId="4363" xr:uid="{992E9D2E-729F-4871-B2DA-75F81A4B0720}"/>
    <cellStyle name="40% - Énfasis4 4 2" xfId="4364" xr:uid="{F02C5A49-90A3-4BB4-9768-7A6B2DAAEA9E}"/>
    <cellStyle name="40% - Énfasis4 4 3" xfId="4365" xr:uid="{0EA25FF8-47F0-47ED-AD55-FD18F86A2257}"/>
    <cellStyle name="40% - Énfasis4 5" xfId="4366" xr:uid="{B60F32CF-6FF7-4405-BF0C-91E0E4A62198}"/>
    <cellStyle name="40% - Énfasis4 5 2" xfId="4367" xr:uid="{97161571-F2DF-4964-A77E-786FDA935E36}"/>
    <cellStyle name="40% - Énfasis4 6" xfId="4368" xr:uid="{CC4D061C-7269-4E82-BCA1-B02D755CF10F}"/>
    <cellStyle name="40% - Énfasis4 6 2" xfId="4369" xr:uid="{4B101F7D-78C4-4A86-9168-75DB7E9FE5DA}"/>
    <cellStyle name="40% - Énfasis4 7" xfId="4370" xr:uid="{69CF1812-277B-441F-B9B1-6EBFD3A93D51}"/>
    <cellStyle name="40% - Énfasis4 7 2" xfId="4371" xr:uid="{F2D520DE-ACA3-4251-8C09-7A272240E4F4}"/>
    <cellStyle name="40% - Énfasis4 8" xfId="4372" xr:uid="{32F9149B-85A7-489E-8AC8-508A0655EDAE}"/>
    <cellStyle name="40% - Énfasis4 8 2" xfId="4373" xr:uid="{41B8BA60-4E8E-4549-ADE8-5E4248BC36DD}"/>
    <cellStyle name="40% - Énfasis4 9" xfId="4374" xr:uid="{D94D0211-A547-4A4C-B76B-65053A1FDD5B}"/>
    <cellStyle name="40% - Énfasis4 9 2" xfId="4375" xr:uid="{3C7167B7-23B9-45F2-92AD-B85625ADE101}"/>
    <cellStyle name="40% - Énfasis5 10" xfId="4376" xr:uid="{9770BA1F-24B9-4007-BC86-7DEAF9A933A5}"/>
    <cellStyle name="40% - Énfasis5 10 2" xfId="4377" xr:uid="{0E192E61-6201-46F7-8C14-2A13D32BCAB9}"/>
    <cellStyle name="40% - Énfasis5 11" xfId="4378" xr:uid="{88CA0EE7-E618-4D4D-A36D-E06F2A514077}"/>
    <cellStyle name="40% - Énfasis5 11 2" xfId="4379" xr:uid="{76C6CD73-CA1F-4EF4-83C4-83D67D18803D}"/>
    <cellStyle name="40% - Énfasis5 12" xfId="4380" xr:uid="{664C13C4-86E2-4800-BCAD-F3D6B818CC7F}"/>
    <cellStyle name="40% - Énfasis5 12 2" xfId="4381" xr:uid="{30148F86-EC5D-4B1B-8257-949AD7808BE9}"/>
    <cellStyle name="40% - Énfasis5 13" xfId="4382" xr:uid="{FD34255B-F911-4F18-AAEF-88521C65C658}"/>
    <cellStyle name="40% - Énfasis5 13 2" xfId="4383" xr:uid="{F70416CE-CFDC-44CA-98EF-CCC528E5E6A3}"/>
    <cellStyle name="40% - Énfasis5 14" xfId="4384" xr:uid="{91ADB2B5-993D-4C7E-A142-43777915DE61}"/>
    <cellStyle name="40% - Énfasis5 14 2" xfId="4385" xr:uid="{489F5B20-0FC6-4F8F-A3EE-05E4686979B2}"/>
    <cellStyle name="40% - Énfasis5 15" xfId="4386" xr:uid="{A8B7CACF-5537-48DB-B07D-1A6CBCEC2877}"/>
    <cellStyle name="40% - Énfasis5 15 2" xfId="4387" xr:uid="{33929631-C66A-4A90-A4ED-AB76D08EC8F5}"/>
    <cellStyle name="40% - Énfasis5 16" xfId="4388" xr:uid="{5E1EE314-FDA2-42AF-87A0-648C90FFBA76}"/>
    <cellStyle name="40% - Énfasis5 2" xfId="904" xr:uid="{AD43B64C-65D8-434A-AB84-1A0B152295C2}"/>
    <cellStyle name="40% - Énfasis5 2 2" xfId="905" xr:uid="{F3CE5ECB-EFB8-444C-8C56-BC8F8DFD8E81}"/>
    <cellStyle name="40% - Énfasis5 2 2 2" xfId="4389" xr:uid="{AE107FA4-5C5A-418D-8733-8FBA29D91A2F}"/>
    <cellStyle name="40% - Énfasis5 2 2 3" xfId="4390" xr:uid="{D62F295F-D996-424E-A8FD-09CF55E13900}"/>
    <cellStyle name="40% - Énfasis5 2 2 4" xfId="4391" xr:uid="{EB502AFD-4C49-4037-B47B-E53CA6B1C705}"/>
    <cellStyle name="40% - Énfasis5 2 2 4 2" xfId="4392" xr:uid="{796A3E6B-3A84-47BA-A8B1-DE451EA61BC2}"/>
    <cellStyle name="40% - Énfasis5 2 3" xfId="4393" xr:uid="{328F62B8-7913-4078-8D6A-0C2DD389AAE3}"/>
    <cellStyle name="40% - Énfasis5 2 4" xfId="4394" xr:uid="{551205D7-9F6A-4693-AD7B-F56D35DA5D58}"/>
    <cellStyle name="40% - Énfasis5 2 4 2" xfId="4395" xr:uid="{51D29B21-6D8A-4E0B-AD42-33831B80C17F}"/>
    <cellStyle name="40% - Énfasis5 2 5" xfId="4396" xr:uid="{BFE9E45D-5BDB-4E9B-95BF-C24AA92A4B48}"/>
    <cellStyle name="40% - Énfasis5 2 6" xfId="4397" xr:uid="{602A7EAE-FA6D-4057-9621-63954DD9F573}"/>
    <cellStyle name="40% - Énfasis5 2_Deuda septiembre_marcos" xfId="906" xr:uid="{933507B5-216B-42F5-8204-35C311D14FF1}"/>
    <cellStyle name="40% - Énfasis5 3" xfId="3317" xr:uid="{71BBBEE7-EC89-4198-9E9D-2D26782AD975}"/>
    <cellStyle name="40% - Énfasis5 3 2" xfId="4398" xr:uid="{C78A5D34-B320-48BA-A5D4-8DC5ABA55EAC}"/>
    <cellStyle name="40% - Énfasis5 3 3" xfId="4399" xr:uid="{A274FCBF-F14C-458A-9C97-F60D04AD71E7}"/>
    <cellStyle name="40% - Énfasis5 3 4" xfId="4400" xr:uid="{A315944B-FFDF-4CA6-957C-85BD8095DE5E}"/>
    <cellStyle name="40% - Énfasis5 4" xfId="4401" xr:uid="{97B70AEC-02A1-4F18-9396-8D145626B60E}"/>
    <cellStyle name="40% - Énfasis5 4 2" xfId="4402" xr:uid="{FF339F96-9260-4689-9454-03C3965E52DC}"/>
    <cellStyle name="40% - Énfasis5 4 3" xfId="4403" xr:uid="{0465DEA8-CA6B-4005-8400-36A41235FB3B}"/>
    <cellStyle name="40% - Énfasis5 5" xfId="4404" xr:uid="{CB73645E-0265-4BFC-8025-E377C619BCCA}"/>
    <cellStyle name="40% - Énfasis5 5 2" xfId="4405" xr:uid="{151E4792-0765-48A1-A388-40ED22F762A4}"/>
    <cellStyle name="40% - Énfasis5 6" xfId="4406" xr:uid="{FE5BE32C-7A88-4092-B741-F68FA52B9AF3}"/>
    <cellStyle name="40% - Énfasis5 6 2" xfId="4407" xr:uid="{4F5ECED0-2A98-4296-9DAB-62DBB34C1285}"/>
    <cellStyle name="40% - Énfasis5 7" xfId="4408" xr:uid="{1F8A226C-19A4-407F-BE65-6F3E1B544D33}"/>
    <cellStyle name="40% - Énfasis5 7 2" xfId="4409" xr:uid="{1BFE8550-8CAF-451C-8AF8-527897970C27}"/>
    <cellStyle name="40% - Énfasis5 8" xfId="4410" xr:uid="{B5BC0912-9408-48A7-B41B-462D6ABC2CB4}"/>
    <cellStyle name="40% - Énfasis5 8 2" xfId="4411" xr:uid="{245D2357-E5B8-4F60-BAA8-BF02121F07CB}"/>
    <cellStyle name="40% - Énfasis5 9" xfId="4412" xr:uid="{ED3376A8-F0E4-4D55-A28B-B2307F3CDF50}"/>
    <cellStyle name="40% - Énfasis5 9 2" xfId="4413" xr:uid="{EBC5AFB8-CE7C-4741-9436-D6540A63D9BE}"/>
    <cellStyle name="40% - Énfasis6 10" xfId="4414" xr:uid="{A70D8482-04FA-46A6-B71D-B09E078598A1}"/>
    <cellStyle name="40% - Énfasis6 10 2" xfId="4415" xr:uid="{5EBB35C6-52A7-4EBA-862C-DA1CCF60A997}"/>
    <cellStyle name="40% - Énfasis6 11" xfId="4416" xr:uid="{E360C2E5-AC44-430E-836F-4F55EC25045E}"/>
    <cellStyle name="40% - Énfasis6 11 2" xfId="4417" xr:uid="{530A9DA2-4C59-422E-8A24-7E5089E436EE}"/>
    <cellStyle name="40% - Énfasis6 12" xfId="4418" xr:uid="{A7AC0C9F-1B59-4536-AD6D-12BF00FB9077}"/>
    <cellStyle name="40% - Énfasis6 12 2" xfId="4419" xr:uid="{1EFB4745-7F15-4E2C-8DD7-5FE3CDCFE0A4}"/>
    <cellStyle name="40% - Énfasis6 13" xfId="4420" xr:uid="{A04A366D-7C7D-45E2-B6A2-13016CE87B8D}"/>
    <cellStyle name="40% - Énfasis6 13 2" xfId="4421" xr:uid="{D4020236-CE9A-4A13-A0B4-278AC755C2FF}"/>
    <cellStyle name="40% - Énfasis6 14" xfId="4422" xr:uid="{52004D87-3D4A-4AA0-98DD-EA4A1B9F2CDB}"/>
    <cellStyle name="40% - Énfasis6 14 2" xfId="4423" xr:uid="{00CE1F34-EC16-44D3-871B-71DF94AE51F4}"/>
    <cellStyle name="40% - Énfasis6 15" xfId="4424" xr:uid="{7B141DEB-B587-4F99-BE46-4BDDFF71B047}"/>
    <cellStyle name="40% - Énfasis6 2" xfId="907" xr:uid="{7CC09867-A58F-4F10-B4DE-4CE56F1633C5}"/>
    <cellStyle name="40% - Énfasis6 2 2" xfId="4425" xr:uid="{5D880DE9-E36C-43BA-B16B-8D9E48BD7538}"/>
    <cellStyle name="40% - Énfasis6 2 2 2" xfId="4426" xr:uid="{7468E9DC-46CF-4F17-9926-096F65AAE5AB}"/>
    <cellStyle name="40% - Énfasis6 2 3" xfId="4427" xr:uid="{425D6CBB-C6CA-4B5F-B8DD-F3C99A081540}"/>
    <cellStyle name="40% - Énfasis6 2 3 2" xfId="4428" xr:uid="{71D92114-7414-4F6C-A2F5-5C1C0C97CC48}"/>
    <cellStyle name="40% - Énfasis6 2 4" xfId="4429" xr:uid="{86D76421-C6A6-4FD9-AF14-2344A1B967ED}"/>
    <cellStyle name="40% - Énfasis6 2 5" xfId="4430" xr:uid="{B5669268-57B8-475A-A972-62F8FD718A3B}"/>
    <cellStyle name="40% - Énfasis6 3" xfId="3318" xr:uid="{2060D0AE-0A5C-4C82-BC09-30C453035635}"/>
    <cellStyle name="40% - Énfasis6 3 2" xfId="4431" xr:uid="{87B4A774-4546-4EB1-82EC-54F163920B27}"/>
    <cellStyle name="40% - Énfasis6 3 3" xfId="4432" xr:uid="{5DD2A596-C1C5-4CB5-B047-185B73CC3830}"/>
    <cellStyle name="40% - Énfasis6 3 4" xfId="4433" xr:uid="{130121DA-8CBB-44C9-AE6A-718E7FB03C18}"/>
    <cellStyle name="40% - Énfasis6 4" xfId="4434" xr:uid="{ECC5CDEE-1E4A-4806-99EA-D02303551AE3}"/>
    <cellStyle name="40% - Énfasis6 4 2" xfId="4435" xr:uid="{49B4A332-F929-446F-998D-204D871713E6}"/>
    <cellStyle name="40% - Énfasis6 4 3" xfId="4436" xr:uid="{067108A8-D627-4A77-A74D-A48F1E3CEBED}"/>
    <cellStyle name="40% - Énfasis6 5" xfId="4437" xr:uid="{A0A858D6-9CAF-43B9-9A21-F7CAC0983D26}"/>
    <cellStyle name="40% - Énfasis6 5 2" xfId="4438" xr:uid="{2DCE8C10-D5D5-4C53-B2B1-953E58431CBB}"/>
    <cellStyle name="40% - Énfasis6 6" xfId="4439" xr:uid="{DB6FE062-A7CF-4302-8688-8A1AA29D2A0A}"/>
    <cellStyle name="40% - Énfasis6 6 2" xfId="4440" xr:uid="{65EFA3E2-D51D-4CCB-A304-078C8536746C}"/>
    <cellStyle name="40% - Énfasis6 7" xfId="4441" xr:uid="{F9317F7A-4D58-4ECE-A0F7-C34A71B16FF8}"/>
    <cellStyle name="40% - Énfasis6 7 2" xfId="4442" xr:uid="{62270BD4-4FA7-4836-99E6-BB0959EF2C8A}"/>
    <cellStyle name="40% - Énfasis6 8" xfId="4443" xr:uid="{214A3F7F-4439-4FF0-9E1A-195482D4E0DA}"/>
    <cellStyle name="40% - Énfasis6 8 2" xfId="4444" xr:uid="{D113AB62-6339-4B11-9CCE-57B2F26546B3}"/>
    <cellStyle name="40% - Énfasis6 9" xfId="4445" xr:uid="{6A32BD6D-2CC7-4235-8F33-A5D4A3916012}"/>
    <cellStyle name="40% - Énfasis6 9 2" xfId="4446" xr:uid="{B9DEAECC-381F-495C-BFCC-CE0EEFBDCEBD}"/>
    <cellStyle name="60% - Ênfase1" xfId="908" xr:uid="{D0B4815D-932A-4576-A2C7-B376CBB254CD}"/>
    <cellStyle name="60% - Ênfase2" xfId="909" xr:uid="{D56BE7E0-4C58-42B1-A9A8-0C8627865FD9}"/>
    <cellStyle name="60% - Ênfase3" xfId="910" xr:uid="{6F34D529-6DCC-451F-B5E3-22E974B89D86}"/>
    <cellStyle name="60% - Ênfase4" xfId="911" xr:uid="{84D9A264-0732-4C7B-BD01-39B10534311D}"/>
    <cellStyle name="60% - Ênfase5" xfId="912" xr:uid="{BD92D916-ACED-4777-A766-E24738037A09}"/>
    <cellStyle name="60% - Ênfase6" xfId="913" xr:uid="{9A310335-54D2-456C-96DC-75F5A8D9770F}"/>
    <cellStyle name="60% - Énfasis1 10" xfId="4447" xr:uid="{16832C35-57E7-4158-9D61-4D83A8B0DB49}"/>
    <cellStyle name="60% - Énfasis1 11" xfId="4448" xr:uid="{597F7B18-A1AD-4609-9DE3-864B388CE588}"/>
    <cellStyle name="60% - Énfasis1 11 2" xfId="4449" xr:uid="{E82A3C8E-5238-420B-9B93-2BB59FEAE0E5}"/>
    <cellStyle name="60% - Énfasis1 12" xfId="4450" xr:uid="{DF2AC401-0EA6-43A7-9323-366A38D86DC0}"/>
    <cellStyle name="60% - Énfasis1 12 2" xfId="4451" xr:uid="{3E4B755C-F09C-488B-B6DE-77AA627402A2}"/>
    <cellStyle name="60% - Énfasis1 13" xfId="4452" xr:uid="{CCD1311A-58A5-45A8-AEC9-9F32CF093B14}"/>
    <cellStyle name="60% - Énfasis1 13 2" xfId="4453" xr:uid="{31B5748E-2DEF-4FA6-A9BE-3497B475AE74}"/>
    <cellStyle name="60% - Énfasis1 14" xfId="4454" xr:uid="{D9379DAE-1248-43E7-AC7B-A29F98B5798C}"/>
    <cellStyle name="60% - Énfasis1 14 2" xfId="4455" xr:uid="{91D53445-47C2-492E-B5F8-38F85BC59CEE}"/>
    <cellStyle name="60% - Énfasis1 15" xfId="4456" xr:uid="{193F0182-6F4D-452F-9D23-527DE6F60140}"/>
    <cellStyle name="60% - Énfasis1 15 2" xfId="4457" xr:uid="{CB48E763-1BFA-4CC2-AE8D-31AABFDA0806}"/>
    <cellStyle name="60% - Énfasis1 16" xfId="4458" xr:uid="{849BC565-26CA-4934-A5FE-59BB5F0015DD}"/>
    <cellStyle name="60% - Énfasis1 2" xfId="914" xr:uid="{FFF0A4CA-8D36-4D7A-8D00-EFC58ECEFC1B}"/>
    <cellStyle name="60% - Énfasis1 2 2" xfId="915" xr:uid="{0074B820-3E84-4C3E-B5DF-5963FC8F1742}"/>
    <cellStyle name="60% - Énfasis1 2 2 2" xfId="4459" xr:uid="{6199452B-3A24-4736-A44F-9061B42176F9}"/>
    <cellStyle name="60% - Énfasis1 2 2 3" xfId="4460" xr:uid="{DCD15CA6-60B9-4631-BD4A-1D831A4EDD9D}"/>
    <cellStyle name="60% - Énfasis1 2 2 4" xfId="4461" xr:uid="{53BE56A9-2C1B-45B5-9A1A-BC1A55332A74}"/>
    <cellStyle name="60% - Énfasis1 2 2 4 2" xfId="4462" xr:uid="{0C286011-B407-4766-8A38-B4A3E5992253}"/>
    <cellStyle name="60% - Énfasis1 2 3" xfId="4463" xr:uid="{12F6D9C0-D12F-4042-AFD9-92D58C59A780}"/>
    <cellStyle name="60% - Énfasis1 2 4" xfId="4464" xr:uid="{5DF2FEF9-B3AA-4FF7-B7B3-66299B523A48}"/>
    <cellStyle name="60% - Énfasis1 2 4 2" xfId="4465" xr:uid="{8249759F-59E5-42BE-86B0-5983AC0E71B4}"/>
    <cellStyle name="60% - Énfasis1 2 5" xfId="4466" xr:uid="{C72DD596-188E-451A-992E-9B031A259DCD}"/>
    <cellStyle name="60% - Énfasis1 2_Deuda septiembre_marcos" xfId="916" xr:uid="{1DBFEBB3-C064-47E6-9FC1-F7D7584EF481}"/>
    <cellStyle name="60% - Énfasis1 3" xfId="3319" xr:uid="{34ADF84A-4A15-4B61-BF9B-DC4AAD5559E4}"/>
    <cellStyle name="60% - Énfasis1 3 2" xfId="4467" xr:uid="{2434FBAE-4F0F-4BFE-86F8-CA4FA45E768A}"/>
    <cellStyle name="60% - Énfasis1 3 3" xfId="4468" xr:uid="{EA26E2F9-00FF-4B6C-9AD1-6E1FB8AFCF3A}"/>
    <cellStyle name="60% - Énfasis1 4" xfId="4469" xr:uid="{81DF2C3F-E2D1-4353-977A-F8EED56F9F09}"/>
    <cellStyle name="60% - Énfasis1 4 2" xfId="4470" xr:uid="{C0740415-0F12-4F28-B0C1-DBB9E3923F10}"/>
    <cellStyle name="60% - Énfasis1 4 3" xfId="4471" xr:uid="{3E173DDA-DF72-4554-9E95-DDBFEF008D42}"/>
    <cellStyle name="60% - Énfasis1 5" xfId="4472" xr:uid="{66348DF2-9886-4E01-BA36-FFF0B0641DF7}"/>
    <cellStyle name="60% - Énfasis1 6" xfId="4473" xr:uid="{954FDC09-3AE9-474D-A564-DDA606F4EBF7}"/>
    <cellStyle name="60% - Énfasis1 7" xfId="4474" xr:uid="{DF2A13FB-A2D3-4F64-856F-559B260B4EE9}"/>
    <cellStyle name="60% - Énfasis1 8" xfId="4475" xr:uid="{D75E61A3-8199-47B9-9D87-ACDA2F77EC11}"/>
    <cellStyle name="60% - Énfasis1 9" xfId="4476" xr:uid="{3FC132D3-DA16-49C1-98E8-65675B95B003}"/>
    <cellStyle name="60% - Énfasis2 10" xfId="4477" xr:uid="{CA85BDB5-8716-4FAC-8067-149CEFC95CD1}"/>
    <cellStyle name="60% - Énfasis2 10 2" xfId="4478" xr:uid="{EDF251FF-175E-423F-8104-CA87DB91472A}"/>
    <cellStyle name="60% - Énfasis2 11" xfId="4479" xr:uid="{E5259721-BA20-422B-99F4-642A1ED6AD3A}"/>
    <cellStyle name="60% - Énfasis2 11 2" xfId="4480" xr:uid="{3FFBD4C4-FC77-413D-9164-F8497FC3606A}"/>
    <cellStyle name="60% - Énfasis2 12" xfId="4481" xr:uid="{34A85A26-A827-4B70-8015-2E74F696DF20}"/>
    <cellStyle name="60% - Énfasis2 12 2" xfId="4482" xr:uid="{1A44FA22-AA63-419B-918C-3981B433FE5B}"/>
    <cellStyle name="60% - Énfasis2 13" xfId="4483" xr:uid="{090E786F-BF56-4F01-A5D9-E116604DBABA}"/>
    <cellStyle name="60% - Énfasis2 13 2" xfId="4484" xr:uid="{AA8B43E5-F757-4C58-AAFD-4BFE6E60B393}"/>
    <cellStyle name="60% - Énfasis2 14" xfId="4485" xr:uid="{87DD6698-9E08-4545-BE01-8597D245FD90}"/>
    <cellStyle name="60% - Énfasis2 14 2" xfId="4486" xr:uid="{92CE2A75-1E58-4CF5-8C08-17AC011ED5E7}"/>
    <cellStyle name="60% - Énfasis2 15" xfId="4487" xr:uid="{47094CAB-7703-433B-B1E8-D751EC099D68}"/>
    <cellStyle name="60% - Énfasis2 2" xfId="3320" xr:uid="{668F94C8-0954-45CB-8ACB-B11580B0E405}"/>
    <cellStyle name="60% - Énfasis2 2 2" xfId="4488" xr:uid="{515E1850-66DD-4B01-8029-F130964E7176}"/>
    <cellStyle name="60% - Énfasis2 2 3" xfId="4489" xr:uid="{0708BB14-85F4-45CD-BBAE-094D2E4545C6}"/>
    <cellStyle name="60% - Énfasis2 2 4" xfId="4490" xr:uid="{7B05C23D-CFAD-48EF-B103-853B5FC89E96}"/>
    <cellStyle name="60% - Énfasis2 3" xfId="3321" xr:uid="{7A3F9493-6880-4BC7-8B30-1C5857B05063}"/>
    <cellStyle name="60% - Énfasis2 3 2" xfId="4491" xr:uid="{2C647856-9AFC-48BE-9970-C026AC506C0C}"/>
    <cellStyle name="60% - Énfasis2 3 3" xfId="4492" xr:uid="{3BC94090-A787-4D20-9165-25068002C049}"/>
    <cellStyle name="60% - Énfasis2 4" xfId="4493" xr:uid="{312091B4-DA1A-489D-B4F3-271B4DDF1721}"/>
    <cellStyle name="60% - Énfasis2 4 2" xfId="4494" xr:uid="{93022EB2-BC34-4AF0-A690-89CEAF72880F}"/>
    <cellStyle name="60% - Énfasis2 4 3" xfId="4495" xr:uid="{4CA40A40-9A02-4921-B9A8-593C0B4D6DD9}"/>
    <cellStyle name="60% - Énfasis2 5" xfId="4496" xr:uid="{385CD9F8-C471-49A4-8F38-200195F228C8}"/>
    <cellStyle name="60% - Énfasis2 6" xfId="4497" xr:uid="{522234A3-447F-4D56-A9DE-2255B6B5CD0D}"/>
    <cellStyle name="60% - Énfasis2 7" xfId="4498" xr:uid="{0E88DE59-9D46-4114-BBB8-27E484920E00}"/>
    <cellStyle name="60% - Énfasis2 8" xfId="4499" xr:uid="{48825D52-D1C7-421D-AE85-C67BA96EFECF}"/>
    <cellStyle name="60% - Énfasis2 9" xfId="4500" xr:uid="{F7D6D707-127C-4185-BEAB-C8E8F82CFF4B}"/>
    <cellStyle name="60% - Énfasis3 10" xfId="4501" xr:uid="{851E7227-6784-4A43-92E2-1D36D908ADDB}"/>
    <cellStyle name="60% - Énfasis3 11" xfId="4502" xr:uid="{29B2AD11-F4A1-473A-B924-1067D1D08A55}"/>
    <cellStyle name="60% - Énfasis3 11 2" xfId="4503" xr:uid="{2810AB53-2A72-45E4-AFF0-E9223B8AE210}"/>
    <cellStyle name="60% - Énfasis3 12" xfId="4504" xr:uid="{890796FF-44CE-4534-8488-6267C472CC20}"/>
    <cellStyle name="60% - Énfasis3 12 2" xfId="4505" xr:uid="{4A9B2EAF-8CFB-45BF-8F16-80BCBED72CEA}"/>
    <cellStyle name="60% - Énfasis3 13" xfId="4506" xr:uid="{DA79EB1F-757A-44D5-8B0E-DCA4363E8217}"/>
    <cellStyle name="60% - Énfasis3 13 2" xfId="4507" xr:uid="{D4ED1690-5BCA-4ED2-84C0-9EEFBAA2917D}"/>
    <cellStyle name="60% - Énfasis3 14" xfId="4508" xr:uid="{8E81FEB5-292A-4F98-AB70-8F2DA397117D}"/>
    <cellStyle name="60% - Énfasis3 14 2" xfId="4509" xr:uid="{87DE9B65-743A-4784-B020-D973E58534D8}"/>
    <cellStyle name="60% - Énfasis3 15" xfId="4510" xr:uid="{3AB18B3D-B528-4F23-AA8F-A0DD38C54034}"/>
    <cellStyle name="60% - Énfasis3 15 2" xfId="4511" xr:uid="{CE2E7F28-B59C-4942-8420-117578757F03}"/>
    <cellStyle name="60% - Énfasis3 16" xfId="4512" xr:uid="{3352FDB3-BD79-4F25-9692-885A218A3480}"/>
    <cellStyle name="60% - Énfasis3 2" xfId="917" xr:uid="{47C9C315-BF55-4D0A-B4C1-79BCBC67C2D9}"/>
    <cellStyle name="60% - Énfasis3 2 2" xfId="918" xr:uid="{267DB5C6-1223-421D-9624-E92B386596AA}"/>
    <cellStyle name="60% - Énfasis3 2 2 2" xfId="4513" xr:uid="{AF360991-069E-4B6E-9FFD-935A9BB26533}"/>
    <cellStyle name="60% - Énfasis3 2 2 3" xfId="4514" xr:uid="{5A113D6A-97A4-4DEB-B1B5-15187144CE91}"/>
    <cellStyle name="60% - Énfasis3 2 2 4" xfId="4515" xr:uid="{630C3463-9A0D-4D5F-BB2F-7C43670CC5A6}"/>
    <cellStyle name="60% - Énfasis3 2 2 4 2" xfId="4516" xr:uid="{168964FA-F82E-4631-BF4A-D9E00DDA38E4}"/>
    <cellStyle name="60% - Énfasis3 2 3" xfId="4517" xr:uid="{557E3A31-11AA-48DE-A945-6F1922B8E590}"/>
    <cellStyle name="60% - Énfasis3 2 4" xfId="4518" xr:uid="{222DCD39-E1D6-458B-882C-E5F7FF193502}"/>
    <cellStyle name="60% - Énfasis3 2 4 2" xfId="4519" xr:uid="{7A054470-F921-41B0-AD35-EF6E822911E2}"/>
    <cellStyle name="60% - Énfasis3 2 5" xfId="4520" xr:uid="{1CCE5B68-64E0-4836-98EC-A59282DCE7C0}"/>
    <cellStyle name="60% - Énfasis3 2_Deuda septiembre_marcos" xfId="919" xr:uid="{3BA89C5D-D106-4A33-B237-EFCE80FA8150}"/>
    <cellStyle name="60% - Énfasis3 3" xfId="3322" xr:uid="{BACF4C42-B086-4601-BC65-475CAE4BFB4F}"/>
    <cellStyle name="60% - Énfasis3 3 2" xfId="4521" xr:uid="{37BA06DF-BB34-414D-B562-1BE55E2C12C4}"/>
    <cellStyle name="60% - Énfasis3 3 3" xfId="4522" xr:uid="{B94270E6-7BA8-42C0-8D1C-DC5ACCDF0D32}"/>
    <cellStyle name="60% - Énfasis3 4" xfId="4523" xr:uid="{813C021F-EB38-4BD4-916C-4599805402D1}"/>
    <cellStyle name="60% - Énfasis3 4 2" xfId="4524" xr:uid="{EC428091-6A65-4314-A110-72D533296090}"/>
    <cellStyle name="60% - Énfasis3 4 3" xfId="4525" xr:uid="{F46C2A03-94B4-4711-A374-ED4877E662C0}"/>
    <cellStyle name="60% - Énfasis3 5" xfId="4526" xr:uid="{82C7B90E-6192-4A16-A2D6-CC261F91B467}"/>
    <cellStyle name="60% - Énfasis3 6" xfId="4527" xr:uid="{F14A7A9D-76FE-4549-886B-8123853CC31F}"/>
    <cellStyle name="60% - Énfasis3 7" xfId="4528" xr:uid="{96454830-5824-4266-8ACE-D212EB515A06}"/>
    <cellStyle name="60% - Énfasis3 8" xfId="4529" xr:uid="{FD21C01D-CBBF-46C6-BADF-238884F85B3C}"/>
    <cellStyle name="60% - Énfasis3 9" xfId="4530" xr:uid="{23137B06-A4D3-4DFC-B878-5D4C3665103E}"/>
    <cellStyle name="60% - Énfasis4 10" xfId="4531" xr:uid="{94289D54-6278-489A-836C-7785464EDC46}"/>
    <cellStyle name="60% - Énfasis4 10 2" xfId="4532" xr:uid="{AC9326D6-E26B-4A14-82A5-E2B400ABBD23}"/>
    <cellStyle name="60% - Énfasis4 11" xfId="4533" xr:uid="{87298509-6F96-411A-B7E6-07F7497ED1F6}"/>
    <cellStyle name="60% - Énfasis4 11 2" xfId="4534" xr:uid="{AD28848F-F640-4BF6-9D81-C19419C2D637}"/>
    <cellStyle name="60% - Énfasis4 12" xfId="4535" xr:uid="{36C3F6EB-B3C2-4C2A-9CFA-0509A6ADF002}"/>
    <cellStyle name="60% - Énfasis4 12 2" xfId="4536" xr:uid="{B5681570-EF36-47D7-851F-47ED76B0C8D0}"/>
    <cellStyle name="60% - Énfasis4 13" xfId="4537" xr:uid="{9456C239-965A-454F-91AD-C08395890304}"/>
    <cellStyle name="60% - Énfasis4 13 2" xfId="4538" xr:uid="{922B53BE-B8A9-4DA0-89C4-9EA2D8E3E605}"/>
    <cellStyle name="60% - Énfasis4 14" xfId="4539" xr:uid="{D25B0DB6-E50F-4E09-AECD-52F119B9E6D0}"/>
    <cellStyle name="60% - Énfasis4 14 2" xfId="4540" xr:uid="{2FA63B15-7D1A-4C37-84B5-4548009EC1F6}"/>
    <cellStyle name="60% - Énfasis4 15" xfId="4541" xr:uid="{5753E3CC-7D5D-44A5-A06B-EBCC4DFD9E54}"/>
    <cellStyle name="60% - Énfasis4 2" xfId="3323" xr:uid="{43A19CA8-5C98-4D65-BD6B-61007076A9D6}"/>
    <cellStyle name="60% - Énfasis4 2 2" xfId="4542" xr:uid="{FDF0BA9A-E10A-4E11-B6A8-54B031DE688F}"/>
    <cellStyle name="60% - Énfasis4 2 3" xfId="4543" xr:uid="{AE8BDF98-8EC0-4AD0-87CA-F64BDEB583FD}"/>
    <cellStyle name="60% - Énfasis4 2 4" xfId="4544" xr:uid="{64213E4F-2E53-4D10-97FC-C09314CE3092}"/>
    <cellStyle name="60% - Énfasis4 3" xfId="3324" xr:uid="{23479B63-E76D-4BBC-8C85-AE403DE668E3}"/>
    <cellStyle name="60% - Énfasis4 3 2" xfId="4545" xr:uid="{7925CE50-8A6B-46E8-BD95-512C30EE9F4B}"/>
    <cellStyle name="60% - Énfasis4 3 3" xfId="4546" xr:uid="{74A11C73-13CD-403D-88BD-85E4D644EBE0}"/>
    <cellStyle name="60% - Énfasis4 4" xfId="4547" xr:uid="{1EA73566-E601-4FFE-B810-05F8AF6971CB}"/>
    <cellStyle name="60% - Énfasis4 4 2" xfId="4548" xr:uid="{5C3D3D93-89BB-4F2E-82D2-B2FEAF180459}"/>
    <cellStyle name="60% - Énfasis4 4 3" xfId="4549" xr:uid="{55E7BC16-9CAB-47F3-A6FA-0416BCE5F877}"/>
    <cellStyle name="60% - Énfasis4 5" xfId="4550" xr:uid="{E5451A10-2B0C-4E6C-949A-E9FF56AB4D33}"/>
    <cellStyle name="60% - Énfasis4 6" xfId="4551" xr:uid="{A691C834-4A26-440F-A9C8-1CC854DA4669}"/>
    <cellStyle name="60% - Énfasis4 7" xfId="4552" xr:uid="{75D672BA-0539-415A-BF0A-5A1F014908A2}"/>
    <cellStyle name="60% - Énfasis4 8" xfId="4553" xr:uid="{47736108-6B31-4360-9713-66795B6EA6EC}"/>
    <cellStyle name="60% - Énfasis4 9" xfId="4554" xr:uid="{D1605839-5C8C-4E42-BCC2-04A09891CC27}"/>
    <cellStyle name="60% - Énfasis5 10" xfId="4555" xr:uid="{D648410A-351B-4BCA-B61C-E6789C678BF8}"/>
    <cellStyle name="60% - Énfasis5 10 2" xfId="4556" xr:uid="{CBE39D2D-9EE5-48A5-B9BD-63B8557F1699}"/>
    <cellStyle name="60% - Énfasis5 11" xfId="4557" xr:uid="{FD4B177C-B950-4094-A655-48DEFFA3D79F}"/>
    <cellStyle name="60% - Énfasis5 11 2" xfId="4558" xr:uid="{B03518B2-6D84-4835-AD93-72F684F2A9EC}"/>
    <cellStyle name="60% - Énfasis5 12" xfId="4559" xr:uid="{E210ED24-C076-4700-BEE8-36F98E62892A}"/>
    <cellStyle name="60% - Énfasis5 12 2" xfId="4560" xr:uid="{9BE39037-7B07-45E9-B640-CE52C5652867}"/>
    <cellStyle name="60% - Énfasis5 13" xfId="4561" xr:uid="{AEE9451C-4108-457C-AC7B-E8791FD67891}"/>
    <cellStyle name="60% - Énfasis5 13 2" xfId="4562" xr:uid="{F2C8C758-7512-4788-A657-95DC22AEFF92}"/>
    <cellStyle name="60% - Énfasis5 14" xfId="4563" xr:uid="{C99FEB31-DE04-4526-BA81-60C049F97E74}"/>
    <cellStyle name="60% - Énfasis5 14 2" xfId="4564" xr:uid="{BEEF879D-2C18-4B76-9541-BDC1C353F817}"/>
    <cellStyle name="60% - Énfasis5 15" xfId="4565" xr:uid="{956CE188-9862-46E8-82C1-775605C9E473}"/>
    <cellStyle name="60% - Énfasis5 2" xfId="3325" xr:uid="{872A2E93-8EE7-4297-A160-92A15D15E9C0}"/>
    <cellStyle name="60% - Énfasis5 2 2" xfId="4566" xr:uid="{74F0FDB4-F6ED-4CE5-AD50-5595451C9E6D}"/>
    <cellStyle name="60% - Énfasis5 2 3" xfId="4567" xr:uid="{F7857057-8470-4DDF-B758-9C8D54A69519}"/>
    <cellStyle name="60% - Énfasis5 2 4" xfId="4568" xr:uid="{19F9D567-5CF8-4106-9023-F134D4EA09D1}"/>
    <cellStyle name="60% - Énfasis5 3" xfId="3326" xr:uid="{D30E12DB-37BA-424B-AFEA-B3941514A47C}"/>
    <cellStyle name="60% - Énfasis5 3 2" xfId="4569" xr:uid="{87A206BC-21E4-4D91-BA9D-C8AD591C6B5B}"/>
    <cellStyle name="60% - Énfasis5 3 3" xfId="4570" xr:uid="{34B6AFD6-F417-4DEC-875C-AC1F128E686D}"/>
    <cellStyle name="60% - Énfasis5 4" xfId="4571" xr:uid="{55BD5563-4662-4473-98FD-615B9FB9412F}"/>
    <cellStyle name="60% - Énfasis5 4 2" xfId="4572" xr:uid="{C673DC24-827B-44EE-AA06-99B092063D43}"/>
    <cellStyle name="60% - Énfasis5 4 3" xfId="4573" xr:uid="{11994B80-7A81-4A95-A297-B58D3835C729}"/>
    <cellStyle name="60% - Énfasis5 5" xfId="4574" xr:uid="{D05EEBFC-C3BC-402A-86C3-837ED4E9E266}"/>
    <cellStyle name="60% - Énfasis5 6" xfId="4575" xr:uid="{32E698D2-38F9-4BA6-AA77-D2F270D0ACCD}"/>
    <cellStyle name="60% - Énfasis5 7" xfId="4576" xr:uid="{2B9C7531-4F1E-413B-8B79-E689831AEEDF}"/>
    <cellStyle name="60% - Énfasis5 8" xfId="4577" xr:uid="{22ADDB63-8C6B-4B1B-B607-65A24CC7135D}"/>
    <cellStyle name="60% - Énfasis5 9" xfId="4578" xr:uid="{F0B37D75-172D-42EA-A593-16AE213FB253}"/>
    <cellStyle name="60% - Énfasis6 10" xfId="4579" xr:uid="{A246FE27-EFB3-4F0E-B87A-A5852166A68A}"/>
    <cellStyle name="60% - Énfasis6 10 2" xfId="4580" xr:uid="{DF4032BF-555D-4D23-8FA2-444240C21E59}"/>
    <cellStyle name="60% - Énfasis6 11" xfId="4581" xr:uid="{39FEFE79-B748-4038-BA69-182002DA11CD}"/>
    <cellStyle name="60% - Énfasis6 11 2" xfId="4582" xr:uid="{26392F38-3F1B-4B4A-BAB7-0525A88DFFEC}"/>
    <cellStyle name="60% - Énfasis6 12" xfId="4583" xr:uid="{259D007B-E06B-4A17-AC23-4BBD86479FC0}"/>
    <cellStyle name="60% - Énfasis6 12 2" xfId="4584" xr:uid="{1A598067-8B4A-4794-B8CB-9950A942C31A}"/>
    <cellStyle name="60% - Énfasis6 13" xfId="4585" xr:uid="{EF9E5F73-0ECD-4845-AD7E-BBAD702016F8}"/>
    <cellStyle name="60% - Énfasis6 13 2" xfId="4586" xr:uid="{F39123B2-2F3A-4D91-854E-E01406694DA2}"/>
    <cellStyle name="60% - Énfasis6 14" xfId="4587" xr:uid="{9DAC708B-1B86-4474-A225-59E9307E8562}"/>
    <cellStyle name="60% - Énfasis6 14 2" xfId="4588" xr:uid="{873E89E6-D050-4032-8375-1C03A069CF3D}"/>
    <cellStyle name="60% - Énfasis6 15" xfId="4589" xr:uid="{BFD9C435-554A-4103-8686-0B2E45B1F347}"/>
    <cellStyle name="60% - Énfasis6 2" xfId="3327" xr:uid="{196BD803-1B4F-47A0-858F-3C1407274035}"/>
    <cellStyle name="60% - Énfasis6 2 2" xfId="4590" xr:uid="{78C63418-E0E5-4A80-9CF4-982FA08736B4}"/>
    <cellStyle name="60% - Énfasis6 2 3" xfId="4591" xr:uid="{4551034B-939B-48AB-BA77-E62EC639BA60}"/>
    <cellStyle name="60% - Énfasis6 2 4" xfId="4592" xr:uid="{CCE768B7-2A84-41B6-BA81-F9D5846A0289}"/>
    <cellStyle name="60% - Énfasis6 3" xfId="3328" xr:uid="{09F31A6C-496F-4A6D-AAE1-FE204BFB400A}"/>
    <cellStyle name="60% - Énfasis6 3 2" xfId="4593" xr:uid="{8D102C91-AF9E-47DE-A3C0-E42404A50DB8}"/>
    <cellStyle name="60% - Énfasis6 3 3" xfId="4594" xr:uid="{D67291B9-DA3B-46F5-9641-1D72F6E018E3}"/>
    <cellStyle name="60% - Énfasis6 4" xfId="4595" xr:uid="{A3F36DF8-2468-42B9-A643-22FA28520992}"/>
    <cellStyle name="60% - Énfasis6 4 2" xfId="4596" xr:uid="{F30DA8FD-AC63-465C-9823-8E64C54CD92E}"/>
    <cellStyle name="60% - Énfasis6 4 3" xfId="4597" xr:uid="{3A0811B8-8724-46E3-8A29-2CF9F04E4A7B}"/>
    <cellStyle name="60% - Énfasis6 5" xfId="4598" xr:uid="{0641A9BB-F48E-4823-B848-AB906E3150A9}"/>
    <cellStyle name="60% - Énfasis6 6" xfId="4599" xr:uid="{307CB6D7-6A53-49AB-A47A-D5B0FCD7813C}"/>
    <cellStyle name="60% - Énfasis6 7" xfId="4600" xr:uid="{E6C0C0B6-6BE5-40EC-85BB-FB1025CFF6BC}"/>
    <cellStyle name="60% - Énfasis6 8" xfId="4601" xr:uid="{1B9EF331-CC0D-4FB9-B708-34BECE69B9C7}"/>
    <cellStyle name="60% - Énfasis6 9" xfId="4602" xr:uid="{52BC05F1-4B00-4866-927D-4BEC947A46F4}"/>
    <cellStyle name="AA" xfId="920" xr:uid="{F3A556D3-BCAD-420D-A378-A82D967A142A}"/>
    <cellStyle name="AA 10" xfId="3329" xr:uid="{178AA99E-5593-4A8B-BB35-3287BE05DA24}"/>
    <cellStyle name="AA 2" xfId="3330" xr:uid="{09DB4523-AE06-44DF-B488-1D7C2B7A8E9D}"/>
    <cellStyle name="AA 3" xfId="3331" xr:uid="{FA8BCD05-FA8D-46D2-9E03-9B3D1B371F1B}"/>
    <cellStyle name="AA 4" xfId="3332" xr:uid="{C62722D2-8362-48F6-9B5A-AB2F1E5F56BC}"/>
    <cellStyle name="AA 5" xfId="3333" xr:uid="{119035B0-3475-4066-AD3D-634FA19A8253}"/>
    <cellStyle name="AA 6" xfId="3334" xr:uid="{889154E9-E37A-4DE4-BF40-D80BFC9C5C27}"/>
    <cellStyle name="AA 7" xfId="3335" xr:uid="{0DD2D1D8-FCD4-402F-B593-011C2C1436F9}"/>
    <cellStyle name="AA 8" xfId="3336" xr:uid="{2C71DEA5-D9F0-494F-93D4-E3E4AAB542B5}"/>
    <cellStyle name="AA 9" xfId="3337" xr:uid="{35FF8EEA-F021-4252-A1E6-8293087BE82A}"/>
    <cellStyle name="AA_TRANSELCA" xfId="3338" xr:uid="{FDE3F3F2-8E33-4532-9A52-9649D1B1941E}"/>
    <cellStyle name="Actual Date" xfId="921" xr:uid="{D92BD32F-1EB2-4A9B-AA81-CFE77C5BF599}"/>
    <cellStyle name="Actual Date 2" xfId="922" xr:uid="{28377131-56BA-4A00-BFC2-982DE92A78B3}"/>
    <cellStyle name="Actual Date 2 2" xfId="923" xr:uid="{E38478A7-C49A-4E94-8237-E1AAF7D949A9}"/>
    <cellStyle name="Actual Date 2 3" xfId="924" xr:uid="{CABF5152-8EF5-42BF-9BE8-E8E770E0DFC2}"/>
    <cellStyle name="Actual Date 2 4" xfId="925" xr:uid="{B587B0B3-E143-45BD-9390-0CE04FA5DB30}"/>
    <cellStyle name="Actual Date 2 5" xfId="926" xr:uid="{14F5867B-AE96-4AE9-85FF-26DC9EA56103}"/>
    <cellStyle name="Actual Date 2 6" xfId="927" xr:uid="{D67EFCAA-959E-48F4-9A5A-A939A460D20F}"/>
    <cellStyle name="Actual Date 2 7" xfId="928" xr:uid="{9608FF67-F466-41F8-B951-8582D6042782}"/>
    <cellStyle name="Actual Date 2 8" xfId="929" xr:uid="{DC1D611F-5B6B-431C-9CAF-F1E24CB33CCD}"/>
    <cellStyle name="Actual Date 2_ActiFijos" xfId="930" xr:uid="{10FBBEE0-AACC-4D99-A093-3CDFBA8A630D}"/>
    <cellStyle name="Actual Date 3" xfId="931" xr:uid="{9C8EAB03-D078-4C2A-AEAF-2320B6DED9ED}"/>
    <cellStyle name="Actual Date 3 2" xfId="932" xr:uid="{BDB3137E-9D37-4298-A999-FECDFF3C5759}"/>
    <cellStyle name="Actual Date 3 3" xfId="933" xr:uid="{975DC6B6-1FA8-40CD-8772-5929AEBAE01A}"/>
    <cellStyle name="Actual Date 3 4" xfId="934" xr:uid="{8F77E5E7-225F-4FAF-86F7-413830710FEE}"/>
    <cellStyle name="Actual Date 3 5" xfId="935" xr:uid="{85014C20-2A47-495C-8A50-32330971BCDD}"/>
    <cellStyle name="Actual Date 3 6" xfId="936" xr:uid="{783CDEE7-CA26-40E6-8E0E-63003F4510EE}"/>
    <cellStyle name="Actual Date 3 7" xfId="937" xr:uid="{B0F3D3D5-AA40-44EE-BE93-BB3759C8F62B}"/>
    <cellStyle name="Actual Date 3 8" xfId="938" xr:uid="{DFFF747C-91EB-4C5E-A979-22E276E6D033}"/>
    <cellStyle name="Actual Date 3_ActiFijos" xfId="939" xr:uid="{C75FD5CD-253E-4082-969B-E27D2F0BB0C6}"/>
    <cellStyle name="Actual Date 4" xfId="940" xr:uid="{948847CE-F788-4035-8A88-8DD79F2D50D6}"/>
    <cellStyle name="Actual Date 4 2" xfId="941" xr:uid="{6B5881EB-B1E7-45BD-A2F9-2F813665F23E}"/>
    <cellStyle name="Actual Date 4 3" xfId="942" xr:uid="{EFF23B9B-783C-4712-9878-15BFF9CAB4BB}"/>
    <cellStyle name="Actual Date 4 4" xfId="943" xr:uid="{DB3400CC-825F-4D32-A4C7-A478D5B2C630}"/>
    <cellStyle name="Actual Date 4 5" xfId="944" xr:uid="{60B2EB92-049F-40B5-9AF9-9F21B87D3B74}"/>
    <cellStyle name="Actual Date 4 6" xfId="945" xr:uid="{262EB159-0911-438C-BE94-D6D9047C2060}"/>
    <cellStyle name="Actual Date 4 7" xfId="946" xr:uid="{E9E30BE2-5C0F-446A-AAC0-E6623F04890B}"/>
    <cellStyle name="Actual Date 4 8" xfId="947" xr:uid="{7DBC05E9-8EFF-4409-8E80-F836DEA40952}"/>
    <cellStyle name="Actual Date 4_ActiFijos" xfId="948" xr:uid="{E77F6C64-61E2-4FA9-893D-34B6147853FA}"/>
    <cellStyle name="Actual Date_Bases_Generales" xfId="949" xr:uid="{22D4AD26-83D2-452A-B807-2EA91E4DE9F8}"/>
    <cellStyle name="año" xfId="950" xr:uid="{F59F3993-807E-4116-8533-D30817448613}"/>
    <cellStyle name="año 2" xfId="951" xr:uid="{DA263924-D02A-46BB-844E-A40DA2646FA3}"/>
    <cellStyle name="año 2 2" xfId="952" xr:uid="{14A0DF7C-70DB-4FE4-9BC0-850C2EAF7093}"/>
    <cellStyle name="año 2 2 2" xfId="953" xr:uid="{493481FD-7728-447E-9387-6D5A9FAF04AC}"/>
    <cellStyle name="año 2 2 2 2" xfId="954" xr:uid="{80CB8811-E9AC-4E52-9E9E-A8CB6EBC380E}"/>
    <cellStyle name="año 2 2 2 3" xfId="955" xr:uid="{743438FE-FCCF-4A1F-8F46-A20813B0A435}"/>
    <cellStyle name="año 2 2 2_Deuda septiembre_marcos" xfId="956" xr:uid="{639AC759-D900-43B4-8B77-AC9175BEA840}"/>
    <cellStyle name="año 2 2 3" xfId="957" xr:uid="{A1F13E70-979A-423E-A5C1-D1C707D8109F}"/>
    <cellStyle name="año 2 2 4" xfId="958" xr:uid="{34A5FE0E-59B6-43A4-9B54-017DE386659F}"/>
    <cellStyle name="año 2 2_Deuda septiembre_marcos" xfId="959" xr:uid="{B07B536B-1FEB-4046-8FCA-42DE1F011900}"/>
    <cellStyle name="año 2 3" xfId="960" xr:uid="{56C5E2BE-EAD5-4840-A3D6-804DA0656FB2}"/>
    <cellStyle name="año 2 3 2" xfId="961" xr:uid="{E88215E8-CB2B-4D75-B9D7-50662BDF64B4}"/>
    <cellStyle name="año 2 3 2 2" xfId="962" xr:uid="{1F2128FF-2296-4CED-BFEB-8C9372A42AF0}"/>
    <cellStyle name="año 2 3 2 3" xfId="963" xr:uid="{E8F47D0E-14BA-4AC1-AB64-D83B6962AA40}"/>
    <cellStyle name="año 2 3 2_Deuda septiembre_marcos" xfId="964" xr:uid="{F6011145-509F-4901-8A6F-78F795C7B6AF}"/>
    <cellStyle name="año 2 3 3" xfId="965" xr:uid="{C3D8A3AB-B9A0-48F9-B65A-98BE1E2CB10F}"/>
    <cellStyle name="año 2 3 4" xfId="966" xr:uid="{34FC7320-DBC3-42F6-A478-B7AB0AC6FF4C}"/>
    <cellStyle name="año 2 3_Deuda septiembre_marcos" xfId="967" xr:uid="{71C1BFF8-700C-4D9F-8588-8F056FFCE8E2}"/>
    <cellStyle name="año 2 4" xfId="968" xr:uid="{AF9DA80A-5B04-4349-964E-D5BCF71A0F29}"/>
    <cellStyle name="año 2 4 2" xfId="969" xr:uid="{8DD90EF7-53D4-4D1F-9EA3-CAFAA20E532B}"/>
    <cellStyle name="año 2 4 2 2" xfId="970" xr:uid="{C53F10FF-2994-4EB0-8108-5FC55E106BE3}"/>
    <cellStyle name="año 2 4 2 3" xfId="971" xr:uid="{4580150D-DA79-4A92-9946-BC9B4BD10962}"/>
    <cellStyle name="año 2 4 2_Deuda septiembre_marcos" xfId="972" xr:uid="{80E5E2F8-547E-4A58-BF3E-A9AB4E8C150D}"/>
    <cellStyle name="año 2 4 3" xfId="973" xr:uid="{BD4AD9E4-1BDB-40AD-AB75-8B82B70C5FFA}"/>
    <cellStyle name="año 2 4 4" xfId="974" xr:uid="{3155343B-5BEC-4C9C-BF69-04D7EBB1A983}"/>
    <cellStyle name="año 2 4_Deuda septiembre_marcos" xfId="975" xr:uid="{2C375EB5-AAD2-4E00-9DBB-3CA08EED2337}"/>
    <cellStyle name="año 2 5" xfId="976" xr:uid="{5A5111AC-44A0-4269-B0F8-4026D68C72B9}"/>
    <cellStyle name="año 2 5 2" xfId="977" xr:uid="{0134C32B-7BCC-4209-871A-2ECCFD8A87FD}"/>
    <cellStyle name="año 2 5 3" xfId="978" xr:uid="{62B38E7D-06FA-4AAE-B7F7-007808DEB956}"/>
    <cellStyle name="año 2 5_Deuda septiembre_marcos" xfId="979" xr:uid="{2B386781-03C5-4C73-BCC3-5C7B5BEC27B5}"/>
    <cellStyle name="año 2 6" xfId="980" xr:uid="{508BA3A7-F6C8-4025-BAE9-BB9B606B5C0E}"/>
    <cellStyle name="año 2 6 2" xfId="981" xr:uid="{8CD60D3D-45E6-4E70-A473-76137C4EC483}"/>
    <cellStyle name="año 2 6 3" xfId="982" xr:uid="{1D5DCE20-80A9-4663-AC35-750E939663BF}"/>
    <cellStyle name="año 2 6_Deuda septiembre_marcos" xfId="983" xr:uid="{E2AD5D62-34D0-4B2A-898D-22C4DC115999}"/>
    <cellStyle name="año 2 7" xfId="984" xr:uid="{52AF6E09-DD36-4E38-B7EF-6A648B12A24C}"/>
    <cellStyle name="año 2 8" xfId="985" xr:uid="{FEB967C0-342A-47EC-A096-C51376845E2F}"/>
    <cellStyle name="año 2_ActiFijos" xfId="986" xr:uid="{FC76906A-63C1-47A3-B5E7-D2B5B428C2C2}"/>
    <cellStyle name="año 3" xfId="987" xr:uid="{285C11F4-B03F-4D79-8A3A-342314BA51CE}"/>
    <cellStyle name="año 3 2" xfId="988" xr:uid="{C21AD172-D308-4F50-8A4A-774C102EFB98}"/>
    <cellStyle name="año 3 2 2" xfId="989" xr:uid="{B518E8DC-91BC-4AD7-9EA1-E8769C5B9020}"/>
    <cellStyle name="año 3 2 2 2" xfId="990" xr:uid="{CFEC5337-571D-47BE-9079-92C0C78CA4C0}"/>
    <cellStyle name="año 3 2 2 3" xfId="991" xr:uid="{1DDB2235-46C8-46DB-891F-D2DF82EDF2E4}"/>
    <cellStyle name="año 3 2 2_Deuda septiembre_marcos" xfId="992" xr:uid="{3ECB32F3-4505-4DC5-B20B-E52B90FA03CA}"/>
    <cellStyle name="año 3 2 3" xfId="993" xr:uid="{3011DED4-1743-47C4-967C-4B248B3BE227}"/>
    <cellStyle name="año 3 2 4" xfId="994" xr:uid="{97DEFAE4-8F3F-4079-8B79-A30E3B734305}"/>
    <cellStyle name="año 3 2_Deuda septiembre_marcos" xfId="995" xr:uid="{20B47671-9863-41F3-8288-C30318D074F6}"/>
    <cellStyle name="año 3 3" xfId="996" xr:uid="{579E930A-15BC-4C3F-93F6-609A23CC0C9C}"/>
    <cellStyle name="año 3 3 2" xfId="997" xr:uid="{192395CA-EF8C-4293-93BF-5A5A78DE805D}"/>
    <cellStyle name="año 3 3 2 2" xfId="998" xr:uid="{1BF3299E-C908-4CEB-9F5A-7D51DB86D40D}"/>
    <cellStyle name="año 3 3 2 3" xfId="999" xr:uid="{055ED23E-63C3-4CE5-AEFC-FAFA0B8BE3DD}"/>
    <cellStyle name="año 3 3 2_Deuda septiembre_marcos" xfId="1000" xr:uid="{C69E2C0D-610A-440E-B83A-A55813E1EDC6}"/>
    <cellStyle name="año 3 3 3" xfId="1001" xr:uid="{B5343C71-C57B-4CF4-A948-9275EAF7ED17}"/>
    <cellStyle name="año 3 3 4" xfId="1002" xr:uid="{A40D1866-F29D-4C65-97F2-A30C3D9A7915}"/>
    <cellStyle name="año 3 3_Deuda septiembre_marcos" xfId="1003" xr:uid="{5E32C7B4-4395-4767-AC09-657BBADB06A2}"/>
    <cellStyle name="año 3 4" xfId="1004" xr:uid="{094F7BC6-AB29-4E60-BAF7-1CA5D30361A7}"/>
    <cellStyle name="año 3 4 2" xfId="1005" xr:uid="{77DC1355-4987-45D5-BC2C-1B36428FC954}"/>
    <cellStyle name="año 3 4 2 2" xfId="1006" xr:uid="{0C69CCC3-F1B8-47C8-ADB8-F83C2E89D651}"/>
    <cellStyle name="año 3 4 2 3" xfId="1007" xr:uid="{EA660B32-3DE8-4A35-A968-F707FEA32EE9}"/>
    <cellStyle name="año 3 4 2_Deuda septiembre_marcos" xfId="1008" xr:uid="{BD49A222-CE10-4574-B4EE-6624DA3AB293}"/>
    <cellStyle name="año 3 4 3" xfId="1009" xr:uid="{5F60F77C-088E-4F10-A644-AB3C8C7F61F0}"/>
    <cellStyle name="año 3 4 4" xfId="1010" xr:uid="{F37D2DA8-1CCE-4858-8827-9F5FE631B9AB}"/>
    <cellStyle name="año 3 4_Deuda septiembre_marcos" xfId="1011" xr:uid="{C457A7B1-E5DE-432E-81FD-88E3AE9C2858}"/>
    <cellStyle name="año 3 5" xfId="1012" xr:uid="{6C5A3347-1BB9-434C-A193-76DC2ED77888}"/>
    <cellStyle name="año 3 5 2" xfId="1013" xr:uid="{7DC2BC04-F78C-4900-B3B4-27DE67E1CD06}"/>
    <cellStyle name="año 3 5 3" xfId="1014" xr:uid="{8651E6D1-07A5-42AE-9395-C29369AC9FA7}"/>
    <cellStyle name="año 3 5_Deuda septiembre_marcos" xfId="1015" xr:uid="{A5DDCAB3-93AF-48D1-987A-0CEEA2756B39}"/>
    <cellStyle name="año 3 6" xfId="1016" xr:uid="{7BBBBE74-A44B-45D4-9821-D8BFF3C379FE}"/>
    <cellStyle name="año 3 6 2" xfId="1017" xr:uid="{FF9EEA1D-2493-4F71-AE5B-8DDD2C4D88D4}"/>
    <cellStyle name="año 3 6 3" xfId="1018" xr:uid="{889A0AFD-57EB-4D15-8070-9B7073C433D4}"/>
    <cellStyle name="año 3 6_Deuda septiembre_marcos" xfId="1019" xr:uid="{793D36F4-4419-4E38-8055-B000817AC590}"/>
    <cellStyle name="año 3 7" xfId="1020" xr:uid="{60F74186-0AB6-4439-83BB-5724FA8BD637}"/>
    <cellStyle name="año 3 8" xfId="1021" xr:uid="{555CE0E6-53FD-4734-A266-4D7BBBD12623}"/>
    <cellStyle name="año 3_ActiFijos" xfId="1022" xr:uid="{655CDF2D-5ED8-4F73-AD95-852D72B3333A}"/>
    <cellStyle name="año 4" xfId="1023" xr:uid="{A4631EE7-90AE-426B-B9D9-1687D08D5D67}"/>
    <cellStyle name="año 4 2" xfId="1024" xr:uid="{38CA31FF-979A-452F-9E2E-3929D4E92890}"/>
    <cellStyle name="año 4 2 2" xfId="1025" xr:uid="{BAA9330A-72CD-4DCC-9411-459C5BC4DB79}"/>
    <cellStyle name="año 4 2 2 2" xfId="1026" xr:uid="{356F5ECA-DA75-413D-9B9C-4DA0AFEECFE4}"/>
    <cellStyle name="año 4 2 2 3" xfId="1027" xr:uid="{288E5AD7-DFA8-4C3C-BF84-891B5B7B9673}"/>
    <cellStyle name="año 4 2 2_Deuda septiembre_marcos" xfId="1028" xr:uid="{CB7388D1-E39F-47B1-989A-5DC5A11F3157}"/>
    <cellStyle name="año 4 2 3" xfId="1029" xr:uid="{7C5015FE-BA3A-4DC7-B79B-6D004B91BF81}"/>
    <cellStyle name="año 4 2 4" xfId="1030" xr:uid="{11413704-9F9F-40EA-B4F3-2C7802AA9EA9}"/>
    <cellStyle name="año 4 2_Deuda septiembre_marcos" xfId="1031" xr:uid="{7731A364-885F-4627-BD3C-4F28E7CF80B2}"/>
    <cellStyle name="año 4 3" xfId="1032" xr:uid="{904690B9-2A86-4492-9094-A35605971645}"/>
    <cellStyle name="año 4 3 2" xfId="1033" xr:uid="{028D978D-B765-486E-AD50-112763AEEA72}"/>
    <cellStyle name="año 4 3 2 2" xfId="1034" xr:uid="{E6EA9314-6662-4534-86A6-9DE447DEDCA2}"/>
    <cellStyle name="año 4 3 2 3" xfId="1035" xr:uid="{5E3B02FE-2CB1-4080-B9BC-FDDE2CFD1854}"/>
    <cellStyle name="año 4 3 2_Deuda septiembre_marcos" xfId="1036" xr:uid="{EEC4C9D7-A29D-4967-AF82-9AC760192466}"/>
    <cellStyle name="año 4 3 3" xfId="1037" xr:uid="{70E82D47-7E0F-4038-A6BC-D8DB076EACDD}"/>
    <cellStyle name="año 4 3 4" xfId="1038" xr:uid="{4534B054-022A-4EBA-8DA0-1CBAB0F16070}"/>
    <cellStyle name="año 4 3_Deuda septiembre_marcos" xfId="1039" xr:uid="{20AC07A8-5654-4E2F-A7A6-C6E7AFDBD3A0}"/>
    <cellStyle name="año 4 4" xfId="1040" xr:uid="{18BF331F-5862-4B96-B30D-04BDE6BAE197}"/>
    <cellStyle name="año 4 4 2" xfId="1041" xr:uid="{4101894B-639B-4C7B-A7B4-FA3F95F52FB1}"/>
    <cellStyle name="año 4 4 2 2" xfId="1042" xr:uid="{63A5026A-C1C9-44C5-A2C8-DA17531BA6A7}"/>
    <cellStyle name="año 4 4 2 3" xfId="1043" xr:uid="{312A34FF-60B0-40D6-97F9-C01095BCE0BB}"/>
    <cellStyle name="año 4 4 2_Deuda septiembre_marcos" xfId="1044" xr:uid="{6D7DACB7-F0CC-498C-BFB5-D904C5FA4FDB}"/>
    <cellStyle name="año 4 4 3" xfId="1045" xr:uid="{6D473282-B92F-4B70-9B65-0607B58E7587}"/>
    <cellStyle name="año 4 4 4" xfId="1046" xr:uid="{22CD5839-7F74-4495-A538-57AFCD3134C1}"/>
    <cellStyle name="año 4 4_Deuda septiembre_marcos" xfId="1047" xr:uid="{2CAF21D0-CE7C-42AB-A59A-A3105B1F60AE}"/>
    <cellStyle name="año 4 5" xfId="1048" xr:uid="{088A5209-9A20-4269-AE51-CF78472D8DA9}"/>
    <cellStyle name="año 4 5 2" xfId="1049" xr:uid="{58AA055E-113C-4B78-B504-1A615FF7F4F5}"/>
    <cellStyle name="año 4 5 3" xfId="1050" xr:uid="{4BF17EE3-B1AF-4522-A9C3-F1225117D436}"/>
    <cellStyle name="año 4 5_Deuda septiembre_marcos" xfId="1051" xr:uid="{B98CA3C0-DF27-4594-9590-8154F6DD7886}"/>
    <cellStyle name="año 4 6" xfId="1052" xr:uid="{E7CCC09D-8935-4D47-AF7D-0BC1C2CD15F1}"/>
    <cellStyle name="año 4 6 2" xfId="1053" xr:uid="{0F426199-3E62-451A-8BAF-621CF2EA2C34}"/>
    <cellStyle name="año 4 6 3" xfId="1054" xr:uid="{29B39082-5037-46E6-8DF1-52A6978F5F40}"/>
    <cellStyle name="año 4 6_Deuda septiembre_marcos" xfId="1055" xr:uid="{B1276AC5-0493-47A9-AE13-27EF852A8362}"/>
    <cellStyle name="año 4 7" xfId="1056" xr:uid="{149F433C-E182-4B4E-897D-5199B71C575D}"/>
    <cellStyle name="año 4 8" xfId="1057" xr:uid="{2D4EA267-B6E1-466D-B8EE-93773631B295}"/>
    <cellStyle name="año 4_ActiFijos" xfId="1058" xr:uid="{296E36EC-5CE9-4737-A9B1-558DE78C7AB4}"/>
    <cellStyle name="año 5" xfId="1059" xr:uid="{FF7B71ED-171C-4029-9122-317F4CB98291}"/>
    <cellStyle name="año 5 2" xfId="1060" xr:uid="{5412E46C-CD48-43D4-84C8-F692B70FD89C}"/>
    <cellStyle name="año 5 3" xfId="1061" xr:uid="{5049CAA7-8459-448B-AB2B-D4544CAA21C7}"/>
    <cellStyle name="año 5_Deuda septiembre_marcos" xfId="1062" xr:uid="{52E074B7-3C83-46C2-885F-326D0F087F40}"/>
    <cellStyle name="año 6" xfId="1063" xr:uid="{00AF13B2-F52A-40D8-8272-72ED6501F220}"/>
    <cellStyle name="año 6 2" xfId="1064" xr:uid="{26897703-B061-467F-A275-C9D2A3E2913D}"/>
    <cellStyle name="año 6_Deuda septiembre_marcos" xfId="1065" xr:uid="{87262108-04C7-49BC-A688-46B381D15665}"/>
    <cellStyle name="año 7" xfId="1066" xr:uid="{268590F5-8F8E-4AC3-8FB6-578983B0E25C}"/>
    <cellStyle name="año 7 2" xfId="1067" xr:uid="{89410332-2FBC-4721-9F0C-C663270013EF}"/>
    <cellStyle name="año 7_Deuda septiembre_marcos" xfId="1068" xr:uid="{A040949F-A718-4091-80BE-ECA64B5941FE}"/>
    <cellStyle name="año 8" xfId="1069" xr:uid="{41383818-AC46-4BBA-BB9E-A8206492B1E9}"/>
    <cellStyle name="año 9" xfId="1070" xr:uid="{97C2178D-56D5-4130-B29C-70F95168D052}"/>
    <cellStyle name="año_Bases_Generales" xfId="1071" xr:uid="{291EAD60-4E43-4CC1-A7B4-0ACA53C8DE6D}"/>
    <cellStyle name="basis points" xfId="1072" xr:uid="{92125A21-8FAD-4256-8EDE-14325F5C5533}"/>
    <cellStyle name="basis points 2" xfId="1073" xr:uid="{AE7E9EEF-F2B1-4E6A-8251-91C5E16D4764}"/>
    <cellStyle name="basis points 2 2" xfId="1074" xr:uid="{E68B5066-3916-49BD-85ED-7F54C29BB276}"/>
    <cellStyle name="basis points 2 2 2" xfId="4603" xr:uid="{7AC129D6-F055-4BFD-B2DF-B3495679FCFD}"/>
    <cellStyle name="basis points 2 3" xfId="1075" xr:uid="{3D9C83A3-64C3-41B1-B846-806DAFA0F3AA}"/>
    <cellStyle name="basis points 2 3 2" xfId="4604" xr:uid="{5F37C14C-2FDD-40B5-B215-563103DBBE92}"/>
    <cellStyle name="basis points 2 4" xfId="1076" xr:uid="{F6A93B2B-215E-49FA-90AB-F4EC200B2FE8}"/>
    <cellStyle name="basis points 2 4 2" xfId="4605" xr:uid="{1C95B2E1-98FF-4246-B7B7-07AE46E560F6}"/>
    <cellStyle name="basis points 2 5" xfId="1077" xr:uid="{117BE2DE-B408-4B52-A3EE-053FF6D2DF64}"/>
    <cellStyle name="basis points 2 5 2" xfId="4606" xr:uid="{4CFEB2A2-2380-4BCC-9E20-0F706A5CECEE}"/>
    <cellStyle name="basis points 2 6" xfId="1078" xr:uid="{314D9829-7E76-48FC-953D-ECBFFEEF4DE4}"/>
    <cellStyle name="basis points 2 6 2" xfId="4607" xr:uid="{65311581-6481-4985-9556-63F4BC4226DE}"/>
    <cellStyle name="basis points 2 7" xfId="1079" xr:uid="{1724F07E-BC6D-4C4F-9E79-BEDA4005BC37}"/>
    <cellStyle name="basis points 2 8" xfId="1080" xr:uid="{F60C1B62-1E95-4B0C-BBDE-4F3DD129FFEA}"/>
    <cellStyle name="basis points 3" xfId="1081" xr:uid="{FC18F532-FE0C-48DC-991D-1A99E0BEACF4}"/>
    <cellStyle name="basis points 3 2" xfId="1082" xr:uid="{0C9C4DAC-22C3-4C1C-943B-89F053C4406A}"/>
    <cellStyle name="basis points 3 2 2" xfId="4608" xr:uid="{973A9D57-0BF4-4620-B6F1-B6BAAC14A91B}"/>
    <cellStyle name="basis points 3 3" xfId="1083" xr:uid="{DC88BDAC-0BE8-4ADE-AC51-026C229192C9}"/>
    <cellStyle name="basis points 3 3 2" xfId="4609" xr:uid="{AA58B1ED-5DAD-4A3F-AB79-BAAAE9649060}"/>
    <cellStyle name="basis points 3 4" xfId="1084" xr:uid="{E02FF48C-116A-45AB-82E8-CBC903A2F16F}"/>
    <cellStyle name="basis points 3 4 2" xfId="4610" xr:uid="{DC22D45F-47DC-424B-8951-9494E871EFBC}"/>
    <cellStyle name="basis points 3 5" xfId="1085" xr:uid="{7802EE9E-0599-4FEF-A2E6-878F114CB0CD}"/>
    <cellStyle name="basis points 3 5 2" xfId="4611" xr:uid="{62D5A3DE-E3F5-4603-BFCF-FFE7063CE494}"/>
    <cellStyle name="basis points 3 6" xfId="1086" xr:uid="{F59A7337-1619-4530-8C71-DD234E3BC95E}"/>
    <cellStyle name="basis points 3 6 2" xfId="4612" xr:uid="{249A6950-7FC6-48EC-9496-4283ECC2F627}"/>
    <cellStyle name="basis points 3 7" xfId="1087" xr:uid="{A40ADD61-4CD2-40E9-B6EE-65E4AFF98DB0}"/>
    <cellStyle name="basis points 3 8" xfId="1088" xr:uid="{7603BFC8-E292-4935-B8F4-8216F9665910}"/>
    <cellStyle name="basis points 4" xfId="1089" xr:uid="{05EA1695-9C8D-46AF-917A-D02ED6A38AFB}"/>
    <cellStyle name="basis points 4 2" xfId="1090" xr:uid="{496EAF2C-858C-4F57-BEB7-31829CAAA95E}"/>
    <cellStyle name="basis points 4 2 2" xfId="4613" xr:uid="{F2D956CE-CCFE-4410-B05F-36E9B062FAB8}"/>
    <cellStyle name="basis points 4 3" xfId="1091" xr:uid="{638E5520-5BD9-4AD1-8E20-38B82C705CEA}"/>
    <cellStyle name="basis points 4 3 2" xfId="4614" xr:uid="{01563842-D963-4A59-81A5-0231810EAD38}"/>
    <cellStyle name="basis points 4 4" xfId="1092" xr:uid="{6BD3E8F0-C093-46E0-A4C7-B0D51F646E40}"/>
    <cellStyle name="basis points 4 4 2" xfId="4615" xr:uid="{A6FBCFB3-A4AD-4945-8EC5-9075F74B72DC}"/>
    <cellStyle name="basis points 4 5" xfId="1093" xr:uid="{BC4E9C34-1294-4EC4-9CD4-063EF887141B}"/>
    <cellStyle name="basis points 4 5 2" xfId="4616" xr:uid="{C4BF156C-5165-42A0-A4A7-219D6F3F26DB}"/>
    <cellStyle name="basis points 4 6" xfId="1094" xr:uid="{FEC21E60-F3A4-491E-A313-455120617523}"/>
    <cellStyle name="basis points 4 6 2" xfId="4617" xr:uid="{B9B58B79-8B8F-4045-8502-244BAD9B833D}"/>
    <cellStyle name="basis points 4 7" xfId="1095" xr:uid="{AFD31A26-88E2-43BE-8AEB-79506B832BCD}"/>
    <cellStyle name="basis points 4 8" xfId="1096" xr:uid="{1B10F838-8A4C-4759-A5B8-FD505D7A82B9}"/>
    <cellStyle name="basis points 5" xfId="4618" xr:uid="{62A0DC95-96F9-4A8C-90B9-872DF9F0E16B}"/>
    <cellStyle name="bb" xfId="1097" xr:uid="{FA9E0FFC-D35C-422C-900D-A9C883172664}"/>
    <cellStyle name="bb 10" xfId="3339" xr:uid="{70BE7103-1D5E-47E8-9608-AA2D5DA56725}"/>
    <cellStyle name="bb 2" xfId="3340" xr:uid="{42C375F7-7D0F-4329-9582-275F46B1C028}"/>
    <cellStyle name="bb 3" xfId="3341" xr:uid="{C50C853A-3E4A-44B3-9B13-20090982FD83}"/>
    <cellStyle name="bb 4" xfId="3342" xr:uid="{B27CD907-E66E-4E94-A4DF-0067FC899BD7}"/>
    <cellStyle name="bb 5" xfId="3343" xr:uid="{96C873D6-FD63-4630-A93C-A473211A95BD}"/>
    <cellStyle name="bb 6" xfId="3344" xr:uid="{15422F35-BF79-4FCE-B585-9C2939A16FA9}"/>
    <cellStyle name="bb 7" xfId="3345" xr:uid="{716C881F-722C-4EFF-81D2-5D58D7072190}"/>
    <cellStyle name="bb 8" xfId="3346" xr:uid="{EBF3D5B4-EA65-486E-B300-18F345BB6E0A}"/>
    <cellStyle name="bb 9" xfId="3347" xr:uid="{52F8ACC4-E0E4-4D51-ADCA-2E568651AE9F}"/>
    <cellStyle name="bb_TRANSELCA" xfId="3348" xr:uid="{8125D8C7-04CF-42EC-9B89-DF768079F2B1}"/>
    <cellStyle name="Bom" xfId="1098" xr:uid="{6A503FF6-85C1-4B97-A4E8-0AE705307DB2}"/>
    <cellStyle name="Buena 10" xfId="4619" xr:uid="{B6259774-2E83-4C7B-A2C9-2133257A2CDE}"/>
    <cellStyle name="Buena 10 2" xfId="4620" xr:uid="{69383DA0-A1BF-47C8-BD06-6A30B37EA9E8}"/>
    <cellStyle name="Buena 11" xfId="4621" xr:uid="{4D4F783D-D3A6-4E88-ADCA-0F0EEC3F9EB5}"/>
    <cellStyle name="Buena 11 2" xfId="4622" xr:uid="{CDE47505-4543-45BB-9F83-1F314ED21A5A}"/>
    <cellStyle name="Buena 12" xfId="4623" xr:uid="{35C03A06-1BB9-40F8-B84B-1E90E12472B8}"/>
    <cellStyle name="Buena 12 2" xfId="4624" xr:uid="{0163213F-CE94-46B1-B6C6-A2C8E91A640A}"/>
    <cellStyle name="Buena 13" xfId="4625" xr:uid="{E1279E75-F16E-4052-902B-5CBFE6DA1393}"/>
    <cellStyle name="Buena 13 2" xfId="4626" xr:uid="{9BF7FAC4-7816-4798-8630-AD5556C9E604}"/>
    <cellStyle name="Buena 14" xfId="4627" xr:uid="{B539B799-643E-4686-9CA9-DD1F9685C360}"/>
    <cellStyle name="Buena 14 2" xfId="4628" xr:uid="{939A6361-E3CD-4115-9B4B-0A833AE3C946}"/>
    <cellStyle name="Buena 15" xfId="4629" xr:uid="{54CF1C03-A2CC-48E8-AAAE-D644D56B8484}"/>
    <cellStyle name="Buena 2" xfId="3349" xr:uid="{513E18F9-FA0D-4526-AD40-AD342671B2B3}"/>
    <cellStyle name="Buena 2 2" xfId="4630" xr:uid="{214935D5-7BD6-4285-A4C2-1C5E85CBC967}"/>
    <cellStyle name="Buena 2 2 2" xfId="4631" xr:uid="{A263ECDF-BBEF-42DE-9B7F-9DFBAD93AB04}"/>
    <cellStyle name="Buena 2 3" xfId="4632" xr:uid="{16BF27CC-98D3-4387-9922-3F483CC75D72}"/>
    <cellStyle name="Buena 2 3 2" xfId="4633" xr:uid="{69A7AFCA-3CF9-4529-85E3-BC86C07D4751}"/>
    <cellStyle name="Buena 2 4" xfId="4634" xr:uid="{94AADC72-D3A9-47AE-8F3A-41C828E6B0A4}"/>
    <cellStyle name="Buena 3" xfId="3350" xr:uid="{DF2A567B-A959-440C-96C9-86142E96E11B}"/>
    <cellStyle name="Buena 3 2" xfId="4635" xr:uid="{DAE242C7-F3DE-4F1F-8BCB-005EB41E8A3E}"/>
    <cellStyle name="Buena 3 3" xfId="4636" xr:uid="{B4247451-D801-4FC0-89DF-DBB718C336C7}"/>
    <cellStyle name="Buena 4" xfId="4637" xr:uid="{2C44893A-7654-47E3-93F0-926AB7644275}"/>
    <cellStyle name="Buena 4 2" xfId="4638" xr:uid="{6E31537E-4434-46AB-80F0-A92F230BE8DE}"/>
    <cellStyle name="Buena 4 3" xfId="4639" xr:uid="{D77F1D8B-AA9C-4237-A95C-7B09DB255442}"/>
    <cellStyle name="Buena 5" xfId="4640" xr:uid="{534D9695-F8BD-40A2-87EA-3935F68ADDE8}"/>
    <cellStyle name="Buena 5 2" xfId="4641" xr:uid="{B42DC715-8CBD-4481-9626-958BBB90BAA3}"/>
    <cellStyle name="Buena 6" xfId="4642" xr:uid="{FF46411E-89BB-4F0A-993C-9B6CEB7E3476}"/>
    <cellStyle name="Buena 6 2" xfId="4643" xr:uid="{07E7B8F4-0D3A-41BC-8BA1-94AE62EFAFDD}"/>
    <cellStyle name="Buena 7" xfId="4644" xr:uid="{631EB9A1-FC4A-4C59-A3FE-6A651B3B0E72}"/>
    <cellStyle name="Buena 7 2" xfId="4645" xr:uid="{3254B2F1-7621-4C16-8915-44173B619A6D}"/>
    <cellStyle name="Buena 8" xfId="4646" xr:uid="{C9796869-70EB-4264-B9AA-9F44EEE2075E}"/>
    <cellStyle name="Buena 8 2" xfId="4647" xr:uid="{5E8295CF-097A-41E8-9239-6B4DC7DA4E40}"/>
    <cellStyle name="Buena 9" xfId="4648" xr:uid="{2C7459DD-CDFA-4D9A-8DA9-527441AB98DC}"/>
    <cellStyle name="Buena 9 2" xfId="4649" xr:uid="{3EE7A129-915B-49F2-AEEE-CFF614028E09}"/>
    <cellStyle name="Cabecera 1" xfId="3351" xr:uid="{E38A8A26-6AD5-4DD1-A70C-4210E17FED90}"/>
    <cellStyle name="Cabecera 2" xfId="3352" xr:uid="{42F1203F-3BF6-4D60-99AD-6364981C9E00}"/>
    <cellStyle name="Calculation" xfId="1099" xr:uid="{600C925A-847D-4772-A4C1-FCF0EFB6E6AA}"/>
    <cellStyle name="Cálculo 10" xfId="4650" xr:uid="{23AAB1BD-41EE-498F-A4FD-9CC592C892D7}"/>
    <cellStyle name="Cálculo 10 2" xfId="4651" xr:uid="{76DD7E86-C739-40FB-9129-D8E8BDA8E494}"/>
    <cellStyle name="Cálculo 11" xfId="4652" xr:uid="{29DF1912-22BC-4149-B1B2-32ADC6D81C34}"/>
    <cellStyle name="Cálculo 11 2" xfId="4653" xr:uid="{E5376BC2-45C7-44FD-BF26-C62CB5448765}"/>
    <cellStyle name="Cálculo 12" xfId="4654" xr:uid="{B95A27C1-D31F-4CD8-AA6C-8F34580186F5}"/>
    <cellStyle name="Cálculo 12 2" xfId="4655" xr:uid="{81C127C5-FA05-4936-96D4-597D0E705C49}"/>
    <cellStyle name="Cálculo 13" xfId="4656" xr:uid="{FA3D3690-6CBB-442E-BA0C-DAC5BC6E9689}"/>
    <cellStyle name="Cálculo 13 2" xfId="4657" xr:uid="{9DDB6217-4C82-4A78-8A58-7C259E12DD16}"/>
    <cellStyle name="Cálculo 14" xfId="4658" xr:uid="{1D302F3C-490E-4BB0-8ED9-565EB47872A8}"/>
    <cellStyle name="Cálculo 14 2" xfId="4659" xr:uid="{2BA04EAF-6D2C-4FA6-9909-73EDD6220CE0}"/>
    <cellStyle name="Cálculo 15" xfId="4660" xr:uid="{7F45376B-389A-4C1E-912E-EEDDF5CEC5B1}"/>
    <cellStyle name="Cálculo 15 2" xfId="4661" xr:uid="{F5959FC6-509B-4C3C-9DE8-FABEBD555210}"/>
    <cellStyle name="Cálculo 16" xfId="4662" xr:uid="{E5ABA733-618C-42B1-BEDB-CAC8161E2D97}"/>
    <cellStyle name="Cálculo 2" xfId="1100" xr:uid="{635D56B9-9445-48A5-B93E-F3E030B30B9B}"/>
    <cellStyle name="Cálculo 2 2" xfId="1101" xr:uid="{4D14A0AD-24C3-4FF8-ACD7-F65456CE8396}"/>
    <cellStyle name="Cálculo 2 2 2" xfId="4663" xr:uid="{EEA0C299-CBC6-4FE2-B406-FFAA52F94E3D}"/>
    <cellStyle name="Cálculo 2 2 3" xfId="4664" xr:uid="{5FAB63D1-5D21-4EC2-AE07-235684280514}"/>
    <cellStyle name="Cálculo 2 2 4" xfId="4665" xr:uid="{A9FF124B-885E-4748-AA39-97CCCCBB0EEA}"/>
    <cellStyle name="Cálculo 2 2 4 2" xfId="4666" xr:uid="{9E824F0B-42AD-4BE6-850C-2DB04F2B79CF}"/>
    <cellStyle name="Cálculo 2 3" xfId="4667" xr:uid="{54F7F66B-2196-43B0-9F6A-01D40D05E6B7}"/>
    <cellStyle name="Cálculo 2 4" xfId="4668" xr:uid="{EA3E6E41-C565-42CA-B7AF-F128EFBD6EDE}"/>
    <cellStyle name="Cálculo 2 4 2" xfId="4669" xr:uid="{E9B1458B-5A93-400D-B8D7-487B299B4109}"/>
    <cellStyle name="Cálculo 2 5" xfId="4670" xr:uid="{5CB38B6A-CB84-407C-8C86-07886A65327F}"/>
    <cellStyle name="Cálculo 2_Deuda septiembre_marcos" xfId="1102" xr:uid="{0176C96A-67B9-468F-AA40-6EEDC89A4101}"/>
    <cellStyle name="Cálculo 3" xfId="3353" xr:uid="{07B347B1-3080-4864-A9BE-25B3C1803FF9}"/>
    <cellStyle name="Cálculo 3 2" xfId="4671" xr:uid="{B7ACBD18-2D67-4867-BB4C-7DDCDE79BBF2}"/>
    <cellStyle name="Cálculo 3 3" xfId="4672" xr:uid="{D7455626-0E8A-43B5-96EB-7EB6D6896746}"/>
    <cellStyle name="Cálculo 4" xfId="4673" xr:uid="{DE59BB42-B8F5-4662-BB7F-3E6DF78EED9E}"/>
    <cellStyle name="Cálculo 4 2" xfId="4674" xr:uid="{3480E0F6-4B94-4C93-8FB1-BBA5693AC5C6}"/>
    <cellStyle name="Cálculo 4 3" xfId="4675" xr:uid="{5ACC1238-A901-4620-8DFB-AB49197FD0AF}"/>
    <cellStyle name="Cálculo 5" xfId="4676" xr:uid="{765E1254-0656-43E5-88BD-D3D07F3B65D2}"/>
    <cellStyle name="Cálculo 5 2" xfId="4677" xr:uid="{F25EF129-5F57-4AEA-9D41-22A234E186CE}"/>
    <cellStyle name="Cálculo 6" xfId="4678" xr:uid="{CA28CB07-B76E-4C66-BD84-FEC33D97218C}"/>
    <cellStyle name="Cálculo 6 2" xfId="4679" xr:uid="{12BD1083-C4CA-497F-AA3A-AECCF6203D69}"/>
    <cellStyle name="Cálculo 7" xfId="4680" xr:uid="{E76696D4-C83D-4D7F-A990-9F7019B40F5A}"/>
    <cellStyle name="Cálculo 7 2" xfId="4681" xr:uid="{B8A5C809-9D0D-428C-8214-60283C98C1C0}"/>
    <cellStyle name="Cálculo 8" xfId="4682" xr:uid="{8586EC8B-4DE9-42C9-9A2C-0A906CE58101}"/>
    <cellStyle name="Cálculo 8 2" xfId="4683" xr:uid="{85161CCF-7AF2-4EA0-8A06-7DB35BFE8EC3}"/>
    <cellStyle name="Cálculo 9" xfId="4684" xr:uid="{962BF147-6969-4866-A718-257B19582D08}"/>
    <cellStyle name="Cálculo 9 2" xfId="4685" xr:uid="{4E3498C2-6C29-4C55-B292-C26713B4E418}"/>
    <cellStyle name="CC" xfId="1103" xr:uid="{17D04109-B1C6-4016-A9A5-6567E3CA5018}"/>
    <cellStyle name="CC 10" xfId="3354" xr:uid="{A6700873-F20E-49F4-A90B-44B766DF2F8F}"/>
    <cellStyle name="CC 2" xfId="3355" xr:uid="{D24E38E5-C00D-4D75-BC17-9C7CC19EFD4E}"/>
    <cellStyle name="CC 3" xfId="3356" xr:uid="{BFA81201-CD23-470B-8255-9372CE3D51C3}"/>
    <cellStyle name="CC 4" xfId="3357" xr:uid="{44AD2AB9-4E77-4D98-970A-2B44EC47830F}"/>
    <cellStyle name="CC 5" xfId="3358" xr:uid="{384F9B08-4912-43F3-84E4-C9D8950B7582}"/>
    <cellStyle name="CC 6" xfId="3359" xr:uid="{B14267B9-E145-4BD7-8F52-83BBA71B7743}"/>
    <cellStyle name="CC 7" xfId="3360" xr:uid="{120090A4-B7EC-4A62-A2C3-E74E4B6E3B59}"/>
    <cellStyle name="CC 8" xfId="3361" xr:uid="{D539BFB9-1002-4CAD-8932-46483917A375}"/>
    <cellStyle name="CC 9" xfId="3362" xr:uid="{3A5D5994-FD52-4E91-8DC6-F5E683B400ED}"/>
    <cellStyle name="CC_TRANSELCA" xfId="3363" xr:uid="{C8561737-8E4C-44D1-83B1-AFF6C35B51B0}"/>
    <cellStyle name="Celda de comprobación 10" xfId="4686" xr:uid="{C1F6D307-230F-4438-9D03-A19EBBE0CC2E}"/>
    <cellStyle name="Celda de comprobación 11" xfId="4687" xr:uid="{57FF76E9-7475-4F8C-ACCA-EA177981F687}"/>
    <cellStyle name="Celda de comprobación 11 2" xfId="4688" xr:uid="{7D42F7D6-1EA1-4636-BC34-4F3C29139E34}"/>
    <cellStyle name="Celda de comprobación 12" xfId="4689" xr:uid="{92928470-B662-4141-A5AF-E971EDAEC58D}"/>
    <cellStyle name="Celda de comprobación 12 2" xfId="4690" xr:uid="{9A230A14-47DB-4D74-92E5-ABDB82483B7C}"/>
    <cellStyle name="Celda de comprobación 13" xfId="4691" xr:uid="{6285F98E-642E-4F3F-AE26-37BD55A8EF15}"/>
    <cellStyle name="Celda de comprobación 13 2" xfId="4692" xr:uid="{41B3D174-17A5-481D-ACD5-A58C0CB5E6C9}"/>
    <cellStyle name="Celda de comprobación 14" xfId="4693" xr:uid="{3581CAF3-35BD-4377-A9ED-9EC7C547BFA3}"/>
    <cellStyle name="Celda de comprobación 14 2" xfId="4694" xr:uid="{6967AD41-27BA-487E-9878-FCEFCAC7B86E}"/>
    <cellStyle name="Celda de comprobación 15" xfId="4695" xr:uid="{4B67604D-99BA-46C6-938F-BC1376D5F9AD}"/>
    <cellStyle name="Celda de comprobación 15 2" xfId="4696" xr:uid="{655D53E9-B1E9-45AE-8D68-10668957D127}"/>
    <cellStyle name="Celda de comprobación 16" xfId="4697" xr:uid="{5484BBE3-EE2A-4356-8C32-2494CDA4EF38}"/>
    <cellStyle name="Celda de comprobación 2" xfId="1104" xr:uid="{9FF381DA-0A19-430B-BE8A-DE896EF207C4}"/>
    <cellStyle name="Celda de comprobación 2 2" xfId="1105" xr:uid="{DA66972C-B973-4D97-B9C3-FF29904E14E7}"/>
    <cellStyle name="Celda de comprobación 2 2 2" xfId="4698" xr:uid="{4BDDD6DA-5539-471B-8A7C-21440F92BE75}"/>
    <cellStyle name="Celda de comprobación 2 2 3" xfId="4699" xr:uid="{CC176E92-D178-4567-8455-BFB86599CF57}"/>
    <cellStyle name="Celda de comprobación 2 2 4" xfId="4700" xr:uid="{B96A4A9F-CF8B-4024-A6F5-8F20C4C2F8B1}"/>
    <cellStyle name="Celda de comprobación 2 2 4 2" xfId="4701" xr:uid="{C93DF0E7-604A-47BD-891D-28C88A7FF216}"/>
    <cellStyle name="Celda de comprobación 2 3" xfId="4702" xr:uid="{4D4CCE19-2201-4235-AC1A-A0C706415B7E}"/>
    <cellStyle name="Celda de comprobación 2 4" xfId="4703" xr:uid="{287C289C-622F-4275-A2FA-5F28A40CBCD0}"/>
    <cellStyle name="Celda de comprobación 2 4 2" xfId="4704" xr:uid="{C1D04B8F-86A0-4E80-A055-A9F166D55087}"/>
    <cellStyle name="Celda de comprobación 2 5" xfId="4705" xr:uid="{B1A73354-3F07-47B5-90BE-F3B5D3BE7005}"/>
    <cellStyle name="Celda de comprobación 2_Deuda septiembre_marcos" xfId="1106" xr:uid="{7B878741-C5BB-4DA0-AF39-1A92BBC4273C}"/>
    <cellStyle name="Celda de comprobación 3" xfId="3364" xr:uid="{B965FA82-EE01-4995-9F36-036AF24A23CF}"/>
    <cellStyle name="Celda de comprobación 3 2" xfId="4706" xr:uid="{90C9D0CA-F760-4D2C-9BAC-3B86898E1A90}"/>
    <cellStyle name="Celda de comprobación 3 3" xfId="4707" xr:uid="{F0ACBDF4-66B8-4B59-97D6-30735A53E498}"/>
    <cellStyle name="Celda de comprobación 4" xfId="4708" xr:uid="{CFA98959-0149-4AAE-BA95-E1794BD1D04E}"/>
    <cellStyle name="Celda de comprobación 4 2" xfId="4709" xr:uid="{F1F094DF-E61D-4E9C-B16B-EAB55857ED34}"/>
    <cellStyle name="Celda de comprobación 4 3" xfId="4710" xr:uid="{5457C47E-A744-4418-9329-14C969F3738A}"/>
    <cellStyle name="Celda de comprobación 5" xfId="4711" xr:uid="{AC1564FD-31C9-4C53-8DF2-1866FDC10EE0}"/>
    <cellStyle name="Celda de comprobación 6" xfId="4712" xr:uid="{55857543-4F97-45AF-887B-6D12D7124F32}"/>
    <cellStyle name="Celda de comprobación 7" xfId="4713" xr:uid="{E456CC0D-C90D-4BD0-9E69-522AB0285687}"/>
    <cellStyle name="Celda de comprobación 8" xfId="4714" xr:uid="{E59F2FA4-0F52-4834-9EF2-EE42777FD897}"/>
    <cellStyle name="Celda de comprobación 9" xfId="4715" xr:uid="{1863E5C6-AE85-472D-8EE2-3B9BF60DEFB8}"/>
    <cellStyle name="Celda vinculada 10" xfId="4716" xr:uid="{DCE76027-30A5-4D4E-806B-37E488D8E2A6}"/>
    <cellStyle name="Celda vinculada 10 2" xfId="4717" xr:uid="{FFECD3C5-17FD-4DFE-8B88-B5353E9594E1}"/>
    <cellStyle name="Celda vinculada 11" xfId="4718" xr:uid="{C42DCBD2-C49D-4339-84C8-EB4FC26C6F18}"/>
    <cellStyle name="Celda vinculada 11 2" xfId="4719" xr:uid="{000C468F-E4B8-4985-9E79-D5EA0FCD6CDE}"/>
    <cellStyle name="Celda vinculada 12" xfId="4720" xr:uid="{20107366-83F8-4159-9CAE-8FD2102C21DF}"/>
    <cellStyle name="Celda vinculada 12 2" xfId="4721" xr:uid="{D6F21FAF-9875-4958-A5A2-6254E5472527}"/>
    <cellStyle name="Celda vinculada 13" xfId="4722" xr:uid="{EBEF1846-82F3-42D2-8B89-4ED83AF76EEA}"/>
    <cellStyle name="Celda vinculada 13 2" xfId="4723" xr:uid="{FF25E52C-9636-41FF-B2A1-E21779DD3D80}"/>
    <cellStyle name="Celda vinculada 14" xfId="4724" xr:uid="{5E07E6D1-88E5-4416-A4B4-2794692292E0}"/>
    <cellStyle name="Celda vinculada 14 2" xfId="4725" xr:uid="{CE0B77E3-8969-4B2A-ADFC-DED9BB217C02}"/>
    <cellStyle name="Celda vinculada 15" xfId="4726" xr:uid="{503AB007-F13D-47E6-BA8C-C23AD4A9B226}"/>
    <cellStyle name="Celda vinculada 2" xfId="3365" xr:uid="{4848EE1A-669C-46D7-BC3B-89CE0A46BB0F}"/>
    <cellStyle name="Celda vinculada 2 2" xfId="4727" xr:uid="{3A40F52F-31A6-4601-A896-5E9EEA06EE5E}"/>
    <cellStyle name="Celda vinculada 2 3" xfId="4728" xr:uid="{893E26F8-57BE-4DA4-8B62-201CCA3FF722}"/>
    <cellStyle name="Celda vinculada 2 4" xfId="4729" xr:uid="{DCFCE0BF-3C49-475E-A942-6F98C75C742B}"/>
    <cellStyle name="Celda vinculada 3" xfId="3366" xr:uid="{42EB8FE3-F4C5-4776-AE4C-95E7950AD94A}"/>
    <cellStyle name="Celda vinculada 3 2" xfId="4730" xr:uid="{03A0AB98-389D-4316-9A5E-BA5CC1C379CE}"/>
    <cellStyle name="Celda vinculada 3 3" xfId="4731" xr:uid="{735A7CE2-382C-4D0E-B77C-84D51E606312}"/>
    <cellStyle name="Celda vinculada 4" xfId="4732" xr:uid="{CAFA09CF-605E-49B5-ABDE-DCCB97D5A7CC}"/>
    <cellStyle name="Celda vinculada 4 2" xfId="4733" xr:uid="{BC9A79E5-6807-48E8-B69C-E2E412E9F151}"/>
    <cellStyle name="Celda vinculada 4 3" xfId="4734" xr:uid="{16AA4740-BDA2-4152-83A6-0B26D9D9C13A}"/>
    <cellStyle name="Celda vinculada 5" xfId="4735" xr:uid="{70FB27F8-95BC-4F80-A94F-C6069C6335A5}"/>
    <cellStyle name="Celda vinculada 6" xfId="4736" xr:uid="{9D7CCEB4-C31D-484D-8088-FDBF1240DB00}"/>
    <cellStyle name="Celda vinculada 7" xfId="4737" xr:uid="{8A4C5FD9-2DCB-43EB-9922-191D26290E04}"/>
    <cellStyle name="Celda vinculada 8" xfId="4738" xr:uid="{1DC9005C-0358-442C-B61A-BCC902C8C744}"/>
    <cellStyle name="Celda vinculada 9" xfId="4739" xr:uid="{C5ECA81B-1159-4895-8C5B-8162CA29AEC6}"/>
    <cellStyle name="Célula de Verificação" xfId="1107" xr:uid="{99B93A37-0C93-47C9-B11D-77866E9088A5}"/>
    <cellStyle name="Célula Vinculada" xfId="1108" xr:uid="{348F810F-0023-45D3-92B8-62B575D0760D}"/>
    <cellStyle name="Code" xfId="3367" xr:uid="{22BB0584-0BCF-45AF-BC5C-E1E34629A8AD}"/>
    <cellStyle name="Code Section" xfId="3368" xr:uid="{2B7EF6B4-C166-4028-AE14-4119A77CDBFC}"/>
    <cellStyle name="Column Header" xfId="3369" xr:uid="{3D7D13B5-A4B3-4E87-A506-947507AF82BB}"/>
    <cellStyle name="Coma 2" xfId="3729" xr:uid="{54B9F9A7-0F8E-4AB2-8BB3-88D69602B78C}"/>
    <cellStyle name="Coma 2 2" xfId="3819" xr:uid="{43251176-BD6E-4FCF-AE47-6E96781AB744}"/>
    <cellStyle name="Coma 2 2 2" xfId="6812" xr:uid="{87BBDC7D-4AB5-4BC2-9628-DC7965AA5AAC}"/>
    <cellStyle name="Coma 2 2 2 2" xfId="7135" xr:uid="{1A4C13A9-9DC3-41D7-9849-866066EB15D2}"/>
    <cellStyle name="Coma 2 2 2 2 2" xfId="7776" xr:uid="{CDB3F3FD-44DD-46CA-8306-AA2E6B022019}"/>
    <cellStyle name="Coma 2 2 2 3" xfId="7453" xr:uid="{3A399C20-5691-444C-8CD2-FAE3B2124EB6}"/>
    <cellStyle name="Coma 2 2 3" xfId="6971" xr:uid="{7B90C894-C9A8-4AA1-A8EC-86024A681060}"/>
    <cellStyle name="Coma 2 2 3 2" xfId="7612" xr:uid="{AD791754-180C-4BDD-8BBA-7D48651BAE25}"/>
    <cellStyle name="Coma 2 2 4" xfId="7291" xr:uid="{FBAEC7FF-5FFA-4FB5-A592-8CD8F23A81C3}"/>
    <cellStyle name="Coma 2 3" xfId="6781" xr:uid="{45A82533-1D80-464D-B6B8-C58085C4061A}"/>
    <cellStyle name="Coma 2 3 2" xfId="7104" xr:uid="{D7D2C2A1-42AD-4F35-8E2E-CD79697B3706}"/>
    <cellStyle name="Coma 2 3 2 2" xfId="7745" xr:uid="{5FC72F8F-7C19-498F-A4AB-7AF91E7C2F20}"/>
    <cellStyle name="Coma 2 3 3" xfId="7422" xr:uid="{F277EE8D-AEEB-4291-B1CC-2446743454B1}"/>
    <cellStyle name="Coma 2 4" xfId="6940" xr:uid="{1FF63E1C-4E88-4D0C-9A9E-E149DA110592}"/>
    <cellStyle name="Coma 2 4 2" xfId="7581" xr:uid="{7233A9D2-59CD-4B8A-9243-48BB82136FC4}"/>
    <cellStyle name="Coma 2 5" xfId="7260" xr:uid="{723D4B7D-C09E-47B4-951A-48D012A39A06}"/>
    <cellStyle name="Coma0" xfId="1109" xr:uid="{DFD3C04F-C749-4B0F-ADB7-8969D10CF7E1}"/>
    <cellStyle name="Coma0 10" xfId="3370" xr:uid="{1C14FA47-11F5-40AF-A013-4C267D66A8FF}"/>
    <cellStyle name="Coma0 2" xfId="1110" xr:uid="{B8CC2BF1-B324-4E82-9508-1A4EE3D8B1EE}"/>
    <cellStyle name="Coma0 2 2" xfId="1111" xr:uid="{528305B9-2413-463E-8BCE-289447B3CFE5}"/>
    <cellStyle name="Coma0 2 3" xfId="1112" xr:uid="{903BD5B4-5313-4477-A55B-BD4AB6C928A4}"/>
    <cellStyle name="Coma0 2 4" xfId="1113" xr:uid="{A1CD350C-71A5-4A41-B1A9-CFE9AEC7FD2E}"/>
    <cellStyle name="Coma0 2 5" xfId="1114" xr:uid="{87B93597-88E9-41E2-8905-106D3C7EF40C}"/>
    <cellStyle name="Coma0 2 6" xfId="1115" xr:uid="{F3273E45-94F0-4227-9928-56F5209CD224}"/>
    <cellStyle name="Coma0 2 7" xfId="1116" xr:uid="{55FAE66A-F85E-47FA-A04D-EB087258A80E}"/>
    <cellStyle name="Coma0 2 8" xfId="1117" xr:uid="{5C98146E-47BC-408B-B87C-01BCB45C371A}"/>
    <cellStyle name="Coma0 3" xfId="1118" xr:uid="{596FE0B7-EC40-4D22-A29B-D11F83A3D4C1}"/>
    <cellStyle name="Coma0 3 2" xfId="1119" xr:uid="{248579E1-CB98-461B-84BB-F4E25614C05C}"/>
    <cellStyle name="Coma0 3 3" xfId="1120" xr:uid="{B3C72FE1-0944-41D3-B275-0920D7E149BA}"/>
    <cellStyle name="Coma0 3 4" xfId="1121" xr:uid="{0A4A6B3C-55CD-47BC-96C1-EEAB2071B4C6}"/>
    <cellStyle name="Coma0 3 5" xfId="1122" xr:uid="{E12D19F6-1DA3-4E18-B456-456C17A827B1}"/>
    <cellStyle name="Coma0 3 6" xfId="1123" xr:uid="{DD348C19-0518-4937-8442-5B383FF0A5BE}"/>
    <cellStyle name="Coma0 3 7" xfId="1124" xr:uid="{796AF3CB-E9CF-4576-B60D-4F1AE8582273}"/>
    <cellStyle name="Coma0 3 8" xfId="1125" xr:uid="{B3F3094E-A6CE-4B0D-8F20-F7DEBB6C1FAC}"/>
    <cellStyle name="Coma0 4" xfId="1126" xr:uid="{6BAE7550-1892-4A5A-B4B7-DF9F0BACBD13}"/>
    <cellStyle name="Coma0 4 2" xfId="1127" xr:uid="{11736444-DA08-4D05-9A6C-098EA8FB444B}"/>
    <cellStyle name="Coma0 4 3" xfId="1128" xr:uid="{421C60AF-BC9B-42CC-A2B9-E53CAF9BE14F}"/>
    <cellStyle name="Coma0 4 4" xfId="1129" xr:uid="{388E73D8-548F-4AF8-9130-32BFBC7E1B57}"/>
    <cellStyle name="Coma0 4 5" xfId="1130" xr:uid="{7972156C-7BAF-460E-B01C-A085F0284946}"/>
    <cellStyle name="Coma0 4 6" xfId="1131" xr:uid="{A865B95B-5C29-4F82-B1E2-71D1BA1DADD5}"/>
    <cellStyle name="Coma0 4 7" xfId="1132" xr:uid="{E75F8E03-1750-434F-99AB-94779ACAB4F9}"/>
    <cellStyle name="Coma0 4 8" xfId="1133" xr:uid="{FA979BB7-D555-4188-8804-793CBDB61D3C}"/>
    <cellStyle name="Coma0 5" xfId="3371" xr:uid="{CC81ED34-6408-4B1E-8FC8-6B64244B389D}"/>
    <cellStyle name="Coma0 6" xfId="3372" xr:uid="{CCC40403-7B64-45AA-8B68-4A9109785585}"/>
    <cellStyle name="Coma0 7" xfId="3373" xr:uid="{6BB489C0-96C2-476B-87D2-26AB0D1C618C}"/>
    <cellStyle name="Coma0 8" xfId="3374" xr:uid="{779937A9-3A1D-4AA2-A185-192D0F8D967A}"/>
    <cellStyle name="Coma0 9" xfId="3375" xr:uid="{C465B202-0E91-4CEA-B5E0-A0AF87F1C33E}"/>
    <cellStyle name="Coma1" xfId="1134" xr:uid="{DAEE92D2-2BE9-42F6-8B8D-3B0B46CC3701}"/>
    <cellStyle name="Coma1 10" xfId="3376" xr:uid="{F9A80769-8CE1-42EC-B464-6EC8D40F91B8}"/>
    <cellStyle name="Coma1 2" xfId="1135" xr:uid="{C2FED5D8-BC5B-42C7-B871-DB32DCDAA8F3}"/>
    <cellStyle name="Coma1 2 2" xfId="1136" xr:uid="{A7257163-C94A-4ABD-9E85-467CBE99111B}"/>
    <cellStyle name="Coma1 2 3" xfId="1137" xr:uid="{DC6945A9-1231-4E25-B9E2-1D396BA63272}"/>
    <cellStyle name="Coma1 2 4" xfId="1138" xr:uid="{8E553AC8-88AA-40E9-8C88-8F18203CCB01}"/>
    <cellStyle name="Coma1 2 5" xfId="1139" xr:uid="{D86D4AD4-C1BA-4E43-AD69-366621E6E785}"/>
    <cellStyle name="Coma1 2 6" xfId="1140" xr:uid="{97A29447-526E-4A4F-9C9C-996CD7F8CE2B}"/>
    <cellStyle name="Coma1 2 7" xfId="1141" xr:uid="{6129A1A0-4833-4718-9D5A-6DF56D606E8B}"/>
    <cellStyle name="Coma1 2 8" xfId="1142" xr:uid="{D81641DB-4C7E-4B4E-B6A9-5D7ADE4504EB}"/>
    <cellStyle name="Coma1 3" xfId="1143" xr:uid="{2A75C8A8-20F4-4421-BE1B-BA289C451F52}"/>
    <cellStyle name="Coma1 3 2" xfId="1144" xr:uid="{49BD5F0F-B339-4A95-8BF2-CFC12D389F95}"/>
    <cellStyle name="Coma1 3 3" xfId="1145" xr:uid="{9C69C44C-DC72-41FF-A9F5-4BA7CFA061E6}"/>
    <cellStyle name="Coma1 3 4" xfId="1146" xr:uid="{2F39C8ED-4C55-458A-BAE2-E34BF743F39D}"/>
    <cellStyle name="Coma1 3 5" xfId="1147" xr:uid="{4B5859B5-7502-4636-AE8A-1266F142C87E}"/>
    <cellStyle name="Coma1 3 6" xfId="1148" xr:uid="{D0410D1F-D45B-4878-A429-182BC73A3C2A}"/>
    <cellStyle name="Coma1 3 7" xfId="1149" xr:uid="{6D42722A-65E5-45E7-AD11-3936469A4A4C}"/>
    <cellStyle name="Coma1 3 8" xfId="1150" xr:uid="{874964AA-3262-4633-811C-091ADDD646A3}"/>
    <cellStyle name="Coma1 4" xfId="1151" xr:uid="{62EEE841-A5D0-48CA-AB85-61FD1FFD4917}"/>
    <cellStyle name="Coma1 4 2" xfId="1152" xr:uid="{63870BE6-12D3-41D9-B056-79B06C27680B}"/>
    <cellStyle name="Coma1 4 3" xfId="1153" xr:uid="{4CC2E112-1668-40AA-8A1E-6DCAD6260C8A}"/>
    <cellStyle name="Coma1 4 4" xfId="1154" xr:uid="{3C66C133-3E9D-401B-99CA-421B990B51A6}"/>
    <cellStyle name="Coma1 4 5" xfId="1155" xr:uid="{9711A519-CE84-4EC1-973C-FD7936890605}"/>
    <cellStyle name="Coma1 4 6" xfId="1156" xr:uid="{D2FF0B17-ADF6-4CCE-9234-C4C683538887}"/>
    <cellStyle name="Coma1 4 7" xfId="1157" xr:uid="{E176C7C9-B732-4D73-BF15-1D303D82E975}"/>
    <cellStyle name="Coma1 4 8" xfId="1158" xr:uid="{BB197E9C-C718-49C3-B096-BFF99D8DA932}"/>
    <cellStyle name="Coma1 5" xfId="3377" xr:uid="{CD34168D-81B3-4142-A705-92B647299C16}"/>
    <cellStyle name="Coma1 6" xfId="3378" xr:uid="{F6C3F3EA-B890-408C-80D9-86369C1B5CE2}"/>
    <cellStyle name="Coma1 7" xfId="3379" xr:uid="{E23F3ABC-D14E-4CDD-AC67-50C5F6A0E7B8}"/>
    <cellStyle name="Coma1 8" xfId="3380" xr:uid="{EA6215AE-60F9-4DE3-8D05-D5A9C14E3BED}"/>
    <cellStyle name="Coma1 9" xfId="3381" xr:uid="{50A89A2C-FDC7-4C3C-9ED8-4D214F2F38F2}"/>
    <cellStyle name="Comma" xfId="3726" xr:uid="{B224E763-8EFB-4C6F-8DE3-FCFF5FE20E94}"/>
    <cellStyle name="Comma [0]" xfId="6703" xr:uid="{30857A71-9029-4760-AC92-EEF4BC41D1A0}"/>
    <cellStyle name="Comma [0] 2" xfId="26" xr:uid="{608BD76D-8434-497C-B69F-DAA99EE66058}"/>
    <cellStyle name="Comma [0] 2 2" xfId="76" xr:uid="{A4EBFDEE-F84F-421B-A9E5-3C5DE842EC7D}"/>
    <cellStyle name="Comma [0] 2 2 2" xfId="6728" xr:uid="{C0F36E8D-6937-4A1A-8C00-6E4C7FB71FF5}"/>
    <cellStyle name="Comma [0] 2 2 2 2" xfId="6894" xr:uid="{80CB9DB7-7A14-4B0B-B324-1AB6719A9E1C}"/>
    <cellStyle name="Comma [0] 2 2 2 2 2" xfId="7217" xr:uid="{4D84E194-5AE2-4F91-ADBD-8629F6AC7363}"/>
    <cellStyle name="Comma [0] 2 2 2 2 2 2" xfId="7858" xr:uid="{BDAFC7E4-A75C-4EE7-9F30-867C66CEC1D2}"/>
    <cellStyle name="Comma [0] 2 2 2 2 3" xfId="7535" xr:uid="{3949A5B4-D252-40F6-A3FE-0EF777989050}"/>
    <cellStyle name="Comma [0] 2 2 2 3" xfId="7051" xr:uid="{2CCCE42D-9B8D-4324-8040-A53C49BC688C}"/>
    <cellStyle name="Comma [0] 2 2 2 3 2" xfId="7692" xr:uid="{40DF2B76-E8C9-427F-A87E-9E9796B77D5C}"/>
    <cellStyle name="Comma [0] 2 2 2 4" xfId="7369" xr:uid="{59358B04-B39E-45B8-844D-67C4573990F2}"/>
    <cellStyle name="Comma [0] 2 2 3" xfId="6711" xr:uid="{5C7641CD-66A6-48DA-94BD-9B385F262136}"/>
    <cellStyle name="Comma [0] 2 2 3 2" xfId="6878" xr:uid="{D814B48F-A6CD-43F4-9504-398144AF4403}"/>
    <cellStyle name="Comma [0] 2 2 3 2 2" xfId="7201" xr:uid="{9EC5BB9E-2B8E-4E86-B5D5-85C6E712EDFD}"/>
    <cellStyle name="Comma [0] 2 2 3 2 2 2" xfId="7842" xr:uid="{44C3F747-352E-4D0D-B453-D047BF27F5F2}"/>
    <cellStyle name="Comma [0] 2 2 3 2 3" xfId="7519" xr:uid="{1B0E3E87-39AF-4158-A4F4-F9F9CF89018B}"/>
    <cellStyle name="Comma [0] 2 2 3 3" xfId="7035" xr:uid="{25EF9AED-E560-49EF-BDD1-06C200AB4266}"/>
    <cellStyle name="Comma [0] 2 2 3 3 2" xfId="7676" xr:uid="{81D3774E-E370-4079-A847-1CCDE843AC1F}"/>
    <cellStyle name="Comma [0] 2 2 3 4" xfId="7353" xr:uid="{3D78CA1E-AEF6-4E07-95C0-2586FC360F1B}"/>
    <cellStyle name="Comma [0] 2 2 4" xfId="6901" xr:uid="{18F7608B-1901-4202-AF74-614B100E629E}"/>
    <cellStyle name="Comma [0] 2 2 4 2" xfId="7542" xr:uid="{B3C17229-6E5E-41E1-963E-8F00BB70AD7A}"/>
    <cellStyle name="Comma [0] 2 2 5" xfId="7221" xr:uid="{4E6A7D2A-D885-49A1-B81D-B727D56A7399}"/>
    <cellStyle name="Comma [0] 2 3" xfId="6707" xr:uid="{C04A2812-E0D7-417C-B121-86C510B9BF70}"/>
    <cellStyle name="Comma [0] 2 3 2" xfId="6876" xr:uid="{E26D1193-3172-45B9-9C4E-AB432A5841B3}"/>
    <cellStyle name="Comma [0] 2 3 2 2" xfId="7199" xr:uid="{5A3E3854-8118-4793-98B1-E4516D84ABA1}"/>
    <cellStyle name="Comma [0] 2 3 2 2 2" xfId="7840" xr:uid="{AD677891-1FDD-46A1-B7A2-07EFE8EAF1B3}"/>
    <cellStyle name="Comma [0] 2 3 2 3" xfId="7517" xr:uid="{E607D481-8454-4CB8-B52B-FEA1678673A2}"/>
    <cellStyle name="Comma [0] 2 3 3" xfId="7033" xr:uid="{B31B2538-364B-4AEE-9D22-0AE9451751B5}"/>
    <cellStyle name="Comma [0] 2 3 3 2" xfId="7674" xr:uid="{BA1854C0-A28A-4EF2-81F6-48FE2433E215}"/>
    <cellStyle name="Comma [0] 2 3 4" xfId="7351" xr:uid="{82102A9E-0C05-410F-9D4E-288950CF2AE2}"/>
    <cellStyle name="Comma [0] 2 4" xfId="6724" xr:uid="{C0BB2CF8-EA5E-4310-99B5-6CE9AAC8254C}"/>
    <cellStyle name="Comma [0] 2 4 2" xfId="6890" xr:uid="{83EB0753-7F5F-4A83-918A-ABF9BEF19153}"/>
    <cellStyle name="Comma [0] 2 4 2 2" xfId="7213" xr:uid="{2113B294-912A-4AE8-BFA7-F6359791D28F}"/>
    <cellStyle name="Comma [0] 2 4 2 2 2" xfId="7854" xr:uid="{DF468BCC-C05A-494C-B877-3E9298082C51}"/>
    <cellStyle name="Comma [0] 2 4 2 3" xfId="7531" xr:uid="{C0C87FD2-9D4A-421C-9FEE-735806AE7A10}"/>
    <cellStyle name="Comma [0] 2 4 3" xfId="7047" xr:uid="{991A35B8-23BF-4B6D-8278-D22F45F7BCD7}"/>
    <cellStyle name="Comma [0] 2 4 3 2" xfId="7688" xr:uid="{FFBA3A37-DE72-4E93-B11C-FB9E4AA457A8}"/>
    <cellStyle name="Comma [0] 2 4 4" xfId="7365" xr:uid="{3D1A6311-5933-4987-B7CD-001F1E36CC68}"/>
    <cellStyle name="Comma [0] 2 5" xfId="6704" xr:uid="{99668855-8202-406C-9FCC-6E9134473B8B}"/>
    <cellStyle name="Comma [0] 2 5 2" xfId="6873" xr:uid="{8EA52DAC-F3F4-44D7-A283-ABFD60A9A5A4}"/>
    <cellStyle name="Comma [0] 2 5 2 2" xfId="7196" xr:uid="{CCE1E9CD-436D-4172-8242-9CBF2316E8B1}"/>
    <cellStyle name="Comma [0] 2 5 2 2 2" xfId="7837" xr:uid="{0DE9B886-A43A-4E83-9AD5-A6511A6931C1}"/>
    <cellStyle name="Comma [0] 2 5 2 3" xfId="7514" xr:uid="{D887B536-4060-49F9-A89B-DAE204EAC14D}"/>
    <cellStyle name="Comma [0] 2 5 3" xfId="7030" xr:uid="{3A070D54-1AB0-45B8-A9EF-A28A4C71F108}"/>
    <cellStyle name="Comma [0] 2 5 3 2" xfId="7671" xr:uid="{42ABE947-4974-4B07-A7DF-41E1FD55AE57}"/>
    <cellStyle name="Comma [0] 2 5 4" xfId="7348" xr:uid="{AF254BF4-F433-4495-9262-7FCA49B07FD9}"/>
    <cellStyle name="Comma [0] 2 6" xfId="6899" xr:uid="{CCFA1FA0-0FCD-4B1D-9EC5-D73789296F7F}"/>
    <cellStyle name="Comma [0] 2 6 2" xfId="7540" xr:uid="{46B072FF-7726-4FE1-80EB-A9BE39E1B939}"/>
    <cellStyle name="Comma [0] 2 7" xfId="7219" xr:uid="{59A7BC74-0A0B-4A09-B27A-565A3DAE12B0}"/>
    <cellStyle name="Comma [0] 3" xfId="63" xr:uid="{7ACCE800-3D1C-425C-BC97-E591E5F6FA59}"/>
    <cellStyle name="Comma [0] 3 2" xfId="79" xr:uid="{251C7CD5-654C-40AD-9FD9-B8EEFF4C189B}"/>
    <cellStyle name="Comma [0] 3 2 2" xfId="6727" xr:uid="{20E5BCD3-0C91-4666-A8A3-82600B6E1DEA}"/>
    <cellStyle name="Comma [0] 3 2 2 2" xfId="6893" xr:uid="{8FECE22B-6B4D-4B34-B25A-2CBEE8E8DB33}"/>
    <cellStyle name="Comma [0] 3 2 2 2 2" xfId="7216" xr:uid="{5B8E52D4-6DBD-47F0-814E-767284E0A2CE}"/>
    <cellStyle name="Comma [0] 3 2 2 2 2 2" xfId="7857" xr:uid="{13A81285-4B72-4748-9D55-343F5B547927}"/>
    <cellStyle name="Comma [0] 3 2 2 2 3" xfId="7534" xr:uid="{32CC4428-5EE7-478B-87AF-4E283B1DDFDA}"/>
    <cellStyle name="Comma [0] 3 2 2 3" xfId="7050" xr:uid="{5F18C2BD-7148-4A9A-B37B-D8905F79DF70}"/>
    <cellStyle name="Comma [0] 3 2 2 3 2" xfId="7691" xr:uid="{C5AF89A2-24ED-4DCE-BCE9-1620236462F1}"/>
    <cellStyle name="Comma [0] 3 2 2 4" xfId="7368" xr:uid="{FD50B092-2010-40EC-A07C-AFAB068652BC}"/>
    <cellStyle name="Comma [0] 3 2 3" xfId="6713" xr:uid="{14A9DAA0-C8BF-4C7D-A2A0-8231154ABBC1}"/>
    <cellStyle name="Comma [0] 3 2 3 2" xfId="6880" xr:uid="{616E6799-1B74-40C4-8867-95D6F220F9D2}"/>
    <cellStyle name="Comma [0] 3 2 3 2 2" xfId="7203" xr:uid="{82ED95EC-CBD7-4D2F-868C-FB99990B2DFB}"/>
    <cellStyle name="Comma [0] 3 2 3 2 2 2" xfId="7844" xr:uid="{C976EF51-57D6-442F-8642-10E7A1387E5D}"/>
    <cellStyle name="Comma [0] 3 2 3 2 3" xfId="7521" xr:uid="{2529EDED-85D3-45A6-8C2F-2C152A44EED6}"/>
    <cellStyle name="Comma [0] 3 2 3 3" xfId="7037" xr:uid="{D77F9426-D020-41B8-BE6B-E5EB4664171A}"/>
    <cellStyle name="Comma [0] 3 2 3 3 2" xfId="7678" xr:uid="{117A5D5B-E28C-4A71-9227-C62A11EA3727}"/>
    <cellStyle name="Comma [0] 3 2 3 4" xfId="7355" xr:uid="{C23ADFED-70BA-4A4B-B959-C6EFFB882205}"/>
    <cellStyle name="Comma [0] 3 2 4" xfId="6903" xr:uid="{F5C71785-9521-425F-8387-3F41A47926C1}"/>
    <cellStyle name="Comma [0] 3 2 4 2" xfId="7544" xr:uid="{67F1EA56-5BA8-4F67-8CAF-E50A8E744895}"/>
    <cellStyle name="Comma [0] 3 2 5" xfId="7223" xr:uid="{5B520DAC-0EA2-49FB-B899-0247C202BD0C}"/>
    <cellStyle name="Comma [0] 3 3" xfId="6720" xr:uid="{6F5DE061-7A89-435E-96E4-7561B0547C34}"/>
    <cellStyle name="Comma [0] 3 3 2" xfId="6886" xr:uid="{2ECBB347-F2BE-44E5-BA19-8746115D3916}"/>
    <cellStyle name="Comma [0] 3 3 2 2" xfId="7209" xr:uid="{15F2DA47-7EED-451A-AC0F-54E885279F97}"/>
    <cellStyle name="Comma [0] 3 3 2 2 2" xfId="7850" xr:uid="{7B24BEB2-0E12-4333-AAF7-422348FB4FB8}"/>
    <cellStyle name="Comma [0] 3 3 2 3" xfId="7527" xr:uid="{B77C5CC7-C030-4BE7-B99D-0A69901720A8}"/>
    <cellStyle name="Comma [0] 3 3 3" xfId="7043" xr:uid="{707DC2A0-357F-42CD-9285-CB136270FC95}"/>
    <cellStyle name="Comma [0] 3 3 3 2" xfId="7684" xr:uid="{7AD498EE-57CA-4B2B-A2DE-E27E383E4E02}"/>
    <cellStyle name="Comma [0] 3 3 4" xfId="7361" xr:uid="{2251CF2E-A1E5-4B2F-9110-DE48538BFC3B}"/>
    <cellStyle name="Comma [0] 3 4" xfId="6708" xr:uid="{4D691063-9486-4CA6-B10A-39899CEB9209}"/>
    <cellStyle name="Comma [0] 3 4 2" xfId="6877" xr:uid="{A7DA737A-9B06-4FEB-B9A3-259E168BEB3C}"/>
    <cellStyle name="Comma [0] 3 4 2 2" xfId="7200" xr:uid="{91E20E2B-6860-4322-83AF-474F4A18FDF9}"/>
    <cellStyle name="Comma [0] 3 4 2 2 2" xfId="7841" xr:uid="{6DC11EBD-D19D-4CCA-ADEE-9ABBF1B62D13}"/>
    <cellStyle name="Comma [0] 3 4 2 3" xfId="7518" xr:uid="{EA693523-9270-47EF-A6CB-7B89DA24E245}"/>
    <cellStyle name="Comma [0] 3 4 3" xfId="7034" xr:uid="{9DACF373-42FE-4E3B-BA09-6B26DD69BA19}"/>
    <cellStyle name="Comma [0] 3 4 3 2" xfId="7675" xr:uid="{5F6791F9-DF5A-4073-8005-54CA8BCF0E7D}"/>
    <cellStyle name="Comma [0] 3 4 4" xfId="7352" xr:uid="{5B5DF5E9-3EBE-48FC-A543-ACA5C1A8E432}"/>
    <cellStyle name="Comma [0] 3 5" xfId="6900" xr:uid="{E849DE82-2FC1-43CB-B3DB-71BADC4B7A54}"/>
    <cellStyle name="Comma [0] 3 5 2" xfId="7541" xr:uid="{107E6C3C-A691-4999-9D55-18C156D1814F}"/>
    <cellStyle name="Comma [0] 3 6" xfId="7220" xr:uid="{E3955160-AB7D-4EE3-A533-A1C5CA4BDE7D}"/>
    <cellStyle name="Comma [0] 4" xfId="77" xr:uid="{D9E7D9EC-D76B-42A2-BAE8-4F9B4FFC7D2D}"/>
    <cellStyle name="Comma [0] 4 2" xfId="6729" xr:uid="{D43F3BB6-170E-4995-821E-546ADC500CC4}"/>
    <cellStyle name="Comma [0] 4 2 2" xfId="6895" xr:uid="{C0EB83FF-B6FD-4C53-B199-2A2855E355A9}"/>
    <cellStyle name="Comma [0] 4 2 2 2" xfId="7218" xr:uid="{77B6FC7E-81EC-4A36-A94C-2D3768EAB038}"/>
    <cellStyle name="Comma [0] 4 2 2 2 2" xfId="7859" xr:uid="{91D188DD-AABA-42EC-8EF2-52F80053D109}"/>
    <cellStyle name="Comma [0] 4 2 2 3" xfId="7536" xr:uid="{3909E20D-A9BC-4912-9116-066917114A89}"/>
    <cellStyle name="Comma [0] 4 2 3" xfId="7052" xr:uid="{E00C9507-B348-425A-BD6D-C61DFC4C3BAE}"/>
    <cellStyle name="Comma [0] 4 2 3 2" xfId="7693" xr:uid="{01F5BC36-7DAE-4CDD-B08A-8B809E911508}"/>
    <cellStyle name="Comma [0] 4 2 4" xfId="7370" xr:uid="{F42D7ACB-DFB8-4AB2-8C9A-6C8E059B45DA}"/>
    <cellStyle name="Comma [0] 4 3" xfId="6712" xr:uid="{0D821CCC-AF3A-44F1-ABFC-40DF2DA39E2A}"/>
    <cellStyle name="Comma [0] 4 3 2" xfId="6879" xr:uid="{E6FCF417-8C5C-45EA-BBE8-85700CD32885}"/>
    <cellStyle name="Comma [0] 4 3 2 2" xfId="7202" xr:uid="{397E99B9-CE56-4496-A06E-84329F705562}"/>
    <cellStyle name="Comma [0] 4 3 2 2 2" xfId="7843" xr:uid="{34EFF763-9AAF-4AF9-A025-551F3F6E3821}"/>
    <cellStyle name="Comma [0] 4 3 2 3" xfId="7520" xr:uid="{BD0C1BE7-1727-4676-A698-F659E5C24EE3}"/>
    <cellStyle name="Comma [0] 4 3 3" xfId="7036" xr:uid="{4F6AE4C8-7A23-4BDA-8974-8441094557FC}"/>
    <cellStyle name="Comma [0] 4 3 3 2" xfId="7677" xr:uid="{0B5CEFF5-5F80-4E04-9231-F0365528BD50}"/>
    <cellStyle name="Comma [0] 4 3 4" xfId="7354" xr:uid="{6D08900B-DF60-45EA-BD7D-C79A32B1D244}"/>
    <cellStyle name="Comma [0] 4 4" xfId="6902" xr:uid="{8C22E341-6697-462A-82DB-B53D696AFF9B}"/>
    <cellStyle name="Comma [0] 4 4 2" xfId="7543" xr:uid="{F4733D3D-F60F-4779-9156-6D788C936BD1}"/>
    <cellStyle name="Comma [0] 4 5" xfId="7222" xr:uid="{51525DFC-D9EE-4889-B14F-88F25A18A672}"/>
    <cellStyle name="Comma [0] 5" xfId="6872" xr:uid="{10C7DCA5-04F7-44BE-B024-F8B8D96BD5FB}"/>
    <cellStyle name="Comma [0] 5 2" xfId="7195" xr:uid="{81FC6CD7-86F6-4A9A-B477-0AA7A4E8C78F}"/>
    <cellStyle name="Comma [0] 5 2 2" xfId="7836" xr:uid="{CA3B8A9F-38C3-4FB3-9CCD-FD5463E53E07}"/>
    <cellStyle name="Comma [0] 5 3" xfId="7513" xr:uid="{C9348A2A-A1D5-4CFC-8E38-29214D75DBB1}"/>
    <cellStyle name="Comma [0] 6" xfId="7029" xr:uid="{EB76950F-5D04-45C4-88B9-73CA83C78251}"/>
    <cellStyle name="Comma [0] 6 2" xfId="7670" xr:uid="{5B88C82D-B411-4780-9758-499AF2ACB0FC}"/>
    <cellStyle name="Comma [0] 7" xfId="7347" xr:uid="{F7F1411F-27EF-4338-852C-445C13E260E0}"/>
    <cellStyle name="Comma [1]" xfId="1159" xr:uid="{2B9E006F-48C0-4EA7-8F83-B65E8340264A}"/>
    <cellStyle name="Comma [1] 2" xfId="1160" xr:uid="{3CE8FF4B-73C3-4D01-94B4-B39DCF9389F9}"/>
    <cellStyle name="Comma [1] 2 2" xfId="1161" xr:uid="{A977B670-64BC-4C7D-A2F6-33A5D47F70CD}"/>
    <cellStyle name="Comma [1] 2 2 2" xfId="4740" xr:uid="{A80FFBD8-94B0-4FD3-9EA4-21C4CD5D2749}"/>
    <cellStyle name="Comma [1] 2 3" xfId="1162" xr:uid="{49548DC2-EFAD-4841-B4E6-3C5508D506F2}"/>
    <cellStyle name="Comma [1] 2 3 2" xfId="4741" xr:uid="{21EAE6BA-4AEE-4A20-A151-DE718CAD77E0}"/>
    <cellStyle name="Comma [1] 2 4" xfId="1163" xr:uid="{9D176FD1-AC71-4470-A8D9-47093A238267}"/>
    <cellStyle name="Comma [1] 2 4 2" xfId="4742" xr:uid="{4929FF08-F03F-4D5A-BBCC-648D0D168969}"/>
    <cellStyle name="Comma [1] 2 5" xfId="1164" xr:uid="{CA15A6A2-2B1D-47C0-B0D8-36917DA2F4BD}"/>
    <cellStyle name="Comma [1] 2 5 2" xfId="4743" xr:uid="{3AE16F41-F89A-4DF6-9472-0C16AED8ECC1}"/>
    <cellStyle name="Comma [1] 2 6" xfId="1165" xr:uid="{F17C6978-4E99-4B9E-8C6A-4BF4145671DE}"/>
    <cellStyle name="Comma [1] 2 6 2" xfId="4744" xr:uid="{1E303D63-0CBC-40FC-B965-59AE6CFF877F}"/>
    <cellStyle name="Comma [1] 2 7" xfId="1166" xr:uid="{A48F403C-337E-4CEC-B47D-5D8E8659FB0B}"/>
    <cellStyle name="Comma [1] 2 8" xfId="1167" xr:uid="{3A1A8548-514E-4B39-AF14-7588AC149EC4}"/>
    <cellStyle name="Comma [1] 3" xfId="1168" xr:uid="{92428C44-FC4E-41A9-B728-00878319324D}"/>
    <cellStyle name="Comma [1] 3 2" xfId="1169" xr:uid="{E75675E9-DC15-481B-8E13-6DD5C923AEEE}"/>
    <cellStyle name="Comma [1] 3 2 2" xfId="4745" xr:uid="{704E30EF-626A-4D7C-9792-B278414F21B7}"/>
    <cellStyle name="Comma [1] 3 3" xfId="1170" xr:uid="{CC18FD44-B411-4062-96DA-945485D6049B}"/>
    <cellStyle name="Comma [1] 3 3 2" xfId="4746" xr:uid="{EAF80B8C-70F1-468F-8765-B51C3A9589DF}"/>
    <cellStyle name="Comma [1] 3 4" xfId="1171" xr:uid="{BDB5332E-677E-4F37-87DB-8C6365B25CA8}"/>
    <cellStyle name="Comma [1] 3 4 2" xfId="4747" xr:uid="{57B28D88-5939-4794-A5D8-4EC39A5B7176}"/>
    <cellStyle name="Comma [1] 3 5" xfId="1172" xr:uid="{8ECFCA8B-036F-4C99-9D7F-CBEB9656A72F}"/>
    <cellStyle name="Comma [1] 3 5 2" xfId="4748" xr:uid="{788B38FB-4200-4757-9B2F-724C7FECDB05}"/>
    <cellStyle name="Comma [1] 3 6" xfId="1173" xr:uid="{7DFB148A-0A7F-4C2C-8AFA-B7ADA8479842}"/>
    <cellStyle name="Comma [1] 3 6 2" xfId="4749" xr:uid="{AEFEC083-367F-4B17-80DF-9E81FF326B5C}"/>
    <cellStyle name="Comma [1] 3 7" xfId="1174" xr:uid="{CB93793C-63C0-4B8C-91AE-1B7BCFE8DF47}"/>
    <cellStyle name="Comma [1] 3 8" xfId="1175" xr:uid="{47E9E834-B1DD-410A-A5DF-A5339E25E269}"/>
    <cellStyle name="Comma [1] 4" xfId="1176" xr:uid="{4A976533-7162-4738-841E-748ADA35D201}"/>
    <cellStyle name="Comma [1] 4 2" xfId="1177" xr:uid="{ED6333E3-EEA8-4E26-A79D-E40C356ADDBA}"/>
    <cellStyle name="Comma [1] 4 2 2" xfId="4750" xr:uid="{073BAF38-3F67-4263-AF44-5781E83C6425}"/>
    <cellStyle name="Comma [1] 4 3" xfId="1178" xr:uid="{5C988A2C-4C5E-487E-8F7D-0B8ED2995A1F}"/>
    <cellStyle name="Comma [1] 4 3 2" xfId="4751" xr:uid="{D1AFF6BF-0577-471E-9964-EB56BCDA481B}"/>
    <cellStyle name="Comma [1] 4 4" xfId="1179" xr:uid="{BDCACB18-FA9A-4F93-A594-09C5FB75C88F}"/>
    <cellStyle name="Comma [1] 4 4 2" xfId="4752" xr:uid="{0A6DA0C6-6F5B-48F1-9E4B-F43CAA23908B}"/>
    <cellStyle name="Comma [1] 4 5" xfId="1180" xr:uid="{1C06B089-8EE3-4BF5-B2E1-6C8F5C0BF5BE}"/>
    <cellStyle name="Comma [1] 4 5 2" xfId="4753" xr:uid="{42B8FB36-F312-4C3E-A170-7C5CC9B928B7}"/>
    <cellStyle name="Comma [1] 4 6" xfId="1181" xr:uid="{5B61AA37-9409-4DF1-9C87-7AE6773087EC}"/>
    <cellStyle name="Comma [1] 4 6 2" xfId="4754" xr:uid="{22276B75-3C77-4E64-BADA-3E432A545DB8}"/>
    <cellStyle name="Comma [1] 4 7" xfId="1182" xr:uid="{2DEED034-DD72-4A96-B198-C94BAAB3B5B4}"/>
    <cellStyle name="Comma [1] 4 8" xfId="1183" xr:uid="{DC83FC45-B642-45D9-B92D-7BDF07FC0463}"/>
    <cellStyle name="Comma [1] 5" xfId="4755" xr:uid="{F5F1A9FE-D256-4F37-AC4F-5F8320193B47}"/>
    <cellStyle name="Comma 10" xfId="6779" xr:uid="{9BA55F9E-1E84-43C4-93FD-D0143F02A101}"/>
    <cellStyle name="Comma 10 2" xfId="7102" xr:uid="{309C38C4-6C01-4243-BC81-4B23B8526520}"/>
    <cellStyle name="Comma 10 2 2" xfId="7743" xr:uid="{01F511D1-3B86-46BD-ADC6-9DBB8BB62CF5}"/>
    <cellStyle name="Comma 10 3" xfId="7420" xr:uid="{12A09A84-2E08-4F95-B887-E690580C05C1}"/>
    <cellStyle name="Comma 11" xfId="6778" xr:uid="{BC28F111-4A45-4110-A369-214974E65EF0}"/>
    <cellStyle name="Comma 11 2" xfId="7101" xr:uid="{F2974028-D958-4F66-B1E3-9470D6E929BF}"/>
    <cellStyle name="Comma 11 2 2" xfId="7742" xr:uid="{AA774767-9385-4017-AE99-4D4DA095A49C}"/>
    <cellStyle name="Comma 11 3" xfId="7419" xr:uid="{49A57CAC-D0B6-499F-AB3A-D02F6D610B1F}"/>
    <cellStyle name="Comma 12" xfId="6867" xr:uid="{CFB10501-62A7-4389-A1BA-5E0E1363BE57}"/>
    <cellStyle name="Comma 12 2" xfId="7190" xr:uid="{28385F24-9A4D-4DA3-933C-0A1D3E699979}"/>
    <cellStyle name="Comma 12 2 2" xfId="7831" xr:uid="{CC4F2408-573F-40D7-A5A0-AB2F2473BC6F}"/>
    <cellStyle name="Comma 12 3" xfId="7508" xr:uid="{BCFF839F-C5C0-475D-A831-4B0EC75F4388}"/>
    <cellStyle name="Comma 13" xfId="6737" xr:uid="{F7D3CFED-1B6A-4D12-AF16-9A4DB32C11FB}"/>
    <cellStyle name="Comma 13 2" xfId="7060" xr:uid="{581FE0DA-27DF-4B25-8DEA-C2F931096976}"/>
    <cellStyle name="Comma 13 2 2" xfId="7701" xr:uid="{86AABEE4-B062-4EBF-90B3-E1A81B993742}"/>
    <cellStyle name="Comma 13 3" xfId="7378" xr:uid="{761226E3-F09E-48E1-BE3F-2EB20652DE15}"/>
    <cellStyle name="Comma 14" xfId="6814" xr:uid="{3DA9BD2B-1275-45C0-8886-21A2E5F390D6}"/>
    <cellStyle name="Comma 14 2" xfId="7137" xr:uid="{2ED55103-0905-4F48-82A7-C511E56553BA}"/>
    <cellStyle name="Comma 14 2 2" xfId="7778" xr:uid="{B3D9E99B-318B-4FBF-B935-EA0B1FCF70D2}"/>
    <cellStyle name="Comma 14 3" xfId="7455" xr:uid="{BF861DCA-F9A2-41DA-A8EF-AF6F3BE5FBE8}"/>
    <cellStyle name="Comma 15" xfId="6868" xr:uid="{6ECC4D67-4FCD-4DB1-890C-CC34839853C6}"/>
    <cellStyle name="Comma 15 2" xfId="7191" xr:uid="{063CEF00-B345-44E0-A486-8272FD7B2509}"/>
    <cellStyle name="Comma 15 2 2" xfId="7832" xr:uid="{0F9A32B4-1CBA-4D59-8D87-8B6AB567FD7F}"/>
    <cellStyle name="Comma 15 3" xfId="7509" xr:uid="{17AFAC29-A997-494F-8EB0-53ABB43E321C}"/>
    <cellStyle name="Comma 16" xfId="6736" xr:uid="{8CF00DA2-3636-45BF-BF5B-440279468DED}"/>
    <cellStyle name="Comma 16 2" xfId="7059" xr:uid="{38D13360-25A2-4EE2-9A81-377D86EC808D}"/>
    <cellStyle name="Comma 16 2 2" xfId="7700" xr:uid="{C8DFA5A5-5B72-4DA1-B4F1-2CF2F7174FFE}"/>
    <cellStyle name="Comma 16 3" xfId="7377" xr:uid="{1787B56B-7638-4298-A854-2C071329A8F7}"/>
    <cellStyle name="Comma 17" xfId="6777" xr:uid="{A71E1AD2-BED3-4B9E-819A-8E11771FD76E}"/>
    <cellStyle name="Comma 17 2" xfId="7100" xr:uid="{D29A5DC0-DC86-4A43-A286-E1F00D453966}"/>
    <cellStyle name="Comma 17 2 2" xfId="7741" xr:uid="{CAC62125-D111-4F0D-891B-FFC42F0C86C9}"/>
    <cellStyle name="Comma 17 3" xfId="7418" xr:uid="{FB4B20BA-1FC8-4F7A-B431-F035FE5301C2}"/>
    <cellStyle name="Comma 18" xfId="6770" xr:uid="{DEC98FED-8938-48BD-A505-94A35F86993E}"/>
    <cellStyle name="Comma 18 2" xfId="7093" xr:uid="{BE416E58-B0C8-4A69-BF86-0716AD7867AF}"/>
    <cellStyle name="Comma 18 2 2" xfId="7734" xr:uid="{F781839B-FD78-459C-9563-47301D4E098D}"/>
    <cellStyle name="Comma 18 3" xfId="7411" xr:uid="{6644420E-A796-4EF9-8693-E996CAF086A6}"/>
    <cellStyle name="Comma 19" xfId="6775" xr:uid="{D2B29578-8204-42C3-ABEC-561787F7EF7D}"/>
    <cellStyle name="Comma 19 2" xfId="7098" xr:uid="{49E717DF-9245-4CD0-A5AE-9ACB16B786FF}"/>
    <cellStyle name="Comma 19 2 2" xfId="7739" xr:uid="{CF50507C-44C4-417C-A550-7490EFD38207}"/>
    <cellStyle name="Comma 19 3" xfId="7416" xr:uid="{903CC2B3-79D9-4744-BA8E-63F3E5FC8800}"/>
    <cellStyle name="Comma 2" xfId="64" xr:uid="{29076E3B-7B70-40C2-8733-F30C2F58FE6A}"/>
    <cellStyle name="Comma 2 10" xfId="1184" xr:uid="{1006E804-7547-4105-89FF-24E05B0DEEB7}"/>
    <cellStyle name="Comma 2 2" xfId="1185" xr:uid="{EADE5FB9-B708-44A1-B30A-6208F7B7ABBA}"/>
    <cellStyle name="Comma 2 3" xfId="1186" xr:uid="{FE9080CA-B525-4AAA-AB12-7E6DAD8B5B51}"/>
    <cellStyle name="Comma 2 4" xfId="1187" xr:uid="{8DABB267-2A55-46FB-AE83-25842E9C299B}"/>
    <cellStyle name="Comma 2 5" xfId="1188" xr:uid="{621DB83F-637D-4383-B6A5-C256E2D94FD1}"/>
    <cellStyle name="Comma 2 6" xfId="1189" xr:uid="{37B43A24-073C-4077-B1AF-ED2CE564471C}"/>
    <cellStyle name="Comma 2 7" xfId="1190" xr:uid="{BD2B4BFF-8FD4-40EF-B0BD-3EC302D3B6FB}"/>
    <cellStyle name="Comma 2 8" xfId="1191" xr:uid="{E0046813-C775-4732-A2DC-FBAFC566AA8F}"/>
    <cellStyle name="Comma 2 9" xfId="6709" xr:uid="{01BD2913-A4AC-4543-8CD4-6E07C2E740C8}"/>
    <cellStyle name="Comma 2_ActiFijos" xfId="1192" xr:uid="{A3C241FA-8D9F-42BE-A03E-A7C98044F33F}"/>
    <cellStyle name="Comma 20" xfId="6771" xr:uid="{9950F353-7022-494A-8212-96B054E9FEEF}"/>
    <cellStyle name="Comma 20 2" xfId="7094" xr:uid="{BD4A96BC-F764-45A7-A0CA-5E70C033C023}"/>
    <cellStyle name="Comma 20 2 2" xfId="7735" xr:uid="{6CB24A66-9A78-4441-A7A8-2B210FFE45CB}"/>
    <cellStyle name="Comma 20 3" xfId="7412" xr:uid="{83939966-2D23-4A6E-806F-9834B8C0247F}"/>
    <cellStyle name="Comma 21" xfId="6774" xr:uid="{9B90FE85-3AF8-4DCD-8B5A-FBADBBEC9804}"/>
    <cellStyle name="Comma 21 2" xfId="7097" xr:uid="{6623BB09-6AF4-46FD-9D24-4F5774045B06}"/>
    <cellStyle name="Comma 21 2 2" xfId="7738" xr:uid="{C9C9026E-E28D-4080-A989-69030C5439CA}"/>
    <cellStyle name="Comma 21 3" xfId="7415" xr:uid="{5328A411-973F-4EC0-B958-AFAECB08BDBB}"/>
    <cellStyle name="Comma 22" xfId="6772" xr:uid="{EEAC8E59-F897-4CA7-9FC0-5D330F146FFD}"/>
    <cellStyle name="Comma 22 2" xfId="7095" xr:uid="{B273C661-0EB5-46D2-B649-DCED6BC25279}"/>
    <cellStyle name="Comma 22 2 2" xfId="7736" xr:uid="{3231E4EA-B9E7-4145-A405-AEB9CB733E6A}"/>
    <cellStyle name="Comma 22 3" xfId="7413" xr:uid="{711C2F74-B27C-4D93-AFD9-19EA04DF9445}"/>
    <cellStyle name="Comma 23" xfId="6773" xr:uid="{406F4B9C-C78E-4FB1-AF5D-E02DD48B690B}"/>
    <cellStyle name="Comma 23 2" xfId="7096" xr:uid="{A6D93BC8-DB75-4A35-902A-E6250ADD3608}"/>
    <cellStyle name="Comma 23 2 2" xfId="7737" xr:uid="{6C46FEF1-0DD3-4574-B7C2-6173F6DF13BD}"/>
    <cellStyle name="Comma 23 3" xfId="7414" xr:uid="{1C5CB1F5-9EAC-40BA-9AD1-2025ACB8EF17}"/>
    <cellStyle name="Comma 24" xfId="6866" xr:uid="{57FA73B7-74A5-4425-BE32-F5CF8E34C0AA}"/>
    <cellStyle name="Comma 24 2" xfId="7189" xr:uid="{9855064F-D2CE-4A96-BA54-088BF23C6BDD}"/>
    <cellStyle name="Comma 24 2 2" xfId="7830" xr:uid="{6049794D-ACAC-4559-92A8-5E3BAC3D6F5A}"/>
    <cellStyle name="Comma 24 3" xfId="7507" xr:uid="{FF679B9D-0E9C-435E-ABA9-3E34B8662765}"/>
    <cellStyle name="Comma 25" xfId="6738" xr:uid="{CC1D2B65-78C4-4A4C-8210-142EE5E6F4C8}"/>
    <cellStyle name="Comma 25 2" xfId="7061" xr:uid="{0AD6174A-0CCE-4BBF-9245-F2A960BE4C25}"/>
    <cellStyle name="Comma 25 2 2" xfId="7702" xr:uid="{39A767B0-09C0-485B-B45F-09C73B48E95C}"/>
    <cellStyle name="Comma 25 3" xfId="7379" xr:uid="{349CD3E7-86B3-424F-91C8-C6F14D9A7F49}"/>
    <cellStyle name="Comma 26" xfId="6869" xr:uid="{EEEDCF0C-0D01-4E11-B173-1A8ACBDE2545}"/>
    <cellStyle name="Comma 26 2" xfId="7192" xr:uid="{8122FDE8-7BFC-49F5-89CD-46C45080AA34}"/>
    <cellStyle name="Comma 26 2 2" xfId="7833" xr:uid="{05642BC6-14ED-470E-AD8E-63D4F2103478}"/>
    <cellStyle name="Comma 26 3" xfId="7510" xr:uid="{6880C356-1A8E-4D26-95FD-C3CC6EE0821B}"/>
    <cellStyle name="Comma 27" xfId="6735" xr:uid="{2466416D-A128-4845-886C-48675611C784}"/>
    <cellStyle name="Comma 27 2" xfId="7058" xr:uid="{25B5C55C-ED7C-41C7-915C-41B183594C2C}"/>
    <cellStyle name="Comma 27 2 2" xfId="7699" xr:uid="{E8468B84-9BA9-425D-8D00-0A368C9CC5BA}"/>
    <cellStyle name="Comma 27 3" xfId="7376" xr:uid="{CD31764F-1442-464E-B5B2-A408945B47A3}"/>
    <cellStyle name="Comma 28" xfId="6815" xr:uid="{30F1230F-A9D8-478B-8C67-716AA3B457C3}"/>
    <cellStyle name="Comma 28 2" xfId="7138" xr:uid="{1ACBEE4A-FD2E-4BE8-A685-AC5C463FF88F}"/>
    <cellStyle name="Comma 28 2 2" xfId="7779" xr:uid="{5903817A-B473-492F-96DB-A27D9CC6D381}"/>
    <cellStyle name="Comma 28 3" xfId="7456" xr:uid="{B28D0111-405E-4B93-B36F-0BF19E5BB7C2}"/>
    <cellStyle name="Comma 29" xfId="6776" xr:uid="{79D817EB-EEF2-4861-AC47-04AF0FFC279D}"/>
    <cellStyle name="Comma 29 2" xfId="7099" xr:uid="{C8DD54C9-E5F4-4DF1-995F-1E2E5F8F3310}"/>
    <cellStyle name="Comma 29 2 2" xfId="7740" xr:uid="{4229E5A2-CFC3-46F9-A3D3-E1D63197EE15}"/>
    <cellStyle name="Comma 29 3" xfId="7417" xr:uid="{45AF7F7A-9703-4A74-BA88-0593047E9E78}"/>
    <cellStyle name="Comma 3" xfId="1193" xr:uid="{E639C953-620C-4C34-803A-5F83939503AA}"/>
    <cellStyle name="Comma 3 2" xfId="1194" xr:uid="{741FA459-C5DB-4EE4-BDE8-9DC5A226EB34}"/>
    <cellStyle name="Comma 3 3" xfId="1195" xr:uid="{E508C432-8B32-4320-8582-C8A82EBEB60C}"/>
    <cellStyle name="Comma 3 4" xfId="1196" xr:uid="{FC14AC33-24AA-4E97-ADD2-C0466204ECC4}"/>
    <cellStyle name="Comma 3 5" xfId="1197" xr:uid="{FC70E5C0-7558-4CCB-923E-EBC6CFB6D344}"/>
    <cellStyle name="Comma 3 6" xfId="1198" xr:uid="{C29BC032-C4EF-4DAE-895D-61F435DEFB1E}"/>
    <cellStyle name="Comma 3 7" xfId="1199" xr:uid="{DC1B71B9-DD08-476F-B333-96090EB77305}"/>
    <cellStyle name="Comma 3 8" xfId="1200" xr:uid="{A99D7157-E6FA-4425-80E8-BA946F062FD4}"/>
    <cellStyle name="Comma 3_ActiFijos" xfId="1201" xr:uid="{EFA180E6-ED34-424F-B7A0-BB0B0691ECE0}"/>
    <cellStyle name="Comma 30" xfId="6939" xr:uid="{144DFB3C-DCED-4DC3-B312-B606772D910B}"/>
    <cellStyle name="Comma 30 2" xfId="7580" xr:uid="{2716A05B-E7F2-42BD-AB71-29C20E96BE2B}"/>
    <cellStyle name="Comma 31" xfId="6909" xr:uid="{CB4598A9-D87E-403A-8728-0A632B69A1F7}"/>
    <cellStyle name="Comma 31 2" xfId="7550" xr:uid="{42AC0623-7EEF-403E-B645-DE9588F3E066}"/>
    <cellStyle name="Comma 32" xfId="7026" xr:uid="{464F66F6-61D8-4D46-AC84-D1905E2BF6BC}"/>
    <cellStyle name="Comma 32 2" xfId="7667" xr:uid="{002C16CF-6690-42D1-8582-D99054F1E62E}"/>
    <cellStyle name="Comma 33" xfId="7025" xr:uid="{22709CD6-C5AC-4A2A-BEDF-67BA103D4FE3}"/>
    <cellStyle name="Comma 33 2" xfId="7666" xr:uid="{DA946DC8-BD15-4DA2-BF23-E7FBEA027667}"/>
    <cellStyle name="Comma 34" xfId="6973" xr:uid="{50BB5C53-30DA-446A-AFFA-1D879A1B5096}"/>
    <cellStyle name="Comma 34 2" xfId="7614" xr:uid="{277B90E8-A827-41E1-BA8E-79CCC65973C5}"/>
    <cellStyle name="Comma 35" xfId="6974" xr:uid="{1F8C87DD-FAB6-4167-941E-CA74CED462F4}"/>
    <cellStyle name="Comma 35 2" xfId="7615" xr:uid="{BA3593F7-F100-4FB4-AE08-84605F1FCF3F}"/>
    <cellStyle name="Comma 36" xfId="6910" xr:uid="{B0A2EE6F-D933-4BB3-89AB-64F3ADF7F679}"/>
    <cellStyle name="Comma 36 2" xfId="7551" xr:uid="{F6931F6B-9A78-41A0-A704-E25D2CD21142}"/>
    <cellStyle name="Comma 37" xfId="7259" xr:uid="{57C5F3C4-C969-4945-BD0A-4A71A1F7F71D}"/>
    <cellStyle name="Comma 38" xfId="7230" xr:uid="{DE673417-8654-444F-A062-2D1DC34D328F}"/>
    <cellStyle name="Comma 4" xfId="1202" xr:uid="{F29EE3E7-08DA-4F35-97D0-4F4588D00782}"/>
    <cellStyle name="Comma 4 2" xfId="1203" xr:uid="{C88E4B1C-466D-490C-ABE9-0E2429A04021}"/>
    <cellStyle name="Comma 4 3" xfId="1204" xr:uid="{4F5CE627-FE2E-455D-AB71-17AF3632E48E}"/>
    <cellStyle name="Comma 4 4" xfId="1205" xr:uid="{FFE74395-243E-4CFD-937E-6E43C32A74E3}"/>
    <cellStyle name="Comma 4 5" xfId="1206" xr:uid="{BC2F1D2A-2DB1-447D-ABEA-45C4191240DD}"/>
    <cellStyle name="Comma 4 6" xfId="1207" xr:uid="{DD8846A4-8AEC-4E21-83FE-16C37AF0A2B7}"/>
    <cellStyle name="Comma 4 7" xfId="1208" xr:uid="{82D48F38-D455-42BC-A21C-663DA55D8253}"/>
    <cellStyle name="Comma 4 8" xfId="1209" xr:uid="{D4532570-B7F1-44CD-BE97-23361E5D7769}"/>
    <cellStyle name="Comma 4_ActiFijos" xfId="1210" xr:uid="{70F539D3-D635-4F18-A211-A90BB197075C}"/>
    <cellStyle name="Comma 5" xfId="6702" xr:uid="{5F854947-56C4-4C15-AF70-D72CB5BCA5A9}"/>
    <cellStyle name="Comma 5 2" xfId="6871" xr:uid="{B47CBE03-DA2D-464B-BBF6-DC3A31FA9B19}"/>
    <cellStyle name="Comma 5 2 2" xfId="7194" xr:uid="{D5AB3E1F-695B-4F1F-899C-8115289173E0}"/>
    <cellStyle name="Comma 5 2 2 2" xfId="7835" xr:uid="{E0DC6CA1-6459-41EE-AA8E-AB445CFB12AF}"/>
    <cellStyle name="Comma 5 2 3" xfId="7512" xr:uid="{4368A03C-41BF-48E0-AED2-D3B20FF88D9C}"/>
    <cellStyle name="Comma 5 3" xfId="7028" xr:uid="{A4528981-17AA-47E7-9930-E63FAC332920}"/>
    <cellStyle name="Comma 5 3 2" xfId="7669" xr:uid="{739D4CB1-FC23-4FBC-9CFC-9355150F8C4A}"/>
    <cellStyle name="Comma 5 4" xfId="7346" xr:uid="{C4CA3BA7-21AA-483E-AC8E-CDD5E82010C6}"/>
    <cellStyle name="Comma 6" xfId="6780" xr:uid="{CB5E5C4D-166E-4E34-8BBF-B71FB38E1866}"/>
    <cellStyle name="Comma 6 2" xfId="7103" xr:uid="{E54ED4F9-0291-4363-BF81-EA0EC1C3B77B}"/>
    <cellStyle name="Comma 6 2 2" xfId="7744" xr:uid="{59BFC8D9-6B1D-4960-8A29-1C520EE1469E}"/>
    <cellStyle name="Comma 6 3" xfId="7421" xr:uid="{72C78822-1E6B-42F4-9F23-0B0C927085C2}"/>
    <cellStyle name="Comma 7" xfId="6740" xr:uid="{90ED207C-A8D0-4672-8628-AB66956C013E}"/>
    <cellStyle name="Comma 7 2" xfId="7063" xr:uid="{059B8F55-975F-48EF-A597-A187CDB56071}"/>
    <cellStyle name="Comma 7 2 2" xfId="7704" xr:uid="{B50E29C1-EB52-43C2-B364-A2494314819F}"/>
    <cellStyle name="Comma 7 3" xfId="7381" xr:uid="{509339AB-BA21-44E8-8E82-FD3F3FA0D984}"/>
    <cellStyle name="Comma 8" xfId="6739" xr:uid="{1B06EB67-6A01-4F2E-9F23-8A845FC2F6B6}"/>
    <cellStyle name="Comma 8 2" xfId="7062" xr:uid="{51124E89-4361-4E2F-9A1D-E0AA57A837F0}"/>
    <cellStyle name="Comma 8 2 2" xfId="7703" xr:uid="{DA34EC5C-75ED-48A7-A6C4-5D1886F76520}"/>
    <cellStyle name="Comma 8 3" xfId="7380" xr:uid="{7985124C-6737-4358-8883-270CBFAC9923}"/>
    <cellStyle name="Comma 9" xfId="6741" xr:uid="{582E271F-9402-4359-9A8F-3CD49B672376}"/>
    <cellStyle name="Comma 9 2" xfId="7064" xr:uid="{29832D1F-EA00-475F-9DC5-47F09C31D85C}"/>
    <cellStyle name="Comma 9 2 2" xfId="7705" xr:uid="{B66B22E0-EF8A-4887-8BA7-A9EE951A4189}"/>
    <cellStyle name="Comma 9 3" xfId="7382" xr:uid="{266E4326-F856-4A04-84D4-68AD1BEC486D}"/>
    <cellStyle name="Comma_12matrix" xfId="1211" xr:uid="{04E6AA8B-145A-4C9D-9DDD-9D9AD88F8B59}"/>
    <cellStyle name="Comma0" xfId="1212" xr:uid="{D9001629-885B-4DD9-A71C-F2D99FEF7B05}"/>
    <cellStyle name="Comma0 10" xfId="3382" xr:uid="{8DDFF2D2-2371-451F-98EF-F379D562A1BF}"/>
    <cellStyle name="Comma0 2" xfId="1213" xr:uid="{CACF5EBD-8D9B-41F8-8793-772FC4BB796A}"/>
    <cellStyle name="Comma0 2 2" xfId="1214" xr:uid="{D35BF119-F789-4F8A-BC40-2716AA8A209F}"/>
    <cellStyle name="Comma0 2 2 2" xfId="4756" xr:uid="{D1813143-5F4B-4316-9397-11BBE1EEF9C7}"/>
    <cellStyle name="Comma0 2 3" xfId="1215" xr:uid="{00E51541-5166-4DC2-A7EC-AF820DCAE0BB}"/>
    <cellStyle name="Comma0 2 3 2" xfId="4757" xr:uid="{2F95507F-F877-4ADB-9294-1764CE02BF51}"/>
    <cellStyle name="Comma0 2 4" xfId="1216" xr:uid="{1D8E9CDA-9D02-4D06-9C81-E532A1486831}"/>
    <cellStyle name="Comma0 2 4 2" xfId="4758" xr:uid="{8C2AE457-2710-4FC0-9581-6BD6BB6BC1D6}"/>
    <cellStyle name="Comma0 2 5" xfId="1217" xr:uid="{B5ABB32D-B7BF-4A73-97D7-510A7771225C}"/>
    <cellStyle name="Comma0 2 5 2" xfId="4759" xr:uid="{64DD5D80-9EF8-4E2C-9709-3A362B35FD5C}"/>
    <cellStyle name="Comma0 2 6" xfId="1218" xr:uid="{4997E1E1-CA92-4B3B-9D18-B844A60E9FC9}"/>
    <cellStyle name="Comma0 2 6 2" xfId="4760" xr:uid="{0896EFF8-A894-444A-ABB5-E672F73C1468}"/>
    <cellStyle name="Comma0 2 7" xfId="1219" xr:uid="{12922AB2-46F2-41F2-B159-85B83A8F32C8}"/>
    <cellStyle name="Comma0 2 8" xfId="1220" xr:uid="{2903A4C3-5EBB-41AD-BEED-0DE26FED2D09}"/>
    <cellStyle name="Comma0 3" xfId="1221" xr:uid="{7DC66CB7-6153-43F0-A4AD-964D36452BA2}"/>
    <cellStyle name="Comma0 3 2" xfId="1222" xr:uid="{DB7C8C35-CA5E-4408-845E-F4DDF73CEC32}"/>
    <cellStyle name="Comma0 3 2 2" xfId="4761" xr:uid="{083FFD5F-E858-4E7B-8A08-48E29CFB0175}"/>
    <cellStyle name="Comma0 3 3" xfId="1223" xr:uid="{089FE18C-37EB-4559-9A0C-853FE85BFA25}"/>
    <cellStyle name="Comma0 3 3 2" xfId="4762" xr:uid="{1A63205E-3982-4341-AC9D-CCC28DED6EAB}"/>
    <cellStyle name="Comma0 3 4" xfId="1224" xr:uid="{F0AD8EC5-2C98-4E31-AD75-FA7A5BFB194A}"/>
    <cellStyle name="Comma0 3 4 2" xfId="4763" xr:uid="{78B5854C-FA24-48CB-A02B-32611D6F9D36}"/>
    <cellStyle name="Comma0 3 5" xfId="1225" xr:uid="{FF30EA85-B7CD-4EB4-A73B-2EBC4C298071}"/>
    <cellStyle name="Comma0 3 5 2" xfId="4764" xr:uid="{4779BC9B-6D37-4219-B228-06E352634570}"/>
    <cellStyle name="Comma0 3 6" xfId="1226" xr:uid="{DA83ACC2-7FD2-46A7-9741-6534EA4927E3}"/>
    <cellStyle name="Comma0 3 6 2" xfId="4765" xr:uid="{AED7FC85-E354-419B-8366-DC220082E4EC}"/>
    <cellStyle name="Comma0 3 7" xfId="1227" xr:uid="{8A877A62-72AF-4AB1-8EF7-34C0BA9FFC2B}"/>
    <cellStyle name="Comma0 3 8" xfId="1228" xr:uid="{94BA7284-4A56-4644-AF31-31FCF936CE5A}"/>
    <cellStyle name="Comma0 4" xfId="1229" xr:uid="{C77CE5CB-31C2-4149-AAB5-2BCBE933594B}"/>
    <cellStyle name="Comma0 4 2" xfId="1230" xr:uid="{01C85E9F-5C37-4D8F-AD2F-E28F5AEBA453}"/>
    <cellStyle name="Comma0 4 2 2" xfId="4766" xr:uid="{90D589F7-D178-465E-A155-CD8DE456087F}"/>
    <cellStyle name="Comma0 4 3" xfId="1231" xr:uid="{47627BA8-50C7-4102-91C1-B2339F9FA003}"/>
    <cellStyle name="Comma0 4 3 2" xfId="4767" xr:uid="{E726CD9E-1D51-45D0-B448-E974B7C59A09}"/>
    <cellStyle name="Comma0 4 4" xfId="1232" xr:uid="{784CA1FE-8150-4B06-A9A0-963289B1E873}"/>
    <cellStyle name="Comma0 4 4 2" xfId="4768" xr:uid="{E8F5462E-2996-4536-85B2-0628B68B91EE}"/>
    <cellStyle name="Comma0 4 5" xfId="1233" xr:uid="{32573BB4-249C-4CC5-AA77-DDA5C242F0A2}"/>
    <cellStyle name="Comma0 4 5 2" xfId="4769" xr:uid="{743B968B-4B01-4646-9F66-B816ED108F71}"/>
    <cellStyle name="Comma0 4 6" xfId="1234" xr:uid="{CEF6E13D-1668-494D-B1AF-DBBCAA5AB8A6}"/>
    <cellStyle name="Comma0 4 6 2" xfId="4770" xr:uid="{EE747F0F-50B6-489C-816D-7EBE78E4F299}"/>
    <cellStyle name="Comma0 4 7" xfId="1235" xr:uid="{CC63ABE7-0AE2-4023-A3A6-FB987A3B7673}"/>
    <cellStyle name="Comma0 4 8" xfId="1236" xr:uid="{671D87C8-0367-409A-A2B0-E46C502C5159}"/>
    <cellStyle name="Comma0 5" xfId="3383" xr:uid="{EE7041C0-96DB-46C7-90A1-52832D64355D}"/>
    <cellStyle name="Comma0 6" xfId="3384" xr:uid="{2F7AEBF8-65A7-4746-A832-1AEBD830F9A7}"/>
    <cellStyle name="Comma0 7" xfId="3385" xr:uid="{FBC1ADC7-B147-4AA5-B323-66B88BF9A327}"/>
    <cellStyle name="Comma0 8" xfId="3386" xr:uid="{5FB5695A-E561-4238-B2BB-423AB73DAEAB}"/>
    <cellStyle name="Comma0 9" xfId="3387" xr:uid="{6A2B399D-AECF-4AC5-8B5C-06BE5BECD8FC}"/>
    <cellStyle name="ContentsHyperlink" xfId="3730" xr:uid="{1EFABA15-CA41-4140-AC95-7C2F15E58FA7}"/>
    <cellStyle name="Currency" xfId="3743" xr:uid="{632F2C73-DF07-431C-990D-E000AE59EA9E}"/>
    <cellStyle name="Currency [0]" xfId="1237" xr:uid="{C0EC544C-9253-4D44-8476-5AC37360BFB4}"/>
    <cellStyle name="Currency [0] 2" xfId="3782" xr:uid="{92D63563-739E-4EAF-985D-3C9823116191}"/>
    <cellStyle name="Currency 2" xfId="1238" xr:uid="{A2A0C172-7D36-4708-AA12-526B5F8C8D65}"/>
    <cellStyle name="Currency 2 2" xfId="1239" xr:uid="{263662A6-B1D6-427E-805E-BBB08C4AC340}"/>
    <cellStyle name="Currency 2 3" xfId="1240" xr:uid="{5DE8D44E-8E1A-404E-9C01-AFF09D188D67}"/>
    <cellStyle name="Currency 2 4" xfId="1241" xr:uid="{FE1D3D28-0CEA-480B-A6A1-207DC74D252B}"/>
    <cellStyle name="Currency 2 5" xfId="1242" xr:uid="{E28E2A90-A442-4DD9-89CC-939A918B3DDC}"/>
    <cellStyle name="Currency 2 6" xfId="1243" xr:uid="{748B6B1E-54EF-4A8D-9CBE-C9CAAB338728}"/>
    <cellStyle name="Currency 2 7" xfId="1244" xr:uid="{745BE2CE-7E63-45C1-B178-F3B9B43DCF54}"/>
    <cellStyle name="Currency 2 8" xfId="1245" xr:uid="{1DCA51C0-9883-4919-8F5D-AF0B83F9091F}"/>
    <cellStyle name="Currency 2_ActiFijos" xfId="1246" xr:uid="{979105B3-0DDD-4994-88E1-E88DE0732E80}"/>
    <cellStyle name="Currency 3" xfId="1247" xr:uid="{8A3F78DC-3016-487C-9667-F2BE0CE98CEE}"/>
    <cellStyle name="Currency 3 2" xfId="1248" xr:uid="{96A15BC8-08AE-4113-8144-7BB3AD15967F}"/>
    <cellStyle name="Currency 3 3" xfId="1249" xr:uid="{0D925EE0-1998-4CA9-97FC-51CC0AEC9B64}"/>
    <cellStyle name="Currency 3 4" xfId="1250" xr:uid="{84DB9A1E-D019-4D3D-809F-44F0066A91F3}"/>
    <cellStyle name="Currency 3 5" xfId="1251" xr:uid="{1B634FEA-5113-4AB2-BEFB-E47BF00669A1}"/>
    <cellStyle name="Currency 3 6" xfId="1252" xr:uid="{64D0B881-B9D2-4ED5-A901-2552CF78F31F}"/>
    <cellStyle name="Currency 3 7" xfId="1253" xr:uid="{1F120C67-480D-421E-8DF6-3BD78126958E}"/>
    <cellStyle name="Currency 3 8" xfId="1254" xr:uid="{230815A0-6500-4110-93CD-3BA4E995D06B}"/>
    <cellStyle name="Currency 3_ActiFijos" xfId="1255" xr:uid="{267CD837-BDA4-4FEF-93F1-81C71F52DDB0}"/>
    <cellStyle name="Currency 4" xfId="1256" xr:uid="{82BDAD69-CED5-413D-BB0A-E456B9633B9A}"/>
    <cellStyle name="Currency 4 2" xfId="1257" xr:uid="{7E424E45-5AAC-4407-B05A-0851BCE2A970}"/>
    <cellStyle name="Currency 4 3" xfId="1258" xr:uid="{5E6571AD-15D7-4541-8942-74B13C89E715}"/>
    <cellStyle name="Currency 4 4" xfId="1259" xr:uid="{E637AC12-E17E-4187-81B1-29DB3C9FA456}"/>
    <cellStyle name="Currency 4 5" xfId="1260" xr:uid="{1890D00D-68B6-4464-B912-99351812780B}"/>
    <cellStyle name="Currency 4 6" xfId="1261" xr:uid="{C0104CAF-108D-419A-96FF-9D8788686AF3}"/>
    <cellStyle name="Currency 4 7" xfId="1262" xr:uid="{268354F5-204F-4A82-94F2-00A0392D487C}"/>
    <cellStyle name="Currency 4 8" xfId="1263" xr:uid="{B154A4B0-67AC-4DC4-939F-A5A91B29E37D}"/>
    <cellStyle name="Currency 4_ActiFijos" xfId="1264" xr:uid="{77DEDB99-9C60-46EC-989D-DCD5D4616EFC}"/>
    <cellStyle name="Currency_12matrix" xfId="1265" xr:uid="{C8D4E44C-6151-4370-909C-4709B4969149}"/>
    <cellStyle name="Currency0" xfId="1266" xr:uid="{A47D46F1-5828-485B-8938-E94A7AEF8EC3}"/>
    <cellStyle name="Currency0 10" xfId="1267" xr:uid="{0C445610-D7BE-4B8E-BC3B-8DEBC593F06C}"/>
    <cellStyle name="Currency0 10 2" xfId="4771" xr:uid="{128B2C3C-8DC2-4CEE-B5F2-523D052BD692}"/>
    <cellStyle name="Currency0 11" xfId="1268" xr:uid="{48A03221-345D-4C6C-9064-B29101BFDD07}"/>
    <cellStyle name="Currency0 11 2" xfId="4772" xr:uid="{316BAE3A-9514-464F-AC03-E69AFE027858}"/>
    <cellStyle name="Currency0 12" xfId="1269" xr:uid="{07EBEC6E-A4E4-4671-AF1B-440EEA767A3E}"/>
    <cellStyle name="Currency0 13" xfId="1270" xr:uid="{99C12BFA-9DAB-415A-8197-65C6F3D2BFC2}"/>
    <cellStyle name="Currency0 2" xfId="1271" xr:uid="{2A7AA6B1-2E54-4840-9DB7-F927D276C44A}"/>
    <cellStyle name="Currency0 2 2" xfId="1272" xr:uid="{63B1C559-1F54-4297-BDD0-8F80CD9A09A8}"/>
    <cellStyle name="Currency0 2 2 2" xfId="4773" xr:uid="{15038C32-87E6-4F21-950E-522D343DA6AC}"/>
    <cellStyle name="Currency0 2 3" xfId="1273" xr:uid="{1FA4AFE1-7EF0-4AA1-8376-03AD5865F225}"/>
    <cellStyle name="Currency0 2 3 2" xfId="4774" xr:uid="{1201279F-EFCA-4AE1-9726-E215322FEA10}"/>
    <cellStyle name="Currency0 2 4" xfId="1274" xr:uid="{984036E8-1EA4-4C85-BB06-CAE4BD9E6C7E}"/>
    <cellStyle name="Currency0 2 4 2" xfId="4775" xr:uid="{A1402C41-A071-4086-8180-7653C2E7309E}"/>
    <cellStyle name="Currency0 2 5" xfId="1275" xr:uid="{7238B425-3380-4E63-8F85-57B93F265686}"/>
    <cellStyle name="Currency0 2 5 2" xfId="4776" xr:uid="{E4EDD898-659B-41FA-98C3-B85E8B131EA6}"/>
    <cellStyle name="Currency0 2 6" xfId="1276" xr:uid="{336968E8-5EE3-47E0-AC09-6F1A9C04DA5B}"/>
    <cellStyle name="Currency0 2 6 2" xfId="4777" xr:uid="{87D9CAB3-0F32-4EF6-A847-8C69C520C977}"/>
    <cellStyle name="Currency0 2 7" xfId="1277" xr:uid="{C96FEDB8-D183-4C2A-A161-1ADF82B2B22B}"/>
    <cellStyle name="Currency0 2 8" xfId="1278" xr:uid="{0A46E357-04E2-4736-A6AA-7A54506D2A4E}"/>
    <cellStyle name="Currency0 3" xfId="1279" xr:uid="{71BB2570-A4DA-4FA6-BCC2-C276CCA84B40}"/>
    <cellStyle name="Currency0 3 2" xfId="1280" xr:uid="{CC9839C8-4B23-445B-B230-78BFB0FB89AE}"/>
    <cellStyle name="Currency0 3 2 2" xfId="4778" xr:uid="{91C09D14-D6AA-440D-BAF8-9937A9D14632}"/>
    <cellStyle name="Currency0 3 3" xfId="1281" xr:uid="{971C67D3-6B2B-49EA-88FB-E253A0B7B575}"/>
    <cellStyle name="Currency0 3 3 2" xfId="4779" xr:uid="{8EA20FBF-0083-40DB-B120-E39770B3932C}"/>
    <cellStyle name="Currency0 3 4" xfId="1282" xr:uid="{AB7B180D-7138-41A4-A0FB-DA63A15214AE}"/>
    <cellStyle name="Currency0 3 4 2" xfId="4780" xr:uid="{95A56D4D-7752-4C6C-A14B-7E974EAD49DB}"/>
    <cellStyle name="Currency0 3 5" xfId="1283" xr:uid="{F44A81E4-24BA-42E7-B3CB-7DC2FF46B6C5}"/>
    <cellStyle name="Currency0 3 5 2" xfId="4781" xr:uid="{88F8E832-5E7A-4213-B50F-031A52C740EA}"/>
    <cellStyle name="Currency0 3 6" xfId="1284" xr:uid="{F9DA4E11-8FE9-4DA5-8A15-A106484733A9}"/>
    <cellStyle name="Currency0 3 6 2" xfId="4782" xr:uid="{E3CE6277-E8B8-4913-8DA4-2E9A63C1FF78}"/>
    <cellStyle name="Currency0 3 7" xfId="1285" xr:uid="{264CBDAB-BDDC-4021-9AC0-BB584C7A89EE}"/>
    <cellStyle name="Currency0 3 8" xfId="1286" xr:uid="{C00FF50C-F163-47B0-B9EA-CE7DCC5088C8}"/>
    <cellStyle name="Currency0 4" xfId="1287" xr:uid="{91310922-A5AC-4BF2-AE8A-D183BCF4FB11}"/>
    <cellStyle name="Currency0 4 2" xfId="1288" xr:uid="{0A0A0725-588F-4ECB-9617-C2D07752A8D7}"/>
    <cellStyle name="Currency0 4 2 2" xfId="4783" xr:uid="{B4A29D82-1075-4DDC-BD58-6913A8A55112}"/>
    <cellStyle name="Currency0 4 3" xfId="1289" xr:uid="{B63513AA-0EBC-4DF8-8C4F-672E866C9344}"/>
    <cellStyle name="Currency0 4 3 2" xfId="4784" xr:uid="{1FBE89A6-0D46-4AE9-98C1-ED15A4522688}"/>
    <cellStyle name="Currency0 4 4" xfId="1290" xr:uid="{8F59C203-4A1F-4716-A3E5-56A1632F6424}"/>
    <cellStyle name="Currency0 4 4 2" xfId="4785" xr:uid="{46234018-6F52-42D1-96A9-CA8C85233F5B}"/>
    <cellStyle name="Currency0 4 5" xfId="1291" xr:uid="{EF371624-7964-4BD4-91CA-097C51BE8B89}"/>
    <cellStyle name="Currency0 4 5 2" xfId="4786" xr:uid="{D9B3EC5D-FB1C-470D-9589-3043FD3DADBA}"/>
    <cellStyle name="Currency0 4 6" xfId="1292" xr:uid="{4C175A70-BD01-4C14-A4BE-7FBA9CAEC539}"/>
    <cellStyle name="Currency0 4 6 2" xfId="4787" xr:uid="{2E24E633-AAD8-492B-B69F-A092B3F5C10C}"/>
    <cellStyle name="Currency0 4 7" xfId="1293" xr:uid="{8515AA1F-F9CB-430D-AB0A-D54B7721C454}"/>
    <cellStyle name="Currency0 4 8" xfId="1294" xr:uid="{0B02BDFC-297F-4498-BB03-3FBC79772C0F}"/>
    <cellStyle name="Currency0 5" xfId="1295" xr:uid="{1E16B272-B663-448A-85D5-A5A9892A85CD}"/>
    <cellStyle name="Currency0 5 2" xfId="4788" xr:uid="{0BAE9D7B-5971-4E3B-9A99-1497C5A3DA4B}"/>
    <cellStyle name="Currency0 6" xfId="1296" xr:uid="{A3E80594-25F9-49EF-BD3B-A4CCE58C234E}"/>
    <cellStyle name="Currency0 6 2" xfId="4789" xr:uid="{3CE4AEC8-853C-48AC-905E-B61B77BD5030}"/>
    <cellStyle name="Currency0 7" xfId="1297" xr:uid="{FCF2FCF8-9D56-49EB-AE61-69706ACB4DB7}"/>
    <cellStyle name="Currency0 7 2" xfId="4790" xr:uid="{2D6AF703-B92E-4487-87F7-9950CD350E60}"/>
    <cellStyle name="Currency0 8" xfId="1298" xr:uid="{3508CFDB-5050-443C-AB59-E32C99CFDC0C}"/>
    <cellStyle name="Currency0 8 2" xfId="4791" xr:uid="{C552E3AC-21C1-4321-B678-DFCF4BC68D6B}"/>
    <cellStyle name="Currency0 9" xfId="1299" xr:uid="{C24B1717-D5D8-437E-ACA3-CA21FEE87757}"/>
    <cellStyle name="Currency0 9 2" xfId="4792" xr:uid="{E3277F7D-0C53-432C-A684-CD14A51CBBFD}"/>
    <cellStyle name="Currency0_Cuadros Excel  kilometros 2008" xfId="1300" xr:uid="{51E77E55-2865-4EF6-A774-18A58F87A9EA}"/>
    <cellStyle name="Date" xfId="1301" xr:uid="{9AECCCE5-602A-4105-B095-10BFFD4906BE}"/>
    <cellStyle name="Date 10" xfId="1302" xr:uid="{6085571E-124B-4619-8A20-F2D3B4CD73E8}"/>
    <cellStyle name="Date 10 2" xfId="4793" xr:uid="{0256E8CA-C20A-4E7B-B120-7C2F0D4095BE}"/>
    <cellStyle name="Date 11" xfId="1303" xr:uid="{795D5C30-3607-44EA-A6A9-EA71F9D52C89}"/>
    <cellStyle name="Date 11 2" xfId="4794" xr:uid="{979158AE-E82A-49BD-9352-76AA76317AEF}"/>
    <cellStyle name="Date 12" xfId="1304" xr:uid="{BAE8DDCD-BA21-4170-8316-A8D8CFB09C73}"/>
    <cellStyle name="Date 13" xfId="1305" xr:uid="{2A1F5840-29DE-408D-8617-43AB756DECC4}"/>
    <cellStyle name="Date 2" xfId="1306" xr:uid="{174DAF8B-4717-434B-A98C-FBE9CDD1644D}"/>
    <cellStyle name="Date 2 2" xfId="1307" xr:uid="{40A235CC-CFC7-4790-9ACD-CC6661D59915}"/>
    <cellStyle name="Date 2 2 2" xfId="4795" xr:uid="{44302449-14A9-4B50-AD9A-87AFAC804ABA}"/>
    <cellStyle name="Date 2 3" xfId="1308" xr:uid="{B3359EEF-94EF-4C5C-BA30-1F0AB9069F15}"/>
    <cellStyle name="Date 2 3 2" xfId="4796" xr:uid="{EF32E32A-4824-46A8-9F3D-DA7FF733832D}"/>
    <cellStyle name="Date 2 4" xfId="1309" xr:uid="{6CE0C781-6CD8-4365-A73A-8DED23EE6135}"/>
    <cellStyle name="Date 2 4 2" xfId="4797" xr:uid="{2C908F42-8ADC-4FF2-8514-9CA909A85800}"/>
    <cellStyle name="Date 2 5" xfId="1310" xr:uid="{4734AEB5-E4A2-4DE0-9BAF-426FBA211303}"/>
    <cellStyle name="Date 2 5 2" xfId="4798" xr:uid="{075F73F2-371B-4014-AD1F-245B5328D2FF}"/>
    <cellStyle name="Date 2 6" xfId="1311" xr:uid="{996BBF89-A193-4F0E-8A83-173EC6EC1CD5}"/>
    <cellStyle name="Date 2 6 2" xfId="4799" xr:uid="{6AC0E80F-BE58-4578-BBE2-06A4B713504E}"/>
    <cellStyle name="Date 2 7" xfId="1312" xr:uid="{814C336C-0043-41F2-AB33-03CCE293E395}"/>
    <cellStyle name="Date 2 8" xfId="1313" xr:uid="{D2029EF9-A0FB-4829-A978-92209159D6F6}"/>
    <cellStyle name="Date 3" xfId="1314" xr:uid="{0B2C38E3-296F-49BB-A2FC-DD82E5F0EFAB}"/>
    <cellStyle name="Date 3 2" xfId="1315" xr:uid="{21EA029E-DD6A-4EDE-9059-F230AAB365EF}"/>
    <cellStyle name="Date 3 2 2" xfId="4800" xr:uid="{C5214AD2-2F42-48BD-9027-E7797F0280FF}"/>
    <cellStyle name="Date 3 3" xfId="1316" xr:uid="{561CC5E5-550E-45FB-8C7A-7C8FB4AA026E}"/>
    <cellStyle name="Date 3 3 2" xfId="4801" xr:uid="{1072562E-D00F-4648-B526-D84D0AE8600D}"/>
    <cellStyle name="Date 3 4" xfId="1317" xr:uid="{92DABCFB-90A5-4DF8-96A5-CD0C8D6A3924}"/>
    <cellStyle name="Date 3 4 2" xfId="4802" xr:uid="{EF97C0FD-C82B-4DAD-B014-4EFA0F51049D}"/>
    <cellStyle name="Date 3 5" xfId="1318" xr:uid="{2EFC0782-C133-4BCE-B681-81C0857BC8CC}"/>
    <cellStyle name="Date 3 5 2" xfId="4803" xr:uid="{2928D126-3EB1-4372-B335-1F1068F76352}"/>
    <cellStyle name="Date 3 6" xfId="1319" xr:uid="{621DAADC-D600-4F95-ABA9-1FB19811F671}"/>
    <cellStyle name="Date 3 6 2" xfId="4804" xr:uid="{99AEE9B5-0AD4-4159-A1AD-AEB52BDE44B7}"/>
    <cellStyle name="Date 3 7" xfId="1320" xr:uid="{408DC1AB-570B-4F1D-AB5E-AA9D74FDF071}"/>
    <cellStyle name="Date 3 8" xfId="1321" xr:uid="{73FFA8D6-3847-4CE3-B839-E063859A3844}"/>
    <cellStyle name="Date 4" xfId="1322" xr:uid="{EA4627C3-C9F5-43EB-9328-A8BE85CCB3B9}"/>
    <cellStyle name="Date 4 2" xfId="1323" xr:uid="{BBD6A041-D59E-4010-A3A5-36543814DC24}"/>
    <cellStyle name="Date 4 2 2" xfId="4805" xr:uid="{124EBD9D-CEAD-461A-8642-9B2D40229864}"/>
    <cellStyle name="Date 4 3" xfId="1324" xr:uid="{B0A5BEFB-B35A-4E60-825D-D6EB5DE2DFAE}"/>
    <cellStyle name="Date 4 3 2" xfId="4806" xr:uid="{C5DD7B9F-1FC3-4A23-A0E6-009555058EB9}"/>
    <cellStyle name="Date 4 4" xfId="1325" xr:uid="{9FAAC6EB-E7C6-410C-8183-7E78A49DA12F}"/>
    <cellStyle name="Date 4 4 2" xfId="4807" xr:uid="{56811013-A3C2-4D8D-BAFC-7F153B0D8B16}"/>
    <cellStyle name="Date 4 5" xfId="1326" xr:uid="{67F6E9FC-613F-4518-A4A0-B0FBFAAD68AC}"/>
    <cellStyle name="Date 4 5 2" xfId="4808" xr:uid="{F1541042-AF25-4468-BC38-0A4BDC8EA2F0}"/>
    <cellStyle name="Date 4 6" xfId="1327" xr:uid="{F1F85B1B-0ECE-4C3D-8586-1A71682C1BA2}"/>
    <cellStyle name="Date 4 6 2" xfId="4809" xr:uid="{1F5E71AA-AD4A-4A0E-8032-6F6BE20AA03D}"/>
    <cellStyle name="Date 4 7" xfId="1328" xr:uid="{F716F7ED-B046-4240-BC29-495E919DC3E7}"/>
    <cellStyle name="Date 4 8" xfId="1329" xr:uid="{1E552165-7E36-40D2-B1E3-6D19D91253B0}"/>
    <cellStyle name="Date 5" xfId="1330" xr:uid="{7CB79B91-07A5-4808-B866-6A1AB993462C}"/>
    <cellStyle name="Date 5 2" xfId="4810" xr:uid="{4284A9F6-DFCD-4DAB-BD99-9A4AB2528C2C}"/>
    <cellStyle name="Date 6" xfId="1331" xr:uid="{6B090CC2-0DAA-4744-A919-E3841BCE812E}"/>
    <cellStyle name="Date 6 2" xfId="4811" xr:uid="{15B213BC-1FE9-4F8B-B77D-D2519514DF57}"/>
    <cellStyle name="Date 7" xfId="1332" xr:uid="{BD7DD30F-774B-48E0-ADA5-7B52BF4A3A97}"/>
    <cellStyle name="Date 7 2" xfId="4812" xr:uid="{9B276125-819A-4E3A-90F2-5CEE48E2B833}"/>
    <cellStyle name="Date 8" xfId="1333" xr:uid="{FFD13897-F9F5-4B9E-9B6F-0E9B3297D90A}"/>
    <cellStyle name="Date 8 2" xfId="4813" xr:uid="{FFA909E3-F060-4220-A3C3-6CE225B9D6A8}"/>
    <cellStyle name="Date 9" xfId="1334" xr:uid="{05711419-BEE0-413F-B43B-EB3D688C3FB3}"/>
    <cellStyle name="Date 9 2" xfId="4814" xr:uid="{D32FEBDC-D948-4485-9B72-66CB319C4C1C}"/>
    <cellStyle name="Dia" xfId="3388" xr:uid="{8ABFA1CC-1E60-4EB6-BE10-7C8850C4A938}"/>
    <cellStyle name="Encabez1" xfId="3389" xr:uid="{08189FFA-8C5D-471B-96FD-74046706A3B1}"/>
    <cellStyle name="Encabez2" xfId="3390" xr:uid="{4FE22B32-7CC8-45B7-9AFA-23A73FC097EC}"/>
    <cellStyle name="Encabezado 4 10" xfId="4815" xr:uid="{FBCDF3AF-0195-41FB-8BC3-6214539D65D1}"/>
    <cellStyle name="Encabezado 4 10 2" xfId="4816" xr:uid="{0DA4A787-BB9A-4F36-8985-8B06683A8066}"/>
    <cellStyle name="Encabezado 4 11" xfId="4817" xr:uid="{3448FE2D-B07B-4F3B-AFBA-4F670B1D339F}"/>
    <cellStyle name="Encabezado 4 11 2" xfId="4818" xr:uid="{475AC6F8-9D00-4C15-8619-037709517ECE}"/>
    <cellStyle name="Encabezado 4 12" xfId="4819" xr:uid="{FF437F90-4CB0-4792-863D-F6DA15E3C926}"/>
    <cellStyle name="Encabezado 4 12 2" xfId="4820" xr:uid="{F47FA760-4351-46DC-8FF9-B8ED783B93BA}"/>
    <cellStyle name="Encabezado 4 13" xfId="4821" xr:uid="{8AF58468-5786-4833-8E84-68DC1C267BE6}"/>
    <cellStyle name="Encabezado 4 13 2" xfId="4822" xr:uid="{40B35511-9F50-4878-8C3B-4F2ADAA7BA86}"/>
    <cellStyle name="Encabezado 4 14" xfId="4823" xr:uid="{72F089CD-3195-4F29-AB4C-78A33E5A0319}"/>
    <cellStyle name="Encabezado 4 14 2" xfId="4824" xr:uid="{E8015937-5A18-461F-A3FE-E33C41107CE8}"/>
    <cellStyle name="Encabezado 4 15" xfId="4825" xr:uid="{BA4A3F51-A18F-4F3C-8235-4A2C2C4DF6BA}"/>
    <cellStyle name="Encabezado 4 2" xfId="3391" xr:uid="{9EDD82C0-5827-4519-8BA5-830978A81506}"/>
    <cellStyle name="Encabezado 4 2 2" xfId="4826" xr:uid="{DCD80B16-5648-4FC6-9780-16A8EEC1DFFE}"/>
    <cellStyle name="Encabezado 4 2 3" xfId="4827" xr:uid="{695A9566-B8BB-40C4-AF62-2D89CD01DB54}"/>
    <cellStyle name="Encabezado 4 2 4" xfId="4828" xr:uid="{C0147B30-C3B2-46A4-9BD4-D9F9D137ACB4}"/>
    <cellStyle name="Encabezado 4 3" xfId="3392" xr:uid="{6EB06B71-77FF-40F1-ABD3-BB8FA7A43320}"/>
    <cellStyle name="Encabezado 4 3 2" xfId="4829" xr:uid="{84CABBC8-0D31-4EC2-B91E-76C6440CFD07}"/>
    <cellStyle name="Encabezado 4 3 3" xfId="4830" xr:uid="{49B808E8-0DFF-402D-958F-6493AF36B724}"/>
    <cellStyle name="Encabezado 4 4" xfId="4831" xr:uid="{542C1579-AEA5-458D-83DA-02E401785CB5}"/>
    <cellStyle name="Encabezado 4 4 2" xfId="4832" xr:uid="{1B5F70D0-197F-4AE4-9E7D-F49A35B0EE4F}"/>
    <cellStyle name="Encabezado 4 4 3" xfId="4833" xr:uid="{32C7DBBF-52A0-42E0-A945-EAAEEED04217}"/>
    <cellStyle name="Encabezado 4 5" xfId="4834" xr:uid="{7A64CB2A-123C-4912-8144-3557340808DF}"/>
    <cellStyle name="Encabezado 4 6" xfId="4835" xr:uid="{6C22F716-6D2B-43D7-9312-351E82CF88C3}"/>
    <cellStyle name="Encabezado 4 7" xfId="4836" xr:uid="{C06AFF55-D678-4651-BE31-97DA1DE08B8C}"/>
    <cellStyle name="Encabezado 4 8" xfId="4837" xr:uid="{6C6D3648-7181-47B4-B324-0A69CBFDC4C8}"/>
    <cellStyle name="Encabezado 4 9" xfId="4838" xr:uid="{4C2B494A-5FAB-4841-BAF7-AD0B46DE2440}"/>
    <cellStyle name="Ênfase1" xfId="1335" xr:uid="{EB98F7D3-3DFC-43E5-A1DA-2269FEDD73F4}"/>
    <cellStyle name="Ênfase2" xfId="1336" xr:uid="{197CE054-E81E-4581-BF12-55192B176AAE}"/>
    <cellStyle name="Ênfase3" xfId="1337" xr:uid="{29401218-D4EC-442A-B781-7C555BE2B800}"/>
    <cellStyle name="Ênfase4" xfId="1338" xr:uid="{3261CF51-1B1F-43C8-96E6-5C9715DB49DB}"/>
    <cellStyle name="Ênfase5" xfId="1339" xr:uid="{7E4528A9-4E72-4C94-9E18-E8ABDF3E35FD}"/>
    <cellStyle name="Ênfase6" xfId="1340" xr:uid="{6278D15F-4450-4EFB-BF1F-A7EF46B4A5FD}"/>
    <cellStyle name="Énfasis1 10" xfId="4839" xr:uid="{2BC586E9-C61B-4831-8A20-74A548F26343}"/>
    <cellStyle name="Énfasis1 11" xfId="4840" xr:uid="{5B052035-94A7-4ACF-9D34-C1D73B1E84EB}"/>
    <cellStyle name="Énfasis1 12" xfId="4841" xr:uid="{2FF183B5-7055-4D50-9664-81ADB9F219DC}"/>
    <cellStyle name="Énfasis1 12 2" xfId="4842" xr:uid="{0F032D1C-A151-4DF2-BFEB-97C0E54539C8}"/>
    <cellStyle name="Énfasis1 13" xfId="4843" xr:uid="{2EAE81FF-1BB4-4E9F-86D0-16D666837CE1}"/>
    <cellStyle name="Énfasis1 13 2" xfId="4844" xr:uid="{4D66AB39-7A20-4991-AE06-5630B9774886}"/>
    <cellStyle name="Énfasis1 14" xfId="4845" xr:uid="{22B56507-ACC1-4895-BF58-40A80DFFB6F3}"/>
    <cellStyle name="Énfasis1 14 2" xfId="4846" xr:uid="{C4A0FBBC-C4E8-4DD2-85F8-AD49FCAFCB90}"/>
    <cellStyle name="Énfasis1 15" xfId="4847" xr:uid="{6C81FDF1-1CB5-4D80-A377-255765877853}"/>
    <cellStyle name="Énfasis1 15 2" xfId="4848" xr:uid="{99E0CCB9-9DD6-4AEF-B054-15D8ECCA6E6D}"/>
    <cellStyle name="Énfasis1 16" xfId="4849" xr:uid="{57CA7381-EB2B-4D00-9BDE-4E05C497D24B}"/>
    <cellStyle name="Énfasis1 16 2" xfId="4850" xr:uid="{DAEF4226-202F-4B17-BA3C-34F85B5C042F}"/>
    <cellStyle name="Énfasis1 17" xfId="4851" xr:uid="{EDA5BFF0-2167-48EB-9136-30C815EC675A}"/>
    <cellStyle name="Énfasis1 2" xfId="1341" xr:uid="{99847CEF-7F18-42CF-89AD-7BE0BFE22F85}"/>
    <cellStyle name="Énfasis1 2 2" xfId="1342" xr:uid="{56D23795-C40A-4954-953D-DE111F601C3C}"/>
    <cellStyle name="Énfasis1 2 2 2" xfId="4852" xr:uid="{46BE94B7-D8C7-4E57-A11F-50E4CDBC5CC2}"/>
    <cellStyle name="Énfasis1 2 2 3" xfId="4853" xr:uid="{F8865C8E-6286-4B20-B358-56CF9D0E4EFF}"/>
    <cellStyle name="Énfasis1 2 2 4" xfId="4854" xr:uid="{E6527826-8B82-448B-A406-87AD1A73AA0F}"/>
    <cellStyle name="Énfasis1 2 2 4 2" xfId="4855" xr:uid="{382B7230-8092-41EB-AF67-71A95E1FC789}"/>
    <cellStyle name="Énfasis1 2 3" xfId="4856" xr:uid="{4A9C45B1-3EA1-4C58-AD18-3F73F3F5EB70}"/>
    <cellStyle name="Énfasis1 2 4" xfId="4857" xr:uid="{C280230C-F34F-47B6-8A76-2A6831566D46}"/>
    <cellStyle name="Énfasis1 2 4 2" xfId="4858" xr:uid="{7AADB561-3679-4734-A7F0-7D03F06FF22C}"/>
    <cellStyle name="Énfasis1 2 5" xfId="4859" xr:uid="{43F3972E-2632-44FA-9CEB-3DEB2CDFA6D9}"/>
    <cellStyle name="Énfasis1 2_Deuda septiembre_marcos" xfId="1343" xr:uid="{EA0F7F87-E354-4986-9B34-AEDC0EF620C6}"/>
    <cellStyle name="Énfasis1 3" xfId="1344" xr:uid="{3B271529-3F1C-4B07-87C1-8A607CF61A9C}"/>
    <cellStyle name="Énfasis1 4" xfId="4860" xr:uid="{DB2DBA23-A179-4F86-A3D4-396A82133C71}"/>
    <cellStyle name="Énfasis1 4 2" xfId="4861" xr:uid="{0CAAC192-AAB6-4509-9485-67E32797BE4D}"/>
    <cellStyle name="Énfasis1 4 3" xfId="4862" xr:uid="{B763007A-BD8B-45FF-9EB8-09941E4715CB}"/>
    <cellStyle name="Énfasis1 5" xfId="4863" xr:uid="{240C8296-9041-47BB-AAC3-33B2C7DBA0A0}"/>
    <cellStyle name="Énfasis1 5 2" xfId="4864" xr:uid="{452A7D0A-77C5-45A8-A66C-9D810B530A00}"/>
    <cellStyle name="Énfasis1 5 3" xfId="4865" xr:uid="{4C2880BB-86EE-47FD-B4AE-DE4598682A0F}"/>
    <cellStyle name="Énfasis1 6" xfId="4866" xr:uid="{A01BA433-96AC-4DCA-AAA8-162FF7BBCC0D}"/>
    <cellStyle name="Énfasis1 7" xfId="4867" xr:uid="{515AE93E-B42C-4D7C-A651-DC7D6FFF9EE0}"/>
    <cellStyle name="Énfasis1 8" xfId="4868" xr:uid="{3CAB3028-598C-4A57-B852-4BB3F42C5AAE}"/>
    <cellStyle name="Énfasis1 9" xfId="4869" xr:uid="{9DE46D44-74C1-4798-A81B-780634984233}"/>
    <cellStyle name="Énfasis2 10" xfId="4870" xr:uid="{D2E3B397-9550-4320-A288-05F7C1ECE127}"/>
    <cellStyle name="Énfasis2 10 2" xfId="4871" xr:uid="{9A35ACDD-A4E1-4A0B-893E-72FD0B627315}"/>
    <cellStyle name="Énfasis2 11" xfId="4872" xr:uid="{CF3EF36E-57AD-4509-AA1E-3481FF2A44BF}"/>
    <cellStyle name="Énfasis2 11 2" xfId="4873" xr:uid="{08A03908-8E2C-457B-A1E8-0CD4A49E8614}"/>
    <cellStyle name="Énfasis2 12" xfId="4874" xr:uid="{2B961DE2-22F7-4B5C-B5BB-051691D421BB}"/>
    <cellStyle name="Énfasis2 12 2" xfId="4875" xr:uid="{A25E7E84-69EC-447E-9EA7-502851380AED}"/>
    <cellStyle name="Énfasis2 13" xfId="4876" xr:uid="{0BD90919-F7BA-47B9-A54F-591D457038D5}"/>
    <cellStyle name="Énfasis2 13 2" xfId="4877" xr:uid="{020D2466-5FD4-4A4B-ABC5-00936A72E1D0}"/>
    <cellStyle name="Énfasis2 14" xfId="4878" xr:uid="{BA3F9860-D253-4E30-8B9E-79D68F93B074}"/>
    <cellStyle name="Énfasis2 14 2" xfId="4879" xr:uid="{E22E7CA6-DBA3-450B-A60A-C6AB766DA45B}"/>
    <cellStyle name="Énfasis2 15" xfId="4880" xr:uid="{19E60F79-D7B9-4179-BEBC-D0DAF0AD95CB}"/>
    <cellStyle name="Énfasis2 2" xfId="3393" xr:uid="{5AB97591-4A25-49B3-9425-D399B8078A23}"/>
    <cellStyle name="Énfasis2 2 2" xfId="4881" xr:uid="{A88526D3-F930-4892-A9E0-6659D1A677A8}"/>
    <cellStyle name="Énfasis2 2 3" xfId="4882" xr:uid="{90D6346C-A38C-4BA0-9BAE-6D480D83E492}"/>
    <cellStyle name="Énfasis2 2 4" xfId="4883" xr:uid="{986A623C-FDA9-43BA-A479-20F917FE3E15}"/>
    <cellStyle name="Énfasis2 3" xfId="3394" xr:uid="{58051F3D-DF3B-429E-A13B-3D57C7B3F72E}"/>
    <cellStyle name="Énfasis2 3 2" xfId="4884" xr:uid="{30EC3851-56F0-4606-AB79-5DAA2DBFC395}"/>
    <cellStyle name="Énfasis2 3 3" xfId="4885" xr:uid="{D3CA5FFA-9BF3-4C2B-8766-FE16D6B90F93}"/>
    <cellStyle name="Énfasis2 4" xfId="4886" xr:uid="{181E3C85-C19F-4C81-863D-4FFD7174F62C}"/>
    <cellStyle name="Énfasis2 4 2" xfId="4887" xr:uid="{69F844BF-46BC-4585-B3FC-25FBB8D78DD3}"/>
    <cellStyle name="Énfasis2 4 3" xfId="4888" xr:uid="{3D35803F-0522-4E97-A1FF-966550529A62}"/>
    <cellStyle name="Énfasis2 5" xfId="4889" xr:uid="{424B4762-91A3-481F-96C0-B4FDD19BADB1}"/>
    <cellStyle name="Énfasis2 6" xfId="4890" xr:uid="{0C159D82-766D-44CD-BC04-32286C1D2EDD}"/>
    <cellStyle name="Énfasis2 7" xfId="4891" xr:uid="{534C82AC-ADF2-4CCC-BF6C-BBE251C406E5}"/>
    <cellStyle name="Énfasis2 8" xfId="4892" xr:uid="{0B490F58-38AB-4FFE-AFDD-82BCAA968414}"/>
    <cellStyle name="Énfasis2 9" xfId="4893" xr:uid="{F8127DB4-793B-41A9-811D-57C3763CC182}"/>
    <cellStyle name="Énfasis3 10" xfId="4894" xr:uid="{D0392972-1EC1-4021-AE3B-245762299631}"/>
    <cellStyle name="Énfasis3 11" xfId="4895" xr:uid="{2AB3FE3C-8998-4340-898A-08B242A6A47C}"/>
    <cellStyle name="Énfasis3 11 2" xfId="4896" xr:uid="{FD1127F8-E0B1-4962-B7BE-5A6E11D36C78}"/>
    <cellStyle name="Énfasis3 12" xfId="4897" xr:uid="{9173FA7A-1589-4EF9-AF91-932EF59EEB7B}"/>
    <cellStyle name="Énfasis3 12 2" xfId="4898" xr:uid="{F52814DC-15B8-414E-9BD6-28572DA944F7}"/>
    <cellStyle name="Énfasis3 13" xfId="4899" xr:uid="{2E8CB089-B111-4FD1-B00A-3F088D24A4A3}"/>
    <cellStyle name="Énfasis3 13 2" xfId="4900" xr:uid="{E06CBEC9-F2E3-429C-83E4-4D77E23CE02D}"/>
    <cellStyle name="Énfasis3 14" xfId="4901" xr:uid="{DFF5800D-7B7B-4175-87AB-C5F522890400}"/>
    <cellStyle name="Énfasis3 14 2" xfId="4902" xr:uid="{97BDCE33-90FE-4A0F-ADA3-68F66462FF02}"/>
    <cellStyle name="Énfasis3 15" xfId="4903" xr:uid="{3D528640-1921-4DF4-83A1-F98027274ACA}"/>
    <cellStyle name="Énfasis3 15 2" xfId="4904" xr:uid="{E31EF088-C0F4-4116-B1DC-CAA9A6C368A1}"/>
    <cellStyle name="Énfasis3 16" xfId="4905" xr:uid="{F09FB208-8E33-48AA-917C-8AF607196228}"/>
    <cellStyle name="Énfasis3 2" xfId="1345" xr:uid="{79405180-2A5A-479D-A292-ABF645E8B34C}"/>
    <cellStyle name="Énfasis3 2 2" xfId="1346" xr:uid="{8222A9FB-24AD-40B3-9162-B569E244CEB6}"/>
    <cellStyle name="Énfasis3 2 2 2" xfId="4906" xr:uid="{428AE127-024C-4F93-9FC4-919748677192}"/>
    <cellStyle name="Énfasis3 2 2 3" xfId="4907" xr:uid="{9B03BFD2-EB9E-444A-9AE2-BA696C6C4476}"/>
    <cellStyle name="Énfasis3 2 2 4" xfId="4908" xr:uid="{D68021C4-72D0-4813-829C-F84E313496C1}"/>
    <cellStyle name="Énfasis3 2 2 4 2" xfId="4909" xr:uid="{79DDE547-9B69-469F-B0F7-BCC25E8C0743}"/>
    <cellStyle name="Énfasis3 2 3" xfId="4910" xr:uid="{37C4AE84-B273-474E-825A-0D745640EFDC}"/>
    <cellStyle name="Énfasis3 2 4" xfId="4911" xr:uid="{DB6DBBA5-0C64-4BC5-A883-87C859BB7339}"/>
    <cellStyle name="Énfasis3 2 4 2" xfId="4912" xr:uid="{E1D5FC60-0B25-4483-923B-843409884F0C}"/>
    <cellStyle name="Énfasis3 2 5" xfId="4913" xr:uid="{077D2131-C248-481B-AAAF-A9C997BEBF78}"/>
    <cellStyle name="Énfasis3 2_Deuda septiembre_marcos" xfId="1347" xr:uid="{B9658CB5-4B07-49EC-B48C-400E0CE4249A}"/>
    <cellStyle name="Énfasis3 3" xfId="3395" xr:uid="{82A72F59-4198-4ABA-BAE1-CDDB65E9D729}"/>
    <cellStyle name="Énfasis3 3 2" xfId="4914" xr:uid="{1E0E26B5-6E5B-4370-821D-5C62592C0A13}"/>
    <cellStyle name="Énfasis3 3 3" xfId="4915" xr:uid="{4060C6B1-1CBD-4066-825C-7260D90FE292}"/>
    <cellStyle name="Énfasis3 4" xfId="4916" xr:uid="{F3918BDF-A7FF-4AF9-9330-AEE6D5A0CA1B}"/>
    <cellStyle name="Énfasis3 4 2" xfId="4917" xr:uid="{91E0F732-4672-42C5-BD77-4FEE1FB7A436}"/>
    <cellStyle name="Énfasis3 4 3" xfId="4918" xr:uid="{37533194-DB6D-417A-94EA-42CECE04D673}"/>
    <cellStyle name="Énfasis3 5" xfId="4919" xr:uid="{F6991C84-6A05-4414-B583-1318681EC67E}"/>
    <cellStyle name="Énfasis3 6" xfId="4920" xr:uid="{C440FA6E-DD1D-438F-BA1A-A3468F2369F3}"/>
    <cellStyle name="Énfasis3 7" xfId="4921" xr:uid="{7D06227F-99A8-4342-B21A-8C4983E53DC4}"/>
    <cellStyle name="Énfasis3 8" xfId="4922" xr:uid="{68826C8B-AB5C-44BE-995B-30C41295FAFC}"/>
    <cellStyle name="Énfasis3 9" xfId="4923" xr:uid="{5D0D4AF0-AB73-4836-B6C1-F1BD5BF1AC48}"/>
    <cellStyle name="Énfasis4 10" xfId="4924" xr:uid="{7941E582-6385-484C-9385-9B48FE4A90A9}"/>
    <cellStyle name="Énfasis4 10 2" xfId="4925" xr:uid="{E312D049-E806-464C-ADE8-4EF3D3095A8A}"/>
    <cellStyle name="Énfasis4 11" xfId="4926" xr:uid="{C3A4D67A-EB34-4B8C-95B4-B48716922951}"/>
    <cellStyle name="Énfasis4 11 2" xfId="4927" xr:uid="{5AF6F8CB-B001-45CB-99E7-41F3E36DA866}"/>
    <cellStyle name="Énfasis4 12" xfId="4928" xr:uid="{49939A6D-DDA1-45D8-A5CD-7355DC08009D}"/>
    <cellStyle name="Énfasis4 12 2" xfId="4929" xr:uid="{17DAC419-B8F6-42DD-85FE-687EB183518E}"/>
    <cellStyle name="Énfasis4 13" xfId="4930" xr:uid="{D525A13D-E7A0-485E-8820-A48760BA8B97}"/>
    <cellStyle name="Énfasis4 13 2" xfId="4931" xr:uid="{9437A6C6-D307-4231-8F28-8FF92814C832}"/>
    <cellStyle name="Énfasis4 14" xfId="4932" xr:uid="{74EB9760-F1FE-43B5-A70D-1A6A1E35FFFE}"/>
    <cellStyle name="Énfasis4 14 2" xfId="4933" xr:uid="{ED5F4C57-2048-45D3-9FC9-4EBA3E867884}"/>
    <cellStyle name="Énfasis4 15" xfId="4934" xr:uid="{0346DC26-DFB7-4086-8ABA-53DA5F3D5C34}"/>
    <cellStyle name="Énfasis4 2" xfId="3396" xr:uid="{C8CD933D-B1DD-499C-8498-3C9827DF0A03}"/>
    <cellStyle name="Énfasis4 2 2" xfId="4935" xr:uid="{86C2558A-65DC-4A58-AFD6-D145DA76C686}"/>
    <cellStyle name="Énfasis4 2 3" xfId="4936" xr:uid="{356D1F7D-21E0-4DA4-B5DB-D01E07D9CDFD}"/>
    <cellStyle name="Énfasis4 2 4" xfId="4937" xr:uid="{4C9A2F5D-9B80-4B95-B31F-CE92C0542A4C}"/>
    <cellStyle name="Énfasis4 3" xfId="3397" xr:uid="{05B6DF51-F3D7-4368-B028-CE5B54EAC48F}"/>
    <cellStyle name="Énfasis4 3 2" xfId="4938" xr:uid="{1BE4172E-43E1-4654-B034-40A4A7FE877F}"/>
    <cellStyle name="Énfasis4 3 3" xfId="4939" xr:uid="{81F93578-2C51-442F-AFAB-47EB5DDC93C9}"/>
    <cellStyle name="Énfasis4 4" xfId="4940" xr:uid="{64FF77FC-AA77-4E96-868B-2CFA4D45E37F}"/>
    <cellStyle name="Énfasis4 4 2" xfId="4941" xr:uid="{BC158B0A-059B-4A32-A6CD-236EDB0B7542}"/>
    <cellStyle name="Énfasis4 4 3" xfId="4942" xr:uid="{8B2F147B-89C8-4899-862A-54946A88179E}"/>
    <cellStyle name="Énfasis4 5" xfId="4943" xr:uid="{38FD46AB-2CFE-4574-AA7E-7F960FB9CAE5}"/>
    <cellStyle name="Énfasis4 6" xfId="4944" xr:uid="{4958DB77-109E-4E4B-91A3-EFEF08367E85}"/>
    <cellStyle name="Énfasis4 7" xfId="4945" xr:uid="{477D8999-920B-4F4E-811A-E595FA56B3E7}"/>
    <cellStyle name="Énfasis4 8" xfId="4946" xr:uid="{0CA9B177-9DB7-4509-8ABE-2BFD164B9870}"/>
    <cellStyle name="Énfasis4 9" xfId="4947" xr:uid="{AD31CDC8-4587-4CB9-A72C-E9CC626EE4FB}"/>
    <cellStyle name="Énfasis5 10" xfId="4948" xr:uid="{F3CCECFA-6FA3-4832-B40A-AE9FF4E62038}"/>
    <cellStyle name="Énfasis5 11" xfId="4949" xr:uid="{7C46EAEB-2B06-41C0-B84E-C17CF0741206}"/>
    <cellStyle name="Énfasis5 12" xfId="4950" xr:uid="{D4297E81-17C3-4F43-9687-7B1E5CF3B0F4}"/>
    <cellStyle name="Énfasis5 12 2" xfId="4951" xr:uid="{DBC80F96-68E4-4DA5-AC06-915E1D5C342F}"/>
    <cellStyle name="Énfasis5 13" xfId="4952" xr:uid="{38343BC1-C971-4E80-95A6-0E12ABDDEF35}"/>
    <cellStyle name="Énfasis5 13 2" xfId="4953" xr:uid="{86B20E13-C18F-4124-BB74-3F600C8BD7DF}"/>
    <cellStyle name="Énfasis5 14" xfId="4954" xr:uid="{CEB89CAE-4576-4BC6-B446-C91E5FC085A5}"/>
    <cellStyle name="Énfasis5 14 2" xfId="4955" xr:uid="{5EB8BE8D-8F70-4B9D-BF2D-14D63620690D}"/>
    <cellStyle name="Énfasis5 15" xfId="4956" xr:uid="{0AAAE242-2A3E-4EE7-8C90-A85198537CE4}"/>
    <cellStyle name="Énfasis5 15 2" xfId="4957" xr:uid="{C8E1A9DF-5021-45FA-AF06-5046918A3A94}"/>
    <cellStyle name="Énfasis5 16" xfId="4958" xr:uid="{5CF83FA7-7117-4746-8A85-261BFAACCDD0}"/>
    <cellStyle name="Énfasis5 16 2" xfId="4959" xr:uid="{B0727C4E-3295-481B-9FF7-32044BC6112F}"/>
    <cellStyle name="Énfasis5 17" xfId="4960" xr:uid="{E80FBC55-5E0D-4370-9410-47CE18468BAB}"/>
    <cellStyle name="Énfasis5 2" xfId="1348" xr:uid="{6F574BF6-5CCD-4A46-9C08-5B79C9FAD1B6}"/>
    <cellStyle name="Énfasis5 2 2" xfId="1349" xr:uid="{1A78EA0B-388D-4D6B-BB83-A3DFF40DCCAE}"/>
    <cellStyle name="Énfasis5 2 2 2" xfId="4961" xr:uid="{92061C7B-2D2E-43E8-B0E0-CDE826F432AE}"/>
    <cellStyle name="Énfasis5 2 2 3" xfId="4962" xr:uid="{138F2C61-5861-4FBC-A434-0CF71842ECF4}"/>
    <cellStyle name="Énfasis5 2 2 4" xfId="4963" xr:uid="{56708D83-5714-48E1-90E2-B799718D755F}"/>
    <cellStyle name="Énfasis5 2 2 4 2" xfId="4964" xr:uid="{C8DE7F3A-55C5-4802-8A59-DDC3AA0B5FBC}"/>
    <cellStyle name="Énfasis5 2 3" xfId="4965" xr:uid="{835D3D08-AA13-4308-BF7B-2C83FDF2F10E}"/>
    <cellStyle name="Énfasis5 2 4" xfId="4966" xr:uid="{B529216C-B336-4F05-A5E7-976ED94868D5}"/>
    <cellStyle name="Énfasis5 2 4 2" xfId="4967" xr:uid="{B30D0F3A-6DD4-4BEA-9D6D-315416A38F59}"/>
    <cellStyle name="Énfasis5 2 5" xfId="4968" xr:uid="{B618F110-6E7C-41BA-A007-EC859A9CC4E5}"/>
    <cellStyle name="Énfasis5 2_Deuda septiembre_marcos" xfId="1350" xr:uid="{B99BAD01-A814-45EA-B1F2-53669BC8F8E6}"/>
    <cellStyle name="Énfasis5 3" xfId="1351" xr:uid="{04429D02-2B53-4F9E-A14D-783F38F85691}"/>
    <cellStyle name="Énfasis5 4" xfId="4969" xr:uid="{A7E2B830-0701-4627-9B2B-85FA0D595115}"/>
    <cellStyle name="Énfasis5 4 2" xfId="4970" xr:uid="{3ACDB270-28EE-46E3-871B-2FA59DA03A15}"/>
    <cellStyle name="Énfasis5 4 3" xfId="4971" xr:uid="{C9EC8E42-EF4D-4A52-A22E-F75F9E9785ED}"/>
    <cellStyle name="Énfasis5 5" xfId="4972" xr:uid="{50F83302-9F59-496A-AD6E-7B3A34968FC4}"/>
    <cellStyle name="Énfasis5 5 2" xfId="4973" xr:uid="{451EC378-4CB0-44C3-9370-3125C396740E}"/>
    <cellStyle name="Énfasis5 5 3" xfId="4974" xr:uid="{D54663F3-29F9-4E2E-9101-468BBD37F505}"/>
    <cellStyle name="Énfasis5 6" xfId="4975" xr:uid="{1F81CD96-8A3D-4236-A7A8-91994FC4DF1B}"/>
    <cellStyle name="Énfasis5 7" xfId="4976" xr:uid="{9EEE7CFC-09B8-4967-927B-13030AEA552F}"/>
    <cellStyle name="Énfasis5 8" xfId="4977" xr:uid="{6CBED7BC-721A-41F6-AE9B-6077A5D14B9C}"/>
    <cellStyle name="Énfasis5 9" xfId="4978" xr:uid="{BB22ADEB-3A10-434A-B00F-78F4A32D5588}"/>
    <cellStyle name="Énfasis6 10" xfId="4979" xr:uid="{5FBD0CC6-6F3F-4519-89DE-D80E23C9C260}"/>
    <cellStyle name="Énfasis6 10 2" xfId="4980" xr:uid="{4CC086AB-E2DD-4DA2-818A-F6671C61C932}"/>
    <cellStyle name="Énfasis6 11" xfId="4981" xr:uid="{E5716509-05B7-4EF4-81B5-7BA2C578FAF6}"/>
    <cellStyle name="Énfasis6 11 2" xfId="4982" xr:uid="{EBF65289-509A-4BAA-BBE7-9CD7740382B1}"/>
    <cellStyle name="Énfasis6 12" xfId="4983" xr:uid="{089986E1-8E34-40DD-A27F-22AEA821FD9B}"/>
    <cellStyle name="Énfasis6 12 2" xfId="4984" xr:uid="{213DD374-3B20-4059-94B4-CDA88DED719A}"/>
    <cellStyle name="Énfasis6 13" xfId="4985" xr:uid="{876120F1-F993-44DE-AE14-14662278EEFB}"/>
    <cellStyle name="Énfasis6 13 2" xfId="4986" xr:uid="{C8D37C97-6359-468E-9406-3F1252C0CD8B}"/>
    <cellStyle name="Énfasis6 14" xfId="4987" xr:uid="{3DF15BA6-B522-4A40-BF81-D7C54650B0A0}"/>
    <cellStyle name="Énfasis6 14 2" xfId="4988" xr:uid="{8256C559-2777-4DCE-8F41-4112441CC9C2}"/>
    <cellStyle name="Énfasis6 15" xfId="4989" xr:uid="{6E0006AF-D0F5-4A57-ACD2-A6EC7BDEEE66}"/>
    <cellStyle name="Énfasis6 2" xfId="3398" xr:uid="{382C3884-EEEC-4491-865A-6550D440DD17}"/>
    <cellStyle name="Énfasis6 2 2" xfId="4990" xr:uid="{9FFFE939-16AF-47D7-A829-88020C739B2E}"/>
    <cellStyle name="Énfasis6 2 3" xfId="4991" xr:uid="{4A0C2D58-F18B-4963-A01C-48874AAF4FA1}"/>
    <cellStyle name="Énfasis6 2 4" xfId="4992" xr:uid="{8271D069-FE57-470D-ABD6-1FA82523ED92}"/>
    <cellStyle name="Énfasis6 3" xfId="3399" xr:uid="{E8FD1C51-4026-42F4-B6A6-E5A7EC4BCA5B}"/>
    <cellStyle name="Énfasis6 3 2" xfId="4993" xr:uid="{4E22D9A8-48B3-455A-AE75-8EE23AC37361}"/>
    <cellStyle name="Énfasis6 3 3" xfId="4994" xr:uid="{612C2E2D-6AD9-497A-8DFD-129744E24FF7}"/>
    <cellStyle name="Énfasis6 4" xfId="4995" xr:uid="{1FCB1D49-AA8D-4B32-B199-9442E86EDA55}"/>
    <cellStyle name="Énfasis6 4 2" xfId="4996" xr:uid="{A6076DA5-997B-4ADC-AC2D-0C5C596CA363}"/>
    <cellStyle name="Énfasis6 4 3" xfId="4997" xr:uid="{4B48C1B8-FA23-429F-8914-EFA7DCC3B4B9}"/>
    <cellStyle name="Énfasis6 5" xfId="4998" xr:uid="{6ADB865C-4247-4473-AB3F-805433C594CB}"/>
    <cellStyle name="Énfasis6 6" xfId="4999" xr:uid="{3BD6B14D-F2D4-4166-8DE1-5544FA0A8C9B}"/>
    <cellStyle name="Énfasis6 7" xfId="5000" xr:uid="{FC735DB3-6D32-4605-9451-AFDB96AA3195}"/>
    <cellStyle name="Énfasis6 8" xfId="5001" xr:uid="{86033C77-D888-47B3-8DAA-87673E441AB3}"/>
    <cellStyle name="Énfasis6 9" xfId="5002" xr:uid="{FC46D630-F3C6-40E0-A45C-63C1F287D40B}"/>
    <cellStyle name="Entrada 10" xfId="5003" xr:uid="{55431A17-00D2-4824-9EB4-BF6BDD92E22C}"/>
    <cellStyle name="Entrada 10 2" xfId="5004" xr:uid="{E507013E-9447-4326-93C5-0BB5B94D4684}"/>
    <cellStyle name="Entrada 11" xfId="5005" xr:uid="{4466DD6B-723E-43E0-92EA-C33337A07BE9}"/>
    <cellStyle name="Entrada 11 2" xfId="5006" xr:uid="{A5B00369-498E-456D-9D3C-051993E06E17}"/>
    <cellStyle name="Entrada 12" xfId="5007" xr:uid="{4A5F7717-1A4D-4F15-A017-5D7F52E4BF43}"/>
    <cellStyle name="Entrada 12 2" xfId="5008" xr:uid="{C9CE7038-1EDE-490A-8DD8-9E72A6A97121}"/>
    <cellStyle name="Entrada 13" xfId="5009" xr:uid="{C73E19C2-2F57-4551-B575-AFD197967FFD}"/>
    <cellStyle name="Entrada 13 2" xfId="5010" xr:uid="{E122DE0B-84B6-4048-B8B2-A0E0A3F98E39}"/>
    <cellStyle name="Entrada 14" xfId="5011" xr:uid="{AD9ADE55-15BA-467E-872C-0F2A4E7D8DB1}"/>
    <cellStyle name="Entrada 14 2" xfId="5012" xr:uid="{B797A7FA-AB9D-40B0-8899-431C816E347A}"/>
    <cellStyle name="Entrada 15" xfId="5013" xr:uid="{B9D7E7D0-8D00-4D9B-B7B8-4B2318C85A67}"/>
    <cellStyle name="Entrada 2" xfId="3400" xr:uid="{10CA3D51-5EFA-409D-8B2F-CB61CABFE2BA}"/>
    <cellStyle name="Entrada 2 2" xfId="5014" xr:uid="{B3387FA0-51C1-4E88-BA99-7691EB74B477}"/>
    <cellStyle name="Entrada 2 3" xfId="5015" xr:uid="{7E93404C-DE9A-41A8-99BD-FF76DFF5643C}"/>
    <cellStyle name="Entrada 2 4" xfId="5016" xr:uid="{587AFA31-6D67-4B71-BFF0-2E8C4924D97D}"/>
    <cellStyle name="Entrada 3" xfId="3401" xr:uid="{6CDF2291-9B1A-40CD-A3D3-67301F664F02}"/>
    <cellStyle name="Entrada 3 2" xfId="5017" xr:uid="{E347D389-3E7E-4AA0-9374-DB6BAC3FB59F}"/>
    <cellStyle name="Entrada 3 3" xfId="5018" xr:uid="{97EE0F30-DED7-4804-91E0-056F5CC311E5}"/>
    <cellStyle name="Entrada 4" xfId="5019" xr:uid="{DEEAADCD-6F37-428A-9BC2-154F0047BC67}"/>
    <cellStyle name="Entrada 4 2" xfId="5020" xr:uid="{BFC66556-803C-4730-9718-11C8926516E0}"/>
    <cellStyle name="Entrada 4 3" xfId="5021" xr:uid="{6C6B5DD0-A801-451F-A9BE-C72D6DF20D1B}"/>
    <cellStyle name="Entrada 5" xfId="5022" xr:uid="{210A5FCD-88AA-47CB-9A88-DC0484149CDB}"/>
    <cellStyle name="Entrada 6" xfId="5023" xr:uid="{09FDE7C8-7E61-474A-9E35-55893C7D5E69}"/>
    <cellStyle name="Entrada 7" xfId="5024" xr:uid="{08835106-AD46-4E05-9E34-A2A92A329976}"/>
    <cellStyle name="Entrada 8" xfId="5025" xr:uid="{BBCA13B4-17F3-478E-9B7C-EB2DDD01450B}"/>
    <cellStyle name="Entrada 9" xfId="5026" xr:uid="{2304FAD8-7130-4029-BC9E-177DA8F809AB}"/>
    <cellStyle name="EPMLargeKeyFigure" xfId="25" xr:uid="{3B6A88FF-11A9-4C0C-BA48-6388FE19B09A}"/>
    <cellStyle name="EPMUnrecognizedMember" xfId="24" xr:uid="{7F69E0AD-8A9D-488C-B5D8-94DC1C7177A4}"/>
    <cellStyle name="Estilo 1" xfId="1352" xr:uid="{0C8CBD0B-009E-4789-AB04-6142C8DA9077}"/>
    <cellStyle name="Estilo 1 2" xfId="1353" xr:uid="{0F170E1C-2A15-4C41-8BA9-E717EE256A09}"/>
    <cellStyle name="Estilo 1 2 2" xfId="1354" xr:uid="{D5C56785-9013-4BD9-9105-3216E43F18A1}"/>
    <cellStyle name="Estilo 1 2 2 2" xfId="5027" xr:uid="{44BABE69-1B1C-4594-9C51-F564CF7E2C37}"/>
    <cellStyle name="Estilo 1 2 3" xfId="1355" xr:uid="{D59F7FA6-24DB-4FC4-B3DA-BCDD01DC1DD3}"/>
    <cellStyle name="Estilo 1 2 3 2" xfId="5028" xr:uid="{D1144CFB-8C69-474B-80DE-160F8FBA6357}"/>
    <cellStyle name="Estilo 1 2 4" xfId="1356" xr:uid="{FC5F07EC-40DE-4996-9414-466F3B0C5853}"/>
    <cellStyle name="Estilo 1 2 4 2" xfId="5029" xr:uid="{D74AC685-B86C-4781-A029-973BE67810FD}"/>
    <cellStyle name="Estilo 1 2 5" xfId="1357" xr:uid="{70CBED86-1A57-45DB-9E89-0BF35B06C5F7}"/>
    <cellStyle name="Estilo 1 2 5 2" xfId="5030" xr:uid="{BE946253-2E86-46CA-A57B-F920606C873D}"/>
    <cellStyle name="Estilo 1 2 6" xfId="1358" xr:uid="{36B5F487-C3B8-4D38-8966-AAA85452BDE4}"/>
    <cellStyle name="Estilo 1 2 6 2" xfId="5031" xr:uid="{8D2ADC83-3F75-43C3-A514-FC29C8099DCD}"/>
    <cellStyle name="Estilo 1 2 7" xfId="1359" xr:uid="{7135F522-E0AD-4230-8F7C-D4EB325FA2B5}"/>
    <cellStyle name="Estilo 1 2 7 2" xfId="5032" xr:uid="{69D085CC-179B-46BF-AC9D-B3B8C3AD1B1E}"/>
    <cellStyle name="Estilo 1 2 8" xfId="1360" xr:uid="{9148C89F-F2C7-4026-BABA-7A5E096B38A6}"/>
    <cellStyle name="Estilo 1 2_ActiFijos" xfId="1361" xr:uid="{273BFF1B-65C6-4484-81FB-072F6BCBEBBF}"/>
    <cellStyle name="Estilo 1 3" xfId="1362" xr:uid="{68C3B310-C590-43C7-B729-14850B418D19}"/>
    <cellStyle name="Estilo 1 3 2" xfId="1363" xr:uid="{61FE9483-11DD-42CB-8A20-B99263113FAF}"/>
    <cellStyle name="Estilo 1 3 2 2" xfId="5033" xr:uid="{0F3306D2-A99E-4190-9DDA-C09ED668DA66}"/>
    <cellStyle name="Estilo 1 3 3" xfId="1364" xr:uid="{B39582CF-70C5-4DCE-BEB4-4D0C02DE6078}"/>
    <cellStyle name="Estilo 1 3 3 2" xfId="5034" xr:uid="{B9EF197F-B07C-4E45-84EE-8E6313DFE4E7}"/>
    <cellStyle name="Estilo 1 3 4" xfId="1365" xr:uid="{61A0E581-28BC-4C84-A4A9-E2BBCFEE8321}"/>
    <cellStyle name="Estilo 1 3 4 2" xfId="5035" xr:uid="{ACA4428D-1498-4F52-99F3-CA5812E68949}"/>
    <cellStyle name="Estilo 1 3 5" xfId="1366" xr:uid="{6543BAA9-5EDE-4755-8F47-2376BDB9BDAC}"/>
    <cellStyle name="Estilo 1 3 5 2" xfId="5036" xr:uid="{473DB2F8-3EAE-4297-9C26-B41B1D937410}"/>
    <cellStyle name="Estilo 1 3 6" xfId="1367" xr:uid="{8F259B7F-0BF3-44BA-8E20-BD06B52FD9EF}"/>
    <cellStyle name="Estilo 1 3 6 2" xfId="5037" xr:uid="{B91086E6-131D-4CB2-887D-58B7D28B7A96}"/>
    <cellStyle name="Estilo 1 3 7" xfId="1368" xr:uid="{6C02AAA6-69E2-48B1-A362-FCE6DCF6DE0F}"/>
    <cellStyle name="Estilo 1 3 8" xfId="1369" xr:uid="{8556A690-93EA-49A1-AA31-C7B10C264BE5}"/>
    <cellStyle name="Estilo 1 3_ActiFijos" xfId="1370" xr:uid="{8BD30B48-B2D4-4DAC-9EE9-1D714342C516}"/>
    <cellStyle name="Estilo 1 4" xfId="1371" xr:uid="{3B4F0CE3-781E-46B2-9077-5713346E5B6D}"/>
    <cellStyle name="Estilo 1 4 2" xfId="1372" xr:uid="{6553E5B1-DB60-438C-9D2F-DFDED4A07D12}"/>
    <cellStyle name="Estilo 1 4 2 2" xfId="5038" xr:uid="{697B14AF-2689-41F3-BC6C-BC7A0279A6EA}"/>
    <cellStyle name="Estilo 1 4 3" xfId="1373" xr:uid="{A4CE96FE-CAB0-4224-A873-53CBAC8226D7}"/>
    <cellStyle name="Estilo 1 4 3 2" xfId="5039" xr:uid="{565D5D5F-4747-4A53-8801-6BB9B7CE4913}"/>
    <cellStyle name="Estilo 1 4 4" xfId="1374" xr:uid="{53A26CB2-5086-42A8-96CE-567925F6D816}"/>
    <cellStyle name="Estilo 1 4 4 2" xfId="5040" xr:uid="{28EDBDB9-D03F-4170-A07A-2F565B24E988}"/>
    <cellStyle name="Estilo 1 4 5" xfId="1375" xr:uid="{2112B126-3689-40F1-A107-9F963E49BA2C}"/>
    <cellStyle name="Estilo 1 4 5 2" xfId="5041" xr:uid="{B5148EDC-50B8-47EA-BFA7-246AA7CF115D}"/>
    <cellStyle name="Estilo 1 4 6" xfId="1376" xr:uid="{57F710D0-AD2A-40EA-AE7F-D7F35081ABD6}"/>
    <cellStyle name="Estilo 1 4 6 2" xfId="5042" xr:uid="{05E81083-7234-41CC-9EDC-82F78375E843}"/>
    <cellStyle name="Estilo 1 4 7" xfId="1377" xr:uid="{EB48652F-9054-4DFB-9ABA-9E703A53C1BF}"/>
    <cellStyle name="Estilo 1 4 8" xfId="1378" xr:uid="{9EEEFD29-B83B-4FD5-AD0A-20356038AE8A}"/>
    <cellStyle name="Estilo 1 4_ActiFijos" xfId="1379" xr:uid="{EC37C1FC-1B01-4F51-ACDC-B0085CEA7A1E}"/>
    <cellStyle name="Estilo 1 5" xfId="1380" xr:uid="{9AFC46C0-0923-479B-907B-28EDD148F393}"/>
    <cellStyle name="Estilo 1 5 2" xfId="1381" xr:uid="{18DBBD03-6D44-4322-833B-CD28F6A77BFA}"/>
    <cellStyle name="Estilo 1 5 2 2" xfId="3784" xr:uid="{84413AFE-08F1-49F3-8697-4711D1142CF7}"/>
    <cellStyle name="Estilo 1 5 3" xfId="1382" xr:uid="{F6D6CB0A-1042-4CCD-84FD-34AACC8145C7}"/>
    <cellStyle name="Estilo 1 5 3 2" xfId="3785" xr:uid="{ACE380CD-2C1E-4392-9147-06FBA1072369}"/>
    <cellStyle name="Estilo 1 5 4" xfId="1383" xr:uid="{639232A3-8FB4-47FE-A6E6-D7FB21BAA3A7}"/>
    <cellStyle name="Estilo 1 5 4 2" xfId="3786" xr:uid="{1A425CF1-52A2-40A2-9C46-31A0C49A69FE}"/>
    <cellStyle name="Estilo 1 5 5" xfId="1384" xr:uid="{F5673391-5820-43F0-984A-01A5E97B4F52}"/>
    <cellStyle name="Estilo 1 5 5 2" xfId="3787" xr:uid="{1FB8F108-5A4B-470A-B50C-E60586199E74}"/>
    <cellStyle name="Estilo 1 5 6" xfId="3783" xr:uid="{1413E21C-32D9-4603-BD80-A818181B6863}"/>
    <cellStyle name="Estilo 1 6" xfId="5043" xr:uid="{1545D134-4BD7-4ABA-8262-A9529F764BCD}"/>
    <cellStyle name="Estilo 1_Bases_Generales" xfId="1385" xr:uid="{E0BF7821-7A9D-4DE6-9164-E5D31A23F07B}"/>
    <cellStyle name="Estilo 10" xfId="3402" xr:uid="{8C7CE8FD-950A-40FC-A1EF-DB78FA9186C1}"/>
    <cellStyle name="Estilo 11" xfId="3403" xr:uid="{1992DCA7-FE44-4F26-B921-E3D1CBDCBED9}"/>
    <cellStyle name="Estilo 12" xfId="3404" xr:uid="{8513F2B5-4F95-44C5-837A-D003308A5859}"/>
    <cellStyle name="Estilo 13" xfId="3405" xr:uid="{5ABC63D8-42C5-4413-8F54-4C23F92AEA81}"/>
    <cellStyle name="Estilo 2" xfId="1386" xr:uid="{73013912-0F5D-4637-A971-EE4E5030CD46}"/>
    <cellStyle name="Estilo 3" xfId="1387" xr:uid="{1EFA67E7-5B5B-4D92-86B9-549F181E9E2D}"/>
    <cellStyle name="Estilo 3 2" xfId="5044" xr:uid="{2841CE3E-DC2E-4239-88AA-E750DF629431}"/>
    <cellStyle name="Estilo 4" xfId="1388" xr:uid="{10C3DC4C-D27E-47E2-ABA3-F36FF803DF1C}"/>
    <cellStyle name="Estilo 4 2" xfId="5045" xr:uid="{DA42D553-2900-4235-8C74-E1C8AE168C10}"/>
    <cellStyle name="Estilo 5" xfId="1389" xr:uid="{5804E621-46D1-4154-A9E1-F93CE7365397}"/>
    <cellStyle name="Estilo 5 2" xfId="5046" xr:uid="{E8B236DE-2550-4C8C-9C1A-B56A5E667C6A}"/>
    <cellStyle name="Estilo 6" xfId="1390" xr:uid="{9F4D2F3B-EECD-4D9C-8A1F-E5A2A5C5BA27}"/>
    <cellStyle name="Estilo 7" xfId="1391" xr:uid="{9A009E32-F07C-4D1F-8B64-8778907CDD68}"/>
    <cellStyle name="Estilo 8" xfId="1392" xr:uid="{4E11FA2E-0C75-4C30-80BA-188081F45EB7}"/>
    <cellStyle name="Estilo 9" xfId="1393" xr:uid="{E5668CB6-C1AD-4EE7-9449-391996A76EAC}"/>
    <cellStyle name="Euro" xfId="1394" xr:uid="{9B958DB3-5E19-4A64-A800-0F939BA240C9}"/>
    <cellStyle name="Euro 2" xfId="1395" xr:uid="{39E21825-5C01-418E-A5E9-6A79CAD47048}"/>
    <cellStyle name="Euro 2 2" xfId="1396" xr:uid="{5274E0DA-9846-4BDA-993B-5424823ADAE8}"/>
    <cellStyle name="Euro 2 3" xfId="1397" xr:uid="{C5BC6644-89FE-493C-8470-D3303D7D6351}"/>
    <cellStyle name="Euro 2 4" xfId="1398" xr:uid="{FC44BDA0-5846-48C6-B9BE-62FE88BC8752}"/>
    <cellStyle name="Euro 2 5" xfId="1399" xr:uid="{29431B86-0779-41C4-B04A-23E03B154088}"/>
    <cellStyle name="Euro 2 6" xfId="1400" xr:uid="{D82A3078-3FF9-4B28-A020-8F3B8263D849}"/>
    <cellStyle name="Euro 2 7" xfId="1401" xr:uid="{074B6DFB-BEE0-432A-957C-51AE55EC336F}"/>
    <cellStyle name="Euro 2 8" xfId="1402" xr:uid="{FFE594BA-250A-4D63-ACE8-89611450A6F0}"/>
    <cellStyle name="Euro 2 9" xfId="5047" xr:uid="{AE2941A9-C15E-4971-9BE5-8479746B3A51}"/>
    <cellStyle name="Euro 3" xfId="1403" xr:uid="{3BDE9A0C-B6F4-4AFD-A5E6-5E7A51EC9723}"/>
    <cellStyle name="Euro 3 2" xfId="1404" xr:uid="{A36D1DFD-D80D-4858-A298-41B01B98FEDC}"/>
    <cellStyle name="Euro 3 3" xfId="1405" xr:uid="{928942A4-A1A7-4BD1-9BF5-133AA33B0D18}"/>
    <cellStyle name="Euro 3 4" xfId="1406" xr:uid="{AE4FAF1F-27F7-482E-B9C8-B7E85AAE123F}"/>
    <cellStyle name="Euro 3 5" xfId="1407" xr:uid="{86D7BCAD-2F6C-48E2-BD35-B2068FC72B8F}"/>
    <cellStyle name="Euro 3 6" xfId="1408" xr:uid="{BEDC97FA-7326-498E-9449-ED5DA82A696F}"/>
    <cellStyle name="Euro 3 7" xfId="1409" xr:uid="{B5AF8EA8-4CAE-4AD8-B5A8-8065748D107D}"/>
    <cellStyle name="Euro 3 8" xfId="1410" xr:uid="{2EDBDF51-664F-4A35-931A-E8CD268C66F3}"/>
    <cellStyle name="Euro 4" xfId="1411" xr:uid="{048D64B5-7A21-43A4-B2F3-F5D3EEB9F408}"/>
    <cellStyle name="Euro 4 2" xfId="1412" xr:uid="{9C4BDB3C-5166-49D7-8E49-85536CEC9627}"/>
    <cellStyle name="Euro 4 3" xfId="1413" xr:uid="{0B987D0F-485D-41C7-95A8-1CA6A2673979}"/>
    <cellStyle name="Euro 4 4" xfId="1414" xr:uid="{F4DC47B4-3309-4D6A-9393-9D3881A9DE61}"/>
    <cellStyle name="Euro 4 5" xfId="1415" xr:uid="{028F12F9-5398-4C25-ACC1-2B1422005FE1}"/>
    <cellStyle name="Euro 4 6" xfId="1416" xr:uid="{944CADFF-CA0D-4DA3-9C6B-C7AD0BD6A94F}"/>
    <cellStyle name="Euro 4 7" xfId="1417" xr:uid="{7BAC6B12-9FB1-473F-B2C2-815D6A66A02E}"/>
    <cellStyle name="Euro 4 8" xfId="1418" xr:uid="{38F63FEE-6CA5-41AB-88B9-D2F283BEF12C}"/>
    <cellStyle name="Euro 5" xfId="5048" xr:uid="{94D2B30F-8C6B-4E01-A521-557F419BC9DF}"/>
    <cellStyle name="Euro 5 2" xfId="5049" xr:uid="{8F513896-E2EB-41C2-8523-DA0E257754F0}"/>
    <cellStyle name="Euro 6" xfId="5050" xr:uid="{AEB3A3AD-17BF-41A1-B1FC-D1D5A0520D31}"/>
    <cellStyle name="Euro_Deuda septiembre_marcos" xfId="1419" xr:uid="{085BAE89-756C-4AAD-ADB1-546E388C2093}"/>
    <cellStyle name="EY House" xfId="1420" xr:uid="{CB023893-BB38-40CB-812F-188239143169}"/>
    <cellStyle name="EY House 10" xfId="1421" xr:uid="{A217F58B-3F74-4D57-8FC8-74E90DBB6A31}"/>
    <cellStyle name="EY House 11" xfId="1422" xr:uid="{16AADB26-79E1-4957-B591-A3BB847C4252}"/>
    <cellStyle name="EY House 12" xfId="1423" xr:uid="{88687DC2-09C1-4980-8C6D-BE829CB5469D}"/>
    <cellStyle name="EY House 13" xfId="1424" xr:uid="{7A40ED1E-A3F3-4C5F-AB0A-05B96332657E}"/>
    <cellStyle name="EY House 2" xfId="1425" xr:uid="{EA836C57-18DD-4896-B4C8-10DDA17BA449}"/>
    <cellStyle name="EY House 3" xfId="1426" xr:uid="{5D9AA3E1-3C2D-4C31-8517-3511167ABE23}"/>
    <cellStyle name="EY House 4" xfId="1427" xr:uid="{D1D0B979-A436-4BD4-8435-4F0A6F7DD5D5}"/>
    <cellStyle name="EY House 5" xfId="1428" xr:uid="{4FA58944-4612-416E-BD4A-4BC275A53ABA}"/>
    <cellStyle name="EY House 6" xfId="1429" xr:uid="{0D437613-93E4-4FFC-9333-F4657E15BBAB}"/>
    <cellStyle name="EY House 7" xfId="1430" xr:uid="{BD24B656-42A1-446D-9352-7AAACB2988F4}"/>
    <cellStyle name="EY House 8" xfId="1431" xr:uid="{2185F7ED-58C5-4649-8A57-03DF502C7F01}"/>
    <cellStyle name="EY House 9" xfId="1432" xr:uid="{F5D321A5-16C7-4615-8538-2F2114E633A7}"/>
    <cellStyle name="EY House_ActiFijos" xfId="1433" xr:uid="{AFB016B2-F3EE-47EC-9048-FA03870D1C33}"/>
    <cellStyle name="EY%input" xfId="1434" xr:uid="{052FAEB5-63B2-4D60-88CB-F6B06BE2C016}"/>
    <cellStyle name="EY0dp" xfId="1435" xr:uid="{227E90E1-82CE-454B-96D9-B4B73B541C96}"/>
    <cellStyle name="EYnumber_Project GuGu - Databook 050331 v2" xfId="1436" xr:uid="{2C016CD1-08FD-454F-A970-0DF4428FB6D1}"/>
    <cellStyle name="EYtext_Project Sprinkle - Databook (PR) 4-1-05" xfId="1437" xr:uid="{BE04F324-EB4B-4321-9358-FA7B19C8575C}"/>
    <cellStyle name="F2" xfId="1438" xr:uid="{7E96C931-E8D6-4CCD-A778-2301924281B5}"/>
    <cellStyle name="F2 2" xfId="1439" xr:uid="{C7C180A9-4A4D-4777-8D7C-8072F5C2ED78}"/>
    <cellStyle name="F2 2 2" xfId="1440" xr:uid="{A35A8254-21C3-4B2F-9809-64BD9BF2D1E3}"/>
    <cellStyle name="F2 2 3" xfId="1441" xr:uid="{A0787DA9-BBE7-4976-BD25-61000D8153D1}"/>
    <cellStyle name="F2 2 4" xfId="1442" xr:uid="{694C088E-20A0-438B-A421-A2DE305E5EAF}"/>
    <cellStyle name="F2 2 5" xfId="1443" xr:uid="{0985F86F-93A0-4801-93A5-23A274827A89}"/>
    <cellStyle name="F2 2 6" xfId="1444" xr:uid="{CFE4B598-A88F-45FB-9678-2D8ADEADF672}"/>
    <cellStyle name="F2 2 7" xfId="1445" xr:uid="{901923F7-B4A3-4E1D-ACA9-50B26354CB31}"/>
    <cellStyle name="F2 2 8" xfId="1446" xr:uid="{7DDC6704-1952-4B58-B3A6-A32A53A9393E}"/>
    <cellStyle name="F2 2_ActiFijos" xfId="1447" xr:uid="{5A43E218-7438-44D2-9158-9020AC9C8E4F}"/>
    <cellStyle name="F2 3" xfId="1448" xr:uid="{C674243B-CB54-4508-A39D-90893C23557C}"/>
    <cellStyle name="F2 3 2" xfId="1449" xr:uid="{5F8238D1-3C8B-45C9-8F3A-F88E570037DE}"/>
    <cellStyle name="F2 3 3" xfId="1450" xr:uid="{53D2CABC-4446-4909-8A91-EA38E2B2D4B0}"/>
    <cellStyle name="F2 3 4" xfId="1451" xr:uid="{00B23807-EA2B-4C75-92A7-4D6447FB4B2A}"/>
    <cellStyle name="F2 3 5" xfId="1452" xr:uid="{2426C670-E8E3-4D72-99BC-3C7F0B6EF3B6}"/>
    <cellStyle name="F2 3 6" xfId="1453" xr:uid="{60963DC3-67BF-4482-BF4E-676A7F1FB00B}"/>
    <cellStyle name="F2 3 7" xfId="1454" xr:uid="{5553BE0B-B1C4-4C05-B6F5-A57BA931D6A8}"/>
    <cellStyle name="F2 3 8" xfId="1455" xr:uid="{1ACD640E-8480-4D63-A244-48C353377164}"/>
    <cellStyle name="F2 3_ActiFijos" xfId="1456" xr:uid="{A825DC37-B6F2-4412-8E35-08D858C75F83}"/>
    <cellStyle name="F2 4" xfId="1457" xr:uid="{BFA43F23-6414-4BD1-BC02-77899F9F14B3}"/>
    <cellStyle name="F2 4 2" xfId="1458" xr:uid="{72897541-A0E1-48C1-8CA7-4CE3A9EC7AEE}"/>
    <cellStyle name="F2 4 3" xfId="1459" xr:uid="{849BD737-76C5-44F3-8717-AC5C2AB4BE6A}"/>
    <cellStyle name="F2 4 4" xfId="1460" xr:uid="{8C0346CB-7E76-41C5-AF73-A895CF39CA12}"/>
    <cellStyle name="F2 4 5" xfId="1461" xr:uid="{0A9F8E6C-D64E-4301-B572-AE798A2FE527}"/>
    <cellStyle name="F2 4 6" xfId="1462" xr:uid="{10328DC6-AE1B-488D-8863-2F3EA6AB4634}"/>
    <cellStyle name="F2 4 7" xfId="1463" xr:uid="{634C989A-3086-4352-88D6-82ED8666904C}"/>
    <cellStyle name="F2 4 8" xfId="1464" xr:uid="{43B0EE73-1EF3-4210-8527-8540E43DA711}"/>
    <cellStyle name="F2 4_ActiFijos" xfId="1465" xr:uid="{077502F2-616A-45DB-A5C5-E646805D7EFD}"/>
    <cellStyle name="F2_Bases_Generales" xfId="1466" xr:uid="{A9BC4E13-944F-4174-AC5A-6F33ACD963A4}"/>
    <cellStyle name="F3" xfId="1467" xr:uid="{BEB8F74E-1BD9-4755-B6EE-3DBCF49DDB94}"/>
    <cellStyle name="F3 2" xfId="1468" xr:uid="{FD52A683-F7AC-44FC-BD88-1AE092DBAE69}"/>
    <cellStyle name="F3 2 2" xfId="1469" xr:uid="{544717EC-3CC5-4E9C-9A96-9776A1929335}"/>
    <cellStyle name="F3 2 3" xfId="1470" xr:uid="{4145A777-277F-4857-86F3-C1DAF42F0669}"/>
    <cellStyle name="F3 2 4" xfId="1471" xr:uid="{477696DC-5DA5-41D2-A259-1996FE5E746E}"/>
    <cellStyle name="F3 2 5" xfId="1472" xr:uid="{2C91A2D3-8076-41F3-8638-1C046A4BD049}"/>
    <cellStyle name="F3 2 6" xfId="1473" xr:uid="{301F7DF8-AF9A-4B52-B53F-786D53149DDF}"/>
    <cellStyle name="F3 2 7" xfId="1474" xr:uid="{4CA2D0C4-D075-422F-AC4E-042A512E282F}"/>
    <cellStyle name="F3 2 8" xfId="1475" xr:uid="{838189AB-A504-400E-B324-66A64900B20A}"/>
    <cellStyle name="F3 2_ActiFijos" xfId="1476" xr:uid="{145932F3-8300-4457-8F8E-03172F9931D3}"/>
    <cellStyle name="F3 3" xfId="1477" xr:uid="{7C3F36F4-2526-4B05-ADDC-2455DA72009B}"/>
    <cellStyle name="F3 3 2" xfId="1478" xr:uid="{0EC49045-72A6-42AB-ABBE-B4E5037B3E95}"/>
    <cellStyle name="F3 3 3" xfId="1479" xr:uid="{022BBFA1-FE96-4622-BD06-9FC04D53897E}"/>
    <cellStyle name="F3 3 4" xfId="1480" xr:uid="{389BF198-F27D-4BD6-B56B-3E3F1AF8C793}"/>
    <cellStyle name="F3 3 5" xfId="1481" xr:uid="{5135A64F-2E76-4C5A-A4F4-7748BE8AD2C3}"/>
    <cellStyle name="F3 3 6" xfId="1482" xr:uid="{D0440231-F117-4040-968D-37032350D0F6}"/>
    <cellStyle name="F3 3 7" xfId="1483" xr:uid="{D9146699-F51D-45DB-8801-645936C806CA}"/>
    <cellStyle name="F3 3 8" xfId="1484" xr:uid="{46D3F6B2-475A-4D2F-A801-53C56F2A8CB1}"/>
    <cellStyle name="F3 3_ActiFijos" xfId="1485" xr:uid="{359175BA-29D2-4662-992D-EEBEE4875BFE}"/>
    <cellStyle name="F3 4" xfId="1486" xr:uid="{4C024917-EA3E-43D8-98D6-92945D0E19A5}"/>
    <cellStyle name="F3 4 2" xfId="1487" xr:uid="{8CF8AC16-40E3-43AD-A745-5BC9F943B547}"/>
    <cellStyle name="F3 4 3" xfId="1488" xr:uid="{E5011596-9714-4861-A6D0-0352CA43DF35}"/>
    <cellStyle name="F3 4 4" xfId="1489" xr:uid="{759249ED-EC09-4225-821D-D09A8F4199D2}"/>
    <cellStyle name="F3 4 5" xfId="1490" xr:uid="{8DF1DF69-7900-467F-B22F-EC077EDB9ED1}"/>
    <cellStyle name="F3 4 6" xfId="1491" xr:uid="{C4FE9AE8-EE4F-45A6-B1B0-F243D026F7A6}"/>
    <cellStyle name="F3 4 7" xfId="1492" xr:uid="{68DE2B80-8FE5-42D4-9885-62C2C14DC1C8}"/>
    <cellStyle name="F3 4 8" xfId="1493" xr:uid="{E5EAF114-793B-4F55-B247-61F5181A01E9}"/>
    <cellStyle name="F3 4_ActiFijos" xfId="1494" xr:uid="{BAC5B87D-8EB6-4B9B-A452-0E8DE9020109}"/>
    <cellStyle name="F3_Bases_Generales" xfId="1495" xr:uid="{0BF53227-FCC1-4AAD-8E83-631BBEDF1A72}"/>
    <cellStyle name="F4" xfId="1496" xr:uid="{C5F65904-84C3-41A2-9A20-F5DBB9A52526}"/>
    <cellStyle name="F4 2" xfId="1497" xr:uid="{78DD4EB1-59A0-4669-9C24-C2EBFD577D30}"/>
    <cellStyle name="F4 2 2" xfId="1498" xr:uid="{FE10262D-A9FC-430D-B867-55505387F0C1}"/>
    <cellStyle name="F4 2 3" xfId="1499" xr:uid="{0D739AA7-1027-427F-8906-EE133B3605CA}"/>
    <cellStyle name="F4 2 4" xfId="1500" xr:uid="{52F183C1-D9B9-4BB7-9462-44C55E8DEB03}"/>
    <cellStyle name="F4 2 5" xfId="1501" xr:uid="{E8ADEF96-1B8C-4FC1-AAED-E2E5C4C40F77}"/>
    <cellStyle name="F4 2 6" xfId="1502" xr:uid="{C45D7612-39FA-45FF-8716-A48A7251CB3E}"/>
    <cellStyle name="F4 2 7" xfId="1503" xr:uid="{BE7AA57F-FB58-4EB8-8D39-B029E5A788A7}"/>
    <cellStyle name="F4 2 8" xfId="1504" xr:uid="{42A30E96-CB1C-4C74-B0D1-A64DF6F7C4EC}"/>
    <cellStyle name="F4 2_ActiFijos" xfId="1505" xr:uid="{A3220FD5-0A48-45D1-934A-F7ACDFD6B82B}"/>
    <cellStyle name="F4 3" xfId="1506" xr:uid="{E02323B7-7CF0-4F72-A7AD-13C7CBDFA55F}"/>
    <cellStyle name="F4 3 2" xfId="1507" xr:uid="{94FACEBA-BA75-468B-A0F0-A7C1D3343D8D}"/>
    <cellStyle name="F4 3 3" xfId="1508" xr:uid="{14AC5D45-6D5C-49EF-8166-948AC6A56C06}"/>
    <cellStyle name="F4 3 4" xfId="1509" xr:uid="{681C74B6-04CF-4436-AD88-5F0DAD5437CA}"/>
    <cellStyle name="F4 3 5" xfId="1510" xr:uid="{094D7669-40A0-4AEA-B2E2-663D220DF696}"/>
    <cellStyle name="F4 3 6" xfId="1511" xr:uid="{FE91B377-2FBE-48BE-9C30-732A4A5AB24E}"/>
    <cellStyle name="F4 3 7" xfId="1512" xr:uid="{1C634E2B-365B-4C9B-A448-422631B6A3C3}"/>
    <cellStyle name="F4 3 8" xfId="1513" xr:uid="{F363628B-523B-4AAE-AF67-F1822278C890}"/>
    <cellStyle name="F4 3_ActiFijos" xfId="1514" xr:uid="{1385A443-9C1D-44E6-A392-7BCBB33896E4}"/>
    <cellStyle name="F4 4" xfId="1515" xr:uid="{B1731E93-AA7D-4F20-92F4-1E1A59738AD8}"/>
    <cellStyle name="F4 4 2" xfId="1516" xr:uid="{8CAE97E2-E5BB-4BA3-A192-C3DC18E48A03}"/>
    <cellStyle name="F4 4 3" xfId="1517" xr:uid="{51C97C59-238B-4334-B927-DD15D1C43484}"/>
    <cellStyle name="F4 4 4" xfId="1518" xr:uid="{14AF669B-DC3E-421F-B1BC-5E3FA3CD75A3}"/>
    <cellStyle name="F4 4 5" xfId="1519" xr:uid="{69EE8B0E-75A9-4BD3-B0BD-4A119072FABC}"/>
    <cellStyle name="F4 4 6" xfId="1520" xr:uid="{1EFEE2FD-F27F-46E3-A96F-224053029B70}"/>
    <cellStyle name="F4 4 7" xfId="1521" xr:uid="{196E0744-EC36-4C92-872B-7B5DAEAEF50F}"/>
    <cellStyle name="F4 4 8" xfId="1522" xr:uid="{A2501554-B0FD-47E7-8138-1FC3E2FFEC01}"/>
    <cellStyle name="F4 4_ActiFijos" xfId="1523" xr:uid="{C701FD32-A0D5-47EE-900B-45497815A7AB}"/>
    <cellStyle name="F4_Bases_Generales" xfId="1524" xr:uid="{0F2105F8-57B1-40DB-B2EF-BDCA88FF6D98}"/>
    <cellStyle name="F5" xfId="1525" xr:uid="{AC65799A-CCAA-4250-96DD-5E5450AF6548}"/>
    <cellStyle name="F5 2" xfId="1526" xr:uid="{2104EA06-A800-49BD-ACB5-3A86C921D5F3}"/>
    <cellStyle name="F5 2 2" xfId="1527" xr:uid="{D1AB5779-7C5F-449E-83DD-A87E2977CB68}"/>
    <cellStyle name="F5 2 3" xfId="1528" xr:uid="{08FD16B9-8DAE-4245-A357-FA3E386CFFE0}"/>
    <cellStyle name="F5 2 4" xfId="1529" xr:uid="{D1E3C8C5-B4C9-4E56-AC59-0F1F3B30D9C8}"/>
    <cellStyle name="F5 2 5" xfId="1530" xr:uid="{9DB13E07-4732-4F20-BBB1-5CCF4088FD14}"/>
    <cellStyle name="F5 2 6" xfId="1531" xr:uid="{ACE47CC5-29BE-4438-A427-BD1E2BA097AD}"/>
    <cellStyle name="F5 2 7" xfId="1532" xr:uid="{BCF3C2A1-ACAC-4C18-9BD4-9EE2A104FA4E}"/>
    <cellStyle name="F5 2 8" xfId="1533" xr:uid="{4628AEC0-C1BD-46A9-9A7F-6DE7790787F9}"/>
    <cellStyle name="F5 2_ActiFijos" xfId="1534" xr:uid="{8B3E0EEE-D057-49B2-A125-DB4669713066}"/>
    <cellStyle name="F5 3" xfId="1535" xr:uid="{3D4F5CEB-77E9-4321-8D1E-039BB3B492CA}"/>
    <cellStyle name="F5 3 2" xfId="1536" xr:uid="{851698A4-3B6F-4DE8-AA6F-A945B4D54C07}"/>
    <cellStyle name="F5 3 3" xfId="1537" xr:uid="{702C173F-EB5D-4808-B702-D022EFF3419B}"/>
    <cellStyle name="F5 3 4" xfId="1538" xr:uid="{4F558D70-88BC-4E5F-8AAB-7E6DB3DC6257}"/>
    <cellStyle name="F5 3 5" xfId="1539" xr:uid="{79F7D41B-4655-40EB-B285-51B2835416B4}"/>
    <cellStyle name="F5 3 6" xfId="1540" xr:uid="{1EC5379A-9D84-4B9B-B0DE-980AA80A5993}"/>
    <cellStyle name="F5 3 7" xfId="1541" xr:uid="{F5A00AC2-171C-4A92-9807-9584E970391F}"/>
    <cellStyle name="F5 3 8" xfId="1542" xr:uid="{BF6EF974-C493-4641-8FAC-1D37292D21E2}"/>
    <cellStyle name="F5 3_ActiFijos" xfId="1543" xr:uid="{9FD2D19A-C19F-4383-9B1F-DA5B124EF112}"/>
    <cellStyle name="F5 4" xfId="1544" xr:uid="{E854C5ED-8C34-4FED-9EC2-3070E89FA116}"/>
    <cellStyle name="F5 4 2" xfId="1545" xr:uid="{AE4C50C8-81FC-4B9E-AD23-7B2E845A3C4C}"/>
    <cellStyle name="F5 4 3" xfId="1546" xr:uid="{4D553ECB-36DD-461A-BD5F-B642685F3157}"/>
    <cellStyle name="F5 4 4" xfId="1547" xr:uid="{107A0469-11EF-4434-B9B5-F11604A11FCF}"/>
    <cellStyle name="F5 4 5" xfId="1548" xr:uid="{813D8BFC-FAE7-44F1-BABC-E44D12BFC862}"/>
    <cellStyle name="F5 4 6" xfId="1549" xr:uid="{0F5D9B5D-46AD-4147-8CC9-1F38AF072474}"/>
    <cellStyle name="F5 4 7" xfId="1550" xr:uid="{1D42DDF0-4268-4E72-A9E8-5A92960C8F85}"/>
    <cellStyle name="F5 4 8" xfId="1551" xr:uid="{B55E58EF-ADDC-4582-8921-8DC0EBDDEC98}"/>
    <cellStyle name="F5 4_ActiFijos" xfId="1552" xr:uid="{4958FE14-9FD5-4589-B51C-6F5020D4BFB6}"/>
    <cellStyle name="F5_Bases_Generales" xfId="1553" xr:uid="{D36AE29F-1DF2-4697-BFCB-BEFB5818984D}"/>
    <cellStyle name="F6" xfId="1554" xr:uid="{E0D8E180-0FD4-4226-86F9-7A52A1C44C6F}"/>
    <cellStyle name="F6 2" xfId="1555" xr:uid="{6723BFA1-A569-40AA-B36D-FC7A60F6E920}"/>
    <cellStyle name="F6 2 2" xfId="1556" xr:uid="{E4EE3D29-5F7D-4998-9829-8805103194DF}"/>
    <cellStyle name="F6 2 3" xfId="1557" xr:uid="{0AB4CC54-87F5-49F7-8F91-5F4E93527004}"/>
    <cellStyle name="F6 2 4" xfId="1558" xr:uid="{3D86E6F2-D71A-4ED9-A353-1632BAFA5D35}"/>
    <cellStyle name="F6 2 5" xfId="1559" xr:uid="{07BF94CB-5DD7-4620-855D-CB1D0CF4C642}"/>
    <cellStyle name="F6 2 6" xfId="1560" xr:uid="{CA44CA98-DEB2-430F-A306-484E3FB8FAE5}"/>
    <cellStyle name="F6 2 7" xfId="1561" xr:uid="{3587E099-71D7-4F25-A49D-C08E8D2408A4}"/>
    <cellStyle name="F6 2 8" xfId="1562" xr:uid="{24C4CE67-031E-4DDF-84C8-A77D32631150}"/>
    <cellStyle name="F6 2_ActiFijos" xfId="1563" xr:uid="{AE1796A4-D31A-48F3-B1D9-BD22C687FFE4}"/>
    <cellStyle name="F6 3" xfId="1564" xr:uid="{6374FF3E-F538-41EF-B11A-AB994B3D660B}"/>
    <cellStyle name="F6 3 2" xfId="1565" xr:uid="{4806672D-1610-4FEC-942A-6AC526FF457E}"/>
    <cellStyle name="F6 3 3" xfId="1566" xr:uid="{2B2BDAD0-538A-44BB-B243-CC575DD8A0FE}"/>
    <cellStyle name="F6 3 4" xfId="1567" xr:uid="{34A79B3E-C1FC-441E-802F-899D2053D408}"/>
    <cellStyle name="F6 3 5" xfId="1568" xr:uid="{AA505C8A-1CA5-451C-960E-7BD8AAAB1D05}"/>
    <cellStyle name="F6 3 6" xfId="1569" xr:uid="{9A08CC28-5FD1-4524-A0B3-903638F5B3FF}"/>
    <cellStyle name="F6 3 7" xfId="1570" xr:uid="{14640CD6-D592-4A89-998E-B01B4A89449F}"/>
    <cellStyle name="F6 3 8" xfId="1571" xr:uid="{D0F7B75D-C865-4E7E-87C8-B6B0F96DA0B7}"/>
    <cellStyle name="F6 3_ActiFijos" xfId="1572" xr:uid="{31EB481F-0137-48CE-A196-E1890AC45640}"/>
    <cellStyle name="F6 4" xfId="1573" xr:uid="{E93E0E73-6D81-48F8-A3F0-BDF542019C7D}"/>
    <cellStyle name="F6 4 2" xfId="1574" xr:uid="{723126B1-71E2-428E-A2B4-4BA17A7B046A}"/>
    <cellStyle name="F6 4 3" xfId="1575" xr:uid="{9B01B671-5F1B-4BE7-A86E-8728217EBA55}"/>
    <cellStyle name="F6 4 4" xfId="1576" xr:uid="{DA1F2743-7EC8-4D56-849A-E04688134B4A}"/>
    <cellStyle name="F6 4 5" xfId="1577" xr:uid="{3EA8FC94-8021-4BCA-86A6-CB67DEC831E6}"/>
    <cellStyle name="F6 4 6" xfId="1578" xr:uid="{C30A224A-EBE8-4512-B771-6DDF1FB8BE14}"/>
    <cellStyle name="F6 4 7" xfId="1579" xr:uid="{1C5DE158-B69E-4F51-B2A2-BED75965D151}"/>
    <cellStyle name="F6 4 8" xfId="1580" xr:uid="{80D38533-9D89-42AC-A830-DA5D718BDB51}"/>
    <cellStyle name="F6 4_ActiFijos" xfId="1581" xr:uid="{F6B25A73-535A-45EB-B600-5804C8FA8CE7}"/>
    <cellStyle name="F6_Bases_Generales" xfId="1582" xr:uid="{2BD5EF0C-25A1-43B1-965B-241E9D0B15A7}"/>
    <cellStyle name="F7" xfId="1583" xr:uid="{622C4E51-A5D6-4DB9-A6D5-42E32F16AB53}"/>
    <cellStyle name="F7 2" xfId="1584" xr:uid="{9F15C150-BB77-476C-A185-3A9D29006E2F}"/>
    <cellStyle name="F7 2 2" xfId="1585" xr:uid="{DB1ACAA8-8C21-4C77-8810-A0D0F0C76E3F}"/>
    <cellStyle name="F7 2 3" xfId="1586" xr:uid="{B5549311-BA9B-4756-91A7-18D262D93D32}"/>
    <cellStyle name="F7 2 4" xfId="1587" xr:uid="{D7A1DA7D-BA18-4103-A08B-06F0FBE5E151}"/>
    <cellStyle name="F7 2 5" xfId="1588" xr:uid="{BAC33A3B-F8F3-4D2C-819B-06902BC4C59C}"/>
    <cellStyle name="F7 2 6" xfId="1589" xr:uid="{E917F643-7502-42E7-ACEA-6F2AE95021DF}"/>
    <cellStyle name="F7 2 7" xfId="1590" xr:uid="{CCB1E637-68CF-464D-943C-B2314A386DDA}"/>
    <cellStyle name="F7 2 8" xfId="1591" xr:uid="{C87217D6-C4D8-4E42-8FDD-3630329850C3}"/>
    <cellStyle name="F7 2_ActiFijos" xfId="1592" xr:uid="{845A8523-3E6A-4654-A552-0578299EAEB6}"/>
    <cellStyle name="F7 3" xfId="1593" xr:uid="{A1639E4D-022B-4CC2-8384-F00C079A94E8}"/>
    <cellStyle name="F7 3 2" xfId="1594" xr:uid="{D96EF8CA-2850-4E1B-8C89-AD579B5D8ABF}"/>
    <cellStyle name="F7 3 3" xfId="1595" xr:uid="{841B4458-FCEB-47A6-B428-2119B12A5366}"/>
    <cellStyle name="F7 3 4" xfId="1596" xr:uid="{F7635DF7-1513-469C-AFA1-E808ED5B0240}"/>
    <cellStyle name="F7 3 5" xfId="1597" xr:uid="{59D66A05-65D5-40BE-98CA-7689A70DC3D3}"/>
    <cellStyle name="F7 3 6" xfId="1598" xr:uid="{3C0406C4-E125-4A11-BE57-0140FBDD6275}"/>
    <cellStyle name="F7 3 7" xfId="1599" xr:uid="{CEF5CB6A-8B19-485A-B71C-0E5BD5C1DF2E}"/>
    <cellStyle name="F7 3 8" xfId="1600" xr:uid="{AFA1DAEC-8BBA-4022-B618-0D53B4BB949F}"/>
    <cellStyle name="F7 3_ActiFijos" xfId="1601" xr:uid="{67EB4D13-B06F-48AF-83E4-9BB5BC1B8F2F}"/>
    <cellStyle name="F7 4" xfId="1602" xr:uid="{F205C167-7B17-46C1-90CB-AE5FE3290C38}"/>
    <cellStyle name="F7 4 2" xfId="1603" xr:uid="{C037C68B-AC70-44B6-972B-FE8ACA546FE3}"/>
    <cellStyle name="F7 4 3" xfId="1604" xr:uid="{A2C983CD-84AB-4332-B4FB-FA2596FC115E}"/>
    <cellStyle name="F7 4 4" xfId="1605" xr:uid="{0F0320F2-DC88-4CF4-8498-27F75EADE362}"/>
    <cellStyle name="F7 4 5" xfId="1606" xr:uid="{926D8788-56A6-4B6F-836C-D32F3E18F240}"/>
    <cellStyle name="F7 4 6" xfId="1607" xr:uid="{F41B6B98-8429-46B9-8DAA-35ABD04F590E}"/>
    <cellStyle name="F7 4 7" xfId="1608" xr:uid="{BD5DEE45-CB00-446A-BA3C-2763F46F6B4D}"/>
    <cellStyle name="F7 4 8" xfId="1609" xr:uid="{38D07B6D-6545-46B3-9FF5-B1CBF0527366}"/>
    <cellStyle name="F7 4_ActiFijos" xfId="1610" xr:uid="{74127823-CA0B-43F5-B11F-B15F4F350C11}"/>
    <cellStyle name="F7_Bases_Generales" xfId="1611" xr:uid="{C81D2E4D-DF58-49F6-ACC6-90597A9C6AF3}"/>
    <cellStyle name="F8" xfId="1612" xr:uid="{1C386832-A841-40A1-B2FE-21C02E66670A}"/>
    <cellStyle name="F8 2" xfId="1613" xr:uid="{2C2C10EA-9A23-4E5F-9437-62B75EEF98C0}"/>
    <cellStyle name="F8 2 2" xfId="1614" xr:uid="{43C4251E-49E6-49D2-B92C-9EB0EF2AC955}"/>
    <cellStyle name="F8 2 3" xfId="1615" xr:uid="{B37BA8EB-86D5-4A04-8E1B-8A35D5108163}"/>
    <cellStyle name="F8 2 4" xfId="1616" xr:uid="{83E9011D-B469-4FF5-ACE7-C1054036B06C}"/>
    <cellStyle name="F8 2 5" xfId="1617" xr:uid="{E3990916-2A3F-43F1-91CC-B414A4A2C7A5}"/>
    <cellStyle name="F8 2 6" xfId="1618" xr:uid="{062B4936-8FFB-4FDF-8D0D-3174245C116C}"/>
    <cellStyle name="F8 2 7" xfId="1619" xr:uid="{3F666D58-EB5B-4B35-B634-BF2D481A3A47}"/>
    <cellStyle name="F8 2 8" xfId="1620" xr:uid="{B9A479B9-41A3-40B2-B1BE-EBC69FB1A6BC}"/>
    <cellStyle name="F8 2_ActiFijos" xfId="1621" xr:uid="{DE862481-647B-435F-AF53-3390F2100440}"/>
    <cellStyle name="F8 3" xfId="1622" xr:uid="{0CFC7672-F458-4411-A552-977764CFC612}"/>
    <cellStyle name="F8 3 2" xfId="1623" xr:uid="{CBB4C17C-0B12-4B6B-9F52-0E9D21F765B1}"/>
    <cellStyle name="F8 3 3" xfId="1624" xr:uid="{30719B78-50C7-4948-B35E-11E1A8760564}"/>
    <cellStyle name="F8 3 4" xfId="1625" xr:uid="{60124AE8-3F7B-4CDB-9CAD-F24D8E6AF131}"/>
    <cellStyle name="F8 3 5" xfId="1626" xr:uid="{66E7C209-DA0A-45AA-A7E2-1E036BB2EB44}"/>
    <cellStyle name="F8 3 6" xfId="1627" xr:uid="{0E26993C-79F6-452A-8457-47FE4309144C}"/>
    <cellStyle name="F8 3 7" xfId="1628" xr:uid="{B265E780-C5CE-46CD-A116-D4A538121C81}"/>
    <cellStyle name="F8 3 8" xfId="1629" xr:uid="{592E0B4C-F168-4654-9A49-4CD32E92A03A}"/>
    <cellStyle name="F8 3_ActiFijos" xfId="1630" xr:uid="{24AB5535-191D-4826-B791-E6BF1A5F0076}"/>
    <cellStyle name="F8 4" xfId="1631" xr:uid="{E2054C91-449E-4A7A-9EE7-1A8E5F058681}"/>
    <cellStyle name="F8 4 2" xfId="1632" xr:uid="{4C5936F0-7E48-4A07-9B71-E2B45A68E200}"/>
    <cellStyle name="F8 4 3" xfId="1633" xr:uid="{3BC72705-BBA6-4B5B-B2BF-3349015F61ED}"/>
    <cellStyle name="F8 4 4" xfId="1634" xr:uid="{8C7795E8-C391-4835-99E0-FB3C487734A4}"/>
    <cellStyle name="F8 4 5" xfId="1635" xr:uid="{3E1CD2B1-FFDB-42D4-A82D-E84CD2D0FE5A}"/>
    <cellStyle name="F8 4 6" xfId="1636" xr:uid="{8EDA6611-2C36-435C-B318-41BDD82A0BF9}"/>
    <cellStyle name="F8 4 7" xfId="1637" xr:uid="{0C649C20-3ABB-44C8-A506-663288993288}"/>
    <cellStyle name="F8 4 8" xfId="1638" xr:uid="{DED49EA1-9242-4807-9302-0477C0EC7E0E}"/>
    <cellStyle name="F8 4_ActiFijos" xfId="1639" xr:uid="{D4C278C3-FA33-496E-B06D-E0035B6501A2}"/>
    <cellStyle name="F8_Bases_Generales" xfId="1640" xr:uid="{287CB42C-3AC5-4E13-A43A-13C263A84A61}"/>
    <cellStyle name="Fecha" xfId="3406" xr:uid="{E470F4FA-5266-4F8C-A681-AE7DA5C2AE3D}"/>
    <cellStyle name="Fijo" xfId="3407" xr:uid="{711CD697-B7D5-4448-9D59-7697A40A41EC}"/>
    <cellStyle name="Financiero" xfId="3408" xr:uid="{9CE7A763-7ADB-4432-909E-AAF13431C95D}"/>
    <cellStyle name="Fixed" xfId="1641" xr:uid="{6DAE1975-44F5-4527-A799-8DA674637DC3}"/>
    <cellStyle name="Fixed 10" xfId="1642" xr:uid="{79A3E639-712B-4A37-9212-BFEFEB9E5EEA}"/>
    <cellStyle name="Fixed 10 2" xfId="5051" xr:uid="{BBC51E1F-A28C-448E-A856-A9FB44E63AC0}"/>
    <cellStyle name="Fixed 11" xfId="1643" xr:uid="{3F1B22CF-080A-4355-8A37-F9200E77F0A6}"/>
    <cellStyle name="Fixed 11 2" xfId="5052" xr:uid="{98F05621-BF96-468B-93F2-0941DB002D35}"/>
    <cellStyle name="Fixed 12" xfId="1644" xr:uid="{727375C2-3D32-4B10-A8FA-BD6585D0D3C1}"/>
    <cellStyle name="Fixed 13" xfId="1645" xr:uid="{2416222A-569E-496A-8029-95859C6C4ACE}"/>
    <cellStyle name="Fixed 2" xfId="1646" xr:uid="{9D65667B-0A83-4B04-81F2-CF318C870669}"/>
    <cellStyle name="Fixed 2 2" xfId="1647" xr:uid="{0818069B-C184-4DB8-AE8B-30F67EC8C0D2}"/>
    <cellStyle name="Fixed 2 2 2" xfId="5053" xr:uid="{72F7BD4D-BB0B-403A-83BF-4861E83DFA3A}"/>
    <cellStyle name="Fixed 2 3" xfId="1648" xr:uid="{A37B0F71-AECA-4717-A5B3-C421E189F50C}"/>
    <cellStyle name="Fixed 2 3 2" xfId="5054" xr:uid="{A488D1E2-3241-47A4-864C-DCA7A5AD1E49}"/>
    <cellStyle name="Fixed 2 4" xfId="1649" xr:uid="{2FA41C97-23C3-4800-AF03-847B68E8423E}"/>
    <cellStyle name="Fixed 2 4 2" xfId="5055" xr:uid="{AC6559EC-6383-4CBB-AF19-DABB987429DD}"/>
    <cellStyle name="Fixed 2 5" xfId="1650" xr:uid="{A4EC54A3-2889-41C4-8507-82C83C31CBA2}"/>
    <cellStyle name="Fixed 2 5 2" xfId="5056" xr:uid="{B881510F-6B99-4D94-873B-3BCE28161F46}"/>
    <cellStyle name="Fixed 2 6" xfId="1651" xr:uid="{053625EC-6C8F-4DAD-AEDB-ECE58E9B09E7}"/>
    <cellStyle name="Fixed 2 6 2" xfId="5057" xr:uid="{B099C667-C645-4458-A74D-0CB05B16F3CD}"/>
    <cellStyle name="Fixed 2 7" xfId="1652" xr:uid="{ECD6D18F-3533-4947-A3D8-D64780A7923A}"/>
    <cellStyle name="Fixed 2 8" xfId="1653" xr:uid="{65B7D122-9ED3-4131-9E03-33BAB7FC375A}"/>
    <cellStyle name="Fixed 3" xfId="1654" xr:uid="{755ADEA6-784C-4527-9033-6B4ECF4179A5}"/>
    <cellStyle name="Fixed 3 2" xfId="1655" xr:uid="{2577F093-EC36-48A1-877A-0F93779B6405}"/>
    <cellStyle name="Fixed 3 2 2" xfId="5058" xr:uid="{DA91CCF8-256A-4056-8C36-B31DEA3C9064}"/>
    <cellStyle name="Fixed 3 3" xfId="1656" xr:uid="{1C3974AB-3E4D-4258-8EDB-901690B6BA26}"/>
    <cellStyle name="Fixed 3 3 2" xfId="5059" xr:uid="{594894FF-675D-4E03-BF2D-5DE4516C783F}"/>
    <cellStyle name="Fixed 3 4" xfId="1657" xr:uid="{923053A4-310D-490A-8075-01F64B1E19FA}"/>
    <cellStyle name="Fixed 3 4 2" xfId="5060" xr:uid="{3B3E52C3-2E72-4630-B6DC-D99DA5575ADF}"/>
    <cellStyle name="Fixed 3 5" xfId="1658" xr:uid="{F6D2D258-CE67-4D31-9D0E-4AA284056CE6}"/>
    <cellStyle name="Fixed 3 5 2" xfId="5061" xr:uid="{2CDE6A86-B5F4-47B9-89AD-9C82ED3627F9}"/>
    <cellStyle name="Fixed 3 6" xfId="1659" xr:uid="{9ED74E74-9A33-4DBC-972D-CBF7C5C22D97}"/>
    <cellStyle name="Fixed 3 6 2" xfId="5062" xr:uid="{2728D51F-D41C-467C-91FC-FB565F151797}"/>
    <cellStyle name="Fixed 3 7" xfId="1660" xr:uid="{BECF9E87-97F4-4D13-95CA-DED83C91729D}"/>
    <cellStyle name="Fixed 3 8" xfId="1661" xr:uid="{7573DB03-51EA-400E-8890-A0CFA469DEF8}"/>
    <cellStyle name="Fixed 4" xfId="1662" xr:uid="{81462113-AD0D-4C93-8A4D-1A953E214892}"/>
    <cellStyle name="Fixed 4 2" xfId="1663" xr:uid="{28E30190-8599-46CE-BAA5-98B1ABEED38F}"/>
    <cellStyle name="Fixed 4 2 2" xfId="5063" xr:uid="{763AECE1-AB0C-4B3C-B525-364825657545}"/>
    <cellStyle name="Fixed 4 3" xfId="1664" xr:uid="{843C3E88-1506-4BBB-BC89-1C73D30E97E6}"/>
    <cellStyle name="Fixed 4 3 2" xfId="5064" xr:uid="{EA0EA97E-B0CF-406D-8EA0-CA5A0E54A5B8}"/>
    <cellStyle name="Fixed 4 4" xfId="1665" xr:uid="{46E4FBFE-0800-42C5-9336-ADF2DAADAF08}"/>
    <cellStyle name="Fixed 4 4 2" xfId="5065" xr:uid="{3D929E9B-B211-4D4A-B2B8-05261BC177D1}"/>
    <cellStyle name="Fixed 4 5" xfId="1666" xr:uid="{32AFD7A4-512A-4FCB-B292-3336253EDA5B}"/>
    <cellStyle name="Fixed 4 5 2" xfId="5066" xr:uid="{3FD49D0E-5A76-48FF-8CFD-C2717C96C1D9}"/>
    <cellStyle name="Fixed 4 6" xfId="1667" xr:uid="{03A4DEF7-C3E8-4FD4-878C-98A38BD6A964}"/>
    <cellStyle name="Fixed 4 6 2" xfId="5067" xr:uid="{9721D9EE-5F4D-4011-AD4A-E07F8B102CD6}"/>
    <cellStyle name="Fixed 4 7" xfId="1668" xr:uid="{44168AF6-AE46-4E28-AABF-4F7C06D65370}"/>
    <cellStyle name="Fixed 4 8" xfId="1669" xr:uid="{775A137D-1A93-4421-959F-4669258D9133}"/>
    <cellStyle name="Fixed 5" xfId="1670" xr:uid="{914CFD02-0B68-4EB2-B311-4490242A5103}"/>
    <cellStyle name="Fixed 5 2" xfId="5068" xr:uid="{6A57134E-FBC1-4FA2-99F4-F5D11CE207A0}"/>
    <cellStyle name="Fixed 6" xfId="1671" xr:uid="{A841B8FA-043E-4A8F-87AB-7DB369BD5245}"/>
    <cellStyle name="Fixed 6 2" xfId="5069" xr:uid="{F88E8540-87FC-4A2A-80D8-54476CAAD9E1}"/>
    <cellStyle name="Fixed 7" xfId="1672" xr:uid="{749C9F64-7A5F-4CDE-9D28-3700D032357B}"/>
    <cellStyle name="Fixed 7 2" xfId="5070" xr:uid="{D7CC26B4-E4ED-483F-B086-F5565981A9C0}"/>
    <cellStyle name="Fixed 8" xfId="1673" xr:uid="{5CAD94B1-6F63-4E5F-97DC-F6819DEE0C86}"/>
    <cellStyle name="Fixed 8 2" xfId="5071" xr:uid="{5F862230-821A-4C7F-8113-2CE9B0D8D1CC}"/>
    <cellStyle name="Fixed 9" xfId="1674" xr:uid="{51073DF0-9672-43EB-A188-73ED9C7F4068}"/>
    <cellStyle name="Fixed 9 2" xfId="5072" xr:uid="{BD261570-D7D3-40F4-ABF2-2FCC23560CB1}"/>
    <cellStyle name="font12" xfId="1675" xr:uid="{1E8DADA2-37CB-46C5-AE21-0AC5F50F7CE0}"/>
    <cellStyle name="font12 10" xfId="3409" xr:uid="{BB91C9E6-9CAD-4CB0-90ED-29304659A92B}"/>
    <cellStyle name="font12 2" xfId="1676" xr:uid="{B5052C00-8BE6-4983-B848-30EA10CEA823}"/>
    <cellStyle name="font12 2 2" xfId="1677" xr:uid="{8CD48865-97BE-4E90-B02C-971C10088957}"/>
    <cellStyle name="font12 2 3" xfId="1678" xr:uid="{5F590163-4937-4523-BCC7-363F3135873E}"/>
    <cellStyle name="font12 2 4" xfId="1679" xr:uid="{1694920B-B8D8-4F89-B84E-BBFE5B0DE19B}"/>
    <cellStyle name="font12 2 5" xfId="1680" xr:uid="{8541D128-29BF-4BB0-AE06-26EDA5EEE9AE}"/>
    <cellStyle name="font12 2 6" xfId="1681" xr:uid="{26B0EDB2-F8E5-41DB-9269-C549F2E98493}"/>
    <cellStyle name="font12 2 7" xfId="1682" xr:uid="{47FE8F1A-8FAB-4328-90E6-382FE943DE49}"/>
    <cellStyle name="font12 2 8" xfId="1683" xr:uid="{CADEE822-A9EA-4717-8368-1774310578E7}"/>
    <cellStyle name="font12 2_ActiFijos" xfId="1684" xr:uid="{215D6A12-9811-4D87-9B5A-249EFACB0E2C}"/>
    <cellStyle name="font12 3" xfId="1685" xr:uid="{EFC0C3A8-8DFD-4CE3-955E-763B4D524D63}"/>
    <cellStyle name="font12 3 2" xfId="1686" xr:uid="{B2F5B9A4-98AE-4CA7-A224-033C8A1DA3DC}"/>
    <cellStyle name="font12 3 3" xfId="1687" xr:uid="{EDB6701F-E190-455D-9317-0ED2D02C5C0A}"/>
    <cellStyle name="font12 3 4" xfId="1688" xr:uid="{E73BC05B-ABC1-4AAD-88AD-D1FAD35247D9}"/>
    <cellStyle name="font12 3 5" xfId="1689" xr:uid="{88954A76-EA4B-4884-9168-86765B8ACB41}"/>
    <cellStyle name="font12 3 6" xfId="1690" xr:uid="{EEC5557F-67ED-44DB-A18B-9C30C215C3C1}"/>
    <cellStyle name="font12 3 7" xfId="1691" xr:uid="{8223A8CC-9A41-4E9B-BFED-0AC250C332EF}"/>
    <cellStyle name="font12 3 8" xfId="1692" xr:uid="{789B76F1-36EB-4D71-93D9-E5AB1067980F}"/>
    <cellStyle name="font12 3_ActiFijos" xfId="1693" xr:uid="{FA8315E8-FB49-4E26-8FFE-3D668E9EACD3}"/>
    <cellStyle name="font12 4" xfId="1694" xr:uid="{4B5F959A-4173-4889-84A6-1B685362735E}"/>
    <cellStyle name="font12 4 2" xfId="1695" xr:uid="{76C03DC3-33C2-4437-A4D2-0F4E7FE6F144}"/>
    <cellStyle name="font12 4 3" xfId="1696" xr:uid="{6598AC52-54F9-42A2-A188-DB28B1CD0488}"/>
    <cellStyle name="font12 4 4" xfId="1697" xr:uid="{F187F302-0EBF-4C52-87A1-3869CABAE414}"/>
    <cellStyle name="font12 4 5" xfId="1698" xr:uid="{B9926AC9-084F-4717-B330-00291805B78D}"/>
    <cellStyle name="font12 4 6" xfId="1699" xr:uid="{B33E7B0B-86C3-4E99-B3AB-0DB5F671FF60}"/>
    <cellStyle name="font12 4 7" xfId="1700" xr:uid="{3FE62122-10C9-423C-A835-368049FD7898}"/>
    <cellStyle name="font12 4 8" xfId="1701" xr:uid="{848C5242-19D8-45B7-A5BF-236C4C4DC070}"/>
    <cellStyle name="font12 4_ActiFijos" xfId="1702" xr:uid="{509DE174-2B3F-4689-A5CA-118BCF1085A9}"/>
    <cellStyle name="font12 5" xfId="3410" xr:uid="{E4F8DD8B-6594-4F79-9B66-ABD5E0A8F134}"/>
    <cellStyle name="font12 6" xfId="3411" xr:uid="{C930920C-E8C5-45FD-AA95-C0F65A6EB573}"/>
    <cellStyle name="font12 7" xfId="3412" xr:uid="{CB97B4D1-FE1E-48CA-83A0-59D8BD4084B8}"/>
    <cellStyle name="font12 8" xfId="3413" xr:uid="{7BE958FD-1F9F-46F8-94EE-52104C2E26FD}"/>
    <cellStyle name="font12 9" xfId="3414" xr:uid="{A4850876-A7DF-4223-983A-2B54769E9114}"/>
    <cellStyle name="font12_Bases_Generales" xfId="1703" xr:uid="{A9493E1C-85E0-4ADC-B619-C6740B3FB885}"/>
    <cellStyle name="font14" xfId="1704" xr:uid="{6246A927-3513-46FB-80B1-098026C368EC}"/>
    <cellStyle name="font14 10" xfId="3415" xr:uid="{ABFF3D96-22B1-4780-9143-1E061BFAA7FF}"/>
    <cellStyle name="font14 2" xfId="1705" xr:uid="{90E6120C-8340-414D-B228-9833441AAA38}"/>
    <cellStyle name="font14 2 2" xfId="1706" xr:uid="{E0DEB6A3-3E31-4921-891A-CF310301C5E8}"/>
    <cellStyle name="font14 2 3" xfId="1707" xr:uid="{61009743-2995-4D31-955A-468A6DA135B2}"/>
    <cellStyle name="font14 2 4" xfId="1708" xr:uid="{0B859F77-F869-430E-AFB9-3E6F384E83A2}"/>
    <cellStyle name="font14 2 5" xfId="1709" xr:uid="{546AD633-EC3C-4A83-932E-6C16676DAA9C}"/>
    <cellStyle name="font14 2 6" xfId="1710" xr:uid="{DA2872A6-690B-45E4-9892-3C55723D5DD6}"/>
    <cellStyle name="font14 2 7" xfId="1711" xr:uid="{C1230B4A-52A2-42F3-978D-6A6877C89246}"/>
    <cellStyle name="font14 2 8" xfId="1712" xr:uid="{FE13404A-FD03-4076-B757-385DC46B50C4}"/>
    <cellStyle name="font14 2_ActiFijos" xfId="1713" xr:uid="{F867349B-DA59-44DA-AC93-567E65A49878}"/>
    <cellStyle name="font14 3" xfId="1714" xr:uid="{18A4628F-12D8-4121-8EAC-F281B3572B8B}"/>
    <cellStyle name="font14 3 2" xfId="1715" xr:uid="{7E351138-0C7D-4E80-9383-8E64134050B8}"/>
    <cellStyle name="font14 3 3" xfId="1716" xr:uid="{12B6FFCD-8759-4E0A-955B-6F676CBCF210}"/>
    <cellStyle name="font14 3 4" xfId="1717" xr:uid="{459619B0-5206-47D8-BB85-34EAFAF246EC}"/>
    <cellStyle name="font14 3 5" xfId="1718" xr:uid="{EC6FCA14-E276-46E4-B3C3-33AC45EA5247}"/>
    <cellStyle name="font14 3 6" xfId="1719" xr:uid="{4910C993-0D9A-480C-93BB-7ECD83FDFA89}"/>
    <cellStyle name="font14 3 7" xfId="1720" xr:uid="{1513E66C-31D3-4A6F-99F1-AEC774284F30}"/>
    <cellStyle name="font14 3 8" xfId="1721" xr:uid="{541D4F5B-AA80-4417-BD6E-2520144B3D72}"/>
    <cellStyle name="font14 3_ActiFijos" xfId="1722" xr:uid="{3639EB07-C5AC-47A1-98F0-CCB3A2A0CFB9}"/>
    <cellStyle name="font14 4" xfId="1723" xr:uid="{C8D8655F-C92A-44EB-85C3-105DB7F39A7B}"/>
    <cellStyle name="font14 4 2" xfId="1724" xr:uid="{C8799C40-E97A-48E8-9F2A-D5C577382F21}"/>
    <cellStyle name="font14 4 3" xfId="1725" xr:uid="{8C978B3F-F962-4B70-A0C0-3C7E1527AA72}"/>
    <cellStyle name="font14 4 4" xfId="1726" xr:uid="{736F18D5-D398-44D3-B8A3-7A787D3F7B8A}"/>
    <cellStyle name="font14 4 5" xfId="1727" xr:uid="{C4ED30C5-DC60-48B3-BB42-C66ABD226AE3}"/>
    <cellStyle name="font14 4 6" xfId="1728" xr:uid="{C15BC8C4-1DBC-48A7-9578-DF00B6AC4116}"/>
    <cellStyle name="font14 4 7" xfId="1729" xr:uid="{53AE502D-123B-42EE-975E-09B56B57BBD5}"/>
    <cellStyle name="font14 4 8" xfId="1730" xr:uid="{8D2B5379-D9C2-43A7-A9D3-2AB5FE4C2369}"/>
    <cellStyle name="font14 4_ActiFijos" xfId="1731" xr:uid="{5C328C7A-E08F-4785-8B2A-764459734E32}"/>
    <cellStyle name="font14 5" xfId="3416" xr:uid="{36DB0761-0914-42CD-B2C9-C4B7ED992205}"/>
    <cellStyle name="font14 6" xfId="3417" xr:uid="{9F2FCA31-FB6F-4D77-B487-23B172FEF3E9}"/>
    <cellStyle name="font14 7" xfId="3418" xr:uid="{B908CEDF-F4F3-48C7-AC10-6D4DB1813279}"/>
    <cellStyle name="font14 8" xfId="3419" xr:uid="{ABAF613F-3EF1-480F-ABBF-9E47D2C11AD0}"/>
    <cellStyle name="font14 9" xfId="3420" xr:uid="{D14F122B-6607-4442-9A13-E1992129E64F}"/>
    <cellStyle name="font14_Bases_Generales" xfId="1732" xr:uid="{AE8348AC-170F-482B-8687-8BE9ADF7C7D2}"/>
    <cellStyle name="Grey" xfId="1733" xr:uid="{F45D44FC-9A27-42B8-8468-B1AABBCDF436}"/>
    <cellStyle name="Grey 10" xfId="1734" xr:uid="{03249546-4B67-44D8-BAA1-4BDA84F3DE9A}"/>
    <cellStyle name="Grey 11" xfId="1735" xr:uid="{A3A4EDB5-F8C2-41E4-A820-F3F7728B478B}"/>
    <cellStyle name="Grey 12" xfId="1736" xr:uid="{E65B4ED1-A802-402E-8768-5AA0EAE98A1B}"/>
    <cellStyle name="Grey 13" xfId="1737" xr:uid="{D13C6B1A-B3AA-48EA-B50F-20D97F34F2C4}"/>
    <cellStyle name="Grey 2" xfId="1738" xr:uid="{F7CB579E-0449-448F-BFB0-8579720D9DBE}"/>
    <cellStyle name="Grey 3" xfId="1739" xr:uid="{CA502748-AD90-4742-B87F-D2154EF375A3}"/>
    <cellStyle name="Grey 4" xfId="1740" xr:uid="{9C9F6697-4AB5-4DE9-BC30-10396CC7B254}"/>
    <cellStyle name="Grey 5" xfId="1741" xr:uid="{64896D9D-DE6A-437F-8235-C4CCFA9AE22B}"/>
    <cellStyle name="Grey 6" xfId="1742" xr:uid="{C7ED57D9-0C1F-45AB-B5BE-22428906BE56}"/>
    <cellStyle name="Grey 7" xfId="1743" xr:uid="{DB3B36A4-6424-4CCD-B105-FBCC2265B4CB}"/>
    <cellStyle name="Grey 8" xfId="1744" xr:uid="{EF8469FA-06C5-4CA2-82F5-020273DFBF1C}"/>
    <cellStyle name="Grey 9" xfId="1745" xr:uid="{CEBEA312-D346-4935-8FF5-18317C4E42D4}"/>
    <cellStyle name="Grey_ActiFijos" xfId="1746" xr:uid="{250D0CE7-2BF9-458E-8014-9B4D4B1D8E10}"/>
    <cellStyle name="Heading 1" xfId="1747" xr:uid="{3E92EAAB-42B4-470D-A6CE-3940D7D59BF3}"/>
    <cellStyle name="Heading 1 2" xfId="1748" xr:uid="{51E1ADF5-513C-455E-8E55-F1136DFDAC03}"/>
    <cellStyle name="Heading 1 2 2" xfId="1749" xr:uid="{F4FE89BA-9BA9-4441-B9B7-E410A21C5B58}"/>
    <cellStyle name="Heading 1 2 3" xfId="1750" xr:uid="{CED2D410-C552-403B-97A2-F4F468FDE0D7}"/>
    <cellStyle name="Heading 1 2 4" xfId="1751" xr:uid="{E89ADFD4-89A3-46B6-BEDE-6BA06467D795}"/>
    <cellStyle name="Heading 1 2 5" xfId="1752" xr:uid="{E1634E05-4B3F-4097-8FC7-314BDD807840}"/>
    <cellStyle name="Heading 1 2 6" xfId="1753" xr:uid="{5BCBE161-1BBF-42A6-A36E-95CE3F08BBE7}"/>
    <cellStyle name="Heading 1 2 7" xfId="1754" xr:uid="{532156F0-4498-416D-8C98-A9A56B89B52F}"/>
    <cellStyle name="Heading 1 2 8" xfId="1755" xr:uid="{D159904F-F3C8-47D0-ACEA-3334C8C85487}"/>
    <cellStyle name="Heading 1 2_ActiFijos" xfId="1756" xr:uid="{41D182C3-7B1A-4041-A0DE-E7017091FEF8}"/>
    <cellStyle name="Heading 1 3" xfId="1757" xr:uid="{1ED6B644-3A5F-4633-B9BE-1D35163EC28C}"/>
    <cellStyle name="Heading 1 3 2" xfId="1758" xr:uid="{668B8852-2B7F-40AA-BC9E-65DF0E5BEDC9}"/>
    <cellStyle name="Heading 1 3 3" xfId="1759" xr:uid="{3AFC1E74-2083-4E2A-BB97-E08A3049EE72}"/>
    <cellStyle name="Heading 1 3 4" xfId="1760" xr:uid="{21D9396D-5428-4AA2-8F1A-E48DC37CC6F1}"/>
    <cellStyle name="Heading 1 3 5" xfId="1761" xr:uid="{C7731F9D-FFF3-4C32-9BB0-9CB940B3AC7F}"/>
    <cellStyle name="Heading 1 3 6" xfId="1762" xr:uid="{820CC523-665F-4912-87BF-45845F3C41C9}"/>
    <cellStyle name="Heading 1 3 7" xfId="1763" xr:uid="{A171B9A9-C7EE-4D8A-8DC4-A44895ED4DBC}"/>
    <cellStyle name="Heading 1 3 8" xfId="1764" xr:uid="{C196B546-D235-4446-9E60-B23AD0E7F6E5}"/>
    <cellStyle name="Heading 1 3_ActiFijos" xfId="1765" xr:uid="{C5825FBB-8056-4963-BE75-D39A0A8FE42F}"/>
    <cellStyle name="Heading 1 4" xfId="1766" xr:uid="{5678C7EC-7C77-4B4B-9F2F-314253148EAC}"/>
    <cellStyle name="Heading 1 4 2" xfId="1767" xr:uid="{E24A2625-07B7-426E-8F8C-4C140AE90EDF}"/>
    <cellStyle name="Heading 1 4 3" xfId="1768" xr:uid="{2068D28C-48F3-485F-A1EF-F6C01E256C39}"/>
    <cellStyle name="Heading 1 4 4" xfId="1769" xr:uid="{4DB965D3-E251-49CB-A748-76124B318073}"/>
    <cellStyle name="Heading 1 4 5" xfId="1770" xr:uid="{2DCF28C7-A4AF-41D2-94B8-C0207407CD77}"/>
    <cellStyle name="Heading 1 4 6" xfId="1771" xr:uid="{165BD03A-72DB-48CC-BC5F-8852D309B7BB}"/>
    <cellStyle name="Heading 1 4 7" xfId="1772" xr:uid="{30A81FA1-DECB-4C4A-A455-EF72192B2EF1}"/>
    <cellStyle name="Heading 1 4 8" xfId="1773" xr:uid="{1C407635-67B1-4A0A-91B0-59E535E2B3BF}"/>
    <cellStyle name="Heading 1 4_ActiFijos" xfId="1774" xr:uid="{7CB62A61-A05D-4AA4-9F71-D1EB792563F4}"/>
    <cellStyle name="Heading 1_Bases_Generales" xfId="1775" xr:uid="{CC6FB3A7-110D-4DAB-9FCC-39419E63316C}"/>
    <cellStyle name="Heading 2" xfId="1776" xr:uid="{D28F32EC-8540-467B-8F98-7F3EE0DAAF82}"/>
    <cellStyle name="Heading 2 2" xfId="1777" xr:uid="{36A657DE-AB1D-4486-A51C-7D9E9C7B3138}"/>
    <cellStyle name="Heading 2 2 2" xfId="1778" xr:uid="{7141297F-F61B-4CF3-AEF5-D5AE96213704}"/>
    <cellStyle name="Heading 2 2 3" xfId="1779" xr:uid="{A5EFE405-0CBA-4281-8294-C9A6544C4C64}"/>
    <cellStyle name="Heading 2 2 4" xfId="1780" xr:uid="{08C1E822-288F-4459-AAA3-F00517143DD1}"/>
    <cellStyle name="Heading 2 2 5" xfId="1781" xr:uid="{B2F60926-8F59-42DC-950B-098C031A168D}"/>
    <cellStyle name="Heading 2 2 6" xfId="1782" xr:uid="{4215E70F-B0E6-4B07-93AD-1831234FF06C}"/>
    <cellStyle name="Heading 2 2 7" xfId="1783" xr:uid="{CA695937-4C1F-41E6-8BF6-688C79266352}"/>
    <cellStyle name="Heading 2 2 8" xfId="1784" xr:uid="{FDE11E60-3FCF-47CE-80FA-1A844F44EE7E}"/>
    <cellStyle name="Heading 2 2_ActiFijos" xfId="1785" xr:uid="{27B99C9E-1966-4CE3-94A7-54B0238FF20C}"/>
    <cellStyle name="Heading 2 3" xfId="1786" xr:uid="{FE083846-95AA-42BE-A612-94365B765C89}"/>
    <cellStyle name="Heading 2 3 2" xfId="1787" xr:uid="{4AE014F0-1B4B-4E62-B147-58466930EA9B}"/>
    <cellStyle name="Heading 2 3 3" xfId="1788" xr:uid="{467BBD0A-F2F0-451F-B756-8430F38E2850}"/>
    <cellStyle name="Heading 2 3 4" xfId="1789" xr:uid="{2825B6B7-028A-4D43-AC6B-41B605579BB4}"/>
    <cellStyle name="Heading 2 3 5" xfId="1790" xr:uid="{3FDADAE5-69E2-4812-9361-0594628B9C6E}"/>
    <cellStyle name="Heading 2 3 6" xfId="1791" xr:uid="{883A70E7-F2FB-4426-B9A8-29B3B024EBBA}"/>
    <cellStyle name="Heading 2 3 7" xfId="1792" xr:uid="{3936754B-41AE-4094-92BF-06B208CA5898}"/>
    <cellStyle name="Heading 2 3 8" xfId="1793" xr:uid="{559CF87A-120A-45A0-832E-3A04696D0C88}"/>
    <cellStyle name="Heading 2 3_ActiFijos" xfId="1794" xr:uid="{DA304291-54DB-4540-8705-E2FF63859736}"/>
    <cellStyle name="Heading 2 4" xfId="1795" xr:uid="{49E86E8A-55E7-4374-AAAE-C7F78C47AE65}"/>
    <cellStyle name="Heading 2 4 2" xfId="1796" xr:uid="{E318E044-306D-43CF-9AC1-2E58EB7D598A}"/>
    <cellStyle name="Heading 2 4 3" xfId="1797" xr:uid="{F21E5231-6C22-4D4E-B733-BBCB97262DD2}"/>
    <cellStyle name="Heading 2 4 4" xfId="1798" xr:uid="{7B6733D4-3D21-4590-A74D-67F970775A95}"/>
    <cellStyle name="Heading 2 4 5" xfId="1799" xr:uid="{1065F896-B44F-4BF4-9968-DBB18C17D278}"/>
    <cellStyle name="Heading 2 4 6" xfId="1800" xr:uid="{512260CD-CEBB-4F67-90A5-C137C1D88F43}"/>
    <cellStyle name="Heading 2 4 7" xfId="1801" xr:uid="{41D7B50E-2886-4AC6-9880-B4F5D6E4AF19}"/>
    <cellStyle name="Heading 2 4 8" xfId="1802" xr:uid="{934F6FF3-706A-42ED-8238-BB91D7B7E9F9}"/>
    <cellStyle name="Heading 2 4_ActiFijos" xfId="1803" xr:uid="{421B84FC-2AE1-41FB-93E9-1A2262809821}"/>
    <cellStyle name="Heading 2_Bases_Generales" xfId="1804" xr:uid="{1364A529-9ABF-4799-9A6B-DD7D1E80A898}"/>
    <cellStyle name="Heading1" xfId="1805" xr:uid="{622D86D9-9E7C-4228-83A5-9A7412ED3ABA}"/>
    <cellStyle name="Heading1 2" xfId="1806" xr:uid="{81B10B70-2B90-4A5B-94E2-D63CC583A965}"/>
    <cellStyle name="Heading1 2 2" xfId="1807" xr:uid="{B3870C3B-A111-439D-BED8-A00D184B4A64}"/>
    <cellStyle name="Heading1 2 3" xfId="1808" xr:uid="{37A22A07-27FD-452F-80E9-EC01A7338414}"/>
    <cellStyle name="Heading1 2 4" xfId="1809" xr:uid="{820EBD6B-6B37-4A87-8437-DE1C575D9BF2}"/>
    <cellStyle name="Heading1 2 5" xfId="1810" xr:uid="{2135248C-16D7-407F-98E3-82038F9FCD3E}"/>
    <cellStyle name="Heading1 2 6" xfId="1811" xr:uid="{E7EE5F41-284B-4B65-B97B-FF3910141FA2}"/>
    <cellStyle name="Heading1 2 7" xfId="1812" xr:uid="{27EF9F85-6C36-4F64-B10E-F6ECA6C32A23}"/>
    <cellStyle name="Heading1 2 8" xfId="1813" xr:uid="{7C15C439-B9CC-4C9F-9940-0E7FE096A0D7}"/>
    <cellStyle name="Heading1 2_ActiFijos" xfId="1814" xr:uid="{7C5CE8A8-DD08-4BB0-BFDD-16B7C1884881}"/>
    <cellStyle name="Heading1 3" xfId="1815" xr:uid="{97172892-1FDF-4138-9816-0F16B5A37B7C}"/>
    <cellStyle name="Heading1 3 2" xfId="1816" xr:uid="{AA06284F-E837-4CEC-9D1F-A127059FFFBB}"/>
    <cellStyle name="Heading1 3 3" xfId="1817" xr:uid="{9052FDF6-B15A-4B0C-97D4-509E1C0BE760}"/>
    <cellStyle name="Heading1 3 4" xfId="1818" xr:uid="{576EB7B2-5B59-4B98-84F4-86CAF5ACE9D6}"/>
    <cellStyle name="Heading1 3 5" xfId="1819" xr:uid="{CC337FA3-79CC-4729-A7F3-589618085BB5}"/>
    <cellStyle name="Heading1 3 6" xfId="1820" xr:uid="{8CE157AC-2199-4693-BC0B-2178F373694F}"/>
    <cellStyle name="Heading1 3 7" xfId="1821" xr:uid="{3056A0CE-8070-483F-A5A2-5342D485AA5D}"/>
    <cellStyle name="Heading1 3 8" xfId="1822" xr:uid="{D4871EA8-7931-4942-9F82-2ADADF2005B2}"/>
    <cellStyle name="Heading1 3_ActiFijos" xfId="1823" xr:uid="{95E668DD-D747-463A-9703-546A49342192}"/>
    <cellStyle name="Heading1 4" xfId="1824" xr:uid="{C0BC5411-A257-4CE1-8253-573881230E1A}"/>
    <cellStyle name="Heading1 4 2" xfId="1825" xr:uid="{2F959A1E-1C2E-4092-B4AF-34D192763CD1}"/>
    <cellStyle name="Heading1 4 3" xfId="1826" xr:uid="{11FA444C-7695-46F4-A9BB-2FF588F7CABE}"/>
    <cellStyle name="Heading1 4 4" xfId="1827" xr:uid="{B3091C40-B82E-4AD2-A0CD-C28BE8606462}"/>
    <cellStyle name="Heading1 4 5" xfId="1828" xr:uid="{DA899BE1-9279-4923-A0F1-862630DB3B92}"/>
    <cellStyle name="Heading1 4 6" xfId="1829" xr:uid="{0A008CF4-A8D7-4A13-A3EF-EFDC1C874E5A}"/>
    <cellStyle name="Heading1 4 7" xfId="1830" xr:uid="{8C048AC9-2AC1-43E1-BDCE-76ED63689E25}"/>
    <cellStyle name="Heading1 4 8" xfId="1831" xr:uid="{F8099C42-2E9C-4570-BCC5-BBB1B8509984}"/>
    <cellStyle name="Heading1 4_ActiFijos" xfId="1832" xr:uid="{32191E2D-1192-47B8-9591-313BD8AA27FD}"/>
    <cellStyle name="Heading1_Bases_Generales" xfId="1833" xr:uid="{6584ECB0-B3C7-4589-BA53-F9D3CEDC8387}"/>
    <cellStyle name="Heading2" xfId="1834" xr:uid="{3446CED4-A37F-47BD-A3FC-D8D5E638D234}"/>
    <cellStyle name="Heading2 2" xfId="1835" xr:uid="{26D481D0-8DA0-4A7E-8960-AA18D4DBB86E}"/>
    <cellStyle name="Heading2 2 2" xfId="1836" xr:uid="{76F8A5C1-8C89-4E06-AE4E-121E50F9BD82}"/>
    <cellStyle name="Heading2 2 3" xfId="1837" xr:uid="{534FDAD1-1152-43E8-AE8E-29A6621F2DED}"/>
    <cellStyle name="Heading2 2 4" xfId="1838" xr:uid="{84843080-446B-4E37-9966-59F6C9670434}"/>
    <cellStyle name="Heading2 2 5" xfId="1839" xr:uid="{B6E25B03-1F58-4B68-BC0C-50A493F7C54D}"/>
    <cellStyle name="Heading2 2 6" xfId="1840" xr:uid="{377DB89C-48B9-471F-B7EE-CE1C525A1254}"/>
    <cellStyle name="Heading2 2 7" xfId="1841" xr:uid="{51ABCB34-8418-47B3-9864-28DE1FCBD6E9}"/>
    <cellStyle name="Heading2 2 8" xfId="1842" xr:uid="{01785101-C2CB-4F3A-BCC0-DA4C36D60AAD}"/>
    <cellStyle name="Heading2 2_ActiFijos" xfId="1843" xr:uid="{52FCD173-C9B6-456F-9C8F-3FDE237CAFFB}"/>
    <cellStyle name="Heading2 3" xfId="1844" xr:uid="{C7D72E22-152E-4272-B594-51AAFEB02282}"/>
    <cellStyle name="Heading2 3 2" xfId="1845" xr:uid="{183561A7-3A75-4161-B0F2-7B30E7EDB813}"/>
    <cellStyle name="Heading2 3 3" xfId="1846" xr:uid="{B79E1D3E-B1D8-4810-8AC0-349E0C2EE0C2}"/>
    <cellStyle name="Heading2 3 4" xfId="1847" xr:uid="{73AECED3-665C-4FF9-AADD-F235220AFAEC}"/>
    <cellStyle name="Heading2 3 5" xfId="1848" xr:uid="{957907D4-BE6B-4EB0-857D-69E53599747C}"/>
    <cellStyle name="Heading2 3 6" xfId="1849" xr:uid="{A00558BB-7391-4223-9080-9691B1C5D543}"/>
    <cellStyle name="Heading2 3 7" xfId="1850" xr:uid="{C8CC773A-2E4D-4A3A-956D-59942F123082}"/>
    <cellStyle name="Heading2 3 8" xfId="1851" xr:uid="{10A1EC56-CCC9-4D6D-BB97-4C7B22874444}"/>
    <cellStyle name="Heading2 3_ActiFijos" xfId="1852" xr:uid="{A6E15F07-F8A0-409E-B1D3-12DC1C409172}"/>
    <cellStyle name="Heading2 4" xfId="1853" xr:uid="{F2614970-4A70-4FAE-AA0B-716A08A1718D}"/>
    <cellStyle name="Heading2 4 2" xfId="1854" xr:uid="{BA0908BE-566E-45A3-B589-FF857F61C340}"/>
    <cellStyle name="Heading2 4 3" xfId="1855" xr:uid="{EDF307FC-8C17-4077-9A26-182EB1A8B1E1}"/>
    <cellStyle name="Heading2 4 4" xfId="1856" xr:uid="{26BCEDD9-9607-46A6-9F55-B238AB491FDB}"/>
    <cellStyle name="Heading2 4 5" xfId="1857" xr:uid="{22737D99-8264-4C32-891C-AC4CEB12FD94}"/>
    <cellStyle name="Heading2 4 6" xfId="1858" xr:uid="{6AE7BA24-F29A-4010-9ABE-435E63768443}"/>
    <cellStyle name="Heading2 4 7" xfId="1859" xr:uid="{55F93F2A-A1AD-4AE5-91A6-2945022D7191}"/>
    <cellStyle name="Heading2 4 8" xfId="1860" xr:uid="{BEC7E5B3-CDC5-4ADA-BF2A-413F6C3F7E59}"/>
    <cellStyle name="Heading2 4_ActiFijos" xfId="1861" xr:uid="{D3EF461F-C60F-49DC-A14B-766BDDA7A51C}"/>
    <cellStyle name="Heading2_Bases_Generales" xfId="1862" xr:uid="{DC96C380-85CC-4D94-9C16-BF1F0EB4D38B}"/>
    <cellStyle name="Hide" xfId="1863" xr:uid="{3E12C278-43C8-4856-B007-A2F1F5452B10}"/>
    <cellStyle name="Hipervínculo" xfId="3" builtinId="8"/>
    <cellStyle name="Hipervínculo 2" xfId="3731" xr:uid="{306082FB-2484-468D-8A3E-3FDD84996A08}"/>
    <cellStyle name="Hyperlink seguido_ISA TOTAL" xfId="1864" xr:uid="{64B4975B-B8A6-4629-85E1-5C6FCA366EA4}"/>
    <cellStyle name="Hyperlink_ISA TOTAL" xfId="1865" xr:uid="{21D4506C-9AB2-41B9-8C1C-A8EFF5FC9B1F}"/>
    <cellStyle name="Incorrecto 10" xfId="5073" xr:uid="{57A4C619-2AAA-47F8-A172-02FBF911211A}"/>
    <cellStyle name="Incorrecto 10 2" xfId="5074" xr:uid="{C28DCA0D-D083-4CCF-B580-1C13132306C5}"/>
    <cellStyle name="Incorrecto 11" xfId="5075" xr:uid="{2BB3A1F4-DBD9-473B-928B-4C4D7AF2B70B}"/>
    <cellStyle name="Incorrecto 11 2" xfId="5076" xr:uid="{A77C9EBB-8597-4B9D-8FE3-350703360B13}"/>
    <cellStyle name="Incorrecto 12" xfId="5077" xr:uid="{EE707644-C6C2-4286-9AA0-C2F835F239A5}"/>
    <cellStyle name="Incorrecto 12 2" xfId="5078" xr:uid="{1B7DE256-1ECB-4847-88DB-B2401B5F5EA2}"/>
    <cellStyle name="Incorrecto 13" xfId="5079" xr:uid="{51007E27-54C0-483F-A974-403CFD796F0F}"/>
    <cellStyle name="Incorrecto 13 2" xfId="5080" xr:uid="{21998032-EFEE-47B6-84EF-6E1A4DCBCF33}"/>
    <cellStyle name="Incorrecto 14" xfId="5081" xr:uid="{9E08920B-52C3-4855-93FB-95E97E97AB70}"/>
    <cellStyle name="Incorrecto 14 2" xfId="5082" xr:uid="{77588996-417A-4F06-8EBD-BC4209E502F9}"/>
    <cellStyle name="Incorrecto 15" xfId="5083" xr:uid="{E7B1B175-8484-4545-B1DB-765EBA9FCE49}"/>
    <cellStyle name="Incorrecto 15 2" xfId="5084" xr:uid="{A2C2C4BD-8323-4DC3-AD3B-D1E1C88F368F}"/>
    <cellStyle name="Incorrecto 16" xfId="5085" xr:uid="{EBB5902D-55B6-4DE5-AE74-F25BFA285C40}"/>
    <cellStyle name="Incorrecto 2" xfId="1866" xr:uid="{78D561FD-3004-4E45-921B-31702C9BFD4A}"/>
    <cellStyle name="Incorrecto 2 2" xfId="1867" xr:uid="{D92A142D-7346-4BFB-9876-46F59DF61666}"/>
    <cellStyle name="Incorrecto 2 2 2" xfId="5086" xr:uid="{6C67562E-28C9-482B-8EA8-4C446BE641F6}"/>
    <cellStyle name="Incorrecto 2 2 3" xfId="5087" xr:uid="{F1878609-5099-448C-B682-2E451FCCE036}"/>
    <cellStyle name="Incorrecto 2 2 4" xfId="5088" xr:uid="{72F90C08-0141-44B3-8FF8-25B220FA6BA0}"/>
    <cellStyle name="Incorrecto 2 2 4 2" xfId="5089" xr:uid="{A2923110-FF99-443A-A999-49005520A550}"/>
    <cellStyle name="Incorrecto 2 3" xfId="5090" xr:uid="{1551B035-262A-4E49-AF50-71298298ABAB}"/>
    <cellStyle name="Incorrecto 2 4" xfId="5091" xr:uid="{AC252860-08C0-439D-ABD3-CFED3D584606}"/>
    <cellStyle name="Incorrecto 2 4 2" xfId="5092" xr:uid="{FA51B16C-1B52-4EB1-BC43-4A5D7FC7DF13}"/>
    <cellStyle name="Incorrecto 2 5" xfId="5093" xr:uid="{9565822A-5AE5-4027-B147-2FDEBFB80A16}"/>
    <cellStyle name="Incorrecto 2_Deuda septiembre_marcos" xfId="1868" xr:uid="{319EA389-FBE7-4280-873C-2BBE93A949E4}"/>
    <cellStyle name="Incorrecto 3" xfId="3421" xr:uid="{49EE4D5B-B9DE-4A42-8B1B-2E5838FA75B7}"/>
    <cellStyle name="Incorrecto 3 2" xfId="5094" xr:uid="{5FF76CC0-C0EF-482B-BF11-E128888952E5}"/>
    <cellStyle name="Incorrecto 3 3" xfId="5095" xr:uid="{B61135CA-22D6-4831-9853-16356CBBFF52}"/>
    <cellStyle name="Incorrecto 4" xfId="5096" xr:uid="{12C6A9A8-3909-4DA4-9E4A-E394F0E8A0AE}"/>
    <cellStyle name="Incorrecto 4 2" xfId="5097" xr:uid="{1EA68AFA-9F74-4380-9FBA-8C379499B9AF}"/>
    <cellStyle name="Incorrecto 4 3" xfId="5098" xr:uid="{D0C6095F-5E88-4064-8D1E-6414B6395538}"/>
    <cellStyle name="Incorrecto 5" xfId="5099" xr:uid="{7B58BD45-08F9-4EA4-896B-17124541B1BD}"/>
    <cellStyle name="Incorrecto 5 2" xfId="5100" xr:uid="{A1013CE7-49FF-4B74-8809-04C70CF8394E}"/>
    <cellStyle name="Incorrecto 6" xfId="5101" xr:uid="{49F44BE4-C3BF-48F5-8217-3655BBA028CD}"/>
    <cellStyle name="Incorrecto 6 2" xfId="5102" xr:uid="{EBABA03A-B60C-4CA6-B321-D2E352E49BF9}"/>
    <cellStyle name="Incorrecto 7" xfId="5103" xr:uid="{3953C14B-3284-4ABB-8932-E3D3CEAB3C05}"/>
    <cellStyle name="Incorrecto 7 2" xfId="5104" xr:uid="{152741E5-53DD-496C-AC32-EB0540233AC0}"/>
    <cellStyle name="Incorrecto 8" xfId="5105" xr:uid="{A055323A-1775-426D-B5BF-A6C37F3E2CCD}"/>
    <cellStyle name="Incorrecto 8 2" xfId="5106" xr:uid="{4AC01CD5-7333-4764-9502-101619936939}"/>
    <cellStyle name="Incorrecto 9" xfId="5107" xr:uid="{92DEEDF4-5E5C-4B6E-9022-93407B5A3C38}"/>
    <cellStyle name="Incorrecto 9 2" xfId="5108" xr:uid="{236CE401-8201-44BB-BF7A-5385B34E1A02}"/>
    <cellStyle name="Incorreto" xfId="1869" xr:uid="{7216691A-263F-447B-86F0-FEE06AECC3C3}"/>
    <cellStyle name="Indefinido" xfId="1870" xr:uid="{844C2AD8-BAC6-4A4C-8D3B-283ACA9DB360}"/>
    <cellStyle name="Input [yellow]" xfId="1871" xr:uid="{2855A074-9DBE-4B33-ABEB-8BAA65C0BEB4}"/>
    <cellStyle name="Input [yellow] 10" xfId="1872" xr:uid="{09D20FD6-EAC8-4CC7-B981-AD20F4D1FE8C}"/>
    <cellStyle name="Input [yellow] 10 2" xfId="1873" xr:uid="{CDC6741D-F471-42BC-A1DF-287AB7F32712}"/>
    <cellStyle name="Input [yellow] 11" xfId="1874" xr:uid="{7CB7254C-F97B-4F45-8D99-FDB7D2AE263D}"/>
    <cellStyle name="Input [yellow] 12" xfId="1875" xr:uid="{94D83E4B-359D-47C2-9050-C8E62B9DE760}"/>
    <cellStyle name="Input [yellow] 13" xfId="1876" xr:uid="{34FBF85A-9558-4B36-BBB1-81B3B72A8AB4}"/>
    <cellStyle name="Input [yellow] 2" xfId="1877" xr:uid="{833FF118-D473-4888-B2C6-2ADE73DEC7D2}"/>
    <cellStyle name="Input [yellow] 2 2" xfId="1878" xr:uid="{8F19CC82-B59D-4D7E-AE6D-BCEA72903E7F}"/>
    <cellStyle name="Input [yellow] 2 2 2" xfId="1879" xr:uid="{EEC0103E-B91E-414D-8E94-CDB845CFAA38}"/>
    <cellStyle name="Input [yellow] 2 2 3" xfId="1880" xr:uid="{BF53A977-6F01-46BC-928F-54517BD8B7D0}"/>
    <cellStyle name="Input [yellow] 2 3" xfId="1881" xr:uid="{12AE0F80-715D-43F6-B65A-9F8C5A4696FE}"/>
    <cellStyle name="Input [yellow] 2 4" xfId="1882" xr:uid="{02DAB043-D468-48DE-AD93-DEE88CD1F0AC}"/>
    <cellStyle name="Input [yellow] 2_PPT Final" xfId="1883" xr:uid="{82CEBEF6-8578-4148-918C-B7FA47E8048E}"/>
    <cellStyle name="Input [yellow] 3" xfId="1884" xr:uid="{5D820193-80B6-477D-BAFB-E65AD01A22D4}"/>
    <cellStyle name="Input [yellow] 3 2" xfId="1885" xr:uid="{DA190BF7-6719-47CD-BA97-4062E2FF120D}"/>
    <cellStyle name="Input [yellow] 3 2 2" xfId="1886" xr:uid="{1DF6B7D9-6EED-4356-8543-FD08CC6370A2}"/>
    <cellStyle name="Input [yellow] 3 2 3" xfId="1887" xr:uid="{B7A7DAE8-DC9F-41F3-B290-61EE7216AF1B}"/>
    <cellStyle name="Input [yellow] 3 3" xfId="1888" xr:uid="{2791F1F0-9364-4436-9AAE-B133A956D615}"/>
    <cellStyle name="Input [yellow] 3 4" xfId="1889" xr:uid="{E94D7DCC-425B-4491-B68A-0F036DE79C39}"/>
    <cellStyle name="Input [yellow] 3_PPT Final" xfId="1890" xr:uid="{73C799B9-A11C-492A-B91D-0456939500B6}"/>
    <cellStyle name="Input [yellow] 4" xfId="1891" xr:uid="{04D18AAC-AAF0-4557-A4AA-2232251A486A}"/>
    <cellStyle name="Input [yellow] 4 2" xfId="1892" xr:uid="{13186395-5D4A-4317-A850-587A1CA8B3B0}"/>
    <cellStyle name="Input [yellow] 4 2 2" xfId="1893" xr:uid="{1C97A6C9-ABF0-42AF-9316-551A42B64531}"/>
    <cellStyle name="Input [yellow] 4 2 3" xfId="1894" xr:uid="{A1ACA39A-E2EF-44EA-A55B-A2544459CC36}"/>
    <cellStyle name="Input [yellow] 4 3" xfId="1895" xr:uid="{1E1BF4FC-1B62-467D-900F-0090BF30BE7F}"/>
    <cellStyle name="Input [yellow] 4 4" xfId="1896" xr:uid="{39D8F848-AE86-4186-BA93-7BF20156AC01}"/>
    <cellStyle name="Input [yellow] 4_PPT Final" xfId="1897" xr:uid="{234C27BB-5569-492C-8139-F97D9EFC63D8}"/>
    <cellStyle name="Input [yellow] 5" xfId="1898" xr:uid="{75475C17-DAC0-458C-89B8-A307572845FF}"/>
    <cellStyle name="Input [yellow] 5 2" xfId="1899" xr:uid="{FE8483C0-6088-42B9-A8F8-CF9EE1E82B1A}"/>
    <cellStyle name="Input [yellow] 5 2 2" xfId="1900" xr:uid="{F444DE7B-8C65-4594-BB6D-7D482D6DA430}"/>
    <cellStyle name="Input [yellow] 5 2 3" xfId="1901" xr:uid="{B463F714-9D46-4E89-805B-E0023FE3B346}"/>
    <cellStyle name="Input [yellow] 5 3" xfId="1902" xr:uid="{5E8F0E4B-8CF1-480A-83E4-790969B62D6E}"/>
    <cellStyle name="Input [yellow] 5 4" xfId="1903" xr:uid="{C87D3C76-7F87-4EC7-A636-479F6765F262}"/>
    <cellStyle name="Input [yellow] 5_PPT Final" xfId="1904" xr:uid="{E01D2A09-24EC-48ED-96F9-43F392362B48}"/>
    <cellStyle name="Input [yellow] 6" xfId="1905" xr:uid="{ED1059A6-37E0-4452-94AB-DBC2484AE865}"/>
    <cellStyle name="Input [yellow] 6 2" xfId="1906" xr:uid="{9083C79E-A866-43E0-BB41-1D0255D198F5}"/>
    <cellStyle name="Input [yellow] 6 2 2" xfId="1907" xr:uid="{25FAC49B-C530-47C7-A026-E81E25DDB07F}"/>
    <cellStyle name="Input [yellow] 6 2 3" xfId="1908" xr:uid="{F82061CD-74DD-494A-A323-708BDE44CEC4}"/>
    <cellStyle name="Input [yellow] 6 3" xfId="1909" xr:uid="{B20A6AA5-301E-452D-BEE5-48DCEE419CD1}"/>
    <cellStyle name="Input [yellow] 6 4" xfId="1910" xr:uid="{7600B141-128B-4363-93E2-CB3B59DB10CF}"/>
    <cellStyle name="Input [yellow] 6_PPT Final" xfId="1911" xr:uid="{109D75BB-018B-48F1-BFAE-D370F431E9AA}"/>
    <cellStyle name="Input [yellow] 7" xfId="1912" xr:uid="{E5B88FBA-CE5D-4F04-A561-641D1012680B}"/>
    <cellStyle name="Input [yellow] 7 2" xfId="1913" xr:uid="{A67EE677-830D-409C-B945-C78FF12E5B50}"/>
    <cellStyle name="Input [yellow] 7 2 2" xfId="1914" xr:uid="{9A9A9C25-9501-4EED-A378-26218F230FFA}"/>
    <cellStyle name="Input [yellow] 7 2 3" xfId="1915" xr:uid="{A0359ECE-4D21-4CE1-B40B-71E096F10FA7}"/>
    <cellStyle name="Input [yellow] 7 3" xfId="1916" xr:uid="{27C55F52-5E84-40C8-AAEE-5CE3089FBABC}"/>
    <cellStyle name="Input [yellow] 7 4" xfId="1917" xr:uid="{77BE20C4-E0BD-4BD0-B301-AFA136304C22}"/>
    <cellStyle name="Input [yellow] 7_PPT Final" xfId="1918" xr:uid="{D3A7594D-2215-4E23-A956-B3563451BAD3}"/>
    <cellStyle name="Input [yellow] 8" xfId="1919" xr:uid="{A1448175-436A-4AF5-A47C-66742612BA79}"/>
    <cellStyle name="Input [yellow] 8 2" xfId="1920" xr:uid="{7EF88CAF-D9BD-48E9-85B3-F084A83C1D40}"/>
    <cellStyle name="Input [yellow] 8 3" xfId="1921" xr:uid="{8FADFF23-5959-4E72-B6DD-A65E997C59AE}"/>
    <cellStyle name="Input [yellow] 9" xfId="1922" xr:uid="{05A2AF34-4844-4663-AF0D-F6EC96490D7F}"/>
    <cellStyle name="Input [yellow] 9 2" xfId="1923" xr:uid="{64C629B4-07E9-438B-A99F-89BAD0407F23}"/>
    <cellStyle name="Input [yellow] 9 3" xfId="1924" xr:uid="{B54FA384-31BD-4C8D-BAA5-14FC055CC2E5}"/>
    <cellStyle name="Input [yellow]_ActiFijos" xfId="1925" xr:uid="{543FB1C9-B312-4F80-A40E-9F59E6617D59}"/>
    <cellStyle name="INPUTS" xfId="3422" xr:uid="{A8F81CC6-FBD3-4A98-85A0-CDBA727FFF3E}"/>
    <cellStyle name="lista 3" xfId="1926" xr:uid="{9318557D-655A-45E7-BF80-D6953E36F31F}"/>
    <cellStyle name="Millares" xfId="11" builtinId="3"/>
    <cellStyle name="Millares [0,1]" xfId="1927" xr:uid="{33D557D9-3629-4FC4-ACD5-9D4DCCD258D7}"/>
    <cellStyle name="Millares [0,1] 2" xfId="1928" xr:uid="{0E72D2D5-FB3A-4B6F-A343-7414EB7533DE}"/>
    <cellStyle name="Millares [0,1] 2 2" xfId="1929" xr:uid="{A0E4361C-9022-46A8-90B6-BC8A82FBDAB6}"/>
    <cellStyle name="Millares [0,1] 2 3" xfId="1930" xr:uid="{3057A0B4-F4F1-4091-B3D4-0F90D9DAA912}"/>
    <cellStyle name="Millares [0,1] 2_Deuda septiembre_marcos" xfId="3423" xr:uid="{533CBD3D-4434-468E-A3DF-314B9B1B9F52}"/>
    <cellStyle name="Millares [0,1] 3" xfId="1931" xr:uid="{ED0CBBF4-4101-4DED-8A36-E8DEE7F8F09D}"/>
    <cellStyle name="Millares [0,1] 3 2" xfId="1932" xr:uid="{BCA3E7C7-D05F-4339-9A2F-60D6A759BD03}"/>
    <cellStyle name="Millares [0,1] 3_Deuda septiembre_marcos" xfId="3424" xr:uid="{AE36A4AF-69B2-4C57-AEB3-85D5D6B8885B}"/>
    <cellStyle name="Millares [0,1] 4" xfId="1933" xr:uid="{2E6AD4FC-BC71-44B9-883C-19F5969ADA23}"/>
    <cellStyle name="Millares [0,1] 5" xfId="1934" xr:uid="{A5C04165-2309-450F-8BA2-F45BDFB7204C}"/>
    <cellStyle name="Millares [0,1] 6" xfId="1935" xr:uid="{6864A5FC-2E6A-4F6B-806A-A9BA6F2F58BC}"/>
    <cellStyle name="Millares [0,1]_Bases_Generales" xfId="1936" xr:uid="{150ABDED-E3E8-4BA0-82EB-DCC03EB3B9F8}"/>
    <cellStyle name="Millares [0.0]" xfId="1937" xr:uid="{56B0EBC8-ECBF-4256-871A-5FE6C970DBE4}"/>
    <cellStyle name="Millares [0.0] 2" xfId="1938" xr:uid="{AFABD765-7B75-4C33-8A42-0B8848421E8C}"/>
    <cellStyle name="Millares [0.0] 2 2" xfId="1939" xr:uid="{D7AE2747-E51B-4290-B384-CF4A2F1A5471}"/>
    <cellStyle name="Millares [0.0] 2 3" xfId="1940" xr:uid="{041B952A-A39E-4FD5-89E8-7E32FF396CA3}"/>
    <cellStyle name="Millares [0.0] 2_Deuda septiembre_marcos" xfId="3425" xr:uid="{A6F7738C-B359-45AD-AC31-7D7FF6B1A61C}"/>
    <cellStyle name="Millares [0.0] 3" xfId="1941" xr:uid="{FC246E20-B633-4FCA-8CEA-14B6D2652D36}"/>
    <cellStyle name="Millares [0.0] 3 2" xfId="1942" xr:uid="{330AFA72-8C27-4CD9-A972-7F01BC899CE5}"/>
    <cellStyle name="Millares [0.0] 3_Deuda septiembre_marcos" xfId="3426" xr:uid="{39737016-F503-4588-9731-04385F9BF317}"/>
    <cellStyle name="Millares [0.0] 4" xfId="1943" xr:uid="{C91E1F67-4040-4609-B1D0-B9F987926D43}"/>
    <cellStyle name="Millares [0.0] 5" xfId="1944" xr:uid="{3118FCD0-8314-4D81-864C-A5D5AAA933F6}"/>
    <cellStyle name="Millares [0.0] 6" xfId="1945" xr:uid="{FB445A42-C3D6-4B71-8E0A-9C2D99BDD61B}"/>
    <cellStyle name="Millares [0.0]_Bases_Generales" xfId="1946" xr:uid="{103720FE-172B-4C8D-AB62-601AB3903953}"/>
    <cellStyle name="Millares [0.1]" xfId="1947" xr:uid="{B333C617-A96F-4E69-BFEA-16088DEE6389}"/>
    <cellStyle name="Millares [0.1] 2" xfId="1948" xr:uid="{8F5BCB3A-9A28-43BE-B665-9608202D3388}"/>
    <cellStyle name="Millares [0.1] 2 2" xfId="1949" xr:uid="{92CB23E8-B2F3-449E-BD2E-6FEAF4AB929B}"/>
    <cellStyle name="Millares [0.1] 2 3" xfId="1950" xr:uid="{AF853C7C-4F93-41CA-9DBB-F1809FD2CBA5}"/>
    <cellStyle name="Millares [0.1] 2_Deuda septiembre_marcos" xfId="3427" xr:uid="{C6DDA3DE-3CB9-4474-9505-F9C935E2D725}"/>
    <cellStyle name="Millares [0.1] 3" xfId="1951" xr:uid="{CECECC26-84C6-423A-9A43-160D3D4796F0}"/>
    <cellStyle name="Millares [0.1] 3 2" xfId="1952" xr:uid="{D33CFBE9-AED0-41BE-BF4B-46BB45341A3C}"/>
    <cellStyle name="Millares [0.1] 3_Deuda septiembre_marcos" xfId="3428" xr:uid="{B376B3DB-832C-49F6-A425-3D776071AAF0}"/>
    <cellStyle name="Millares [0.1] 4" xfId="1953" xr:uid="{94E28449-F0A0-4F1B-B2A6-593C31506B81}"/>
    <cellStyle name="Millares [0.1] 5" xfId="1954" xr:uid="{4808BD64-CAFD-4C1A-8208-EBF287C6C239}"/>
    <cellStyle name="Millares [0.1] 6" xfId="1955" xr:uid="{47A8FD4C-203C-43DD-9023-1BFB7D4B7FAC}"/>
    <cellStyle name="Millares [0.1]_Bases_Generales" xfId="1956" xr:uid="{1E45C922-BFAD-48A8-B3C7-29937B6BE6DA}"/>
    <cellStyle name="Millares [0] 11" xfId="7876" xr:uid="{03A2D8F4-BB69-4E86-8D1E-412E12CB68AF}"/>
    <cellStyle name="Millares [0] 2" xfId="7" xr:uid="{628AF2D5-3DD3-418F-AC7A-ED1EC554E39C}"/>
    <cellStyle name="Millares [0] 2 10" xfId="7226" xr:uid="{7D87C3B0-ED03-446A-A5F4-B8396CEA64BF}"/>
    <cellStyle name="Millares [0] 2 2" xfId="85" xr:uid="{B270667C-B044-4CFB-8A32-E1E9BC60E622}"/>
    <cellStyle name="Millares [0] 2 2 2" xfId="6726" xr:uid="{7B424612-0506-4580-89A0-0FF951EFD857}"/>
    <cellStyle name="Millares [0] 2 2 2 2" xfId="6892" xr:uid="{119DE187-DAD2-4161-9FA3-42374005DEF0}"/>
    <cellStyle name="Millares [0] 2 2 2 2 2" xfId="7215" xr:uid="{F5721757-39EC-408B-A610-3F35CAE0E700}"/>
    <cellStyle name="Millares [0] 2 2 2 2 2 2" xfId="7856" xr:uid="{3CE33159-A74B-4947-8003-82DEC31A71A1}"/>
    <cellStyle name="Millares [0] 2 2 2 2 3" xfId="7533" xr:uid="{9E298B96-EFD5-4C12-9AE4-9E17EF7143C2}"/>
    <cellStyle name="Millares [0] 2 2 2 3" xfId="7049" xr:uid="{BC3A60AC-8CFB-4A35-9EC9-E6A85C1284F0}"/>
    <cellStyle name="Millares [0] 2 2 2 3 2" xfId="7690" xr:uid="{43663E2E-D050-4CB8-AB1A-614EE31B8C6E}"/>
    <cellStyle name="Millares [0] 2 2 2 4" xfId="7367" xr:uid="{92124539-5886-4841-BBDB-429526FA0DF9}"/>
    <cellStyle name="Millares [0] 2 2 3" xfId="5109" xr:uid="{E236E965-49B3-4062-8239-D1612956945B}"/>
    <cellStyle name="Millares [0] 2 2 4" xfId="6734" xr:uid="{A022BED5-C872-4674-B3B4-4F5EF1A921A2}"/>
    <cellStyle name="Millares [0] 2 2 4 2" xfId="7057" xr:uid="{0AC353AA-8C9F-431B-812A-794BC148063C}"/>
    <cellStyle name="Millares [0] 2 2 4 2 2" xfId="7698" xr:uid="{E1CD08F9-1BF6-478D-9873-32B1C8807D8A}"/>
    <cellStyle name="Millares [0] 2 2 4 3" xfId="7375" xr:uid="{038A87BA-644F-4527-923C-321369D63F26}"/>
    <cellStyle name="Millares [0] 2 2 5" xfId="6908" xr:uid="{3596B1F7-A576-4FCC-9F52-5A94674EE883}"/>
    <cellStyle name="Millares [0] 2 2 5 2" xfId="7549" xr:uid="{1E1DA38B-EBB9-49B1-959E-A93AB0DDB820}"/>
    <cellStyle name="Millares [0] 2 2 6" xfId="7228" xr:uid="{EEFCEE2E-A1E6-46D5-A768-3720E35C495B}"/>
    <cellStyle name="Millares [0] 2 3" xfId="6716" xr:uid="{EB385D09-E663-451F-BB74-791EE8FB5E59}"/>
    <cellStyle name="Millares [0] 2 3 2" xfId="6883" xr:uid="{A9C2A682-FFA0-4E04-9602-F5ABDB89B56B}"/>
    <cellStyle name="Millares [0] 2 3 2 2" xfId="7206" xr:uid="{B4DBB9AF-7C91-48E1-9621-4BE36D3564AC}"/>
    <cellStyle name="Millares [0] 2 3 2 2 2" xfId="7847" xr:uid="{45D3ADEF-2FE9-42D8-A807-546F13B5C714}"/>
    <cellStyle name="Millares [0] 2 3 2 3" xfId="7524" xr:uid="{E7864B40-7D05-4949-BD05-47788A8B64CA}"/>
    <cellStyle name="Millares [0] 2 3 3" xfId="7040" xr:uid="{4E419C02-D848-4891-AB30-548C32093880}"/>
    <cellStyle name="Millares [0] 2 3 3 2" xfId="7681" xr:uid="{0C7C35AB-A4ED-477A-81CC-3CE693080BEF}"/>
    <cellStyle name="Millares [0] 2 3 4" xfId="7358" xr:uid="{385EE10C-0E7F-4756-9341-875D8B186A18}"/>
    <cellStyle name="Millares [0] 2 4" xfId="6723" xr:uid="{EBD4CFED-A54F-4807-943C-F92AE4CCD312}"/>
    <cellStyle name="Millares [0] 2 4 2" xfId="6889" xr:uid="{F74E00E2-0ADE-4B1C-BB5B-F0DD6BBAE2C4}"/>
    <cellStyle name="Millares [0] 2 4 2 2" xfId="7212" xr:uid="{C8E12671-04B6-46B1-835F-03F8621ED48F}"/>
    <cellStyle name="Millares [0] 2 4 2 2 2" xfId="7853" xr:uid="{EDE19E25-3924-4493-8E85-194EA12B0B04}"/>
    <cellStyle name="Millares [0] 2 4 2 3" xfId="7530" xr:uid="{EE8275EE-F021-4002-A11B-04D766A39749}"/>
    <cellStyle name="Millares [0] 2 4 3" xfId="7046" xr:uid="{3C8516D6-A166-445B-97FA-EB9496DF0217}"/>
    <cellStyle name="Millares [0] 2 4 3 2" xfId="7687" xr:uid="{208A57AC-8247-4D31-AFD2-60106DDD4BC7}"/>
    <cellStyle name="Millares [0] 2 4 4" xfId="7364" xr:uid="{3052A6EC-CBA0-4F07-B4FA-A7F6198F716C}"/>
    <cellStyle name="Millares [0] 2 5" xfId="1957" xr:uid="{CF2517E0-5751-4C29-85C8-A9135C10DDFF}"/>
    <cellStyle name="Millares [0] 2 6" xfId="6732" xr:uid="{A52D0C0F-879C-434B-85B0-361DD2FB9CAA}"/>
    <cellStyle name="Millares [0] 2 6 2" xfId="7055" xr:uid="{77891028-FD21-4581-8735-E4FBB97B481C}"/>
    <cellStyle name="Millares [0] 2 6 2 2" xfId="7696" xr:uid="{D691F640-C1C2-446E-8D52-2B883751292C}"/>
    <cellStyle name="Millares [0] 2 6 3" xfId="7373" xr:uid="{1306AEB0-C253-4BC3-9B13-46722D6D8260}"/>
    <cellStyle name="Millares [0] 2 7" xfId="6896" xr:uid="{6F01D839-4A9F-47D3-B37C-9581CDDCBD5D}"/>
    <cellStyle name="Millares [0] 2 7 2" xfId="7537" xr:uid="{EA0B39E1-8C91-4F0C-BB2F-414AB4B1812F}"/>
    <cellStyle name="Millares [0] 2 8" xfId="6906" xr:uid="{3FC49C0B-AECC-4465-862E-6D02E9A77619}"/>
    <cellStyle name="Millares [0] 2 8 2" xfId="7547" xr:uid="{D57653BB-5A73-4208-98F7-2EAE68A963A8}"/>
    <cellStyle name="Millares [0] 2 9" xfId="82" xr:uid="{12631507-3C95-4116-B241-B484509333CD}"/>
    <cellStyle name="Millares [0] 3" xfId="80" xr:uid="{EB6A2D9B-5CD4-498A-B761-2F3DBFEC20FD}"/>
    <cellStyle name="Millares [0] 3 2" xfId="6721" xr:uid="{407072A6-CE14-4560-8CD1-AADDD62AD99F}"/>
    <cellStyle name="Millares [0] 3 2 2" xfId="6887" xr:uid="{AE134679-77D9-4B00-9389-AA85A8C35E18}"/>
    <cellStyle name="Millares [0] 3 2 2 2" xfId="7210" xr:uid="{58961C29-57FE-4B80-9012-EF5C714D1DC3}"/>
    <cellStyle name="Millares [0] 3 2 2 2 2" xfId="7851" xr:uid="{32595A91-13D0-4F8B-8CBF-64B2C161C595}"/>
    <cellStyle name="Millares [0] 3 2 2 3" xfId="7528" xr:uid="{9BA4323F-0FE4-4C57-94F7-C0AC003084C0}"/>
    <cellStyle name="Millares [0] 3 2 3" xfId="7044" xr:uid="{FA9DE098-316C-40D2-B3ED-E31F511ED5F6}"/>
    <cellStyle name="Millares [0] 3 2 3 2" xfId="7685" xr:uid="{5032D8D6-643C-4D04-B451-20DE4BB52368}"/>
    <cellStyle name="Millares [0] 3 2 4" xfId="7362" xr:uid="{89EF7A60-66AB-4E54-89A7-5C4BDB555630}"/>
    <cellStyle name="Millares [0] 3 3" xfId="6714" xr:uid="{1608366B-F83B-41E4-AD26-F367A3DAA711}"/>
    <cellStyle name="Millares [0] 3 3 2" xfId="6881" xr:uid="{808AEC50-222F-45A7-9F9D-CB7166F1BEAA}"/>
    <cellStyle name="Millares [0] 3 3 2 2" xfId="7204" xr:uid="{9A1A29EA-EFBE-4BC1-8816-DCA0C0359FE4}"/>
    <cellStyle name="Millares [0] 3 3 2 2 2" xfId="7845" xr:uid="{65FB12F6-AE9C-4578-AB1B-A2CC5156C8B7}"/>
    <cellStyle name="Millares [0] 3 3 2 3" xfId="7522" xr:uid="{BF586DE1-E1C0-4C20-8AB5-D7B91B33758D}"/>
    <cellStyle name="Millares [0] 3 3 3" xfId="7038" xr:uid="{E61EC8C7-3866-45BE-AF58-04A23D731266}"/>
    <cellStyle name="Millares [0] 3 3 3 2" xfId="7679" xr:uid="{8C73D9B1-6C13-435A-AD2B-9E988D3748A6}"/>
    <cellStyle name="Millares [0] 3 3 4" xfId="7356" xr:uid="{242DAA92-E551-4FC1-AF12-89FA3934723C}"/>
    <cellStyle name="Millares [0] 3 4" xfId="6730" xr:uid="{08E95EDA-41C7-4071-82B3-90D9A834F214}"/>
    <cellStyle name="Millares [0] 3 4 2" xfId="7053" xr:uid="{E7ECDE2D-06AF-4A26-BFF7-DEAA1643A170}"/>
    <cellStyle name="Millares [0] 3 4 2 2" xfId="7694" xr:uid="{8003D3FD-A99A-4345-A553-4CDF4510B52F}"/>
    <cellStyle name="Millares [0] 3 4 3" xfId="7371" xr:uid="{971481A3-8227-49B7-8C9F-97903AA57ECA}"/>
    <cellStyle name="Millares [0] 3 5" xfId="6904" xr:uid="{60DDB6F0-6BF1-42DF-86C2-9E7608C825BD}"/>
    <cellStyle name="Millares [0] 3 5 2" xfId="7545" xr:uid="{D729BCE1-A7CA-4D80-86E3-621AEF3B89FC}"/>
    <cellStyle name="Millares [0] 3 6" xfId="7224" xr:uid="{CB96D5DD-E9CD-4FED-B399-01CB18C6A1F2}"/>
    <cellStyle name="Millares [0] 4" xfId="84" xr:uid="{F96F5DB0-2D3B-42F6-BBEA-B80B7F1085D7}"/>
    <cellStyle name="Millares [0] 4 2" xfId="6725" xr:uid="{CBD9B427-EFEC-40C1-9B64-2D7C1F4E84DF}"/>
    <cellStyle name="Millares [0] 4 2 2" xfId="6891" xr:uid="{E060ED21-77DD-472F-853F-FAF89C17CE6F}"/>
    <cellStyle name="Millares [0] 4 2 2 2" xfId="7214" xr:uid="{D6D601B4-B4BE-4A2C-8894-16C263D9291F}"/>
    <cellStyle name="Millares [0] 4 2 2 2 2" xfId="7855" xr:uid="{7A679996-E39C-49FA-9BA6-DB9207764735}"/>
    <cellStyle name="Millares [0] 4 2 2 3" xfId="7532" xr:uid="{849EC226-3DAE-49E2-82FB-1159E4C8A05B}"/>
    <cellStyle name="Millares [0] 4 2 3" xfId="7048" xr:uid="{FD3B209C-70AC-480B-8F99-AF62E3620816}"/>
    <cellStyle name="Millares [0] 4 2 3 2" xfId="7689" xr:uid="{29E9CAF6-8E2B-4DCF-BDBD-AAFC7FBD5FF2}"/>
    <cellStyle name="Millares [0] 4 2 4" xfId="7366" xr:uid="{6FB4D336-B924-4E7B-A9A4-AB7BC901EC43}"/>
    <cellStyle name="Millares [0] 4 3" xfId="6733" xr:uid="{684411BA-069B-4D10-8D4D-C0B36AC31B25}"/>
    <cellStyle name="Millares [0] 4 3 2" xfId="7056" xr:uid="{08D3957B-5FFD-4196-A861-5098F6990BDD}"/>
    <cellStyle name="Millares [0] 4 3 2 2" xfId="7697" xr:uid="{64F73A80-15AD-4399-99B8-5F37E4CFB089}"/>
    <cellStyle name="Millares [0] 4 3 3" xfId="7374" xr:uid="{040F8A1E-76FC-4D69-9E1D-0AC96F6150A9}"/>
    <cellStyle name="Millares [0] 4 4" xfId="6907" xr:uid="{F8769507-CA43-4CE4-8272-72BAE82ADADF}"/>
    <cellStyle name="Millares [0] 4 4 2" xfId="7548" xr:uid="{46CBF09A-470B-4336-ACCE-5A6DB854CA3F}"/>
    <cellStyle name="Millares [0] 4 5" xfId="7227" xr:uid="{2113B386-958B-4C26-A5E5-05E1486AD7E6}"/>
    <cellStyle name="Millares [0] 5" xfId="6705" xr:uid="{0B592844-1CC3-4B2E-B7DC-CA490209AF25}"/>
    <cellStyle name="Millares [0] 5 2" xfId="6874" xr:uid="{37E841A9-5DE2-460E-834D-0AC70758EF02}"/>
    <cellStyle name="Millares [0] 5 2 2" xfId="7197" xr:uid="{E34DB62A-45FF-47E7-A5C7-B2BEAA3A4DC9}"/>
    <cellStyle name="Millares [0] 5 2 2 2" xfId="7838" xr:uid="{8D52240A-0190-4146-ADB9-6559A2F8FAA0}"/>
    <cellStyle name="Millares [0] 5 2 3" xfId="7515" xr:uid="{E4A385FC-A0EC-49BF-86DE-7369E628CD23}"/>
    <cellStyle name="Millares [0] 5 3" xfId="7031" xr:uid="{F37932A8-0B1F-4BDA-9EC7-F79F15AC63E1}"/>
    <cellStyle name="Millares [0] 5 3 2" xfId="7672" xr:uid="{FEADC1C8-3C4C-4B98-8803-11E1437D6AFB}"/>
    <cellStyle name="Millares [0] 5 4" xfId="7349" xr:uid="{1DD88CEA-7A0F-4004-B6D6-18E88464E50E}"/>
    <cellStyle name="Millares [0] 6" xfId="6897" xr:uid="{E82BA17B-A5C6-4ED5-8CC6-83D5D0E967A4}"/>
    <cellStyle name="Millares [0] 6 2" xfId="7538" xr:uid="{60A7270C-8252-4562-BC65-36EB8BB52DC7}"/>
    <cellStyle name="Millares [0] 7" xfId="20" xr:uid="{B25B73B3-2970-4571-AC0E-76A556B9D7EE}"/>
    <cellStyle name="Millares [1]" xfId="1958" xr:uid="{7DAC7BEF-F110-47F4-BF16-42703E1133F5}"/>
    <cellStyle name="Millares [1] 2" xfId="1959" xr:uid="{EB967C68-DAE8-4B56-B900-7FC7A7E0569B}"/>
    <cellStyle name="Millares [1] 2 2" xfId="1960" xr:uid="{4EFCB134-84E0-4FE8-97E9-C39079CECCD0}"/>
    <cellStyle name="Millares [1] 2 3" xfId="1961" xr:uid="{86F7CCF5-2DFC-44E4-923D-9162DF6C534C}"/>
    <cellStyle name="Millares [1] 3" xfId="1962" xr:uid="{E97DD888-919D-4867-9EDB-521DF8CB3B10}"/>
    <cellStyle name="Millares [1] 3 2" xfId="1963" xr:uid="{BEBD58DE-AC12-4EB8-84AD-C0BC756DA27C}"/>
    <cellStyle name="Millares [1] 4" xfId="1964" xr:uid="{39C7A494-14E2-4C07-9F77-ACC0D2963187}"/>
    <cellStyle name="Millares [1] 4 2" xfId="1965" xr:uid="{4111CCC3-3DD2-4062-B91A-1982FE5F259C}"/>
    <cellStyle name="Millares [1] 5" xfId="1966" xr:uid="{71A34E9B-AC1D-42B8-8586-A1F23CCD8B66}"/>
    <cellStyle name="Millares [1] 6" xfId="1967" xr:uid="{04E31199-D7B2-4697-80C6-86F29C1D78EC}"/>
    <cellStyle name="Millares [1]_Cuadros Excel  kilometros 2008" xfId="1968" xr:uid="{D635D492-08CE-4CBA-B1DE-774BCDA4BE95}"/>
    <cellStyle name="Millares [2]" xfId="1969" xr:uid="{E77AD4E2-FCAD-4691-9862-1DB6C41D2D70}"/>
    <cellStyle name="Millares [2] 2" xfId="1970" xr:uid="{431B7F9D-2D95-4CBC-84DF-B59E176BC826}"/>
    <cellStyle name="Millares [2] 2 2" xfId="1971" xr:uid="{0E2EA204-7DA0-4664-9805-D7DB6DDDFB33}"/>
    <cellStyle name="Millares [2] 2 3" xfId="1972" xr:uid="{34BC84AD-7042-4846-B0A7-8BDBDAB71DFA}"/>
    <cellStyle name="Millares [2] 2_Deuda septiembre_marcos" xfId="3429" xr:uid="{AC0B0F80-6C8F-47E1-A141-C4AF12903240}"/>
    <cellStyle name="Millares [2] 3" xfId="1973" xr:uid="{F909EAAC-984E-4592-9813-84DEE5B5E4BA}"/>
    <cellStyle name="Millares [2] 3 2" xfId="1974" xr:uid="{7D4CC4A8-A4CC-420C-84F3-9F0A646302A9}"/>
    <cellStyle name="Millares [2] 3_Deuda septiembre_marcos" xfId="3430" xr:uid="{939EEB26-3790-4292-A35E-DFD930390B67}"/>
    <cellStyle name="Millares [2] 4" xfId="1975" xr:uid="{56BE99F3-5E3B-47FA-9B87-88FB2D83C3D8}"/>
    <cellStyle name="Millares [2] 5" xfId="1976" xr:uid="{6B6E064B-F7B7-49A2-ABCD-F55372691FBC}"/>
    <cellStyle name="Millares [2] 6" xfId="1977" xr:uid="{1884DD46-A5D8-4466-BE84-5BC0DEC37878}"/>
    <cellStyle name="Millares [2]_Bases_Generales" xfId="1978" xr:uid="{01F2FFF7-9625-4B33-A2AD-3C9AC300B0D4}"/>
    <cellStyle name="Millares [3]" xfId="1979" xr:uid="{6A278F63-07C1-4F94-9B66-27E205F0030C}"/>
    <cellStyle name="Millares [3] 2" xfId="1980" xr:uid="{76622548-9C6D-4D77-A491-8BE346C01BDB}"/>
    <cellStyle name="Millares [3] 2 2" xfId="1981" xr:uid="{28BE19D5-557F-48C8-811E-7D27EE4EE662}"/>
    <cellStyle name="Millares [3] 2 3" xfId="1982" xr:uid="{FD669708-1509-414A-9E78-0394CAD80AC1}"/>
    <cellStyle name="Millares [3] 2_Deuda septiembre_marcos" xfId="3431" xr:uid="{1A5752BD-D26D-48BB-8AEE-ACDEAD3B27D0}"/>
    <cellStyle name="Millares [3] 3" xfId="1983" xr:uid="{1A6F64CC-969A-4012-BC47-85F6F4FC0882}"/>
    <cellStyle name="Millares [3] 3 2" xfId="1984" xr:uid="{C2AC098A-6DE4-4428-85E6-BECD4D8678B2}"/>
    <cellStyle name="Millares [3] 3_Deuda septiembre_marcos" xfId="3432" xr:uid="{AAA2AB63-0577-4D26-97E4-EEC5AE50D78F}"/>
    <cellStyle name="Millares [3] 4" xfId="1985" xr:uid="{12EF2902-90A9-4479-B525-38B9D28C7608}"/>
    <cellStyle name="Millares [3] 5" xfId="1986" xr:uid="{C269CE6D-0EC3-40F7-B61A-F6C2ADCF1BC1}"/>
    <cellStyle name="Millares [3] 6" xfId="1987" xr:uid="{D4563742-7CDC-4E0D-9BEC-DABFE13470A3}"/>
    <cellStyle name="Millares [3]_Bases_Generales" xfId="1988" xr:uid="{42B0EB63-4F91-4C77-B76E-E72AEED02C32}"/>
    <cellStyle name="Millares 10" xfId="21" xr:uid="{8DC65287-973C-4A4E-B514-22767FD3B188}"/>
    <cellStyle name="Millares 10 2" xfId="3740" xr:uid="{E84E1DA2-C9D1-4E9D-A8E7-CC5323FB44B7}"/>
    <cellStyle name="Millares 11" xfId="1989" xr:uid="{0A12E30B-4989-433E-9277-2D434BA0726F}"/>
    <cellStyle name="Millares 11 2" xfId="3788" xr:uid="{DD2264E6-F303-4590-AF6D-A9F6CF14D1A7}"/>
    <cellStyle name="Millares 11 2 2" xfId="6783" xr:uid="{4C701660-7B36-48B2-A62D-D3FE0C452BC9}"/>
    <cellStyle name="Millares 11 2 2 2" xfId="7106" xr:uid="{CBFEF34A-BB91-48B2-836F-1D8DBB6E7AEC}"/>
    <cellStyle name="Millares 11 2 2 2 2" xfId="7747" xr:uid="{22217205-196B-45DB-BD68-430426057547}"/>
    <cellStyle name="Millares 11 2 2 3" xfId="7424" xr:uid="{D0837416-01B5-4783-9FEE-1115D209C668}"/>
    <cellStyle name="Millares 11 2 3" xfId="6942" xr:uid="{E81EA340-BF29-4F43-B23E-F6344B494983}"/>
    <cellStyle name="Millares 11 2 3 2" xfId="7583" xr:uid="{524D8A8C-18AD-4C48-B73F-C283C98D5F15}"/>
    <cellStyle name="Millares 11 2 4" xfId="7262" xr:uid="{4A13E91B-BD85-492A-97CD-B71210AAE309}"/>
    <cellStyle name="Millares 11 3" xfId="6742" xr:uid="{DEB854EC-919E-4087-B431-D36FF9D0116F}"/>
    <cellStyle name="Millares 11 3 2" xfId="7065" xr:uid="{5886ACD4-0852-4411-A098-501DB18AA7DA}"/>
    <cellStyle name="Millares 11 3 2 2" xfId="7706" xr:uid="{DC2FBBD5-DD9F-45F3-AF9A-45AF9624D0B3}"/>
    <cellStyle name="Millares 11 3 3" xfId="7383" xr:uid="{1E2D71D2-7CFE-4EE9-AEFA-F3813DBB7C86}"/>
    <cellStyle name="Millares 11 4" xfId="6911" xr:uid="{54327C14-71C9-44CC-9605-FCA2E79CC113}"/>
    <cellStyle name="Millares 11 4 2" xfId="7552" xr:uid="{399CEA87-1B71-484D-B086-37041913739C}"/>
    <cellStyle name="Millares 11 5" xfId="7231" xr:uid="{90947B84-3A4F-415A-BC25-72B4A3C9977D}"/>
    <cellStyle name="Millares 12" xfId="5110" xr:uid="{9347B7E2-D245-4933-9CCB-93833CC6425E}"/>
    <cellStyle name="Millares 12 2" xfId="5111" xr:uid="{9A14AD3B-4655-4677-8CF1-8E0D3F617152}"/>
    <cellStyle name="Millares 12 2 2" xfId="6816" xr:uid="{90C0A640-6024-4CC6-8512-E9FA898B01DF}"/>
    <cellStyle name="Millares 12 2 2 2" xfId="7139" xr:uid="{0315F207-CEDF-42BF-BF62-745670093844}"/>
    <cellStyle name="Millares 12 2 2 2 2" xfId="7780" xr:uid="{9FDA7592-91A2-4722-B99C-018D36C9270F}"/>
    <cellStyle name="Millares 12 2 2 3" xfId="7457" xr:uid="{DB950841-2477-43BC-95E6-2C761712B539}"/>
    <cellStyle name="Millares 12 2 3" xfId="6975" xr:uid="{0E0689CE-0B2E-428D-8E72-9737D3FCE666}"/>
    <cellStyle name="Millares 12 2 3 2" xfId="7616" xr:uid="{21E8F729-0DFB-46F0-A262-DE00D703ED38}"/>
    <cellStyle name="Millares 12 2 4" xfId="7293" xr:uid="{9E70063A-6E9B-490E-A0FE-13963CF6E9E6}"/>
    <cellStyle name="Millares 13" xfId="5112" xr:uid="{C6398E78-FEBA-4367-B7D1-860E264374E3}"/>
    <cellStyle name="Millares 13 2" xfId="5113" xr:uid="{124B51F3-CE80-4E71-BF91-B6F5F5FF0CEE}"/>
    <cellStyle name="Millares 13 2 2" xfId="6818" xr:uid="{57856DD7-EEDA-457B-AB07-660AB54801E4}"/>
    <cellStyle name="Millares 13 2 2 2" xfId="7141" xr:uid="{D662BF56-B681-40BB-8EF5-6340DE772A0B}"/>
    <cellStyle name="Millares 13 2 2 2 2" xfId="7782" xr:uid="{F8EA56E9-5F9E-4D74-AFE2-31B187295697}"/>
    <cellStyle name="Millares 13 2 2 3" xfId="7459" xr:uid="{24D1717F-8FCD-4C80-A131-BBC2A7DB482F}"/>
    <cellStyle name="Millares 13 2 3" xfId="6977" xr:uid="{8B05BF51-7BA2-42F7-A913-DCA7B3128767}"/>
    <cellStyle name="Millares 13 2 3 2" xfId="7618" xr:uid="{A5C8763E-B713-45EF-BCD5-59346234F458}"/>
    <cellStyle name="Millares 13 2 4" xfId="7295" xr:uid="{837F236B-D2FE-434A-A3A4-C5A46FEF7708}"/>
    <cellStyle name="Millares 13 3" xfId="6701" xr:uid="{4C4EBD7E-5BF6-4F9D-9DC6-6E093FD3B22E}"/>
    <cellStyle name="Millares 13 3 2" xfId="6870" xr:uid="{D5ED832A-A777-424C-BEE4-44F34B0BDE50}"/>
    <cellStyle name="Millares 13 3 2 2" xfId="7193" xr:uid="{9F77DC9B-28C6-4409-8616-1745E6982F81}"/>
    <cellStyle name="Millares 13 3 2 2 2" xfId="7834" xr:uid="{796A6ECD-E887-4863-9978-D79C27401088}"/>
    <cellStyle name="Millares 13 3 2 3" xfId="7511" xr:uid="{78BA73E2-BC18-44EB-B12C-F810E0EA9825}"/>
    <cellStyle name="Millares 13 3 3" xfId="7027" xr:uid="{9230E05F-A588-4A10-9DEE-782947D0E077}"/>
    <cellStyle name="Millares 13 3 3 2" xfId="7668" xr:uid="{DA493B33-9094-458D-8F4E-DF35CA6240A8}"/>
    <cellStyle name="Millares 13 3 4" xfId="7345" xr:uid="{56F229DE-DEBE-4DBB-B55F-32C4F5475478}"/>
    <cellStyle name="Millares 13 4" xfId="6817" xr:uid="{6C8540A3-DF84-4CAD-91C6-C92D09851BD4}"/>
    <cellStyle name="Millares 13 4 2" xfId="7140" xr:uid="{EED5CDDF-2B3F-43FF-BA8D-0B58C642FA9E}"/>
    <cellStyle name="Millares 13 4 2 2" xfId="7781" xr:uid="{2C349876-0101-4521-93AB-2E0734432E13}"/>
    <cellStyle name="Millares 13 4 3" xfId="7458" xr:uid="{F9FFAEFA-FFD1-42AC-8E10-345C241B5DF2}"/>
    <cellStyle name="Millares 13 5" xfId="6976" xr:uid="{48016331-4622-44E8-86BB-13100FB9DE5F}"/>
    <cellStyle name="Millares 13 5 2" xfId="7617" xr:uid="{F09E4B0B-7D21-4223-B901-1BC0ABA1847F}"/>
    <cellStyle name="Millares 13 6" xfId="7294" xr:uid="{942E46A0-70DF-420D-B877-2BB90390F0A4}"/>
    <cellStyle name="Millares 14" xfId="5114" xr:uid="{DE71B50B-952A-418D-A968-2C771EC310F1}"/>
    <cellStyle name="Millares 14 2" xfId="5115" xr:uid="{A3E5E4D2-429D-4532-9A02-48EACA7AC263}"/>
    <cellStyle name="Millares 14 2 2" xfId="6820" xr:uid="{7FD32EFA-0C8F-439B-9609-19E1BAA81257}"/>
    <cellStyle name="Millares 14 2 2 2" xfId="7143" xr:uid="{49B507DD-8BF2-4BF1-86F0-B8ED7496691A}"/>
    <cellStyle name="Millares 14 2 2 2 2" xfId="7784" xr:uid="{452A9CF1-2B2B-457F-A8F0-22FA78B00C62}"/>
    <cellStyle name="Millares 14 2 2 3" xfId="7461" xr:uid="{4EC6D617-7012-4393-BC39-CACA2D4FA27A}"/>
    <cellStyle name="Millares 14 2 3" xfId="6979" xr:uid="{88C5D9F5-C022-4DCF-9A91-6F14E5FD5D7B}"/>
    <cellStyle name="Millares 14 2 3 2" xfId="7620" xr:uid="{4D24D1A8-4B87-48D8-B1F6-1E9E693E69B4}"/>
    <cellStyle name="Millares 14 2 4" xfId="7297" xr:uid="{904E626A-B2E3-4F71-82C8-1E046EE91DD5}"/>
    <cellStyle name="Millares 14 3" xfId="6819" xr:uid="{1AB5F1A5-ACA3-4B3F-BBF7-93F011D040F6}"/>
    <cellStyle name="Millares 14 3 2" xfId="7142" xr:uid="{FE31A732-F606-4536-A2A1-4D86191ED2CC}"/>
    <cellStyle name="Millares 14 3 2 2" xfId="7783" xr:uid="{37AD70DE-A8E3-4AFB-942B-DF282B72D3D9}"/>
    <cellStyle name="Millares 14 3 3" xfId="7460" xr:uid="{5473E7AA-5CD9-4B1F-B4DB-2495D3884942}"/>
    <cellStyle name="Millares 14 4" xfId="6978" xr:uid="{36B0955B-5E2D-4922-A395-DDB9CE6AA53E}"/>
    <cellStyle name="Millares 14 4 2" xfId="7619" xr:uid="{41D179AF-E8BB-4FB6-9866-572AA49895A7}"/>
    <cellStyle name="Millares 14 5" xfId="7296" xr:uid="{63147C9F-7440-47EC-BEE5-AE02172B151F}"/>
    <cellStyle name="Millares 15" xfId="5116" xr:uid="{D55D78F2-D619-4036-9A88-AE907B98F957}"/>
    <cellStyle name="Millares 15 2" xfId="5117" xr:uid="{404567E7-6CCC-4030-A232-281786E75592}"/>
    <cellStyle name="Millares 15 2 2" xfId="6822" xr:uid="{07D3B59F-342B-450D-80BA-040B674CD39E}"/>
    <cellStyle name="Millares 15 2 2 2" xfId="7145" xr:uid="{F3D9AA88-E865-44CF-9D17-6303A4831220}"/>
    <cellStyle name="Millares 15 2 2 2 2" xfId="7786" xr:uid="{71982F95-CE46-4EA2-A0BA-5F671AA77A33}"/>
    <cellStyle name="Millares 15 2 2 3" xfId="7463" xr:uid="{500BA785-849B-4268-A61D-6D50309562BB}"/>
    <cellStyle name="Millares 15 2 3" xfId="6981" xr:uid="{1D0EE1EE-C3C4-4A24-94BF-691BDE29765E}"/>
    <cellStyle name="Millares 15 2 3 2" xfId="7622" xr:uid="{146DCF3A-31F5-4D0C-96C1-6495B934D892}"/>
    <cellStyle name="Millares 15 2 4" xfId="7299" xr:uid="{71D90ACE-DB07-4F77-87AC-4930D0B718D7}"/>
    <cellStyle name="Millares 15 3" xfId="6821" xr:uid="{899A498E-F16C-4045-B5F9-4B54F6B2BA9E}"/>
    <cellStyle name="Millares 15 3 2" xfId="7144" xr:uid="{67A08BA3-222F-47FC-B6DD-C9BFCFFE1A00}"/>
    <cellStyle name="Millares 15 3 2 2" xfId="7785" xr:uid="{B81B6A9D-14A8-43A2-923E-D18B8DD6AEB1}"/>
    <cellStyle name="Millares 15 3 3" xfId="7462" xr:uid="{D65A086D-9724-415C-8046-3911C512FEA8}"/>
    <cellStyle name="Millares 15 4" xfId="6980" xr:uid="{088D41A0-22A4-47E1-A6BB-F88BE64918C4}"/>
    <cellStyle name="Millares 15 4 2" xfId="7621" xr:uid="{1140B28F-5BC1-436F-96DA-44EB04BF93FA}"/>
    <cellStyle name="Millares 15 5" xfId="7298" xr:uid="{9852F88F-067C-4497-B4AE-1406B2D4E3CF}"/>
    <cellStyle name="Millares 16" xfId="5118" xr:uid="{34DBD06A-9B5C-4E0E-931D-DA456D733F1B}"/>
    <cellStyle name="Millares 16 2" xfId="5119" xr:uid="{365D53DC-9D9E-4070-9522-C4689A91F0E4}"/>
    <cellStyle name="Millares 16 2 2" xfId="6824" xr:uid="{A78D9476-35B6-4547-B5C1-00C2D1D74B22}"/>
    <cellStyle name="Millares 16 2 2 2" xfId="7147" xr:uid="{7EDD8AEB-89E9-4206-9E37-F5175433BDC4}"/>
    <cellStyle name="Millares 16 2 2 2 2" xfId="7788" xr:uid="{D0DB90AD-0A1F-4D69-851B-52F52C8B6058}"/>
    <cellStyle name="Millares 16 2 2 3" xfId="7465" xr:uid="{8550ED70-A9D7-442A-938E-0A4E29F7AD0D}"/>
    <cellStyle name="Millares 16 2 3" xfId="6983" xr:uid="{37842430-6578-4932-9439-277AFB12DCB7}"/>
    <cellStyle name="Millares 16 2 3 2" xfId="7624" xr:uid="{CD4ED81D-07D7-42DA-899A-BD24ACBADAF5}"/>
    <cellStyle name="Millares 16 2 4" xfId="7301" xr:uid="{34CF6B61-FE72-4D5F-AC8E-A28AA694B959}"/>
    <cellStyle name="Millares 16 3" xfId="6823" xr:uid="{A9622CEA-0CBF-4B03-90BC-C8B636EC3121}"/>
    <cellStyle name="Millares 16 3 2" xfId="7146" xr:uid="{F6609FE8-3277-47DA-BA9B-82E9F7856047}"/>
    <cellStyle name="Millares 16 3 2 2" xfId="7787" xr:uid="{6E72F800-E2A0-4C44-88C2-B0B88CB42E3D}"/>
    <cellStyle name="Millares 16 3 3" xfId="7464" xr:uid="{98583EAA-BB85-4B49-A70B-6FF0EF530D87}"/>
    <cellStyle name="Millares 16 4" xfId="6982" xr:uid="{548EC46D-904F-4A50-A606-526A8E42AD35}"/>
    <cellStyle name="Millares 16 4 2" xfId="7623" xr:uid="{D87A481C-AFEE-4EFC-9891-C8EB9EDAD606}"/>
    <cellStyle name="Millares 16 5" xfId="7300" xr:uid="{E93CF76B-EA35-44A0-B76E-E439FE676C77}"/>
    <cellStyle name="Millares 17" xfId="5120" xr:uid="{61052541-A219-4D3D-8925-3A9B3E5DA85A}"/>
    <cellStyle name="Millares 17 2" xfId="5121" xr:uid="{9E859DD1-20A5-4D62-BB39-30C0F8380D21}"/>
    <cellStyle name="Millares 17 2 2" xfId="6826" xr:uid="{F78FF265-B2FF-4E40-A6F4-51696280EB78}"/>
    <cellStyle name="Millares 17 2 2 2" xfId="7149" xr:uid="{41B47DE0-0B87-443B-B859-E07170D20124}"/>
    <cellStyle name="Millares 17 2 2 2 2" xfId="7790" xr:uid="{91676C09-0A7F-47D1-B9B0-75C872BE5B3F}"/>
    <cellStyle name="Millares 17 2 2 3" xfId="7467" xr:uid="{975B2D1D-CB77-4CB0-A4CF-803993CC1A78}"/>
    <cellStyle name="Millares 17 2 3" xfId="6985" xr:uid="{26496AF5-DAF1-4BBB-A9CB-E23E9A55FB71}"/>
    <cellStyle name="Millares 17 2 3 2" xfId="7626" xr:uid="{3B9A0947-8BC9-483B-96B3-E8555438837D}"/>
    <cellStyle name="Millares 17 2 4" xfId="7303" xr:uid="{13B37FAE-41EC-460A-A091-744166062CBB}"/>
    <cellStyle name="Millares 17 3" xfId="6825" xr:uid="{0B77CE92-BD42-432D-8165-61E762971632}"/>
    <cellStyle name="Millares 17 3 2" xfId="7148" xr:uid="{F72F95A4-65C2-4838-8DD2-12A034180088}"/>
    <cellStyle name="Millares 17 3 2 2" xfId="7789" xr:uid="{FBBF41E3-3A52-46D4-8BB8-D6F400C5C425}"/>
    <cellStyle name="Millares 17 3 3" xfId="7466" xr:uid="{33BC2384-A720-4282-B486-4490AA341327}"/>
    <cellStyle name="Millares 17 4" xfId="6984" xr:uid="{11D801B9-A004-4B06-99AF-9B166506E9FC}"/>
    <cellStyle name="Millares 17 4 2" xfId="7625" xr:uid="{0E7C9844-6A0D-4038-BE17-9FCF470DA3AF}"/>
    <cellStyle name="Millares 17 5" xfId="7302" xr:uid="{9958E5C5-EAA7-49E9-A15F-6DB75C73D61C}"/>
    <cellStyle name="Millares 18" xfId="5122" xr:uid="{579EA7D3-B254-40E7-B24A-2DDF94A525C0}"/>
    <cellStyle name="Millares 18 2" xfId="5123" xr:uid="{EBBA5C07-0353-463E-942E-5E9B919303F7}"/>
    <cellStyle name="Millares 18 2 2" xfId="6828" xr:uid="{67470712-A0DB-462A-AB8E-89241CCD0294}"/>
    <cellStyle name="Millares 18 2 2 2" xfId="7151" xr:uid="{6FF6E585-89F1-4773-B5CD-148021BE411C}"/>
    <cellStyle name="Millares 18 2 2 2 2" xfId="7792" xr:uid="{735AE0BA-CE4F-4CDA-88AB-82C713FC648F}"/>
    <cellStyle name="Millares 18 2 2 3" xfId="7469" xr:uid="{6684C290-C972-4821-A1F3-D8F2CC1E6135}"/>
    <cellStyle name="Millares 18 2 3" xfId="6987" xr:uid="{057F0EFC-0930-4F76-B19D-8D4F9773C671}"/>
    <cellStyle name="Millares 18 2 3 2" xfId="7628" xr:uid="{5F4D0C13-7597-4067-AB33-8C7BD4EDAAE0}"/>
    <cellStyle name="Millares 18 2 4" xfId="7305" xr:uid="{9969FF8A-BECC-4150-8826-867B09AC81F5}"/>
    <cellStyle name="Millares 18 3" xfId="6827" xr:uid="{66B42854-56F4-4CEA-A88D-D2856F681CAA}"/>
    <cellStyle name="Millares 18 3 2" xfId="7150" xr:uid="{11FA8E25-9790-4F38-BF1C-CB388693A76B}"/>
    <cellStyle name="Millares 18 3 2 2" xfId="7791" xr:uid="{7BED00A7-83DE-4C4D-99C5-53924617654E}"/>
    <cellStyle name="Millares 18 3 3" xfId="7468" xr:uid="{A4DBE316-4904-4C7C-9AE0-B8C6A624FE9B}"/>
    <cellStyle name="Millares 18 4" xfId="6986" xr:uid="{1683BF6F-E233-44D5-B91C-71269EE22DDA}"/>
    <cellStyle name="Millares 18 4 2" xfId="7627" xr:uid="{E7E27A44-CAF6-481F-AD45-9718747F392A}"/>
    <cellStyle name="Millares 18 5" xfId="7304" xr:uid="{92C6028F-8517-41D1-A7DB-0AE93F3421E5}"/>
    <cellStyle name="Millares 19" xfId="5124" xr:uid="{59630A10-D97E-4023-9041-E64A98BB8F31}"/>
    <cellStyle name="Millares 19 2" xfId="5125" xr:uid="{1F6ED7C3-943E-4CB3-9157-91F5397AC044}"/>
    <cellStyle name="Millares 19 2 2" xfId="6830" xr:uid="{8916D473-E995-4EB7-8760-FACDAC8FAEED}"/>
    <cellStyle name="Millares 19 2 2 2" xfId="7153" xr:uid="{6FF6648F-3E9F-462F-AB7F-97669D5D92F9}"/>
    <cellStyle name="Millares 19 2 2 2 2" xfId="7794" xr:uid="{5FCA46C4-D671-4F63-868D-EA6FD7F63EE5}"/>
    <cellStyle name="Millares 19 2 2 3" xfId="7471" xr:uid="{7F109C1A-C02D-4434-9AA8-8CA97178A600}"/>
    <cellStyle name="Millares 19 2 3" xfId="6989" xr:uid="{A857807C-AA55-4CB5-BAFB-3C8B4DEF55A4}"/>
    <cellStyle name="Millares 19 2 3 2" xfId="7630" xr:uid="{F0288167-28C0-4B44-A431-37625014EE07}"/>
    <cellStyle name="Millares 19 2 4" xfId="7307" xr:uid="{8AE5D45C-2E12-48AC-A5F3-7839B8528751}"/>
    <cellStyle name="Millares 19 3" xfId="6829" xr:uid="{5133645F-8D0F-4512-8C95-B12BF9BB8F4E}"/>
    <cellStyle name="Millares 19 3 2" xfId="7152" xr:uid="{06A6C81D-0DA2-4A6B-9B1B-74DD9D1DE81A}"/>
    <cellStyle name="Millares 19 3 2 2" xfId="7793" xr:uid="{647F3D1B-8A64-4118-B9AD-3310D3BA987E}"/>
    <cellStyle name="Millares 19 3 3" xfId="7470" xr:uid="{AF0A81C6-AFA2-4AB1-9FCA-33FF6F6A0B7F}"/>
    <cellStyle name="Millares 19 4" xfId="6988" xr:uid="{F4994B7A-9F40-44D8-ADE3-FA0BF5686365}"/>
    <cellStyle name="Millares 19 4 2" xfId="7629" xr:uid="{1E40C756-2906-4EAA-9CCA-1F25873EADEA}"/>
    <cellStyle name="Millares 19 5" xfId="7306" xr:uid="{D03C7DE5-1998-485F-BFB8-599A309F1A59}"/>
    <cellStyle name="Millares 2" xfId="1" xr:uid="{8C1D07EC-0ACD-4A2D-9739-5B0E8D81D45B}"/>
    <cellStyle name="Millares 2 10" xfId="5126" xr:uid="{10B169A5-8937-4FFF-A14A-D76E3CE1744C}"/>
    <cellStyle name="Millares 2 11" xfId="6706" xr:uid="{E651C637-C755-496B-B80E-DEE247A646FD}"/>
    <cellStyle name="Millares 2 11 2" xfId="6875" xr:uid="{7AB85CFC-D84C-414B-A16B-2ECE60DCC617}"/>
    <cellStyle name="Millares 2 11 2 2" xfId="7198" xr:uid="{8B255107-359E-49B7-A953-60B43F3A7A43}"/>
    <cellStyle name="Millares 2 11 2 2 2" xfId="7839" xr:uid="{3870666E-D07F-4F74-B41E-2D3242C451D6}"/>
    <cellStyle name="Millares 2 11 2 3" xfId="7516" xr:uid="{448BED62-2ABC-4E83-BBB2-8A6CF860EBCC}"/>
    <cellStyle name="Millares 2 11 3" xfId="7032" xr:uid="{5F4FE442-C823-4D4E-AB90-276C86825CFF}"/>
    <cellStyle name="Millares 2 11 3 2" xfId="7673" xr:uid="{517FF27A-79EE-4B07-9F49-8C1E17414A22}"/>
    <cellStyle name="Millares 2 11 4" xfId="7350" xr:uid="{9157F939-4710-4D49-91BB-6AFB9365BCC0}"/>
    <cellStyle name="Millares 2 12" xfId="6722" xr:uid="{1C6504CA-FD9C-4E4E-A73C-74E52AF1B49E}"/>
    <cellStyle name="Millares 2 12 2" xfId="6888" xr:uid="{8B899F52-5037-453D-A491-04D1C12B10C1}"/>
    <cellStyle name="Millares 2 12 2 2" xfId="7211" xr:uid="{61C13E24-3D76-4D81-8465-B8BA5DC99A40}"/>
    <cellStyle name="Millares 2 12 2 2 2" xfId="7852" xr:uid="{D979B16C-820A-4C5F-92B5-C9386BBC8AC6}"/>
    <cellStyle name="Millares 2 12 2 3" xfId="7529" xr:uid="{7F4DA660-14A4-4A69-A278-C6738AA3C932}"/>
    <cellStyle name="Millares 2 12 3" xfId="7045" xr:uid="{B76D7AED-A672-4FD0-8C52-FC8B8931EF71}"/>
    <cellStyle name="Millares 2 12 3 2" xfId="7686" xr:uid="{D34E6A05-F6E7-4532-9436-44F82B5AE10F}"/>
    <cellStyle name="Millares 2 12 4" xfId="7363" xr:uid="{C6CDD447-5F54-4271-BDE7-B8C92E2838AE}"/>
    <cellStyle name="Millares 2 13" xfId="1990" xr:uid="{797BF213-56B6-4C3F-9DAD-BC99A9012D88}"/>
    <cellStyle name="Millares 2 14" xfId="6731" xr:uid="{52297141-2C3C-4148-BE9B-157074DEBF51}"/>
    <cellStyle name="Millares 2 14 2" xfId="7054" xr:uid="{3FCFFA85-5343-44DC-8928-58388D42816D}"/>
    <cellStyle name="Millares 2 14 2 2" xfId="7695" xr:uid="{56269A46-E153-4FF6-8BB1-127AECD1B5FA}"/>
    <cellStyle name="Millares 2 14 3" xfId="7372" xr:uid="{97C1C6CA-658A-459B-A06D-C4BA2E9DDFC1}"/>
    <cellStyle name="Millares 2 15" xfId="6905" xr:uid="{1BAD58F9-4DD2-42B1-9B20-CA973D7BEAA3}"/>
    <cellStyle name="Millares 2 15 2" xfId="7546" xr:uid="{E5FC6A20-58C3-4CC5-A2F8-C2F463EE06E1}"/>
    <cellStyle name="Millares 2 16" xfId="81" xr:uid="{B62E1E16-63D5-4E91-B02C-01167E531665}"/>
    <cellStyle name="Millares 2 17" xfId="7225" xr:uid="{300441CB-E35F-4BE6-8891-A6F2C7200986}"/>
    <cellStyle name="Millares 2 18" xfId="7862" xr:uid="{A8FBD78C-6F74-4C95-8DFC-ACD1C44F004B}"/>
    <cellStyle name="Millares 2 2" xfId="1991" xr:uid="{D0159C99-A3B1-489D-ACF2-031E87C5F33A}"/>
    <cellStyle name="Millares 2 2 2" xfId="1992" xr:uid="{723642EC-D4C1-4914-9FC3-1E36878FDFCD}"/>
    <cellStyle name="Millares 2 2 2 2" xfId="9" xr:uid="{C65EB295-6BF8-48F2-A5A8-AEF35F19C9D7}"/>
    <cellStyle name="Millares 2 2 2 2 2" xfId="5127" xr:uid="{AF1E8A52-D803-46CA-9959-617B614E872C}"/>
    <cellStyle name="Millares 2 2 2 3" xfId="5128" xr:uid="{F79625E5-8016-4FAD-82F5-F5B607BDAA67}"/>
    <cellStyle name="Millares 2 2 2 4" xfId="5129" xr:uid="{BE60090D-0FBD-4006-A6B6-DA98B9E036E2}"/>
    <cellStyle name="Millares 2 2 2 4 2" xfId="5130" xr:uid="{7D8EF99A-5E2F-420C-BDDA-9694C006B9AE}"/>
    <cellStyle name="Millares 2 2 2 5" xfId="3789" xr:uid="{1B5B3AD4-68AE-4BED-A594-24379D63A02E}"/>
    <cellStyle name="Millares 2 2 3" xfId="5131" xr:uid="{A2FF2017-0774-4FC1-A312-E0D115F34953}"/>
    <cellStyle name="Millares 2 2 4" xfId="5132" xr:uid="{427CFD01-0922-4DEC-9882-593D989B16F1}"/>
    <cellStyle name="Millares 2 2 4 2" xfId="5133" xr:uid="{1887C778-422C-403A-8B09-3814CF15CB23}"/>
    <cellStyle name="Millares 2 2 4 3" xfId="6831" xr:uid="{89E16116-08C7-4149-9600-6148326A0B9D}"/>
    <cellStyle name="Millares 2 2 4 3 2" xfId="7154" xr:uid="{B0AFFED4-E885-4472-BD3D-50A610CDBE4A}"/>
    <cellStyle name="Millares 2 2 4 3 2 2" xfId="7795" xr:uid="{CE23147A-5B03-4509-B180-85606909B346}"/>
    <cellStyle name="Millares 2 2 4 3 3" xfId="7472" xr:uid="{626A02A8-0F31-4ACE-B447-8D98BC43B09F}"/>
    <cellStyle name="Millares 2 2 4 4" xfId="6990" xr:uid="{5B64F8BE-89E9-46CA-AD7A-6B7F57793AA3}"/>
    <cellStyle name="Millares 2 2 4 4 2" xfId="7631" xr:uid="{8851BAE3-4186-42E2-997B-23A0E00D0492}"/>
    <cellStyle name="Millares 2 2 4 5" xfId="7308" xr:uid="{0F0C4A16-871F-4116-9F1C-01D01B71E62A}"/>
    <cellStyle name="Millares 2 2 5" xfId="5134" xr:uid="{2D6857AD-8802-4680-972E-91AE7A67EB5E}"/>
    <cellStyle name="Millares 2 2_Deuda septiembre_marcos" xfId="1993" xr:uid="{0C02359A-FBAE-44F0-BA73-CD467D5F80B7}"/>
    <cellStyle name="Millares 2 3" xfId="3737" xr:uid="{F00B3811-DDB6-4BFD-B7BB-DD519CA21EC1}"/>
    <cellStyle name="Millares 2 3 2" xfId="5135" xr:uid="{E5004561-EDCA-43C0-8AB5-E8C5E9A5EA7E}"/>
    <cellStyle name="Millares 2 3 2 2" xfId="6832" xr:uid="{D00287B7-9C9C-4E8F-A696-148B651DE6E5}"/>
    <cellStyle name="Millares 2 3 2 2 2" xfId="7155" xr:uid="{C4137C82-F71E-4461-A794-06A245999CE7}"/>
    <cellStyle name="Millares 2 3 2 2 2 2" xfId="7796" xr:uid="{CAA411F0-7D81-4100-84D9-BA5122DB2FF5}"/>
    <cellStyle name="Millares 2 3 2 2 3" xfId="7473" xr:uid="{6415F101-A22D-4EF2-B4F1-A35DE22896BB}"/>
    <cellStyle name="Millares 2 3 2 3" xfId="6991" xr:uid="{BCE7C376-AC1F-4D3D-BACB-04E8B7084C6F}"/>
    <cellStyle name="Millares 2 3 2 3 2" xfId="7632" xr:uid="{0A168029-5FD4-4806-A635-0667C3728B54}"/>
    <cellStyle name="Millares 2 3 2 4" xfId="7309" xr:uid="{9D66E065-AB61-4995-BEFC-CD84AF5E41C0}"/>
    <cellStyle name="Millares 2 3 3" xfId="3820" xr:uid="{F1335853-9050-4839-9E87-DCBE26D668A4}"/>
    <cellStyle name="Millares 2 3 3 2" xfId="6813" xr:uid="{D939D7F8-D782-4A4E-953C-B86236773DC2}"/>
    <cellStyle name="Millares 2 3 3 2 2" xfId="7136" xr:uid="{03B87B1C-62F3-453D-8D8B-1121A3F75DD7}"/>
    <cellStyle name="Millares 2 3 3 2 2 2" xfId="7777" xr:uid="{766C12A9-AFCB-471A-A617-9B8734E680D1}"/>
    <cellStyle name="Millares 2 3 3 2 3" xfId="7454" xr:uid="{938673AA-9B3D-4E46-9F13-3187A9F024B0}"/>
    <cellStyle name="Millares 2 3 3 3" xfId="6972" xr:uid="{B9195258-66F6-4540-B49A-02937A141F60}"/>
    <cellStyle name="Millares 2 3 3 3 2" xfId="7613" xr:uid="{6ADA17EC-AC7B-4F29-B7A7-46B95250DF56}"/>
    <cellStyle name="Millares 2 3 3 4" xfId="7292" xr:uid="{520E470A-E024-45C3-A709-73ADE3B0ECB5}"/>
    <cellStyle name="Millares 2 3 4" xfId="6782" xr:uid="{13BCD9A9-4FAA-4955-A712-C39FAE881E3E}"/>
    <cellStyle name="Millares 2 3 4 2" xfId="7105" xr:uid="{50845378-4C00-48F1-B8A2-07C00C1CBA6D}"/>
    <cellStyle name="Millares 2 3 4 2 2" xfId="7746" xr:uid="{5DF9436F-FD82-45CB-9268-5CF70208079C}"/>
    <cellStyle name="Millares 2 3 4 3" xfId="7423" xr:uid="{E28DA332-C506-47D6-B7C7-6EF666E16590}"/>
    <cellStyle name="Millares 2 3 5" xfId="6941" xr:uid="{7FF166EC-64F3-4BCD-8D53-82540C7CFFE0}"/>
    <cellStyle name="Millares 2 3 5 2" xfId="7582" xr:uid="{2F2CC89E-D2B6-46B7-81B2-F2550EC3AD0A}"/>
    <cellStyle name="Millares 2 3 6" xfId="7261" xr:uid="{8A9EC5C6-99FF-4885-886B-79E5EDE780EA}"/>
    <cellStyle name="Millares 2 4" xfId="5136" xr:uid="{7C6F9A53-0490-4914-9A00-AA64A8ED6C79}"/>
    <cellStyle name="Millares 2 4 2" xfId="5137" xr:uid="{33FDB735-E4F0-4AB4-88CF-65660CC88D97}"/>
    <cellStyle name="Millares 2 4 2 2" xfId="6833" xr:uid="{6AA3F1E1-8238-457F-BE6F-9610EE18703E}"/>
    <cellStyle name="Millares 2 4 2 2 2" xfId="7156" xr:uid="{700A7CB9-9C14-4118-A4EE-330C95266193}"/>
    <cellStyle name="Millares 2 4 2 2 2 2" xfId="7797" xr:uid="{C9774E4F-A479-412B-9065-C12AAD5004A5}"/>
    <cellStyle name="Millares 2 4 2 2 3" xfId="7474" xr:uid="{7230328C-8BBD-4802-B1F9-3A6F4D643FE5}"/>
    <cellStyle name="Millares 2 4 2 3" xfId="6992" xr:uid="{7C76E821-6A01-4954-9926-4709CAFB4372}"/>
    <cellStyle name="Millares 2 4 2 3 2" xfId="7633" xr:uid="{65347BA1-51E5-4798-B1E8-CFE1AF6AAD9B}"/>
    <cellStyle name="Millares 2 4 2 4" xfId="7310" xr:uid="{B21D6928-C05A-4B60-A63C-00A5792E28EB}"/>
    <cellStyle name="Millares 2 5" xfId="5138" xr:uid="{0821FA77-A218-47F9-AC93-7582082B5FCE}"/>
    <cellStyle name="Millares 2 6" xfId="5139" xr:uid="{7367369C-84DA-43B2-AE18-7A4E918CA111}"/>
    <cellStyle name="Millares 2 7" xfId="6715" xr:uid="{A65B7E86-F512-4644-A934-230021A95B22}"/>
    <cellStyle name="Millares 2 7 2" xfId="6882" xr:uid="{A206FB6E-B3AE-4817-834E-17E99506942F}"/>
    <cellStyle name="Millares 2 7 2 2" xfId="7205" xr:uid="{22E73C64-5277-4698-AB0A-0181BFCF545A}"/>
    <cellStyle name="Millares 2 7 2 2 2" xfId="7846" xr:uid="{113724CE-0B46-4580-B4C2-0AD0CD740914}"/>
    <cellStyle name="Millares 2 7 2 3" xfId="7523" xr:uid="{DA7833E0-CAA0-42A6-A821-A9FB1D146452}"/>
    <cellStyle name="Millares 2 7 3" xfId="7039" xr:uid="{ABFD5147-5F24-414D-8A45-1AA54AA0F6C4}"/>
    <cellStyle name="Millares 2 7 3 2" xfId="7680" xr:uid="{F6EEB7C8-9627-40BB-A001-FD2967EAA4F0}"/>
    <cellStyle name="Millares 2 7 4" xfId="7357" xr:uid="{1C909541-9D75-4FC6-8A93-E6ABAC8FCAC3}"/>
    <cellStyle name="Millares 2 8" xfId="6719" xr:uid="{360F3A43-EE4A-4C39-AA4C-2DD0C02533A8}"/>
    <cellStyle name="Millares 2 8 2" xfId="6885" xr:uid="{63A40F76-803F-4CF3-9387-DF876ED5D390}"/>
    <cellStyle name="Millares 2 8 2 2" xfId="7208" xr:uid="{CEFA8136-6354-4CF6-995B-5A5900C6A646}"/>
    <cellStyle name="Millares 2 8 2 2 2" xfId="7849" xr:uid="{B474BA9F-DBD0-401D-A6B6-51AF527ED402}"/>
    <cellStyle name="Millares 2 8 2 3" xfId="7526" xr:uid="{4FDDD5D6-5CBF-4110-86FD-F62825E33D02}"/>
    <cellStyle name="Millares 2 8 3" xfId="7042" xr:uid="{3CE56C8E-8A84-44DD-850E-C6CFF327D03A}"/>
    <cellStyle name="Millares 2 8 3 2" xfId="7683" xr:uid="{AB808286-5C57-4641-8896-B17E852CE68F}"/>
    <cellStyle name="Millares 2 8 4" xfId="7360" xr:uid="{DCA39DF7-2F53-4931-98F1-391C2F4D7A36}"/>
    <cellStyle name="Millares 2 9" xfId="6718" xr:uid="{F2966C7B-2A35-4AD8-B28D-2707862D4EAD}"/>
    <cellStyle name="Millares 2 9 2" xfId="6884" xr:uid="{6A80340C-2FB8-4CF2-AFF4-979F2C2AE0B4}"/>
    <cellStyle name="Millares 2 9 2 2" xfId="7207" xr:uid="{F6A330BF-D949-4EBA-8AB9-BF09747FFE1B}"/>
    <cellStyle name="Millares 2 9 2 2 2" xfId="7848" xr:uid="{67DBBC01-E903-4796-830D-DE6BFA997489}"/>
    <cellStyle name="Millares 2 9 2 3" xfId="7525" xr:uid="{83ADE275-F695-47F6-A644-8BB788363655}"/>
    <cellStyle name="Millares 2 9 3" xfId="7041" xr:uid="{F881E387-106D-4604-B60E-7122A8ACC206}"/>
    <cellStyle name="Millares 2 9 3 2" xfId="7682" xr:uid="{9EF2DA77-54F8-4B8C-A6A9-1ADE4776CA4C}"/>
    <cellStyle name="Millares 2 9 4" xfId="7359" xr:uid="{62EAD126-60C4-4747-819B-F41AA5E02CAB}"/>
    <cellStyle name="Millares 2_Deuda septiembre_marcos" xfId="1994" xr:uid="{01C426AA-A010-4CCF-807A-241340F8EE5E}"/>
    <cellStyle name="Millares 20" xfId="5140" xr:uid="{D75CE2D7-C796-4719-8DEB-96B52388B8BB}"/>
    <cellStyle name="Millares 20 2" xfId="5141" xr:uid="{A3EB666D-5E4E-4E2A-AAFD-91DACCDC627C}"/>
    <cellStyle name="Millares 20 2 2" xfId="6834" xr:uid="{953FF19D-3E07-4390-AF45-692A421F455C}"/>
    <cellStyle name="Millares 20 2 2 2" xfId="7157" xr:uid="{CDA85A82-C7FF-4ACA-B5E3-69BA613CE638}"/>
    <cellStyle name="Millares 20 2 2 2 2" xfId="7798" xr:uid="{AC187991-66E1-4D4E-A136-D32BB1A8B2C1}"/>
    <cellStyle name="Millares 20 2 2 3" xfId="7475" xr:uid="{BBCA0459-6E6B-4854-B3CB-B9CCA97AA324}"/>
    <cellStyle name="Millares 20 2 3" xfId="6993" xr:uid="{EE719760-677B-4A26-BC72-4BDB1B7212E3}"/>
    <cellStyle name="Millares 20 2 3 2" xfId="7634" xr:uid="{ED666BD5-F61F-4E04-A780-2F68B6FECA86}"/>
    <cellStyle name="Millares 20 2 4" xfId="7311" xr:uid="{98BD19AF-6151-4DAF-BD64-D1CF44777D2C}"/>
    <cellStyle name="Millares 21" xfId="5142" xr:uid="{77E20E6C-69A5-4772-B740-1E4B58525ABA}"/>
    <cellStyle name="Millares 21 2" xfId="5143" xr:uid="{58899DBA-5831-4DA8-B395-4DD12932391A}"/>
    <cellStyle name="Millares 21 2 2" xfId="6835" xr:uid="{F42F9AEF-1777-4772-9AED-C54F987052DC}"/>
    <cellStyle name="Millares 21 2 2 2" xfId="7158" xr:uid="{CC44DEC7-5775-4475-9968-AF63E6821FDB}"/>
    <cellStyle name="Millares 21 2 2 2 2" xfId="7799" xr:uid="{CF9FD426-7D11-42A0-90C4-9D112927B4A1}"/>
    <cellStyle name="Millares 21 2 2 3" xfId="7476" xr:uid="{2E8E6228-5F3B-40F3-996D-325D743840EB}"/>
    <cellStyle name="Millares 21 2 3" xfId="6994" xr:uid="{525563BD-FAFD-44DB-B9B9-24A96806FA1D}"/>
    <cellStyle name="Millares 21 2 3 2" xfId="7635" xr:uid="{B13B65B1-92B9-437C-A51D-9CD418175F7F}"/>
    <cellStyle name="Millares 21 2 4" xfId="7312" xr:uid="{074545AC-A7C9-4A92-85CA-48C99CAB6340}"/>
    <cellStyle name="Millares 22" xfId="5144" xr:uid="{ABC9FAAA-391D-4829-8367-590B2F191B1C}"/>
    <cellStyle name="Millares 22 2" xfId="18" xr:uid="{B47BEC3A-AB33-4880-9EF6-70AAD7C4D90F}"/>
    <cellStyle name="Millares 22 5" xfId="7874" xr:uid="{6B60A1D3-7788-4F4C-A6ED-2676FE81E901}"/>
    <cellStyle name="Millares 23" xfId="5145" xr:uid="{4D00C40C-B67C-4E58-97E3-9689EA7E9770}"/>
    <cellStyle name="Millares 23 2" xfId="6836" xr:uid="{34235072-9C70-4958-AE03-3A4737AF1F80}"/>
    <cellStyle name="Millares 23 2 2" xfId="7159" xr:uid="{8937C1E5-969E-48F9-8D23-297C5E31126C}"/>
    <cellStyle name="Millares 23 2 2 2" xfId="7800" xr:uid="{A70CC511-55C1-4DA5-AC21-3BB55396A338}"/>
    <cellStyle name="Millares 23 2 3" xfId="7477" xr:uid="{740C454E-25B3-4CD9-B9ED-20C9D5329FB9}"/>
    <cellStyle name="Millares 23 3" xfId="6995" xr:uid="{D457A39F-6C3B-4B51-B6DC-D24C8BF32089}"/>
    <cellStyle name="Millares 23 3 2" xfId="7636" xr:uid="{B2A9B164-E375-4CD1-915C-BBF8A9596739}"/>
    <cellStyle name="Millares 23 4" xfId="7313" xr:uid="{27670CC4-1585-473E-B95C-8A20FA76CE0B}"/>
    <cellStyle name="Millares 24" xfId="5146" xr:uid="{A0B7A5E6-921D-42FC-B293-A7A18B493A12}"/>
    <cellStyle name="Millares 24 2" xfId="6837" xr:uid="{62BEAFF6-F9F4-4319-830F-0D690C280AC0}"/>
    <cellStyle name="Millares 24 2 2" xfId="7160" xr:uid="{AB657C64-0B7A-48DC-8541-B4D3A84F7E4C}"/>
    <cellStyle name="Millares 24 2 2 2" xfId="7801" xr:uid="{9268BB6F-6991-4B90-A0A3-FEBBE90CEA4F}"/>
    <cellStyle name="Millares 24 2 3" xfId="7478" xr:uid="{A6689E17-2C32-4E3D-BF47-BEC0E7FA1D73}"/>
    <cellStyle name="Millares 24 3" xfId="6996" xr:uid="{99CB71CD-54DA-4842-AC58-832F38D77EA9}"/>
    <cellStyle name="Millares 24 3 2" xfId="7637" xr:uid="{EA1C8E9F-DC97-458D-A00E-4C743377EBA7}"/>
    <cellStyle name="Millares 24 4" xfId="7314" xr:uid="{00117006-CBD6-4E64-84F4-20E55B78A4AB}"/>
    <cellStyle name="Millares 25" xfId="5147" xr:uid="{EF4E7B3C-EC6B-4C3F-92F8-FB8FC8F14E92}"/>
    <cellStyle name="Millares 25 2" xfId="6838" xr:uid="{ECB0B4F3-453D-4EA5-A48C-94DB2ABC828E}"/>
    <cellStyle name="Millares 25 2 2" xfId="7161" xr:uid="{5B373A93-9315-4072-AD28-82C4CA3896CF}"/>
    <cellStyle name="Millares 25 2 2 2" xfId="7802" xr:uid="{5020E893-9E54-4B2B-9EE7-FB3586CC5DD7}"/>
    <cellStyle name="Millares 25 2 3" xfId="7479" xr:uid="{29E6BE5C-31A0-4E3C-8AD4-56FFCD8BB0AB}"/>
    <cellStyle name="Millares 25 3" xfId="6997" xr:uid="{1D609F30-61BE-4217-9089-23840C4CD216}"/>
    <cellStyle name="Millares 25 3 2" xfId="7638" xr:uid="{286C7790-1C04-4447-B139-112E049D3EF2}"/>
    <cellStyle name="Millares 25 4" xfId="7315" xr:uid="{528DB956-437B-4E48-8B79-BDA1EAF1994B}"/>
    <cellStyle name="Millares 26" xfId="5148" xr:uid="{62BA0427-9A23-4F9B-A182-D88938438810}"/>
    <cellStyle name="Millares 26 2" xfId="6839" xr:uid="{A0E05D7E-F6CC-4472-B2E7-D6ABF5683CC6}"/>
    <cellStyle name="Millares 26 2 2" xfId="7162" xr:uid="{26D34752-71EB-4E77-9450-5FCEDF234197}"/>
    <cellStyle name="Millares 26 2 2 2" xfId="7803" xr:uid="{ED8D155B-F1AD-41F0-8086-A3DAB48D0322}"/>
    <cellStyle name="Millares 26 2 3" xfId="7480" xr:uid="{A5A75D3D-8D16-4583-8ABE-7959889661D9}"/>
    <cellStyle name="Millares 26 3" xfId="6998" xr:uid="{C1059915-A489-4D4E-89F9-C355E85EF94C}"/>
    <cellStyle name="Millares 26 3 2" xfId="7639" xr:uid="{F57DD22C-DD3D-40BF-B7BF-62592313F07A}"/>
    <cellStyle name="Millares 26 4" xfId="7316" xr:uid="{DF1AB8F4-5957-4660-8DD1-135613FDE42F}"/>
    <cellStyle name="Millares 27" xfId="5149" xr:uid="{FBEB0D81-7E80-4F50-AB7D-3DDD0782CC68}"/>
    <cellStyle name="Millares 27 2" xfId="6840" xr:uid="{F062373F-F178-4054-B402-6FF88A1FCBD8}"/>
    <cellStyle name="Millares 27 2 2" xfId="7163" xr:uid="{7564F9E5-E379-4F80-9CAA-EF57477D4255}"/>
    <cellStyle name="Millares 27 2 2 2" xfId="7804" xr:uid="{1B9045C1-86EA-4AB2-956E-E378890B6F3A}"/>
    <cellStyle name="Millares 27 2 3" xfId="7481" xr:uid="{E6912545-51D9-4FEE-A5D9-A95B19A90B7D}"/>
    <cellStyle name="Millares 27 3" xfId="6999" xr:uid="{19FBF406-631B-4A34-A989-88F2FFB05094}"/>
    <cellStyle name="Millares 27 3 2" xfId="7640" xr:uid="{CEEA977F-6F0E-4A16-AFEB-4CBECAD2D39E}"/>
    <cellStyle name="Millares 27 4" xfId="7317" xr:uid="{F512580A-EC37-4FB4-94C0-9388CFF228EF}"/>
    <cellStyle name="Millares 28" xfId="5" xr:uid="{E28D0FD0-220E-4FFA-A98A-F1EA5B888C55}"/>
    <cellStyle name="Millares 28 2" xfId="6841" xr:uid="{17F4A27B-FAAE-4AC2-8891-6F75910FF99E}"/>
    <cellStyle name="Millares 28 2 2" xfId="7164" xr:uid="{304E46A7-9558-4ED3-A025-660345AAA01A}"/>
    <cellStyle name="Millares 28 2 2 2" xfId="7805" xr:uid="{9488654F-B716-4EFD-9BA0-865E354BE0F4}"/>
    <cellStyle name="Millares 28 2 3" xfId="7482" xr:uid="{29054A44-299C-43D9-ABD4-23163E42A3BE}"/>
    <cellStyle name="Millares 28 3" xfId="7000" xr:uid="{165DF4FF-7F78-4073-BB2A-7DA54EAD136B}"/>
    <cellStyle name="Millares 28 3 2" xfId="7641" xr:uid="{DCC84C98-3FAC-4528-9262-E322090F095E}"/>
    <cellStyle name="Millares 28 4" xfId="5150" xr:uid="{9D72FE3B-F09B-48D9-A95B-42044B37EC21}"/>
    <cellStyle name="Millares 28 5" xfId="7318" xr:uid="{7B244E38-1CEE-441E-A126-98FE5D043970}"/>
    <cellStyle name="Millares 29" xfId="5151" xr:uid="{72F213DF-38DA-45A7-B5DA-653AB9638723}"/>
    <cellStyle name="Millares 29 2" xfId="5152" xr:uid="{E93839E2-F560-452B-943F-0CAC76AF818D}"/>
    <cellStyle name="Millares 29 2 2" xfId="6843" xr:uid="{C6F4D092-2E17-47C5-9D8A-92055B49F27B}"/>
    <cellStyle name="Millares 29 2 2 2" xfId="7166" xr:uid="{AABC0FB8-A943-40A0-A54E-3A7C61231502}"/>
    <cellStyle name="Millares 29 2 2 2 2" xfId="7807" xr:uid="{18E007FB-5C79-4D67-BA66-F21742AF0DB6}"/>
    <cellStyle name="Millares 29 2 2 3" xfId="7484" xr:uid="{D238B376-C4B3-4CD0-9B81-8A1E75974005}"/>
    <cellStyle name="Millares 29 2 3" xfId="7002" xr:uid="{6DF9CFF5-0D11-425D-8879-7A79949DF8C9}"/>
    <cellStyle name="Millares 29 2 3 2" xfId="7643" xr:uid="{DE482917-82B5-4003-89FE-3345BB5F8661}"/>
    <cellStyle name="Millares 29 2 4" xfId="7320" xr:uid="{55EC0779-CD56-4AE6-BE5F-69BA74705E2D}"/>
    <cellStyle name="Millares 29 3" xfId="6842" xr:uid="{8170D2E8-82C7-42E5-BE40-458ABE6DAC6F}"/>
    <cellStyle name="Millares 29 3 2" xfId="7165" xr:uid="{15EDCA0C-5434-4E77-9CED-CF046FFD1A80}"/>
    <cellStyle name="Millares 29 3 2 2" xfId="7806" xr:uid="{72158793-A315-4F41-9972-FF4690714CFE}"/>
    <cellStyle name="Millares 29 3 3" xfId="7483" xr:uid="{3CD76C3A-02F7-447F-B11E-8C5F54C9D60C}"/>
    <cellStyle name="Millares 29 4" xfId="7001" xr:uid="{48DE4ED5-58D9-4011-A9E3-4A3A37644BEE}"/>
    <cellStyle name="Millares 29 4 2" xfId="7642" xr:uid="{8CE08F7A-CBB7-4CD2-86EF-90FD122F5EE1}"/>
    <cellStyle name="Millares 29 5" xfId="7319" xr:uid="{D20434CD-EB52-4CB2-8427-6D5D216FC8F3}"/>
    <cellStyle name="Millares 3" xfId="15" xr:uid="{FA4239E9-DE73-43C0-9131-ED82D1563F12}"/>
    <cellStyle name="Millares 3 10" xfId="3790" xr:uid="{14AA8AA0-207D-447B-B65D-25900A2BBDAB}"/>
    <cellStyle name="Millares 3 10 2" xfId="6784" xr:uid="{363ED2A0-4D3D-4B03-A519-04C4EDA9EBF5}"/>
    <cellStyle name="Millares 3 10 2 2" xfId="7107" xr:uid="{3BE25774-47EE-4248-9174-1DD59032313D}"/>
    <cellStyle name="Millares 3 10 2 2 2" xfId="7748" xr:uid="{E277704C-11AD-4D29-941F-A6799B4EAB3B}"/>
    <cellStyle name="Millares 3 10 2 3" xfId="7425" xr:uid="{539A494A-8BDF-4B2E-BA88-DB2700AA6D9E}"/>
    <cellStyle name="Millares 3 10 3" xfId="6943" xr:uid="{C37B770B-E002-45E5-AB03-0B05F538FFB4}"/>
    <cellStyle name="Millares 3 10 3 2" xfId="7584" xr:uid="{6D941AF7-0E9E-4BF1-9EF2-382DE0F00F23}"/>
    <cellStyle name="Millares 3 10 4" xfId="7263" xr:uid="{06BED748-B48E-4893-B23C-278FEAA4CF81}"/>
    <cellStyle name="Millares 3 11" xfId="6743" xr:uid="{505D773F-67FF-4A98-8A0E-BE1299E2A4CA}"/>
    <cellStyle name="Millares 3 11 2" xfId="7066" xr:uid="{D2E82EFB-5110-4EDE-9332-3A0EDA8627F7}"/>
    <cellStyle name="Millares 3 11 2 2" xfId="7707" xr:uid="{ACF002DF-597A-4971-A214-5C4F8A4776AE}"/>
    <cellStyle name="Millares 3 11 3" xfId="7384" xr:uid="{37E2C258-815B-45ED-B18D-B2B94E4DC919}"/>
    <cellStyle name="Millares 3 12" xfId="6912" xr:uid="{F10AD4F3-3233-4518-AF8A-46210F235C13}"/>
    <cellStyle name="Millares 3 12 2" xfId="7553" xr:uid="{9D55FC09-D845-405D-B0A5-DAC26C6C9EB2}"/>
    <cellStyle name="Millares 3 13" xfId="1995" xr:uid="{4742B053-89A1-4F1A-933E-461413389E57}"/>
    <cellStyle name="Millares 3 14" xfId="7232" xr:uid="{A5E75EBA-CF0A-43E8-8EBC-AC9D9EAD9328}"/>
    <cellStyle name="Millares 3 2" xfId="1996" xr:uid="{656D0098-4924-4345-AA6E-008B7192DC4A}"/>
    <cellStyle name="Millares 3 2 10" xfId="7233" xr:uid="{33BEA5E3-FB19-4B15-8300-A351D9DA9D26}"/>
    <cellStyle name="Millares 3 2 2" xfId="5153" xr:uid="{0C891C13-0E71-42B3-93A9-79B04C7C1B7C}"/>
    <cellStyle name="Millares 3 2 2 2" xfId="6844" xr:uid="{31672D89-9ECF-4E3A-B17E-CE899F2FEC8E}"/>
    <cellStyle name="Millares 3 2 2 2 2" xfId="7167" xr:uid="{6F2EBBB4-3F86-4B58-97FF-BC3A42FF711C}"/>
    <cellStyle name="Millares 3 2 2 2 2 2" xfId="7808" xr:uid="{D051BF4C-1D02-4ABB-8B31-9A5D6B2CE59B}"/>
    <cellStyle name="Millares 3 2 2 2 3" xfId="7485" xr:uid="{3CB85AD6-2564-4C6D-822F-01A973CCF05E}"/>
    <cellStyle name="Millares 3 2 2 3" xfId="7003" xr:uid="{4139FD46-F96D-4873-BDFB-EEBDEBB9AC5A}"/>
    <cellStyle name="Millares 3 2 2 3 2" xfId="7644" xr:uid="{9E8CCA3F-8A4C-497C-BE81-482D185AA7E7}"/>
    <cellStyle name="Millares 3 2 2 4" xfId="7321" xr:uid="{2024D2CD-B78F-418C-9F26-37CEF2E35883}"/>
    <cellStyle name="Millares 3 2 3" xfId="5154" xr:uid="{B1FA7F02-C316-4071-8C5D-1BB27114694B}"/>
    <cellStyle name="Millares 3 2 3 2" xfId="6845" xr:uid="{54C80E0B-C7C9-41DE-A381-0BE7FE72B667}"/>
    <cellStyle name="Millares 3 2 3 2 2" xfId="7168" xr:uid="{6E3945BC-54E3-41C7-B087-94EFF418152B}"/>
    <cellStyle name="Millares 3 2 3 2 2 2" xfId="7809" xr:uid="{9CDA9D7A-9152-487D-B458-9C4A7E3A7CC2}"/>
    <cellStyle name="Millares 3 2 3 2 3" xfId="7486" xr:uid="{E267171B-4A5A-4E67-B6CC-1869814084DC}"/>
    <cellStyle name="Millares 3 2 3 3" xfId="7004" xr:uid="{9352891F-84A8-482F-8B8B-23C498650BCC}"/>
    <cellStyle name="Millares 3 2 3 3 2" xfId="7645" xr:uid="{187FCEE1-B64E-4BBD-A3ED-F0B98344E5CA}"/>
    <cellStyle name="Millares 3 2 3 4" xfId="7322" xr:uid="{8093CE38-A042-41C5-9623-A824369E0CC2}"/>
    <cellStyle name="Millares 3 2 4" xfId="5155" xr:uid="{C610717F-5F29-4BB2-A794-8F5E93241362}"/>
    <cellStyle name="Millares 3 2 5" xfId="5156" xr:uid="{554E246C-1680-4F4E-879D-15D3E2B8640F}"/>
    <cellStyle name="Millares 3 2 5 2" xfId="6846" xr:uid="{FF317084-9E36-4AB5-80D9-E8B8D3B12C44}"/>
    <cellStyle name="Millares 3 2 5 2 2" xfId="7169" xr:uid="{A128DCEB-F744-4B9B-A840-E1C66A4EB0B4}"/>
    <cellStyle name="Millares 3 2 5 2 2 2" xfId="7810" xr:uid="{AEDEAF63-8F7A-497C-A0E8-726AE62345EB}"/>
    <cellStyle name="Millares 3 2 5 2 3" xfId="7487" xr:uid="{C4BC7A27-EE5A-488D-B64B-EBB2373B05A4}"/>
    <cellStyle name="Millares 3 2 5 3" xfId="7005" xr:uid="{0AD380C6-465B-4BB3-94C3-04FFCA6512E7}"/>
    <cellStyle name="Millares 3 2 5 3 2" xfId="7646" xr:uid="{F59B63ED-B14E-42A2-AD8C-9B64DF520911}"/>
    <cellStyle name="Millares 3 2 5 4" xfId="7323" xr:uid="{6CE75290-8B35-4B3E-84A9-723C3DCEE047}"/>
    <cellStyle name="Millares 3 2 6" xfId="5157" xr:uid="{A2D2BF77-A20D-4EA6-B76E-96AD1DA482AC}"/>
    <cellStyle name="Millares 3 2 6 2" xfId="6847" xr:uid="{F35997A3-DF31-424F-A74D-C4887D2D4B92}"/>
    <cellStyle name="Millares 3 2 6 2 2" xfId="7170" xr:uid="{281DADE4-2821-47F3-8646-5A3AE0AE3248}"/>
    <cellStyle name="Millares 3 2 6 2 2 2" xfId="7811" xr:uid="{5C11DC01-23D0-4381-836E-4DAC044E5DCF}"/>
    <cellStyle name="Millares 3 2 6 2 3" xfId="7488" xr:uid="{69136B02-4FD9-4BAB-B3DF-6CFF81392F31}"/>
    <cellStyle name="Millares 3 2 6 3" xfId="7006" xr:uid="{8B036C99-58F1-49C6-A26E-9018A01641A8}"/>
    <cellStyle name="Millares 3 2 6 3 2" xfId="7647" xr:uid="{3CD0FF55-4913-4542-9E2A-FD8B18B30EC6}"/>
    <cellStyle name="Millares 3 2 6 4" xfId="7324" xr:uid="{7CD31C89-E8C9-494B-9C29-19C7B6DA6419}"/>
    <cellStyle name="Millares 3 2 7" xfId="3791" xr:uid="{A4561849-8451-439A-BDFE-CFA9FD5B257E}"/>
    <cellStyle name="Millares 3 2 7 2" xfId="6785" xr:uid="{E205D844-5B33-4BF2-965E-3CA2F13BD0C0}"/>
    <cellStyle name="Millares 3 2 7 2 2" xfId="7108" xr:uid="{BCDE8713-45CC-46A6-B6AF-94B645CF7D37}"/>
    <cellStyle name="Millares 3 2 7 2 2 2" xfId="7749" xr:uid="{1EE994AA-B90F-4B3B-8EE0-F111F3A58B03}"/>
    <cellStyle name="Millares 3 2 7 2 3" xfId="7426" xr:uid="{57047D12-40D9-46D2-A2CC-8EE0E2177574}"/>
    <cellStyle name="Millares 3 2 7 3" xfId="6944" xr:uid="{882293F6-3A77-480D-86BE-F108FC597305}"/>
    <cellStyle name="Millares 3 2 7 3 2" xfId="7585" xr:uid="{E655E957-3E9C-42A9-A421-3B3928FB24D1}"/>
    <cellStyle name="Millares 3 2 7 4" xfId="7264" xr:uid="{187D5679-DC05-479D-8F9B-DEC786B211BA}"/>
    <cellStyle name="Millares 3 2 8" xfId="6744" xr:uid="{09EADCA7-6000-44F4-8B05-24BADDBBC5F5}"/>
    <cellStyle name="Millares 3 2 8 2" xfId="7067" xr:uid="{AB497754-3B75-4448-B853-DD799524C164}"/>
    <cellStyle name="Millares 3 2 8 2 2" xfId="7708" xr:uid="{06EDB64A-3D93-4384-8324-83C0E2334F22}"/>
    <cellStyle name="Millares 3 2 8 3" xfId="7385" xr:uid="{BE9BBC42-97FE-42F6-9567-056B830D1280}"/>
    <cellStyle name="Millares 3 2 9" xfId="6913" xr:uid="{BCA30A97-9367-4903-A79E-6F34560F099F}"/>
    <cellStyle name="Millares 3 2 9 2" xfId="7554" xr:uid="{03CDD010-1CE3-46A1-99E7-E204DB36D661}"/>
    <cellStyle name="Millares 3 3" xfId="1997" xr:uid="{4B7597B2-956E-4C62-A97F-DF80D903D90E}"/>
    <cellStyle name="Millares 3 3 2" xfId="5158" xr:uid="{925AB1BF-13BD-40B1-B491-A0181A60B5AC}"/>
    <cellStyle name="Millares 3 3 2 2" xfId="6848" xr:uid="{C12A870D-FC61-4FB0-A249-2D357E57A920}"/>
    <cellStyle name="Millares 3 3 2 2 2" xfId="7171" xr:uid="{69D658A1-0422-4C23-84EC-9E5C4E93CB9B}"/>
    <cellStyle name="Millares 3 3 2 2 2 2" xfId="7812" xr:uid="{3032C9AB-DF8D-4E96-8081-B247B9E1DED2}"/>
    <cellStyle name="Millares 3 3 2 2 3" xfId="7489" xr:uid="{27B0F088-E2DB-421A-8B4A-F55E322B1CB1}"/>
    <cellStyle name="Millares 3 3 2 3" xfId="7007" xr:uid="{D7BDC89C-49BF-4D1B-8EB2-DBF2D7A5C8B7}"/>
    <cellStyle name="Millares 3 3 2 3 2" xfId="7648" xr:uid="{23CAB109-C330-43BF-9071-F500812C1D03}"/>
    <cellStyle name="Millares 3 3 2 4" xfId="7325" xr:uid="{77BF2CE6-0EFD-4362-9B3C-9EBBD2556335}"/>
    <cellStyle name="Millares 3 3 3" xfId="5159" xr:uid="{204FDDB7-A9D3-4186-8398-C555DEE59086}"/>
    <cellStyle name="Millares 3 3 3 2" xfId="6849" xr:uid="{02008560-5578-4B40-8EA9-D629721BC183}"/>
    <cellStyle name="Millares 3 3 3 2 2" xfId="7172" xr:uid="{8D21FE43-A95B-4871-9008-550D08BEDCC2}"/>
    <cellStyle name="Millares 3 3 3 2 2 2" xfId="7813" xr:uid="{06F4A3D1-0266-4099-8DAB-D596AE0DE4AE}"/>
    <cellStyle name="Millares 3 3 3 2 3" xfId="7490" xr:uid="{B219A77E-331C-4430-94D9-E05FB8E54D1F}"/>
    <cellStyle name="Millares 3 3 3 3" xfId="7008" xr:uid="{AF24883B-2ADE-4CED-9179-4B87881E9DD0}"/>
    <cellStyle name="Millares 3 3 3 3 2" xfId="7649" xr:uid="{CCB3A66F-619C-4719-BEC4-4F6A9D8E999A}"/>
    <cellStyle name="Millares 3 3 3 4" xfId="7326" xr:uid="{CAE2C25B-1E89-4DBD-8020-A1141A181888}"/>
    <cellStyle name="Millares 3 3 4" xfId="3792" xr:uid="{E3C75EDA-A522-41BD-8D64-BAEA21937001}"/>
    <cellStyle name="Millares 3 3 4 2" xfId="6786" xr:uid="{1234E211-E2E4-430C-9530-067B77DFC039}"/>
    <cellStyle name="Millares 3 3 4 2 2" xfId="7109" xr:uid="{C2615087-D942-4647-998A-EE5564B50EAF}"/>
    <cellStyle name="Millares 3 3 4 2 2 2" xfId="7750" xr:uid="{D36FB87A-D494-4B0C-9F4D-5A16E1B71E04}"/>
    <cellStyle name="Millares 3 3 4 2 3" xfId="7427" xr:uid="{157728B1-8111-4A28-BB9B-D780DF3C3D6D}"/>
    <cellStyle name="Millares 3 3 4 3" xfId="6945" xr:uid="{4A6C08AA-CC0F-4310-A0B6-253A26B39CCD}"/>
    <cellStyle name="Millares 3 3 4 3 2" xfId="7586" xr:uid="{82465C24-C540-423B-9E1C-7E115E1F6A96}"/>
    <cellStyle name="Millares 3 3 4 4" xfId="7265" xr:uid="{3E192CE3-B19A-43D6-9315-36585F71D724}"/>
    <cellStyle name="Millares 3 3 5" xfId="6745" xr:uid="{A340E0CA-B18D-40A4-81A3-B2F1BB2E78F0}"/>
    <cellStyle name="Millares 3 3 5 2" xfId="7068" xr:uid="{AABF1625-85DE-41AD-9E1C-601A5D060C1A}"/>
    <cellStyle name="Millares 3 3 5 2 2" xfId="7709" xr:uid="{7E7AC8AD-9F39-4FFD-B1A2-CB3A95C0B96A}"/>
    <cellStyle name="Millares 3 3 5 3" xfId="7386" xr:uid="{CB7236CF-093C-4914-9FA1-B9BE97C4D003}"/>
    <cellStyle name="Millares 3 3 6" xfId="6914" xr:uid="{D78FFE6A-3EFA-4062-8876-9F570DBCF732}"/>
    <cellStyle name="Millares 3 3 6 2" xfId="7555" xr:uid="{165452C3-C025-4998-8C74-F4F733BFD381}"/>
    <cellStyle name="Millares 3 3 7" xfId="7234" xr:uid="{2FB81483-5D45-4CF9-BB1B-1FBBBB58B507}"/>
    <cellStyle name="Millares 3 4" xfId="1998" xr:uid="{9461EF63-9DD6-4030-AC1B-EADC35849CFA}"/>
    <cellStyle name="Millares 3 4 2" xfId="5160" xr:uid="{342B2BDD-8D74-477C-A6A2-209C50D843C8}"/>
    <cellStyle name="Millares 3 4 2 2" xfId="6850" xr:uid="{974D47B6-55F6-4C86-8EBA-C2DB7469C60A}"/>
    <cellStyle name="Millares 3 4 2 2 2" xfId="7173" xr:uid="{5C41B009-828B-4359-AED9-69E852CE1CF7}"/>
    <cellStyle name="Millares 3 4 2 2 2 2" xfId="7814" xr:uid="{FCE6E841-1D0C-4A0E-98CF-BFAB1572D0C9}"/>
    <cellStyle name="Millares 3 4 2 2 3" xfId="7491" xr:uid="{549A50FB-3616-4D35-84F5-3F26F2D4515B}"/>
    <cellStyle name="Millares 3 4 2 3" xfId="7009" xr:uid="{443384A0-8F7C-40E0-997D-76ED7CA7845F}"/>
    <cellStyle name="Millares 3 4 2 3 2" xfId="7650" xr:uid="{7582198C-4DD9-4C78-9830-92087DDC2C8E}"/>
    <cellStyle name="Millares 3 4 2 4" xfId="7327" xr:uid="{7052034A-D054-4697-8FB8-7487E41281FC}"/>
    <cellStyle name="Millares 3 4 3" xfId="5161" xr:uid="{4F47FA31-7D60-4AF7-9331-F59BF6F17A00}"/>
    <cellStyle name="Millares 3 4 3 2" xfId="6851" xr:uid="{3D23A88D-B3E7-4F34-BC4D-F88533DFE856}"/>
    <cellStyle name="Millares 3 4 3 2 2" xfId="7174" xr:uid="{4BAA21F0-5AC9-4048-A69E-EAD7525F82BB}"/>
    <cellStyle name="Millares 3 4 3 2 2 2" xfId="7815" xr:uid="{D9135ACE-E5CB-4ADA-B475-0772F5DA1B07}"/>
    <cellStyle name="Millares 3 4 3 2 3" xfId="7492" xr:uid="{042B33F9-DA8D-4874-B638-F649B979245A}"/>
    <cellStyle name="Millares 3 4 3 3" xfId="7010" xr:uid="{E15E79CE-9293-4C52-8732-46C88D9D808B}"/>
    <cellStyle name="Millares 3 4 3 3 2" xfId="7651" xr:uid="{A4AF4ABF-3BAD-446A-8475-85A3A5B6C195}"/>
    <cellStyle name="Millares 3 4 3 4" xfId="7328" xr:uid="{BA24FED3-E86C-4F3A-8DB5-4717FEA0F104}"/>
    <cellStyle name="Millares 3 4 4" xfId="3793" xr:uid="{7A307155-36B2-4CBF-A5DD-1493F909D714}"/>
    <cellStyle name="Millares 3 4 4 2" xfId="6787" xr:uid="{97977AEF-B7BA-472E-8DAC-1A495CEC13D8}"/>
    <cellStyle name="Millares 3 4 4 2 2" xfId="7110" xr:uid="{8CB6CE4B-8E52-46F5-8B21-DE4BF88F70F2}"/>
    <cellStyle name="Millares 3 4 4 2 2 2" xfId="7751" xr:uid="{8AD2BFA1-F7B5-4E58-87CD-F0B4C4D2088C}"/>
    <cellStyle name="Millares 3 4 4 2 3" xfId="7428" xr:uid="{D7536700-2450-4881-92E0-0ECA6EFF8745}"/>
    <cellStyle name="Millares 3 4 4 3" xfId="6946" xr:uid="{9436DE22-D2C1-4182-A782-E3D18EB83566}"/>
    <cellStyle name="Millares 3 4 4 3 2" xfId="7587" xr:uid="{9F9A8ACE-4CC5-48A9-9EC7-4E198ECA80EC}"/>
    <cellStyle name="Millares 3 4 4 4" xfId="7266" xr:uid="{A23539D5-ADDD-41A3-AB67-1A65BB5BD25D}"/>
    <cellStyle name="Millares 3 4 5" xfId="6746" xr:uid="{A39C52D9-656C-45D6-BC70-A44964D58F40}"/>
    <cellStyle name="Millares 3 4 5 2" xfId="7069" xr:uid="{05BB4F91-FC29-465D-8692-42A10D5FAA32}"/>
    <cellStyle name="Millares 3 4 5 2 2" xfId="7710" xr:uid="{B1FDEBD2-4878-41EB-A761-0EBA2FE9B481}"/>
    <cellStyle name="Millares 3 4 5 3" xfId="7387" xr:uid="{44512224-D777-48A2-8925-2B8E582A01F2}"/>
    <cellStyle name="Millares 3 4 6" xfId="6915" xr:uid="{ED3B7E53-B10E-4101-9CE1-0C4AD01FAA8C}"/>
    <cellStyle name="Millares 3 4 6 2" xfId="7556" xr:uid="{1E57AACC-3E40-4087-91DE-32CE16DA2CE8}"/>
    <cellStyle name="Millares 3 4 7" xfId="7235" xr:uid="{8320ADE3-F9E6-4461-A87D-81DAEF3BB8BD}"/>
    <cellStyle name="Millares 3 5" xfId="1999" xr:uid="{926EBCC2-0138-4598-9057-6CA5DE7C8D60}"/>
    <cellStyle name="Millares 3 5 2" xfId="5162" xr:uid="{6B163236-A39B-4877-9EC4-27C23EE46DBB}"/>
    <cellStyle name="Millares 3 5 2 2" xfId="6852" xr:uid="{5C3391DF-4F74-41A7-8939-134EE8F4C0A2}"/>
    <cellStyle name="Millares 3 5 2 2 2" xfId="7175" xr:uid="{18B59908-90E5-4C56-93A3-18AFA1A2B7EB}"/>
    <cellStyle name="Millares 3 5 2 2 2 2" xfId="7816" xr:uid="{F1ACD2A0-B961-44D9-B3AE-4ED4FB380BA3}"/>
    <cellStyle name="Millares 3 5 2 2 3" xfId="7493" xr:uid="{1F8A119D-148F-488F-8E32-FBF950346DEA}"/>
    <cellStyle name="Millares 3 5 2 3" xfId="7011" xr:uid="{FD24CF44-4D51-4C86-8BF5-130988BE4A70}"/>
    <cellStyle name="Millares 3 5 2 3 2" xfId="7652" xr:uid="{09B53AC2-F2EC-4CAE-98AD-0E2D261BE9A5}"/>
    <cellStyle name="Millares 3 5 2 4" xfId="7329" xr:uid="{990DD5A9-11D9-4E24-928A-58DD814E8940}"/>
    <cellStyle name="Millares 3 5 3" xfId="5163" xr:uid="{A42F8627-F8AE-430E-B145-1122624BCB0A}"/>
    <cellStyle name="Millares 3 5 3 2" xfId="6853" xr:uid="{49CAC3BA-33F4-4D6D-BDC0-B2805B775D1E}"/>
    <cellStyle name="Millares 3 5 3 2 2" xfId="7176" xr:uid="{52B4E366-0417-4F62-B114-E48B944E76C9}"/>
    <cellStyle name="Millares 3 5 3 2 2 2" xfId="7817" xr:uid="{836D5D9D-6290-4CB7-AF6F-FF554FF09EF7}"/>
    <cellStyle name="Millares 3 5 3 2 3" xfId="7494" xr:uid="{F09145E1-34FB-44BA-BF44-C81CD3A0BADA}"/>
    <cellStyle name="Millares 3 5 3 3" xfId="7012" xr:uid="{78A8DACD-8927-4C57-88AC-02A0DA509006}"/>
    <cellStyle name="Millares 3 5 3 3 2" xfId="7653" xr:uid="{DD487308-46DA-43BC-821C-58F7C0F07558}"/>
    <cellStyle name="Millares 3 5 3 4" xfId="7330" xr:uid="{CB76528A-B499-4FB6-B71A-59527564CCF1}"/>
    <cellStyle name="Millares 3 5 4" xfId="3794" xr:uid="{C4B6A813-E7C5-40C9-8193-75CBB94A8BFE}"/>
    <cellStyle name="Millares 3 5 4 2" xfId="6788" xr:uid="{92EA1612-93EE-4A86-80CF-3C071E15949E}"/>
    <cellStyle name="Millares 3 5 4 2 2" xfId="7111" xr:uid="{21075694-D338-4ACA-B4FB-6391EF711455}"/>
    <cellStyle name="Millares 3 5 4 2 2 2" xfId="7752" xr:uid="{E20707D8-BD6F-4F55-9A12-739DECD53B94}"/>
    <cellStyle name="Millares 3 5 4 2 3" xfId="7429" xr:uid="{DEDAC8CF-A6D1-42EA-8AAB-08CCFCDAA44C}"/>
    <cellStyle name="Millares 3 5 4 3" xfId="6947" xr:uid="{9DB0A4B3-49D2-4D80-8C8B-F64B8D05AA86}"/>
    <cellStyle name="Millares 3 5 4 3 2" xfId="7588" xr:uid="{C6DA39F7-807A-4D5F-9D0F-E03FB0AE0D9C}"/>
    <cellStyle name="Millares 3 5 4 4" xfId="7267" xr:uid="{6D0B3D85-4A16-46BF-B7AF-150FF3B763E0}"/>
    <cellStyle name="Millares 3 5 5" xfId="6747" xr:uid="{1340C1B5-031E-4E5C-AE26-23E1B74B0555}"/>
    <cellStyle name="Millares 3 5 5 2" xfId="7070" xr:uid="{0E29C65F-0A2E-4E14-B6A3-E568B750BC7F}"/>
    <cellStyle name="Millares 3 5 5 2 2" xfId="7711" xr:uid="{33CC710C-251C-4044-8FFA-14E2FA5227E5}"/>
    <cellStyle name="Millares 3 5 5 3" xfId="7388" xr:uid="{0F3C393C-3FD9-4632-ADA1-DD6A925A4E29}"/>
    <cellStyle name="Millares 3 5 6" xfId="6916" xr:uid="{C7E76360-F437-442F-B8A3-ED16C3C9C1A8}"/>
    <cellStyle name="Millares 3 5 6 2" xfId="7557" xr:uid="{567786FD-73A0-44B1-A836-8551308D8600}"/>
    <cellStyle name="Millares 3 5 7" xfId="7236" xr:uid="{81E77883-1392-4298-86D7-700B67FBBBA4}"/>
    <cellStyle name="Millares 3 6" xfId="2000" xr:uid="{D01C6D45-43A7-4427-93ED-0EF9F9FAF100}"/>
    <cellStyle name="Millares 3 6 2" xfId="5164" xr:uid="{02A1B6B6-67E5-4903-8F0A-33FB5CB55B31}"/>
    <cellStyle name="Millares 3 6 2 2" xfId="6854" xr:uid="{5E7C2322-8B7E-4EEA-B5F2-7CB102C4209A}"/>
    <cellStyle name="Millares 3 6 2 2 2" xfId="7177" xr:uid="{CE41D463-C29E-4F4C-AB66-74783989D218}"/>
    <cellStyle name="Millares 3 6 2 2 2 2" xfId="7818" xr:uid="{892652C5-545C-4C65-BD00-1D9CDD6B0FB6}"/>
    <cellStyle name="Millares 3 6 2 2 3" xfId="7495" xr:uid="{D4A4C732-EA2C-4D8D-837D-C78C6A2024F2}"/>
    <cellStyle name="Millares 3 6 2 3" xfId="7013" xr:uid="{D35C1374-1924-449C-A4D2-E7339828B608}"/>
    <cellStyle name="Millares 3 6 2 3 2" xfId="7654" xr:uid="{00E23DB3-4854-4B19-855F-77D5845CD7F9}"/>
    <cellStyle name="Millares 3 6 2 4" xfId="7331" xr:uid="{C90640FD-09E8-4467-A8C8-AA25057C1138}"/>
    <cellStyle name="Millares 3 6 3" xfId="3795" xr:uid="{84994003-C295-4D0A-8835-C3174912FDA4}"/>
    <cellStyle name="Millares 3 6 3 2" xfId="6789" xr:uid="{DE984CA8-8361-4F27-8B9C-3A4F45E4EDAE}"/>
    <cellStyle name="Millares 3 6 3 2 2" xfId="7112" xr:uid="{6A099F6D-2FBA-41B1-BF43-886DD407DDEE}"/>
    <cellStyle name="Millares 3 6 3 2 2 2" xfId="7753" xr:uid="{F2A32640-E111-4736-B18B-CC5FC8065D89}"/>
    <cellStyle name="Millares 3 6 3 2 3" xfId="7430" xr:uid="{4166369E-F8FC-47EE-8691-0B8ED1D8DECB}"/>
    <cellStyle name="Millares 3 6 3 3" xfId="6948" xr:uid="{48449720-9D50-4D27-B953-A258D998EB9E}"/>
    <cellStyle name="Millares 3 6 3 3 2" xfId="7589" xr:uid="{D7229D57-876D-4EED-B256-39F2A2840FF6}"/>
    <cellStyle name="Millares 3 6 3 4" xfId="7268" xr:uid="{2C82E367-1B2C-4A81-9D9F-361C866683AA}"/>
    <cellStyle name="Millares 3 6 4" xfId="6748" xr:uid="{ADCCB835-026C-4955-8E26-8A7C0EF81F47}"/>
    <cellStyle name="Millares 3 6 4 2" xfId="7071" xr:uid="{001ADD59-ADC3-47CF-98C8-43F3F628B47F}"/>
    <cellStyle name="Millares 3 6 4 2 2" xfId="7712" xr:uid="{B5931357-9B5B-4A0D-A472-3506B61B1F7C}"/>
    <cellStyle name="Millares 3 6 4 3" xfId="7389" xr:uid="{CB25D6D9-93D1-4052-8EAB-EC5E83C14F94}"/>
    <cellStyle name="Millares 3 6 5" xfId="6917" xr:uid="{5B2658E0-B76F-46E0-9682-FA28DC4178E7}"/>
    <cellStyle name="Millares 3 6 5 2" xfId="7558" xr:uid="{9620BB9E-1117-41D1-8124-C4C6E8C7C7FF}"/>
    <cellStyle name="Millares 3 6 6" xfId="7237" xr:uid="{4C88A90D-24F5-4214-9F62-E8112E79E297}"/>
    <cellStyle name="Millares 3 7" xfId="2001" xr:uid="{44A9B87E-A70E-4BB2-978A-95D398B01876}"/>
    <cellStyle name="Millares 3 7 2" xfId="3796" xr:uid="{4E513D9D-4CA0-432A-AB0F-A65815450C6C}"/>
    <cellStyle name="Millares 3 7 2 2" xfId="6790" xr:uid="{B110B1A5-92BC-444E-A6D2-B8F1412579E1}"/>
    <cellStyle name="Millares 3 7 2 2 2" xfId="7113" xr:uid="{1485CAD7-0198-4561-8C3E-B5F45DA87E02}"/>
    <cellStyle name="Millares 3 7 2 2 2 2" xfId="7754" xr:uid="{08E6459A-0EC5-450D-BB8A-425497FA7387}"/>
    <cellStyle name="Millares 3 7 2 2 3" xfId="7431" xr:uid="{B6A41CA8-451C-4075-B7CC-10A5524B3AC8}"/>
    <cellStyle name="Millares 3 7 2 3" xfId="6949" xr:uid="{4F60C091-97C8-4467-9A67-A601A5B20BCD}"/>
    <cellStyle name="Millares 3 7 2 3 2" xfId="7590" xr:uid="{26A036E0-75A4-4DF7-A560-E6A4A26AAB55}"/>
    <cellStyle name="Millares 3 7 2 4" xfId="7269" xr:uid="{2F22695E-97EA-4961-A9D3-529F7E856CDB}"/>
    <cellStyle name="Millares 3 7 3" xfId="6749" xr:uid="{1688D9A4-CFB5-4E2B-B570-ABFD80D361D5}"/>
    <cellStyle name="Millares 3 7 3 2" xfId="7072" xr:uid="{DA6A871B-7E0E-4C9E-A403-B1BF7CB792EA}"/>
    <cellStyle name="Millares 3 7 3 2 2" xfId="7713" xr:uid="{D510D2B8-0535-41F1-A231-A55EFFA46E3C}"/>
    <cellStyle name="Millares 3 7 3 3" xfId="7390" xr:uid="{8BD94FE4-1301-451B-B6CF-E950C4375174}"/>
    <cellStyle name="Millares 3 7 4" xfId="6918" xr:uid="{345F2B4A-FBCB-49FA-B336-9A3A4499AC89}"/>
    <cellStyle name="Millares 3 7 4 2" xfId="7559" xr:uid="{09A5010D-A297-415D-8447-DB38EE64A0C2}"/>
    <cellStyle name="Millares 3 7 5" xfId="7238" xr:uid="{540F4268-6EBB-407F-9271-EEE39B510DE7}"/>
    <cellStyle name="Millares 3 8" xfId="2002" xr:uid="{B1FD6D86-0946-47BA-9AEA-F617239F8678}"/>
    <cellStyle name="Millares 3 8 2" xfId="3797" xr:uid="{9926B33D-C072-47BD-9DF9-3DE9723CB44F}"/>
    <cellStyle name="Millares 3 8 2 2" xfId="6791" xr:uid="{36EFF455-EEF9-4961-B165-BED7ABFE98EF}"/>
    <cellStyle name="Millares 3 8 2 2 2" xfId="7114" xr:uid="{A0A7233F-F9AC-40A6-AFED-6D5408412697}"/>
    <cellStyle name="Millares 3 8 2 2 2 2" xfId="7755" xr:uid="{D4F233A0-96E7-4925-9561-D9C33EB10B10}"/>
    <cellStyle name="Millares 3 8 2 2 3" xfId="7432" xr:uid="{9A93B8A1-B18C-4114-B338-67628CAADA4D}"/>
    <cellStyle name="Millares 3 8 2 3" xfId="6950" xr:uid="{8E49B037-1EE3-49B4-B2A6-938CE11A1EDA}"/>
    <cellStyle name="Millares 3 8 2 3 2" xfId="7591" xr:uid="{41484E7D-8F69-4C7C-B288-B4BC723B574C}"/>
    <cellStyle name="Millares 3 8 2 4" xfId="7270" xr:uid="{043935AF-F348-43AD-843D-1A87559079CF}"/>
    <cellStyle name="Millares 3 8 3" xfId="6750" xr:uid="{375DE637-2B3C-42CE-B848-643799D5B249}"/>
    <cellStyle name="Millares 3 8 3 2" xfId="7073" xr:uid="{5177EBC8-B62F-4AA6-A574-4D1BB1571052}"/>
    <cellStyle name="Millares 3 8 3 2 2" xfId="7714" xr:uid="{07BE2A6C-6AE3-4E62-8A4B-DBE37120EDCF}"/>
    <cellStyle name="Millares 3 8 3 3" xfId="7391" xr:uid="{A615DE4C-01F2-4759-A31B-9BD918F92A51}"/>
    <cellStyle name="Millares 3 8 4" xfId="6919" xr:uid="{6B6A101C-56C9-4F07-BC37-D6F0164D2C65}"/>
    <cellStyle name="Millares 3 8 4 2" xfId="7560" xr:uid="{1F3F1D3F-D7F9-43C4-A778-5480023AEFDD}"/>
    <cellStyle name="Millares 3 8 5" xfId="7239" xr:uid="{6E61985A-A3F4-4A47-ACB3-2AE67A59C7B3}"/>
    <cellStyle name="Millares 3 9" xfId="5165" xr:uid="{DD7A5887-5669-462C-82F6-F8FDAAB03701}"/>
    <cellStyle name="Millares 3 9 2" xfId="6855" xr:uid="{8021CC0F-0D1D-45E7-9B78-C44686072204}"/>
    <cellStyle name="Millares 3 9 2 2" xfId="7178" xr:uid="{91CF562E-651D-45E9-AEFC-0987AA597536}"/>
    <cellStyle name="Millares 3 9 2 2 2" xfId="7819" xr:uid="{895FB430-8E65-4744-BC0E-375F021089BF}"/>
    <cellStyle name="Millares 3 9 2 3" xfId="7496" xr:uid="{BB470F46-ACAE-451E-9CBE-49F7298928D7}"/>
    <cellStyle name="Millares 3 9 3" xfId="7014" xr:uid="{1A32FC52-67F5-42BA-A9C3-C501D71DF812}"/>
    <cellStyle name="Millares 3 9 3 2" xfId="7655" xr:uid="{407E1D36-E013-47E8-A614-30D0674A54E9}"/>
    <cellStyle name="Millares 3 9 4" xfId="7332" xr:uid="{C1879DCB-C4D2-496C-8A30-7E030D0854A3}"/>
    <cellStyle name="Millares 3_Deuda septiembre_marcos" xfId="2003" xr:uid="{38F12C1E-0F67-4BE3-B2FB-4BE0EAB0FE3C}"/>
    <cellStyle name="Millares 30" xfId="5166" xr:uid="{2A5425E7-32F5-4545-B9BF-4B0F09689361}"/>
    <cellStyle name="Millares 31" xfId="5167" xr:uid="{7321A162-BC48-44D0-BBDE-A84CCB027C57}"/>
    <cellStyle name="Millares 32" xfId="5168" xr:uid="{B6D894AD-71C2-4CA2-B8A6-F0806A7157CF}"/>
    <cellStyle name="Millares 32 2" xfId="6856" xr:uid="{74549F10-CF54-423C-BE7E-F91997ACB0F5}"/>
    <cellStyle name="Millares 32 2 2" xfId="7179" xr:uid="{E06E4255-9F34-4154-9649-F08CE393D48E}"/>
    <cellStyle name="Millares 32 2 2 2" xfId="7820" xr:uid="{0A65DC2C-2AC9-4B69-83C0-1F4ACBEAA495}"/>
    <cellStyle name="Millares 32 2 3" xfId="7497" xr:uid="{BD176A49-CB3F-4F1C-81AA-8B1B0436C7B2}"/>
    <cellStyle name="Millares 32 3" xfId="7015" xr:uid="{D622D667-B8A2-46F0-8488-802283953F46}"/>
    <cellStyle name="Millares 32 3 2" xfId="7656" xr:uid="{AAD3D75E-AA01-46E7-8288-869DBB43DA1D}"/>
    <cellStyle name="Millares 32 4" xfId="7333" xr:uid="{1E12EA01-335E-437C-9A6A-6CF1D37CEC80}"/>
    <cellStyle name="Millares 33" xfId="3818" xr:uid="{C806F024-66FC-4952-8A02-574CC4685309}"/>
    <cellStyle name="Millares 33 2" xfId="6811" xr:uid="{903C248D-3DD8-45EB-87DD-B32EC9FE5EAB}"/>
    <cellStyle name="Millares 33 2 2" xfId="7134" xr:uid="{868E1DF1-DA3F-4BE8-BB68-498CBF85B92E}"/>
    <cellStyle name="Millares 33 2 2 2" xfId="7775" xr:uid="{7C64B0C3-644C-4E3F-898C-0C17FAF350D6}"/>
    <cellStyle name="Millares 33 2 3" xfId="7452" xr:uid="{8F1F11D8-5C29-4C5E-85C4-FCCC06BCDA4B}"/>
    <cellStyle name="Millares 33 3" xfId="6970" xr:uid="{ACB82040-0DBF-457A-AA60-EE9495641C2A}"/>
    <cellStyle name="Millares 33 3 2" xfId="7611" xr:uid="{FBD74211-8061-45A9-8450-D5F121D50011}"/>
    <cellStyle name="Millares 33 4" xfId="7290" xr:uid="{902C6F82-0004-4E79-9C4D-3E4AA27C5075}"/>
    <cellStyle name="Millares 34" xfId="7344" xr:uid="{74053D83-1B13-4A99-91D7-561AB3DDD302}"/>
    <cellStyle name="Millares 35" xfId="7343" xr:uid="{5DAE3E8A-F9AC-4BA0-97F4-86979CF4A59E}"/>
    <cellStyle name="Millares 36" xfId="7229" xr:uid="{9E3A4472-89E8-423F-9DF5-1DF187F5FE6C}"/>
    <cellStyle name="Millares 37" xfId="7860" xr:uid="{37AD6EE8-45C8-4908-A742-52EC8388404E}"/>
    <cellStyle name="Millares 38" xfId="7861" xr:uid="{2D8B1C58-1EC5-424C-BD9C-9DDF1EA5C085}"/>
    <cellStyle name="Millares 39" xfId="7864" xr:uid="{5867BC79-31A3-4E0F-BCDD-CC1AFBE5093A}"/>
    <cellStyle name="Millares 4" xfId="2004" xr:uid="{509712BA-F2BC-452A-8D20-4D8630C23FFD}"/>
    <cellStyle name="Millares 4 2" xfId="2005" xr:uid="{FD76A1AC-EBFE-41F4-B168-F7A2A04D6BCE}"/>
    <cellStyle name="Millares 4 2 2" xfId="5169" xr:uid="{B9AC1566-6468-4421-A455-6928CFB79398}"/>
    <cellStyle name="Millares 4 3" xfId="2006" xr:uid="{94EA0917-C073-4B20-9700-67BBD8F5FA03}"/>
    <cellStyle name="Millares 4 3 2" xfId="5170" xr:uid="{1F6DE94C-9EE3-4652-A2EC-C27667A7F746}"/>
    <cellStyle name="Millares 4 4" xfId="2007" xr:uid="{4FA122C2-3992-4DE3-BB9D-996C8915619B}"/>
    <cellStyle name="Millares 4 4 2" xfId="5171" xr:uid="{10CF0AE4-0D6A-4657-BCFC-FE848A638029}"/>
    <cellStyle name="Millares 4 5" xfId="2008" xr:uid="{77B26DD0-5708-4950-9FB1-E4977CDC4351}"/>
    <cellStyle name="Millares 4 5 2" xfId="5172" xr:uid="{5575488E-96E8-4E73-996A-2F73D3C5E22A}"/>
    <cellStyle name="Millares 4 6" xfId="2009" xr:uid="{D3C730FC-A092-4992-9A1A-397EC5A5CB85}"/>
    <cellStyle name="Millares 4 6 2" xfId="5173" xr:uid="{07EAEB01-D941-4012-96FE-348E5027731D}"/>
    <cellStyle name="Millares 4 7" xfId="2010" xr:uid="{6D426F7A-DDC7-4AB3-9A48-D71000459C60}"/>
    <cellStyle name="Millares 4 8" xfId="2011" xr:uid="{C378C7B3-7974-433A-B8E9-B4E058C3A82A}"/>
    <cellStyle name="Millares 4_Graficos 2009" xfId="2012" xr:uid="{5B0071B2-3088-42E6-864E-5D2724C69ADC}"/>
    <cellStyle name="Millares 40" xfId="7865" xr:uid="{8FC8DB49-82FB-45AE-A8E1-90D5EC6FAFD6}"/>
    <cellStyle name="Millares 41" xfId="7866" xr:uid="{D2F03AB5-6EAD-495C-95E3-2496791753E7}"/>
    <cellStyle name="Millares 42" xfId="7871" xr:uid="{603396E5-BC77-461F-981F-883DDAC9ADA5}"/>
    <cellStyle name="Millares 43" xfId="7870" xr:uid="{B007E177-42A1-46B6-985B-0541BC4F2CEA}"/>
    <cellStyle name="Millares 44" xfId="7878" xr:uid="{4789FE7C-5D07-44E9-A39F-761A0289EBF3}"/>
    <cellStyle name="Millares 45" xfId="7882" xr:uid="{86FAC4AA-CB6E-4AA5-8A66-DC8C88BD547A}"/>
    <cellStyle name="Millares 46" xfId="7886" xr:uid="{5699B00E-F663-4CDA-901A-217DA5651F5B}"/>
    <cellStyle name="Millares 47" xfId="7888" xr:uid="{ED0306A3-D257-429B-AB5E-DDE6BDD4E8D4}"/>
    <cellStyle name="Millares 49" xfId="7884" xr:uid="{672E100A-9F5A-4BD5-9308-B4A25C3F8ABA}"/>
    <cellStyle name="Millares 5" xfId="2013" xr:uid="{F8664273-102D-4297-9602-690C6F5C22D5}"/>
    <cellStyle name="Millares 5 10" xfId="6751" xr:uid="{0969EB5C-9678-431F-94D5-0F69D9CBF365}"/>
    <cellStyle name="Millares 5 10 2" xfId="7074" xr:uid="{1FEED93E-AB3C-492A-9C45-43D27EE8346C}"/>
    <cellStyle name="Millares 5 10 2 2" xfId="7715" xr:uid="{6F8A6484-AD63-4188-B531-881394D9D122}"/>
    <cellStyle name="Millares 5 10 3" xfId="7392" xr:uid="{393DF9B2-566F-4918-B582-A8109FC7F6D3}"/>
    <cellStyle name="Millares 5 11" xfId="6920" xr:uid="{2B2E6AF0-FA20-4A26-AD38-390ED90CCEA2}"/>
    <cellStyle name="Millares 5 11 2" xfId="7561" xr:uid="{956FC5CE-7EF5-4CE8-8500-059F0362A96F}"/>
    <cellStyle name="Millares 5 12" xfId="7240" xr:uid="{FD1AE94F-E6FD-4C2C-AFC1-C250C183521F}"/>
    <cellStyle name="Millares 5 2" xfId="2014" xr:uid="{C21A5BB7-9A69-44FC-A1CE-7F3EC7DB1E1C}"/>
    <cellStyle name="Millares 5 2 2" xfId="5174" xr:uid="{B5C0A9A0-01B0-4E3A-8D01-3DDA386038FE}"/>
    <cellStyle name="Millares 5 2 2 2" xfId="6857" xr:uid="{7151583A-D5E7-4B23-98E3-4657C1C16C70}"/>
    <cellStyle name="Millares 5 2 2 2 2" xfId="7180" xr:uid="{0C5202A1-CCF7-4FAA-B51E-E562166E98F1}"/>
    <cellStyle name="Millares 5 2 2 2 2 2" xfId="7821" xr:uid="{0A0A52B4-7006-4A41-9924-BA8C4F899361}"/>
    <cellStyle name="Millares 5 2 2 2 3" xfId="7498" xr:uid="{BF35301D-25AB-4E83-8E98-856F581F5771}"/>
    <cellStyle name="Millares 5 2 2 3" xfId="7016" xr:uid="{A3CB93A5-7922-4049-8FE0-828E915ED2A7}"/>
    <cellStyle name="Millares 5 2 2 3 2" xfId="7657" xr:uid="{B387EFEF-7F21-4431-9F07-A325BCACD7F7}"/>
    <cellStyle name="Millares 5 2 2 4" xfId="7334" xr:uid="{E6A56735-D80B-4817-9566-16968F547E52}"/>
    <cellStyle name="Millares 5 2 3" xfId="3799" xr:uid="{E81DB012-9403-4E35-A71B-2E05A26574A1}"/>
    <cellStyle name="Millares 5 2 3 2" xfId="6793" xr:uid="{2FE3C63C-8E5E-4BCA-9BEB-A8BC33EE5745}"/>
    <cellStyle name="Millares 5 2 3 2 2" xfId="7116" xr:uid="{FFA775D7-CD83-4BE5-8A82-19C15DB0CA4F}"/>
    <cellStyle name="Millares 5 2 3 2 2 2" xfId="7757" xr:uid="{94057913-452F-4D44-BAD1-8DB4ADDD05C9}"/>
    <cellStyle name="Millares 5 2 3 2 3" xfId="7434" xr:uid="{AEB2DB44-07E2-4817-B989-062D4FE79BDD}"/>
    <cellStyle name="Millares 5 2 3 3" xfId="6952" xr:uid="{F0645402-5706-4502-8F12-C658C9F3CA1F}"/>
    <cellStyle name="Millares 5 2 3 3 2" xfId="7593" xr:uid="{A5FE5E74-7F94-4031-872F-7355E3617CFE}"/>
    <cellStyle name="Millares 5 2 3 4" xfId="7272" xr:uid="{92FDAB48-3FB7-4799-AC4D-BF9120B41119}"/>
    <cellStyle name="Millares 5 2 4" xfId="6752" xr:uid="{BB17C865-B993-4314-8C73-DAA9AEEB9D3A}"/>
    <cellStyle name="Millares 5 2 4 2" xfId="7075" xr:uid="{ED42721E-8AA0-43E4-AF39-87AE2694B720}"/>
    <cellStyle name="Millares 5 2 4 2 2" xfId="7716" xr:uid="{FF919AF0-0AB4-45CE-9D44-54D66EB82441}"/>
    <cellStyle name="Millares 5 2 4 3" xfId="7393" xr:uid="{6D02C108-3797-4FF3-AEC7-610A04784984}"/>
    <cellStyle name="Millares 5 2 5" xfId="6921" xr:uid="{47040A53-2EAB-43F1-89C1-48E88EA4DE5D}"/>
    <cellStyle name="Millares 5 2 5 2" xfId="7562" xr:uid="{6B2A80F6-867E-4DFC-B96A-FE0FD78F087E}"/>
    <cellStyle name="Millares 5 2 6" xfId="7241" xr:uid="{360157BE-5902-4A06-832F-91F421947DC5}"/>
    <cellStyle name="Millares 5 3" xfId="2015" xr:uid="{E45ADEFF-7F7F-4D13-A8BC-A2149F44580B}"/>
    <cellStyle name="Millares 5 3 2" xfId="5175" xr:uid="{FB111033-3F55-421B-BDA0-BD48FF06D1D8}"/>
    <cellStyle name="Millares 5 3 2 2" xfId="6858" xr:uid="{B87B1A48-CDD3-4149-AC2F-3E9BF6099E6F}"/>
    <cellStyle name="Millares 5 3 2 2 2" xfId="7181" xr:uid="{568C1E50-9BAD-4CD1-B2E4-14886BA14DF8}"/>
    <cellStyle name="Millares 5 3 2 2 2 2" xfId="7822" xr:uid="{728273FD-E82B-4CD7-845D-D4A020E14DA9}"/>
    <cellStyle name="Millares 5 3 2 2 3" xfId="7499" xr:uid="{1E7FD3BA-8B66-4436-ACB0-3543B9D26F43}"/>
    <cellStyle name="Millares 5 3 2 3" xfId="7017" xr:uid="{C9AEE078-38CA-4550-BB02-9CB5A374E919}"/>
    <cellStyle name="Millares 5 3 2 3 2" xfId="7658" xr:uid="{AA19E769-DE71-4272-A527-653614AAACA4}"/>
    <cellStyle name="Millares 5 3 2 4" xfId="7335" xr:uid="{C57C8005-3AA7-49C5-BC20-7315B589B977}"/>
    <cellStyle name="Millares 5 3 3" xfId="3800" xr:uid="{B8C38885-51C4-495C-A279-2195C4B37C86}"/>
    <cellStyle name="Millares 5 3 3 2" xfId="6794" xr:uid="{A8CE77CE-9630-4751-BFC7-DD436873CB95}"/>
    <cellStyle name="Millares 5 3 3 2 2" xfId="7117" xr:uid="{AB996D6B-5877-4B99-A812-908C5FF8754A}"/>
    <cellStyle name="Millares 5 3 3 2 2 2" xfId="7758" xr:uid="{54C2B342-CCCF-41FF-9174-6F8C54490F08}"/>
    <cellStyle name="Millares 5 3 3 2 3" xfId="7435" xr:uid="{0EC090BB-AC3F-4035-A4AD-AC51C947805B}"/>
    <cellStyle name="Millares 5 3 3 3" xfId="6953" xr:uid="{639A98C3-39D9-4B87-A51D-CC7EFBC58649}"/>
    <cellStyle name="Millares 5 3 3 3 2" xfId="7594" xr:uid="{45035A90-BEA0-4F60-BF8E-E21A948EB332}"/>
    <cellStyle name="Millares 5 3 3 4" xfId="7273" xr:uid="{A7185B59-7A8F-429B-B992-9DF9EB3325E4}"/>
    <cellStyle name="Millares 5 3 4" xfId="6753" xr:uid="{78F1A702-177E-4D23-A97E-1A8DBEDE829B}"/>
    <cellStyle name="Millares 5 3 4 2" xfId="7076" xr:uid="{88928A52-F19E-40A3-8613-C8F9A8B48F31}"/>
    <cellStyle name="Millares 5 3 4 2 2" xfId="7717" xr:uid="{67D3D5C0-EA35-43EC-8C0F-824379EA6537}"/>
    <cellStyle name="Millares 5 3 4 3" xfId="7394" xr:uid="{416FB4B1-6E08-4479-9A55-7FC78C36135B}"/>
    <cellStyle name="Millares 5 3 5" xfId="6922" xr:uid="{7008D25B-AE1F-4497-BD70-E3F1F866D202}"/>
    <cellStyle name="Millares 5 3 5 2" xfId="7563" xr:uid="{CA138BB1-65F8-4495-A839-FDFDD2F25FCD}"/>
    <cellStyle name="Millares 5 3 6" xfId="7242" xr:uid="{C6B75443-D1DB-4BAC-9965-E481FE25B4CC}"/>
    <cellStyle name="Millares 5 4" xfId="2016" xr:uid="{30633823-ECC8-4DF9-B1BA-062737D98F5A}"/>
    <cellStyle name="Millares 5 4 2" xfId="5176" xr:uid="{5FD8F74F-E963-4707-9CC8-14C735C20783}"/>
    <cellStyle name="Millares 5 4 2 2" xfId="6859" xr:uid="{03E1D01A-92A7-4F0D-B91E-2BBB6C682F0E}"/>
    <cellStyle name="Millares 5 4 2 2 2" xfId="7182" xr:uid="{FD4B472D-E046-4898-AD54-9A84B23B6048}"/>
    <cellStyle name="Millares 5 4 2 2 2 2" xfId="7823" xr:uid="{0052BC9F-C0A3-4373-9AC0-3F3DF529FB06}"/>
    <cellStyle name="Millares 5 4 2 2 3" xfId="7500" xr:uid="{2B2E87E3-3E7E-41B0-BCA0-92EFDC56DFB2}"/>
    <cellStyle name="Millares 5 4 2 3" xfId="7018" xr:uid="{089E492C-E0DD-46A0-AE92-4209215C8804}"/>
    <cellStyle name="Millares 5 4 2 3 2" xfId="7659" xr:uid="{56C17FDC-D998-4072-AB5C-1CA38AEE2387}"/>
    <cellStyle name="Millares 5 4 2 4" xfId="7336" xr:uid="{D22766FA-7134-4337-895A-016EC4721BC7}"/>
    <cellStyle name="Millares 5 4 3" xfId="3801" xr:uid="{2DBBE51E-268F-42A2-A5B4-3765F24DE15D}"/>
    <cellStyle name="Millares 5 4 3 2" xfId="6795" xr:uid="{200931DC-F971-4C3F-9626-F1ED688E4081}"/>
    <cellStyle name="Millares 5 4 3 2 2" xfId="7118" xr:uid="{DBE2483A-2043-4C8C-8F94-213771F0FF3A}"/>
    <cellStyle name="Millares 5 4 3 2 2 2" xfId="7759" xr:uid="{E063C2B2-DF42-49AB-8C44-C8801B8988F1}"/>
    <cellStyle name="Millares 5 4 3 2 3" xfId="7436" xr:uid="{F495FEBF-DE78-4764-9531-0B357D58EC56}"/>
    <cellStyle name="Millares 5 4 3 3" xfId="6954" xr:uid="{3A535F24-6D83-4C6A-878D-71A6F12D93D3}"/>
    <cellStyle name="Millares 5 4 3 3 2" xfId="7595" xr:uid="{2DD85D0F-1AB5-42FB-8B45-B9871B974022}"/>
    <cellStyle name="Millares 5 4 3 4" xfId="7274" xr:uid="{A71A0479-62EE-4CEE-B37A-DE9DA057742E}"/>
    <cellStyle name="Millares 5 4 4" xfId="6754" xr:uid="{3E52BE9C-1859-4806-811C-8132173EE688}"/>
    <cellStyle name="Millares 5 4 4 2" xfId="7077" xr:uid="{E8D6D5D7-0F21-4AC8-B9B0-43B7124ACDF2}"/>
    <cellStyle name="Millares 5 4 4 2 2" xfId="7718" xr:uid="{1828AD17-E591-4A0C-8ED2-7F7E10261CCA}"/>
    <cellStyle name="Millares 5 4 4 3" xfId="7395" xr:uid="{6D8B3B3C-06DE-4804-A889-BDC642C59F8B}"/>
    <cellStyle name="Millares 5 4 5" xfId="6923" xr:uid="{4BF397D4-026D-4958-8B30-CA2EE58F55FD}"/>
    <cellStyle name="Millares 5 4 5 2" xfId="7564" xr:uid="{520EAC96-30A4-42FB-9B72-9FD9DF2259AA}"/>
    <cellStyle name="Millares 5 4 6" xfId="7243" xr:uid="{76388A8A-E7EA-4B1E-AD0A-241C0C9B8C58}"/>
    <cellStyle name="Millares 5 5" xfId="2017" xr:uid="{FC9E05F0-D6E0-4816-A7B0-D8612D1C5C4F}"/>
    <cellStyle name="Millares 5 5 2" xfId="5177" xr:uid="{0AA8CF8A-A839-44E6-8195-69484C19FE03}"/>
    <cellStyle name="Millares 5 5 2 2" xfId="6860" xr:uid="{AD67EEC4-B458-4F02-86B8-2DEB4FB1DF71}"/>
    <cellStyle name="Millares 5 5 2 2 2" xfId="7183" xr:uid="{50C2D656-293C-41E5-9C37-5AB9D7366F95}"/>
    <cellStyle name="Millares 5 5 2 2 2 2" xfId="7824" xr:uid="{53F8801E-26E8-4F2F-8881-6792A74E50C4}"/>
    <cellStyle name="Millares 5 5 2 2 3" xfId="7501" xr:uid="{9975CEE6-279B-4D0C-9CD8-FA2BED4456FF}"/>
    <cellStyle name="Millares 5 5 2 3" xfId="7019" xr:uid="{A1D307B4-D558-4916-A588-E1D242B312C2}"/>
    <cellStyle name="Millares 5 5 2 3 2" xfId="7660" xr:uid="{38698B14-295E-40C0-9D84-0CB6981E193A}"/>
    <cellStyle name="Millares 5 5 2 4" xfId="7337" xr:uid="{0EDD5DF0-DBC1-45F9-8083-FAB5414E5864}"/>
    <cellStyle name="Millares 5 5 3" xfId="3802" xr:uid="{5054649C-2007-4AFC-9952-1BE8BF5F914E}"/>
    <cellStyle name="Millares 5 5 3 2" xfId="6796" xr:uid="{C2DBD61D-14EC-4D9E-9F1E-7A53E0CFA590}"/>
    <cellStyle name="Millares 5 5 3 2 2" xfId="7119" xr:uid="{BA47A06B-9E6C-4AB3-8237-612638436CA8}"/>
    <cellStyle name="Millares 5 5 3 2 2 2" xfId="7760" xr:uid="{FAC17AA7-D07F-4984-9514-B76BE282682E}"/>
    <cellStyle name="Millares 5 5 3 2 3" xfId="7437" xr:uid="{F56E504C-6032-4BAA-80E2-9F2690A7BC1A}"/>
    <cellStyle name="Millares 5 5 3 3" xfId="6955" xr:uid="{CA6046AA-28B8-40A9-BB60-D01CF4A0F044}"/>
    <cellStyle name="Millares 5 5 3 3 2" xfId="7596" xr:uid="{F00BDD4C-F9A0-4D5A-9DF8-772BB442CB9E}"/>
    <cellStyle name="Millares 5 5 3 4" xfId="7275" xr:uid="{354B7680-85B8-4AAB-A083-836986FB3C07}"/>
    <cellStyle name="Millares 5 5 4" xfId="6755" xr:uid="{6A7E9EF5-02E8-4BD7-89B0-B0AB44BD3914}"/>
    <cellStyle name="Millares 5 5 4 2" xfId="7078" xr:uid="{DB1603A5-98A4-4549-80B2-873E54288494}"/>
    <cellStyle name="Millares 5 5 4 2 2" xfId="7719" xr:uid="{5501B293-C301-48F0-AEA1-BB6DAD94641A}"/>
    <cellStyle name="Millares 5 5 4 3" xfId="7396" xr:uid="{FBE92BDE-379F-4B04-B991-CB3776812AAA}"/>
    <cellStyle name="Millares 5 5 5" xfId="6924" xr:uid="{1028C00F-BBC0-4565-A389-7FBF7CD6E074}"/>
    <cellStyle name="Millares 5 5 5 2" xfId="7565" xr:uid="{F0553043-D3BC-417D-8ABB-19265D8B326F}"/>
    <cellStyle name="Millares 5 5 6" xfId="7244" xr:uid="{977300A3-7BD3-4F49-B2B1-C30F295FFC37}"/>
    <cellStyle name="Millares 5 6" xfId="2018" xr:uid="{91ED0733-F01C-432A-B21B-8D1E0C109A02}"/>
    <cellStyle name="Millares 5 6 2" xfId="5178" xr:uid="{84D351BD-EC40-4B93-9B22-071F94D99AFE}"/>
    <cellStyle name="Millares 5 6 2 2" xfId="6861" xr:uid="{7AD0CA3C-BB7B-4F8F-8ACB-FBD4F2C4FA3E}"/>
    <cellStyle name="Millares 5 6 2 2 2" xfId="7184" xr:uid="{93BBDF9E-5BB9-4EC7-BDAE-AAF341DE7328}"/>
    <cellStyle name="Millares 5 6 2 2 2 2" xfId="7825" xr:uid="{7A118D0F-5BE6-4567-89B3-8A3A896D1682}"/>
    <cellStyle name="Millares 5 6 2 2 3" xfId="7502" xr:uid="{07A166F7-6663-4C25-8A1B-0B17D7270B82}"/>
    <cellStyle name="Millares 5 6 2 3" xfId="7020" xr:uid="{E9CA1BBC-9E74-4B86-89D9-2F2569CF563D}"/>
    <cellStyle name="Millares 5 6 2 3 2" xfId="7661" xr:uid="{43011681-5439-4F2D-8E6C-20F63092F38A}"/>
    <cellStyle name="Millares 5 6 2 4" xfId="7338" xr:uid="{12499931-70F3-4280-B8C7-BFAD6F4561D0}"/>
    <cellStyle name="Millares 5 6 3" xfId="3803" xr:uid="{E1566568-31C7-48B9-93B5-AF717597F1DE}"/>
    <cellStyle name="Millares 5 6 3 2" xfId="6797" xr:uid="{3380E45F-B936-49FC-8F25-C994C57EB89D}"/>
    <cellStyle name="Millares 5 6 3 2 2" xfId="7120" xr:uid="{1269728D-BD87-4165-8A4E-E9EBCF77EAEF}"/>
    <cellStyle name="Millares 5 6 3 2 2 2" xfId="7761" xr:uid="{A1A8F6FC-A428-4075-8AE6-F4C186557F2B}"/>
    <cellStyle name="Millares 5 6 3 2 3" xfId="7438" xr:uid="{CE5FAE57-4BD1-4C7A-8B3F-EFBD69DE5D6C}"/>
    <cellStyle name="Millares 5 6 3 3" xfId="6956" xr:uid="{133A61C1-56C9-4E85-B1F8-6B9283B2E52D}"/>
    <cellStyle name="Millares 5 6 3 3 2" xfId="7597" xr:uid="{BF4FCAAF-E7E0-404D-AA96-FDA72E1B0DA2}"/>
    <cellStyle name="Millares 5 6 3 4" xfId="7276" xr:uid="{9C6E5877-8C8B-4FDD-AEC8-B307105645D0}"/>
    <cellStyle name="Millares 5 6 4" xfId="6756" xr:uid="{18E63123-D17D-46FD-89E7-B1F4DFC4CAC6}"/>
    <cellStyle name="Millares 5 6 4 2" xfId="7079" xr:uid="{92480591-64C9-49BA-9E0B-2D72CA4EAD9E}"/>
    <cellStyle name="Millares 5 6 4 2 2" xfId="7720" xr:uid="{7C61EE31-FFFD-4058-B7CB-3C66D9CCF10C}"/>
    <cellStyle name="Millares 5 6 4 3" xfId="7397" xr:uid="{A7A7223E-80B9-44C9-95C1-F9D0FB6BCF1B}"/>
    <cellStyle name="Millares 5 6 5" xfId="6925" xr:uid="{B75914DE-436B-4919-BCCE-541DCA9222BD}"/>
    <cellStyle name="Millares 5 6 5 2" xfId="7566" xr:uid="{C3E544E1-6050-4175-A149-6A68DE32CDE8}"/>
    <cellStyle name="Millares 5 6 6" xfId="7245" xr:uid="{C150333C-6BBB-4041-8712-77159CC601F4}"/>
    <cellStyle name="Millares 5 7" xfId="2019" xr:uid="{5AB2217D-4684-44D8-92B5-2CAE1F2F7B1F}"/>
    <cellStyle name="Millares 5 7 2" xfId="3804" xr:uid="{D0A1CECE-4490-402E-8108-DD8D92A5AD2C}"/>
    <cellStyle name="Millares 5 7 2 2" xfId="6798" xr:uid="{A070F603-895D-46C1-BCE1-DEE746E6D1D6}"/>
    <cellStyle name="Millares 5 7 2 2 2" xfId="7121" xr:uid="{F9BE5F50-2DA0-496B-A41A-5DAA7ED97C8A}"/>
    <cellStyle name="Millares 5 7 2 2 2 2" xfId="7762" xr:uid="{9D08841B-473E-4C7F-BBB9-6F66E6B3D394}"/>
    <cellStyle name="Millares 5 7 2 2 3" xfId="7439" xr:uid="{977A579B-1F12-48FB-8F0D-7B9A3F02EBCF}"/>
    <cellStyle name="Millares 5 7 2 3" xfId="6957" xr:uid="{4797B618-105F-4789-AD29-C4F726CEA1B8}"/>
    <cellStyle name="Millares 5 7 2 3 2" xfId="7598" xr:uid="{66732D13-00D2-4F6B-A95A-09ACB1EE660E}"/>
    <cellStyle name="Millares 5 7 2 4" xfId="7277" xr:uid="{5A7139F0-1EA2-4D47-B468-ADB60141FE69}"/>
    <cellStyle name="Millares 5 7 3" xfId="6757" xr:uid="{FF972234-6577-44F4-9D92-36C3BB72F41F}"/>
    <cellStyle name="Millares 5 7 3 2" xfId="7080" xr:uid="{887CCF9E-A52C-45F6-8FA4-A7AB4009624E}"/>
    <cellStyle name="Millares 5 7 3 2 2" xfId="7721" xr:uid="{9023C59D-B209-4664-8F19-47F19649AA1A}"/>
    <cellStyle name="Millares 5 7 3 3" xfId="7398" xr:uid="{14DBC1E1-ED79-4D45-AB5B-D267C614A316}"/>
    <cellStyle name="Millares 5 7 4" xfId="6926" xr:uid="{7B475A74-9439-4390-9946-76A5C7D725DC}"/>
    <cellStyle name="Millares 5 7 4 2" xfId="7567" xr:uid="{2DDC7CA1-2167-4115-A0D0-C70BE1FDA467}"/>
    <cellStyle name="Millares 5 7 5" xfId="7246" xr:uid="{7DC5B4E4-9411-4E61-9935-76AE9C044DC5}"/>
    <cellStyle name="Millares 5 8" xfId="2020" xr:uid="{8495B64F-8E56-4F90-AC6D-B84AE07A75CD}"/>
    <cellStyle name="Millares 5 8 2" xfId="3805" xr:uid="{45DBCA10-DE8B-4FC2-B710-806F3097D8B4}"/>
    <cellStyle name="Millares 5 8 2 2" xfId="6799" xr:uid="{49AB465E-F580-4F04-9B0A-99E71417AB3E}"/>
    <cellStyle name="Millares 5 8 2 2 2" xfId="7122" xr:uid="{099421B4-B488-4655-8270-9D7CF82CA3AD}"/>
    <cellStyle name="Millares 5 8 2 2 2 2" xfId="7763" xr:uid="{FC4CD6F0-27EE-4184-B8C7-88F00A885BAF}"/>
    <cellStyle name="Millares 5 8 2 2 3" xfId="7440" xr:uid="{F1645AAA-FE9A-4920-80DD-8710C52CF09B}"/>
    <cellStyle name="Millares 5 8 2 3" xfId="6958" xr:uid="{C460F1C1-4043-4C9A-BA8B-DC760C04E177}"/>
    <cellStyle name="Millares 5 8 2 3 2" xfId="7599" xr:uid="{87E6BD3E-E834-4232-A177-237899797A7D}"/>
    <cellStyle name="Millares 5 8 2 4" xfId="7278" xr:uid="{EB90476F-41A3-416F-9812-3D5B21DDD6A7}"/>
    <cellStyle name="Millares 5 8 3" xfId="6758" xr:uid="{E790B5BA-9EF0-44B9-AD3F-349D3A9EA01A}"/>
    <cellStyle name="Millares 5 8 3 2" xfId="7081" xr:uid="{6E64DFE5-DB99-4100-94EF-9A0004770A2E}"/>
    <cellStyle name="Millares 5 8 3 2 2" xfId="7722" xr:uid="{B565F702-8323-4415-B8DC-9597488FE02B}"/>
    <cellStyle name="Millares 5 8 3 3" xfId="7399" xr:uid="{7E816FD1-E667-48CA-B427-2BA4D694E3E9}"/>
    <cellStyle name="Millares 5 8 4" xfId="6927" xr:uid="{38A19F0D-551F-4E2A-917F-081346944BBB}"/>
    <cellStyle name="Millares 5 8 4 2" xfId="7568" xr:uid="{7B1E4EF2-9A8D-49E8-AF67-443EBC385C20}"/>
    <cellStyle name="Millares 5 8 5" xfId="7247" xr:uid="{EA290B66-5626-4AB6-BCCF-31AD88B2A96B}"/>
    <cellStyle name="Millares 5 9" xfId="3798" xr:uid="{E779C1C8-089F-488B-96FF-4F9CD71A32C3}"/>
    <cellStyle name="Millares 5 9 2" xfId="6792" xr:uid="{3BE07E42-B62D-4CB0-9DEC-694E83AB0C3A}"/>
    <cellStyle name="Millares 5 9 2 2" xfId="7115" xr:uid="{5A4D2940-34D8-4CE7-83F5-C5B514CCD7F7}"/>
    <cellStyle name="Millares 5 9 2 2 2" xfId="7756" xr:uid="{487A1C80-2426-410C-A3A7-DC70D9F909D6}"/>
    <cellStyle name="Millares 5 9 2 3" xfId="7433" xr:uid="{14BEC9BC-8681-4386-A2EB-03DB6289C3A2}"/>
    <cellStyle name="Millares 5 9 3" xfId="6951" xr:uid="{A0B95229-659A-42F5-A17E-9F1DE4ECC973}"/>
    <cellStyle name="Millares 5 9 3 2" xfId="7592" xr:uid="{663DE104-9458-4DFF-8860-5BA67B146BCA}"/>
    <cellStyle name="Millares 5 9 4" xfId="7271" xr:uid="{ADFF12FC-4849-4FD1-A151-6EE17C246B24}"/>
    <cellStyle name="Millares 5_Deuda septiembre_marcos" xfId="2021" xr:uid="{DDADAED9-9C3D-4F42-ADEC-52554E965363}"/>
    <cellStyle name="Millares 6" xfId="2022" xr:uid="{BDA93D60-B83D-42AC-87B9-08D1BAFB3812}"/>
    <cellStyle name="Millares 6 2" xfId="2023" xr:uid="{FC505FBB-D3C9-4153-9151-A1A8674E3B43}"/>
    <cellStyle name="Millares 6 2 2" xfId="5179" xr:uid="{9B129FE1-FF96-44E1-832E-432F43A0E269}"/>
    <cellStyle name="Millares 6 3" xfId="2024" xr:uid="{CEA55C8B-F460-43D9-ADE0-395722BE2564}"/>
    <cellStyle name="Millares 6 3 2" xfId="5180" xr:uid="{925B6E89-04F0-4AC0-85BD-2A120E09935E}"/>
    <cellStyle name="Millares 6 4" xfId="2025" xr:uid="{BA34F175-8AA7-410C-B324-8BE21D1AA2E1}"/>
    <cellStyle name="Millares 6 4 2" xfId="5181" xr:uid="{E86D8770-DB8B-449E-B4B1-D75D5C81AF07}"/>
    <cellStyle name="Millares 6 5" xfId="2026" xr:uid="{7A0EE43C-3B67-46DD-9DF8-F141B6E4C6E4}"/>
    <cellStyle name="Millares 6 5 2" xfId="5182" xr:uid="{98FAB1E3-C887-4E8C-8442-785C2D0E165F}"/>
    <cellStyle name="Millares 6 6" xfId="2027" xr:uid="{3AA118E9-8F50-4BDB-9E98-8A566D934A08}"/>
    <cellStyle name="Millares 6 6 2" xfId="5183" xr:uid="{485B006A-FAE1-4063-852B-5A8F27BC3C37}"/>
    <cellStyle name="Millares 6 7" xfId="2028" xr:uid="{873F8F16-34B3-4830-B3AF-B71452E310EE}"/>
    <cellStyle name="Millares 6 8" xfId="2029" xr:uid="{EAECAF6A-6B62-461C-A0D6-8E0CBB6347F4}"/>
    <cellStyle name="Millares 6 9" xfId="2030" xr:uid="{4CC5619D-EA69-4A38-9DF4-914779143C6B}"/>
    <cellStyle name="Millares 6 9 2" xfId="3806" xr:uid="{EE00EEF3-FB55-415D-8304-F8B68033E7EA}"/>
    <cellStyle name="Millares 6 9 2 2" xfId="6800" xr:uid="{09B1033E-6148-4D14-9439-C6EC425E88E0}"/>
    <cellStyle name="Millares 6 9 2 2 2" xfId="7123" xr:uid="{E43DC112-AF31-488A-BE12-4E61B53E06A3}"/>
    <cellStyle name="Millares 6 9 2 2 2 2" xfId="7764" xr:uid="{72AFBFA9-CC53-4690-8914-796958EA7A5D}"/>
    <cellStyle name="Millares 6 9 2 2 3" xfId="7441" xr:uid="{E83D5C78-8DA5-49F1-B3F5-1397FAD6A380}"/>
    <cellStyle name="Millares 6 9 2 3" xfId="6959" xr:uid="{C4C6BBEA-71E7-4CCC-AC70-F8586D771814}"/>
    <cellStyle name="Millares 6 9 2 3 2" xfId="7600" xr:uid="{8E42DB77-4255-475F-9910-C44432E08325}"/>
    <cellStyle name="Millares 6 9 2 4" xfId="7279" xr:uid="{E976F3C3-7457-4FB2-8842-9AE1BABAC595}"/>
    <cellStyle name="Millares 6 9 3" xfId="6759" xr:uid="{90C2D5EE-22CD-448C-AACE-F411648A4152}"/>
    <cellStyle name="Millares 6 9 3 2" xfId="7082" xr:uid="{C2A4ED0F-8D6E-48E3-9D08-AAF800DA6557}"/>
    <cellStyle name="Millares 6 9 3 2 2" xfId="7723" xr:uid="{50C762F5-7F9F-425F-89A4-06B64401583B}"/>
    <cellStyle name="Millares 6 9 3 3" xfId="7400" xr:uid="{BFED57EB-D6E4-462C-852F-02E33F79F0A4}"/>
    <cellStyle name="Millares 6 9 4" xfId="6928" xr:uid="{64242C04-0B5B-4ACB-A60E-C92C613F0AD4}"/>
    <cellStyle name="Millares 6 9 4 2" xfId="7569" xr:uid="{D7B04F7C-63DC-4DF6-8DA3-93669269D0A7}"/>
    <cellStyle name="Millares 6 9 5" xfId="7248" xr:uid="{260ED9B3-2BEE-40E8-8D46-3F9A45EF9A4E}"/>
    <cellStyle name="Millares 7" xfId="2031" xr:uid="{63A0FFBC-E5CE-4ED7-9E5B-4947443E03E4}"/>
    <cellStyle name="Millares 7 2" xfId="2032" xr:uid="{5DF62DF3-64AF-40F3-ACCE-9DE6B6E48496}"/>
    <cellStyle name="Millares 7 2 2" xfId="2033" xr:uid="{BF2C312B-AF81-4932-B935-2008FDE71486}"/>
    <cellStyle name="Millares 7 2 2 2" xfId="3809" xr:uid="{5915CD4D-52BE-4C26-B410-AE70F810A481}"/>
    <cellStyle name="Millares 7 2 2 2 2" xfId="6803" xr:uid="{8E482E42-DB8F-480D-86F4-1661C58B8325}"/>
    <cellStyle name="Millares 7 2 2 2 2 2" xfId="7126" xr:uid="{02044E6A-1C68-485B-AEF6-D1A16749CDFE}"/>
    <cellStyle name="Millares 7 2 2 2 2 2 2" xfId="7767" xr:uid="{E74EB3EC-6F56-48EB-8875-27D313BB2361}"/>
    <cellStyle name="Millares 7 2 2 2 2 3" xfId="7444" xr:uid="{BFE4A662-EE66-4A84-BB10-330584D06106}"/>
    <cellStyle name="Millares 7 2 2 2 3" xfId="6962" xr:uid="{C3830405-6EAA-49E6-9D0C-5996CED39437}"/>
    <cellStyle name="Millares 7 2 2 2 3 2" xfId="7603" xr:uid="{DEC00DD8-F331-4C8E-BE62-614060E9F6A6}"/>
    <cellStyle name="Millares 7 2 2 2 4" xfId="7282" xr:uid="{57DA0114-BAC6-4ED8-B6C3-A923281C46EA}"/>
    <cellStyle name="Millares 7 2 2 3" xfId="6762" xr:uid="{032F32E2-FE46-423C-BDBC-2F1E068A4AC2}"/>
    <cellStyle name="Millares 7 2 2 3 2" xfId="7085" xr:uid="{235CE7A7-CC88-4064-ABD3-3B5E22897DB0}"/>
    <cellStyle name="Millares 7 2 2 3 2 2" xfId="7726" xr:uid="{D3B715E8-3B87-4838-98D3-492A03501F39}"/>
    <cellStyle name="Millares 7 2 2 3 3" xfId="7403" xr:uid="{84653D3E-ECAC-405B-8264-21F8B5E7EC98}"/>
    <cellStyle name="Millares 7 2 2 4" xfId="6931" xr:uid="{8E497870-1068-435B-9D72-ADF1BE09F354}"/>
    <cellStyle name="Millares 7 2 2 4 2" xfId="7572" xr:uid="{07ABEE22-8212-4185-A8BE-FD7955686989}"/>
    <cellStyle name="Millares 7 2 2 5" xfId="7251" xr:uid="{6D25DD37-7DDD-4028-9B92-177B0EE6B68C}"/>
    <cellStyle name="Millares 7 2 3" xfId="2034" xr:uid="{A28377E4-2BE2-4D53-9DFA-155F2145AA5D}"/>
    <cellStyle name="Millares 7 2 3 2" xfId="3810" xr:uid="{9138D8A0-72A0-408C-95C3-63EEA7147BD6}"/>
    <cellStyle name="Millares 7 2 3 2 2" xfId="6804" xr:uid="{CC6EDD2D-60DB-48E8-B8AB-6B2A0217E112}"/>
    <cellStyle name="Millares 7 2 3 2 2 2" xfId="7127" xr:uid="{A97B9430-00FB-494C-A10B-F062A1318B60}"/>
    <cellStyle name="Millares 7 2 3 2 2 2 2" xfId="7768" xr:uid="{69E0F538-A4A6-4CAA-A549-0333EBB90352}"/>
    <cellStyle name="Millares 7 2 3 2 2 3" xfId="7445" xr:uid="{96647D63-9186-47B9-B4B0-4E05DB39A98C}"/>
    <cellStyle name="Millares 7 2 3 2 3" xfId="6963" xr:uid="{E77CC9E2-9989-4191-A7F6-56156F3E7A4A}"/>
    <cellStyle name="Millares 7 2 3 2 3 2" xfId="7604" xr:uid="{9FA7C2C7-0250-4A8D-9402-B56C6A65E804}"/>
    <cellStyle name="Millares 7 2 3 2 4" xfId="7283" xr:uid="{1098D1F0-59CE-4460-9B3B-C4A9933E4338}"/>
    <cellStyle name="Millares 7 2 3 3" xfId="6763" xr:uid="{0BDA4733-745E-4F3B-8CE6-FB5CDEF3B208}"/>
    <cellStyle name="Millares 7 2 3 3 2" xfId="7086" xr:uid="{FF27F5A7-E85E-466D-A5E3-806E788D3199}"/>
    <cellStyle name="Millares 7 2 3 3 2 2" xfId="7727" xr:uid="{4A9B56B6-AA3A-45C6-9666-40BA1FEB14F3}"/>
    <cellStyle name="Millares 7 2 3 3 3" xfId="7404" xr:uid="{80B523CF-7F40-426D-9ECA-2A833665F15A}"/>
    <cellStyle name="Millares 7 2 3 4" xfId="6932" xr:uid="{60D4C31F-4218-4264-980F-BB89F78930ED}"/>
    <cellStyle name="Millares 7 2 3 4 2" xfId="7573" xr:uid="{EE9E8A11-9E30-49BF-A61F-4A8C21FDE59B}"/>
    <cellStyle name="Millares 7 2 3 5" xfId="7252" xr:uid="{2E1066F0-9872-4831-A8B8-ADCDE1E83072}"/>
    <cellStyle name="Millares 7 2 4" xfId="3808" xr:uid="{ABB79136-8BB1-4797-BEA3-B64C925AC30D}"/>
    <cellStyle name="Millares 7 2 4 2" xfId="6802" xr:uid="{A0C11E72-71C2-49DC-87EE-F1B1A8DDF7AD}"/>
    <cellStyle name="Millares 7 2 4 2 2" xfId="7125" xr:uid="{B8F80A9F-9403-4B8A-9F41-71827792F284}"/>
    <cellStyle name="Millares 7 2 4 2 2 2" xfId="7766" xr:uid="{B6E38CCA-8DEB-44DF-9B5F-CCCD1C77A882}"/>
    <cellStyle name="Millares 7 2 4 2 3" xfId="7443" xr:uid="{D32BB631-FE83-4AEC-8C0E-066B645AE487}"/>
    <cellStyle name="Millares 7 2 4 3" xfId="6961" xr:uid="{85037CFE-38F2-43EB-A1A7-F2B5A1DDFC6A}"/>
    <cellStyle name="Millares 7 2 4 3 2" xfId="7602" xr:uid="{D27C3610-1F74-4ED7-BD5B-B0C453FC7E74}"/>
    <cellStyle name="Millares 7 2 4 4" xfId="7281" xr:uid="{4B60BAE2-2E16-48C6-96E2-7FA43F4D0688}"/>
    <cellStyle name="Millares 7 2 5" xfId="6761" xr:uid="{3E8B30F1-97CB-4A0E-AAE1-0DB40B4FCC38}"/>
    <cellStyle name="Millares 7 2 5 2" xfId="7084" xr:uid="{8753715E-7C69-40A3-B9F8-24B2F520AE57}"/>
    <cellStyle name="Millares 7 2 5 2 2" xfId="7725" xr:uid="{5AA48BF0-9D91-4BB9-AA2C-DF19D290E6A1}"/>
    <cellStyle name="Millares 7 2 5 3" xfId="7402" xr:uid="{FB6A7898-1087-44C7-9F25-C74EB5B28B78}"/>
    <cellStyle name="Millares 7 2 6" xfId="6930" xr:uid="{5C97A38E-519E-4604-A3DB-6A1C5E4A85DE}"/>
    <cellStyle name="Millares 7 2 6 2" xfId="7571" xr:uid="{BDCB1D9C-2914-4219-9DC1-868779CA1D30}"/>
    <cellStyle name="Millares 7 2 7" xfId="7250" xr:uid="{E26409F6-2B15-484C-BABB-6BC9494C13F4}"/>
    <cellStyle name="Millares 7 3" xfId="2035" xr:uid="{B02ED9B7-C4FA-4CCD-84B9-E72A121D2F89}"/>
    <cellStyle name="Millares 7 3 2" xfId="3811" xr:uid="{16A9D65A-422C-4502-A6D4-BDCFC35F33CD}"/>
    <cellStyle name="Millares 7 3 2 2" xfId="6805" xr:uid="{BEC8A65C-7281-4A2C-A53E-491BC81949F9}"/>
    <cellStyle name="Millares 7 3 2 2 2" xfId="7128" xr:uid="{F22BF426-2694-4776-91E1-4D6F1C341517}"/>
    <cellStyle name="Millares 7 3 2 2 2 2" xfId="7769" xr:uid="{D8566239-759D-4A92-9599-8057D5FD4D90}"/>
    <cellStyle name="Millares 7 3 2 2 3" xfId="7446" xr:uid="{D42574BB-468E-4434-8D04-380EB1D9DAFD}"/>
    <cellStyle name="Millares 7 3 2 3" xfId="6964" xr:uid="{CA154535-8E63-451E-A5BE-32E749A36870}"/>
    <cellStyle name="Millares 7 3 2 3 2" xfId="7605" xr:uid="{1E6CABE6-A38E-4C5A-AF06-416C8BBC2B8C}"/>
    <cellStyle name="Millares 7 3 2 4" xfId="7284" xr:uid="{93D072B2-0FFA-42C3-A270-C507A4E99F32}"/>
    <cellStyle name="Millares 7 3 3" xfId="6764" xr:uid="{38096E8A-5FD2-47AA-8E70-D1F58738642B}"/>
    <cellStyle name="Millares 7 3 3 2" xfId="7087" xr:uid="{4C458BF4-E869-483B-8271-E496F23ECA8B}"/>
    <cellStyle name="Millares 7 3 3 2 2" xfId="7728" xr:uid="{A325D4A7-68B5-4763-8060-BEC5B01DFD67}"/>
    <cellStyle name="Millares 7 3 3 3" xfId="7405" xr:uid="{54E80A07-CF95-4DF6-A5C9-EA1C334468DE}"/>
    <cellStyle name="Millares 7 3 4" xfId="6933" xr:uid="{8F56F64B-BA1D-4797-BCCA-8FA3D6137498}"/>
    <cellStyle name="Millares 7 3 4 2" xfId="7574" xr:uid="{F4E5BD39-1826-4CA3-8AE2-6E4F3E0D3B96}"/>
    <cellStyle name="Millares 7 3 5" xfId="7253" xr:uid="{1BE7F246-F6EE-4588-8B87-9499897BBFEA}"/>
    <cellStyle name="Millares 7 4" xfId="2036" xr:uid="{6BBA30E0-6511-4AA6-8773-9C71016D8AC8}"/>
    <cellStyle name="Millares 7 4 2" xfId="3812" xr:uid="{FDA8D521-99E2-48D6-B7B4-C764C2EF152A}"/>
    <cellStyle name="Millares 7 4 2 2" xfId="6806" xr:uid="{00555C2E-00AC-40DE-95C4-E21F96CC7D35}"/>
    <cellStyle name="Millares 7 4 2 2 2" xfId="7129" xr:uid="{55E46A26-6C23-4EAB-9A06-7DB42742EF95}"/>
    <cellStyle name="Millares 7 4 2 2 2 2" xfId="7770" xr:uid="{65CE629B-F743-4F11-ABBB-189266748D61}"/>
    <cellStyle name="Millares 7 4 2 2 3" xfId="7447" xr:uid="{F3B72FA5-1F4F-418F-9D1D-B9C5CE8162AE}"/>
    <cellStyle name="Millares 7 4 2 3" xfId="6965" xr:uid="{9B2FF39E-AB0F-4B23-BDF8-08307D6F6576}"/>
    <cellStyle name="Millares 7 4 2 3 2" xfId="7606" xr:uid="{C58BAC69-C8C9-445A-9A6C-45D14FA858A8}"/>
    <cellStyle name="Millares 7 4 2 4" xfId="7285" xr:uid="{E8D8236A-605D-456E-8661-BCADB25C371D}"/>
    <cellStyle name="Millares 7 4 3" xfId="6765" xr:uid="{86025E0B-7A4F-4BBD-B046-C028B53FD562}"/>
    <cellStyle name="Millares 7 4 3 2" xfId="7088" xr:uid="{B9B313A8-27E8-413D-B5AB-8654F94B5A76}"/>
    <cellStyle name="Millares 7 4 3 2 2" xfId="7729" xr:uid="{E223284E-F928-4A68-8646-4766A44AF0E2}"/>
    <cellStyle name="Millares 7 4 3 3" xfId="7406" xr:uid="{F85EB029-3E87-4F88-861F-512986CC60A6}"/>
    <cellStyle name="Millares 7 4 4" xfId="6934" xr:uid="{D9ACE6C4-45A3-48D6-892E-AB4CCA5FB98D}"/>
    <cellStyle name="Millares 7 4 4 2" xfId="7575" xr:uid="{1F0317D6-3D21-4CA3-B9F3-FB5ADA5B2540}"/>
    <cellStyle name="Millares 7 4 5" xfId="7254" xr:uid="{5337A85F-C072-4F06-AA70-7B87DCC37024}"/>
    <cellStyle name="Millares 7 5" xfId="3807" xr:uid="{0DE0BB26-01C6-4AB0-99E9-751E46FE1171}"/>
    <cellStyle name="Millares 7 5 2" xfId="6801" xr:uid="{FCF08749-BEC9-4A0B-864B-618211688514}"/>
    <cellStyle name="Millares 7 5 2 2" xfId="7124" xr:uid="{8D68E1FD-5636-407C-8B14-77AE7644D983}"/>
    <cellStyle name="Millares 7 5 2 2 2" xfId="7765" xr:uid="{F75D7384-3C33-4E84-A556-08CDB63BF47F}"/>
    <cellStyle name="Millares 7 5 2 3" xfId="7442" xr:uid="{0C1BF066-8B04-4606-B4E5-8645BEFE5CE7}"/>
    <cellStyle name="Millares 7 5 3" xfId="6960" xr:uid="{B5954F08-0BBF-4299-8B24-135D33C775EC}"/>
    <cellStyle name="Millares 7 5 3 2" xfId="7601" xr:uid="{CC0E29DC-C585-424A-A635-0A2E395E4926}"/>
    <cellStyle name="Millares 7 5 4" xfId="7280" xr:uid="{B2A2BF37-7F37-44AB-B7EE-B6BF030483C7}"/>
    <cellStyle name="Millares 7 6" xfId="6760" xr:uid="{09F04879-1E8B-4027-B97C-6E23BF8E92A1}"/>
    <cellStyle name="Millares 7 6 2" xfId="7083" xr:uid="{9589770A-97EB-479C-AA1F-13DFF02D88CF}"/>
    <cellStyle name="Millares 7 6 2 2" xfId="7724" xr:uid="{7C1E3929-1CB7-4115-BFB0-4C12F234FD2A}"/>
    <cellStyle name="Millares 7 6 3" xfId="7401" xr:uid="{0B83F4DD-650E-42F8-A3EB-A404ECDC0AD4}"/>
    <cellStyle name="Millares 7 7" xfId="6929" xr:uid="{03791626-5940-496F-9478-A154BA9C5E01}"/>
    <cellStyle name="Millares 7 7 2" xfId="7570" xr:uid="{26B6EC28-6A36-44BD-B99A-0D6A0C1A93BF}"/>
    <cellStyle name="Millares 7 8" xfId="7249" xr:uid="{52E74396-80E1-486D-BD4D-480BF7148AC1}"/>
    <cellStyle name="Millares 8" xfId="2037" xr:uid="{70E7FDA0-17D6-4BA0-80FD-18BF3F565775}"/>
    <cellStyle name="Millares 8 2" xfId="2038" xr:uid="{46D96528-1B27-49B5-9389-C04AEFBD3B1C}"/>
    <cellStyle name="Millares 8 2 2" xfId="3814" xr:uid="{A6531803-39AB-41EE-B4A6-9650AAC6985A}"/>
    <cellStyle name="Millares 8 2 2 2" xfId="6808" xr:uid="{C4F06095-E456-478E-B000-009E23116B15}"/>
    <cellStyle name="Millares 8 2 2 2 2" xfId="7131" xr:uid="{540E8486-3ABA-4B96-B78F-59C07E6BCE93}"/>
    <cellStyle name="Millares 8 2 2 2 2 2" xfId="7772" xr:uid="{A17182B5-83EB-4CAA-AED9-C07463891886}"/>
    <cellStyle name="Millares 8 2 2 2 3" xfId="7449" xr:uid="{5B324FDE-80D3-4F7C-86F7-7B4AA44509A3}"/>
    <cellStyle name="Millares 8 2 2 3" xfId="6967" xr:uid="{395E28BB-AD66-4031-BB6E-40E098B28986}"/>
    <cellStyle name="Millares 8 2 2 3 2" xfId="7608" xr:uid="{BB1CBD1E-A8BD-48C2-AA8F-47D0F00EA7A4}"/>
    <cellStyle name="Millares 8 2 2 4" xfId="7287" xr:uid="{1BC4C43A-C2E4-4B47-94BF-43E4098439D8}"/>
    <cellStyle name="Millares 8 2 3" xfId="6767" xr:uid="{C613E5E1-F513-41DB-A5F2-02D6D1A11856}"/>
    <cellStyle name="Millares 8 2 3 2" xfId="7090" xr:uid="{E6D536BC-B0BA-4EF0-A944-58B370220441}"/>
    <cellStyle name="Millares 8 2 3 2 2" xfId="7731" xr:uid="{A0CF9084-10A5-44FC-877C-D7D9AC22832D}"/>
    <cellStyle name="Millares 8 2 3 3" xfId="7408" xr:uid="{EA044C3A-7041-456D-A630-E8AFC34960B9}"/>
    <cellStyle name="Millares 8 2 4" xfId="6936" xr:uid="{A68A491F-5E35-41CE-ACA3-F38D6CD9BE4C}"/>
    <cellStyle name="Millares 8 2 4 2" xfId="7577" xr:uid="{C39560E1-8294-460D-8834-A600F2D77BA8}"/>
    <cellStyle name="Millares 8 2 5" xfId="7256" xr:uid="{CCC3131F-D3A6-4DD7-9228-082DFB048C61}"/>
    <cellStyle name="Millares 8 3" xfId="5184" xr:uid="{036B76F1-C1AF-45D0-8A0A-BBC9CA0F50A3}"/>
    <cellStyle name="Millares 8 3 2" xfId="6862" xr:uid="{193C1827-70F4-4FE4-89E5-21CBFBABC864}"/>
    <cellStyle name="Millares 8 3 2 2" xfId="7185" xr:uid="{3320682C-CABC-4A62-BF75-569962E82B31}"/>
    <cellStyle name="Millares 8 3 2 2 2" xfId="7826" xr:uid="{F8499FB5-1A6C-4DF2-A5B8-6D681C383E24}"/>
    <cellStyle name="Millares 8 3 2 3" xfId="7503" xr:uid="{4617E573-F270-46B8-94A8-4FADFCB2BF96}"/>
    <cellStyle name="Millares 8 3 3" xfId="7021" xr:uid="{B3466750-951A-482F-90BC-E7D4858DE593}"/>
    <cellStyle name="Millares 8 3 3 2" xfId="7662" xr:uid="{5FD31F80-9F64-4D36-B587-CD6075D12A6A}"/>
    <cellStyle name="Millares 8 3 4" xfId="7339" xr:uid="{7E6285D9-BE76-44B9-AA7B-C6DD6851346C}"/>
    <cellStyle name="Millares 8 4" xfId="5185" xr:uid="{C10D47BF-8DE5-4F6C-9971-CB2E064B39CB}"/>
    <cellStyle name="Millares 8 4 2" xfId="6863" xr:uid="{3CE78CEA-CAFA-480E-A472-CC0A90106FB4}"/>
    <cellStyle name="Millares 8 4 2 2" xfId="7186" xr:uid="{7E27373F-F312-4A97-BA32-D9DAC4AAC6F8}"/>
    <cellStyle name="Millares 8 4 2 2 2" xfId="7827" xr:uid="{02F99FA5-9BDF-49F8-9ECF-036CF02E3962}"/>
    <cellStyle name="Millares 8 4 2 3" xfId="7504" xr:uid="{B08209A0-B53F-4D27-A4D5-D626997A2EA3}"/>
    <cellStyle name="Millares 8 4 3" xfId="7022" xr:uid="{9787B0FF-CCC2-4A01-8FB9-D90ECD018833}"/>
    <cellStyle name="Millares 8 4 3 2" xfId="7663" xr:uid="{16F87607-0365-44DE-ABDA-85D151B05A81}"/>
    <cellStyle name="Millares 8 4 4" xfId="7340" xr:uid="{7EB32FAD-DBB6-4C2D-8F59-950F68646448}"/>
    <cellStyle name="Millares 8 5" xfId="3813" xr:uid="{0561997A-3A3E-4BE6-B821-B05D8DADBA5F}"/>
    <cellStyle name="Millares 8 5 2" xfId="6807" xr:uid="{008C2765-F68D-446C-923F-5B2B3F7EC3D5}"/>
    <cellStyle name="Millares 8 5 2 2" xfId="7130" xr:uid="{8FBFED18-500F-4BF0-8B7E-FD1D414F8EC4}"/>
    <cellStyle name="Millares 8 5 2 2 2" xfId="7771" xr:uid="{21593BCE-3AD3-4F24-91A0-37508F55E541}"/>
    <cellStyle name="Millares 8 5 2 3" xfId="7448" xr:uid="{BD3DA177-4DDD-454C-90C5-D72076BDDB32}"/>
    <cellStyle name="Millares 8 5 3" xfId="6966" xr:uid="{A2FBA881-517F-4389-B848-863FD7606D66}"/>
    <cellStyle name="Millares 8 5 3 2" xfId="7607" xr:uid="{F57A4C75-B112-4418-9496-3BD52C35E0C6}"/>
    <cellStyle name="Millares 8 5 4" xfId="7286" xr:uid="{C3B09BFC-BDB8-4DD2-9A78-AFDED3840099}"/>
    <cellStyle name="Millares 8 6" xfId="6766" xr:uid="{30DFB366-A7FE-456D-9BBD-274456AA9723}"/>
    <cellStyle name="Millares 8 6 2" xfId="7089" xr:uid="{242652FF-0B41-4AA1-9B36-982B4739EFC1}"/>
    <cellStyle name="Millares 8 6 2 2" xfId="7730" xr:uid="{9E8EAAE3-91B3-4D2D-9FCA-B8A746A90B8D}"/>
    <cellStyle name="Millares 8 6 3" xfId="7407" xr:uid="{8E62D222-5C86-4342-AEE9-D5298D9E8D1A}"/>
    <cellStyle name="Millares 8 7" xfId="6935" xr:uid="{C9131B3B-21EB-4C6C-8D8A-F7FA8F81AC78}"/>
    <cellStyle name="Millares 8 7 2" xfId="7576" xr:uid="{ABC891A6-736F-4203-9B43-1F103EC30FBF}"/>
    <cellStyle name="Millares 8 8" xfId="7255" xr:uid="{78A3B37C-AB78-4348-871A-8C6787762593}"/>
    <cellStyle name="Millares 9" xfId="2039" xr:uid="{618868A3-C6EA-4BC2-B041-220E02329A73}"/>
    <cellStyle name="Millares 9 2" xfId="2040" xr:uid="{38BDF8D3-AA39-4366-921F-1D5B24893BBA}"/>
    <cellStyle name="Millares 9 2 2" xfId="3816" xr:uid="{525E68F8-C91F-45BE-8233-58B90F644B14}"/>
    <cellStyle name="Millares 9 2 2 2" xfId="6810" xr:uid="{95E81BFB-A8C9-4D6C-9E35-15EB7E2D034A}"/>
    <cellStyle name="Millares 9 2 2 2 2" xfId="7133" xr:uid="{125B68C0-FC3C-4F20-8F7D-40D8A91639AB}"/>
    <cellStyle name="Millares 9 2 2 2 2 2" xfId="7774" xr:uid="{A868BE19-8D7A-4621-B8B7-6E8671DB4F78}"/>
    <cellStyle name="Millares 9 2 2 2 3" xfId="7451" xr:uid="{681E5AE7-501D-495B-9F04-02F3B1C6AFE3}"/>
    <cellStyle name="Millares 9 2 2 3" xfId="6969" xr:uid="{745FD05C-954F-4F29-AE4F-7B659C6E73B0}"/>
    <cellStyle name="Millares 9 2 2 3 2" xfId="7610" xr:uid="{7BB73746-97A6-4CC4-AE67-CEF72CB0FD72}"/>
    <cellStyle name="Millares 9 2 2 4" xfId="7289" xr:uid="{FFC17FCA-4335-4C0A-898B-0775C20D93FF}"/>
    <cellStyle name="Millares 9 2 3" xfId="6769" xr:uid="{424B7945-A27B-40F1-9ECD-DD4352671658}"/>
    <cellStyle name="Millares 9 2 3 2" xfId="7092" xr:uid="{7D442C77-8DE2-42B6-9998-03E1D7132C08}"/>
    <cellStyle name="Millares 9 2 3 2 2" xfId="7733" xr:uid="{E128FC0B-F52C-4426-BBDE-78B7517D62C8}"/>
    <cellStyle name="Millares 9 2 3 3" xfId="7410" xr:uid="{188B2CB0-7B95-431B-8231-B627FFE9CF3D}"/>
    <cellStyle name="Millares 9 2 4" xfId="6938" xr:uid="{9E23B00F-07B9-4E13-B5AD-F40BDE30BBA6}"/>
    <cellStyle name="Millares 9 2 4 2" xfId="7579" xr:uid="{9055671E-A6BF-4BF7-B3CE-D30CBA3D95BB}"/>
    <cellStyle name="Millares 9 2 5" xfId="7258" xr:uid="{D6D2F0DB-68C6-4960-94B7-6723A3B3B0A4}"/>
    <cellStyle name="Millares 9 3" xfId="5186" xr:uid="{5AD25401-7CFA-4261-9A57-76E67AD5A8F5}"/>
    <cellStyle name="Millares 9 3 2" xfId="6864" xr:uid="{7701D490-6CF2-4D25-AB5A-BCF61B82AE31}"/>
    <cellStyle name="Millares 9 3 2 2" xfId="7187" xr:uid="{6A958E8A-47C9-4AD3-AD84-C77399C2D673}"/>
    <cellStyle name="Millares 9 3 2 2 2" xfId="7828" xr:uid="{F3B37E4C-BE27-4EB8-9404-0D6A3FD4FF77}"/>
    <cellStyle name="Millares 9 3 2 3" xfId="7505" xr:uid="{62E0A582-6E08-45EF-A636-CAAC068C55D5}"/>
    <cellStyle name="Millares 9 3 3" xfId="7023" xr:uid="{809B1361-1375-420F-99FC-049DD51855B4}"/>
    <cellStyle name="Millares 9 3 3 2" xfId="7664" xr:uid="{7F153038-8C42-4238-8F3D-D6C96B7C1049}"/>
    <cellStyle name="Millares 9 3 4" xfId="7341" xr:uid="{EA87BFBB-4EF3-4CAD-B10F-DD52E1300B2C}"/>
    <cellStyle name="Millares 9 4" xfId="5187" xr:uid="{EFCB4FD4-BDB4-422B-A576-3467B12F2768}"/>
    <cellStyle name="Millares 9 4 2" xfId="6865" xr:uid="{A20D168C-C128-417B-B5D2-0C055FFB053A}"/>
    <cellStyle name="Millares 9 4 2 2" xfId="7188" xr:uid="{F35EC274-0A3B-4CEA-8BDF-813BED7C2B63}"/>
    <cellStyle name="Millares 9 4 2 2 2" xfId="7829" xr:uid="{D99A98DD-A89E-4A60-9D8F-573312EC9ADF}"/>
    <cellStyle name="Millares 9 4 2 3" xfId="7506" xr:uid="{1548C269-A8FC-41B3-B399-AEE22F4A0BC7}"/>
    <cellStyle name="Millares 9 4 3" xfId="7024" xr:uid="{2FB03327-161B-474C-A3D1-3A8C2E088DC0}"/>
    <cellStyle name="Millares 9 4 3 2" xfId="7665" xr:uid="{6036C5E1-D203-4D5F-880C-FF2D660BDF73}"/>
    <cellStyle name="Millares 9 4 4" xfId="7342" xr:uid="{B581929C-C52A-4AA5-84C6-E78CFB301123}"/>
    <cellStyle name="Millares 9 5" xfId="3815" xr:uid="{AC5BFF57-045C-4E73-91A6-4F1663F29BBC}"/>
    <cellStyle name="Millares 9 5 2" xfId="6809" xr:uid="{A2891E95-04A8-4A27-88DF-65EB2E29D86A}"/>
    <cellStyle name="Millares 9 5 2 2" xfId="7132" xr:uid="{AF2BC37C-0F73-449E-9461-6A0149F80783}"/>
    <cellStyle name="Millares 9 5 2 2 2" xfId="7773" xr:uid="{D7CD618A-0FB4-4EE9-A981-D838B817AD47}"/>
    <cellStyle name="Millares 9 5 2 3" xfId="7450" xr:uid="{CFA8B24C-BE1C-49FB-8874-5C25594A5A62}"/>
    <cellStyle name="Millares 9 5 3" xfId="6968" xr:uid="{09C71D57-CC10-486F-A2F3-D61EC0E2A1B5}"/>
    <cellStyle name="Millares 9 5 3 2" xfId="7609" xr:uid="{25FEB32F-808C-4BBA-B208-5CE2AE1B7BBD}"/>
    <cellStyle name="Millares 9 5 4" xfId="7288" xr:uid="{0900D4A4-EF35-433F-94E6-DE48766E6653}"/>
    <cellStyle name="Millares 9 6" xfId="6768" xr:uid="{7993FB40-78B4-427D-A522-39B5B5B9E351}"/>
    <cellStyle name="Millares 9 6 2" xfId="7091" xr:uid="{66C2FD59-5416-447C-8C27-36422AA47BBE}"/>
    <cellStyle name="Millares 9 6 2 2" xfId="7732" xr:uid="{10FF82BB-4F07-49F8-BD7B-A061A65B5630}"/>
    <cellStyle name="Millares 9 6 3" xfId="7409" xr:uid="{83FC420B-4D82-49AF-9388-4EE18C20C54E}"/>
    <cellStyle name="Millares 9 7" xfId="6937" xr:uid="{276752CF-90DE-469E-99C6-91A3244B5F84}"/>
    <cellStyle name="Millares 9 7 2" xfId="7578" xr:uid="{FA979270-B880-4D2E-A459-218400D0EA37}"/>
    <cellStyle name="Millares 9 8" xfId="7257" xr:uid="{22B6E89F-7CDC-4F23-9C99-7E8B09E35D63}"/>
    <cellStyle name="Millares(0)" xfId="2041" xr:uid="{E2E1800A-32E2-4685-BC2F-0D6140B08B2A}"/>
    <cellStyle name="Millares(0) 2" xfId="2042" xr:uid="{D5103837-5706-45DC-836A-5BB9E99C9114}"/>
    <cellStyle name="Millares(0) 2 2" xfId="2043" xr:uid="{C2C19F7B-87ED-4EFA-A636-126F3F940F3C}"/>
    <cellStyle name="Millares(0) 2 3" xfId="2044" xr:uid="{ED27DAD1-3AAF-4BCA-A6CD-0EF8E472DE46}"/>
    <cellStyle name="Millares(0) 3" xfId="2045" xr:uid="{FDF06403-3A36-415D-B661-B1E61B6D4848}"/>
    <cellStyle name="Millares(0) 3 2" xfId="2046" xr:uid="{FDF9441B-8B8E-4BEA-91C9-1594E57374A2}"/>
    <cellStyle name="Millares(0) 4" xfId="2047" xr:uid="{36700A8A-34C7-4022-817F-4E5A11B81A29}"/>
    <cellStyle name="Millares(0) 4 2" xfId="2048" xr:uid="{C681A3B7-3CEE-420B-A23F-499175D1DDFC}"/>
    <cellStyle name="Millares(0) 5" xfId="2049" xr:uid="{CCD9F674-A6FB-4EA6-89AC-082051F3C603}"/>
    <cellStyle name="Millares(0) 6" xfId="2050" xr:uid="{181C76CB-C87C-4C08-8FF8-15EFBC791D76}"/>
    <cellStyle name="Millares(0)_Cuadros Excel  kilometros 2008" xfId="2051" xr:uid="{8B248158-FCAE-4A12-BCE2-B857A8F824D3}"/>
    <cellStyle name="Millares(1)" xfId="2052" xr:uid="{9ED49E0F-5628-4935-A394-EF80873ECA43}"/>
    <cellStyle name="Millares(1) 2" xfId="2053" xr:uid="{62060B00-C5A2-46DF-8FB4-7AF18322D96B}"/>
    <cellStyle name="Millares(1) 2 2" xfId="2054" xr:uid="{954E815F-2D0F-4F17-A648-2801F2CC15AA}"/>
    <cellStyle name="Millares(1) 2 3" xfId="2055" xr:uid="{4D35C457-8E62-490E-8FA0-73B7AE6F5BA0}"/>
    <cellStyle name="Millares(1) 3" xfId="2056" xr:uid="{24B92E4A-1FD4-47B3-8765-D5D8110F90FC}"/>
    <cellStyle name="Millares(1) 3 2" xfId="2057" xr:uid="{E1CFD265-7FEE-4EAF-806E-E83425FA1E38}"/>
    <cellStyle name="Millares(1) 4" xfId="2058" xr:uid="{168811B2-43CA-4B92-A11D-215AAE0BC564}"/>
    <cellStyle name="Millares(1) 4 2" xfId="2059" xr:uid="{C4F17636-B7E2-4D9C-8D66-2FC049C1AA7C}"/>
    <cellStyle name="Millares(1) 5" xfId="2060" xr:uid="{5D92702B-669C-4551-97F1-D351FC2150AA}"/>
    <cellStyle name="Millares(1) 6" xfId="2061" xr:uid="{6FFDAC7E-8580-40E3-996E-144AECC468C7}"/>
    <cellStyle name="Millares(1)_Cuadros Excel  kilometros 2008" xfId="2062" xr:uid="{A0A86F18-856E-4D53-9403-E97D03F2BD0E}"/>
    <cellStyle name="Millares[1]" xfId="2063" xr:uid="{4FF07930-8DD1-4174-88CA-3AC38DE0C36D}"/>
    <cellStyle name="Millares[1] 2" xfId="2064" xr:uid="{511CD183-19F3-4AFC-B94D-9F1F200FC16E}"/>
    <cellStyle name="Millares[1] 2 2" xfId="2065" xr:uid="{5D6116BF-F76A-4A94-8742-E3031F7B8338}"/>
    <cellStyle name="Millares[1] 2 3" xfId="2066" xr:uid="{65621D52-5CCA-4550-9095-4129C8C7CB24}"/>
    <cellStyle name="Millares[1] 3" xfId="2067" xr:uid="{AAABF39A-E82C-44C3-93C8-1EC50882A48B}"/>
    <cellStyle name="Millares[1] 3 2" xfId="2068" xr:uid="{2B099DFE-9F92-4A27-8174-0FE847587023}"/>
    <cellStyle name="Millares[1] 4" xfId="2069" xr:uid="{A63D4348-35DF-4F93-8A48-E61E30E5C89C}"/>
    <cellStyle name="Millares[1] 4 2" xfId="2070" xr:uid="{59ED795B-221A-47CB-8C98-17CBB7CCFC13}"/>
    <cellStyle name="Millares[1] 5" xfId="2071" xr:uid="{9A63B411-8469-4CB8-B89B-9813517841B6}"/>
    <cellStyle name="Millares[1] 6" xfId="2072" xr:uid="{67661051-F5CF-4BD3-A8FB-3198C46AB1FE}"/>
    <cellStyle name="Millares[1]_Cuadros Excel  kilometros 2008" xfId="2073" xr:uid="{CE4F3489-7774-47EA-AF99-A1EBB714EB55}"/>
    <cellStyle name="Moeda [0]" xfId="2074" xr:uid="{770D28B9-A069-4ABF-9FC8-680B81F701CB}"/>
    <cellStyle name="Moeda [0] 2" xfId="5188" xr:uid="{9B972489-8C74-4337-BE05-2DFC2E5C6A35}"/>
    <cellStyle name="Moeda_01-08_RESULTADO" xfId="3433" xr:uid="{65A4B09D-AAF2-4782-A25D-5DE2478A6DA6}"/>
    <cellStyle name="Moneda" xfId="7887" builtinId="4"/>
    <cellStyle name="Moneda [0] 2" xfId="10" xr:uid="{45F0E913-E93A-4C11-AC12-2CBEB3868A95}"/>
    <cellStyle name="Moneda 10" xfId="5189" xr:uid="{E6C5F601-456B-47CF-A1E7-AD79DE251C2B}"/>
    <cellStyle name="Moneda 11" xfId="3821" xr:uid="{2B01E5CA-9C47-4165-AF9F-7523D023348B}"/>
    <cellStyle name="Moneda 2" xfId="5190" xr:uid="{3A57A31E-22DC-43F1-BFE1-21D490695996}"/>
    <cellStyle name="Moneda 2 2" xfId="5191" xr:uid="{3659D186-2436-4A01-9AAE-8B4D6BD27F67}"/>
    <cellStyle name="Moneda 3" xfId="5192" xr:uid="{A44CF605-762A-43E6-A3C1-575BA463E283}"/>
    <cellStyle name="Moneda 4" xfId="5193" xr:uid="{9D819135-0767-4C63-AF21-FB1F91506C04}"/>
    <cellStyle name="Moneda 5" xfId="5194" xr:uid="{AFE05CBB-D94D-4F8C-8A23-C0BD62487CE3}"/>
    <cellStyle name="Moneda 6" xfId="5195" xr:uid="{D9127D7B-CB6A-4BAA-9AFA-A810AC7067F6}"/>
    <cellStyle name="Moneda 7" xfId="5196" xr:uid="{E8A188C4-6BA3-434B-B04F-5A7954129845}"/>
    <cellStyle name="Moneda 8" xfId="5197" xr:uid="{3C4F3376-383F-4A11-A20A-C633876E7D08}"/>
    <cellStyle name="Moneda 9" xfId="5198" xr:uid="{305F207C-7DA8-4CB4-94D3-4105C89FF3A4}"/>
    <cellStyle name="Monetario" xfId="3434" xr:uid="{7C47EE12-BD2B-4168-89CA-BBFA850E5B2F}"/>
    <cellStyle name="Monetario0" xfId="3435" xr:uid="{B06A013A-16CB-4CE6-B72B-0F472B475CA3}"/>
    <cellStyle name="Neutra" xfId="2075" xr:uid="{B66A0C9E-72AC-42B2-BEB0-2C3A5E44BCDF}"/>
    <cellStyle name="Neutral 10" xfId="5199" xr:uid="{6E150A4B-EF71-4589-A3E8-6AD07721AA8B}"/>
    <cellStyle name="Neutral 11" xfId="5200" xr:uid="{81546D6F-94EC-40E9-9753-0BD416B7B93E}"/>
    <cellStyle name="Neutral 12" xfId="5201" xr:uid="{B44554C5-C601-4BD7-9618-9D39645A88A7}"/>
    <cellStyle name="Neutral 13" xfId="5202" xr:uid="{0F44A3FD-A4BC-463E-8AAC-F297911A888C}"/>
    <cellStyle name="Neutral 14" xfId="5203" xr:uid="{D3504997-219B-4561-94B8-065A5D3DFE6C}"/>
    <cellStyle name="Neutral 14 2" xfId="5204" xr:uid="{81091F35-F50A-455B-8E70-EB698A4E670B}"/>
    <cellStyle name="Neutral 15" xfId="5205" xr:uid="{345A2119-DB8C-4D56-886B-72F5E0B73F9A}"/>
    <cellStyle name="Neutral 2" xfId="3436" xr:uid="{6D1C7C5E-2510-4543-A2A6-D27DF911BFEF}"/>
    <cellStyle name="Neutral 2 2" xfId="5206" xr:uid="{F3FFDB0F-0EFB-477B-94D6-12C971E311EE}"/>
    <cellStyle name="Neutral 2 3" xfId="5207" xr:uid="{5A95C2E0-A1D2-4472-96EF-0C1BCED9954A}"/>
    <cellStyle name="Neutral 2 4" xfId="5208" xr:uid="{B5C87208-D5EB-4794-A22C-EA2DA1D75A59}"/>
    <cellStyle name="Neutral 3" xfId="3437" xr:uid="{2F670C5B-EA5E-4ED7-BB70-ED58D5F6132E}"/>
    <cellStyle name="Neutral 3 2" xfId="5209" xr:uid="{B2539D83-93FC-4F3E-A5B8-B0B38F47A82E}"/>
    <cellStyle name="Neutral 3 3" xfId="5210" xr:uid="{EEFE118A-AF5B-480C-A425-FED8A26E1F34}"/>
    <cellStyle name="Neutral 4" xfId="5211" xr:uid="{32E88B26-A174-4744-9CF0-8E99419B622D}"/>
    <cellStyle name="Neutral 4 2" xfId="5212" xr:uid="{849C21B4-1416-4FA5-8385-FA4EBA421E70}"/>
    <cellStyle name="Neutral 4 3" xfId="5213" xr:uid="{DEF5AD4E-E10F-4693-B521-8E4BF235F066}"/>
    <cellStyle name="Neutral 5" xfId="5214" xr:uid="{BCC595E0-ECD7-4DB7-8F0F-6429917656B7}"/>
    <cellStyle name="Neutral 6" xfId="5215" xr:uid="{0394E5E7-453B-4D6E-B8C3-B091D8545132}"/>
    <cellStyle name="Neutral 7" xfId="5216" xr:uid="{F873677F-CCA3-41E3-A5B8-9CB4C2AB3A26}"/>
    <cellStyle name="Neutral 8" xfId="5217" xr:uid="{CDEA81A4-E76D-465E-8895-35E37ECEF4BF}"/>
    <cellStyle name="Neutral 9" xfId="5218" xr:uid="{6CAAE287-C5F8-477D-B12C-632DA3E17765}"/>
    <cellStyle name="no dec" xfId="2076" xr:uid="{3AF6F7D9-2D43-45A2-A508-2FF11DF0617C}"/>
    <cellStyle name="no dec 2" xfId="2077" xr:uid="{22CEFFDC-5265-4216-AEA5-E7D78F18DFAB}"/>
    <cellStyle name="no dec 2 2" xfId="2078" xr:uid="{C96B9BF6-CCC0-4E53-AAB6-ACECB4E36EAB}"/>
    <cellStyle name="no dec 2 3" xfId="2079" xr:uid="{E1B9E9DF-BB2B-482A-B36C-C1ABC9E851A1}"/>
    <cellStyle name="no dec 2 4" xfId="2080" xr:uid="{CE6AF2D9-2DB9-4486-ADD6-E6F2B1A32DFC}"/>
    <cellStyle name="no dec 2 5" xfId="2081" xr:uid="{30504B50-432C-441D-8E5A-63FFE984C57E}"/>
    <cellStyle name="no dec 2 6" xfId="2082" xr:uid="{75E9517B-FF7C-4DD0-B107-416A956A08CF}"/>
    <cellStyle name="no dec 2 7" xfId="2083" xr:uid="{71BB6D2E-F38D-44CF-AB1F-B21A82120BA6}"/>
    <cellStyle name="no dec 2 8" xfId="2084" xr:uid="{F5E83445-DC89-47BD-A523-833656B1B0BB}"/>
    <cellStyle name="no dec 2_ActiFijos" xfId="2085" xr:uid="{68C144E6-D833-471A-9FB3-667A3FD3C843}"/>
    <cellStyle name="no dec 3" xfId="2086" xr:uid="{F7DC1AE0-8EE8-4572-B735-F02223403F59}"/>
    <cellStyle name="no dec 3 2" xfId="2087" xr:uid="{682CE683-830A-48F0-AC71-B3ED6E11AD8D}"/>
    <cellStyle name="no dec 3 3" xfId="2088" xr:uid="{122215B8-D257-419C-8ACB-846B53F63354}"/>
    <cellStyle name="no dec 3 4" xfId="2089" xr:uid="{2F373576-2AD2-4EE3-ADFA-BB043C0A0827}"/>
    <cellStyle name="no dec 3 5" xfId="2090" xr:uid="{EFE12222-4737-4BCA-84DF-AF676E63C7F6}"/>
    <cellStyle name="no dec 3 6" xfId="2091" xr:uid="{43D6DF36-7C74-4914-AC1C-28D699421AAB}"/>
    <cellStyle name="no dec 3 7" xfId="2092" xr:uid="{AFFC0290-C329-4191-A7CE-10D6C7D5647D}"/>
    <cellStyle name="no dec 3 8" xfId="2093" xr:uid="{8A12A55C-7090-4D18-8114-FAFACB0CA786}"/>
    <cellStyle name="no dec 3_ActiFijos" xfId="2094" xr:uid="{A50D8031-D61C-44DB-A4D4-F4CC1BE55384}"/>
    <cellStyle name="no dec 4" xfId="2095" xr:uid="{3DEEF556-6B3A-47E4-98DB-0909203DF733}"/>
    <cellStyle name="no dec 4 2" xfId="2096" xr:uid="{5F849340-A114-4013-913F-E5FB4C899C50}"/>
    <cellStyle name="no dec 4 3" xfId="2097" xr:uid="{1E7FF9E6-2CD0-43B3-AAB5-4719B755917D}"/>
    <cellStyle name="no dec 4 4" xfId="2098" xr:uid="{679CE241-A30C-4913-AF5C-0F9897976FAA}"/>
    <cellStyle name="no dec 4 5" xfId="2099" xr:uid="{65D26F27-5DF8-469E-8ACE-03FA65ADCDD8}"/>
    <cellStyle name="no dec 4 6" xfId="2100" xr:uid="{75C3BBA9-EB88-4EB3-A312-D0AA3F4DDCE5}"/>
    <cellStyle name="no dec 4 7" xfId="2101" xr:uid="{AF6F7522-1B35-457C-A8F0-77A0C6C31731}"/>
    <cellStyle name="no dec 4 8" xfId="2102" xr:uid="{25787764-844A-4009-8D93-2D2906E6E662}"/>
    <cellStyle name="no dec 4_ActiFijos" xfId="2103" xr:uid="{537ECC2A-ECE2-4B39-81CD-8E45B6309F5C}"/>
    <cellStyle name="no dec_Bases_Generales" xfId="2104" xr:uid="{CB6EE30B-FB99-4CD3-80E1-D1FC468CDB17}"/>
    <cellStyle name="Normal" xfId="0" builtinId="0"/>
    <cellStyle name="Normal - Style1" xfId="2105" xr:uid="{031B61A7-43E7-43E5-ABCA-8DC090185B8A}"/>
    <cellStyle name="Normal (%)" xfId="3438" xr:uid="{A66E0C1D-40F9-407C-8766-3BF527674949}"/>
    <cellStyle name="Normal (£m)" xfId="3439" xr:uid="{70C8CD08-49FE-4A96-88F9-17110B4C5D46}"/>
    <cellStyle name="Normal (x)" xfId="3440" xr:uid="{DD20B2E3-3A6A-498D-84BB-C6832C05FF05}"/>
    <cellStyle name="Normal 10" xfId="2106" xr:uid="{3F91F107-5D0D-4D27-B662-9649EC7A31B6}"/>
    <cellStyle name="Normal 10 2" xfId="5219" xr:uid="{60B505BC-9909-4E42-B21A-303D2173D26A}"/>
    <cellStyle name="Normal 11" xfId="2107" xr:uid="{10EB8264-B7F4-4341-9227-F29C9DA6B4B9}"/>
    <cellStyle name="Normal 11 2" xfId="88" xr:uid="{EA689B9F-1433-4C68-9A68-31FDEC6B139F}"/>
    <cellStyle name="Normal 11 3" xfId="22" xr:uid="{6439D866-D6E4-429A-93E5-7D1139CDC9D3}"/>
    <cellStyle name="Normal 12" xfId="3299" xr:uid="{A09BEB27-1733-4E19-A6F8-0290E133EB8E}"/>
    <cellStyle name="Normal 12 2" xfId="5220" xr:uid="{1C97313D-6917-4D83-BFA7-1644F82F1EF3}"/>
    <cellStyle name="Normal 12 3" xfId="5221" xr:uid="{81928D7E-3C58-4A48-994F-28203B7E2E59}"/>
    <cellStyle name="Normal 12 4" xfId="3817" xr:uid="{6F3143E0-AE50-44D5-8F52-AE122628C272}"/>
    <cellStyle name="Normal 13" xfId="3300" xr:uid="{A4810545-D475-42CD-9071-06BB957A438C}"/>
    <cellStyle name="Normal 13 2" xfId="3664" xr:uid="{295D8C2F-F343-40D6-80CE-904D94E66FC9}"/>
    <cellStyle name="Normal 14" xfId="3665" xr:uid="{6818D38E-3355-4551-8D53-D566B722A27F}"/>
    <cellStyle name="Normal 14 2" xfId="3666" xr:uid="{3A00E4DF-A863-412D-B916-F91966B013EE}"/>
    <cellStyle name="Normal 14 2 2" xfId="5222" xr:uid="{FAA8D202-A4E9-45B7-864D-6E1C94BCF198}"/>
    <cellStyle name="Normal 14 3" xfId="3667" xr:uid="{334814DB-A305-42D4-AA26-4217098ACAF9}"/>
    <cellStyle name="Normal 14 3 2" xfId="5223" xr:uid="{4D5CA651-3EAB-4665-B5FF-91BA3B51344E}"/>
    <cellStyle name="Normal 14 4" xfId="5224" xr:uid="{C72D4B08-D666-42CF-AC51-E833DA6D590C}"/>
    <cellStyle name="Normal 14 4 2" xfId="5225" xr:uid="{656ACD2E-BB86-4D15-93AE-83F0D0AF619B}"/>
    <cellStyle name="Normal 14 5" xfId="5226" xr:uid="{9333158E-59BF-43FE-8563-F1F141723551}"/>
    <cellStyle name="Normal 14 5 2" xfId="5227" xr:uid="{B87C2159-1BFF-4886-BD45-872A9A7F60F0}"/>
    <cellStyle name="Normal 14 6" xfId="5228" xr:uid="{D492FA6C-77D9-40F6-98EA-313C07897B99}"/>
    <cellStyle name="Normal 14 6 2" xfId="5229" xr:uid="{4EAFD178-BBF4-425E-9620-7D36EEB0C995}"/>
    <cellStyle name="Normal 14 7" xfId="5230" xr:uid="{84837D76-3156-4E3E-89A2-5733F71D1565}"/>
    <cellStyle name="Normal 14 7 2" xfId="5231" xr:uid="{9DED3F99-69B6-4EC9-81AF-0437E5BA3F3F}"/>
    <cellStyle name="Normal 15" xfId="5232" xr:uid="{A2F80E83-4FB0-42AA-A364-5F1EB9D7106C}"/>
    <cellStyle name="Normal 16" xfId="3738" xr:uid="{FCBC6304-FDDA-4292-A5EE-E33A5829ADBA}"/>
    <cellStyle name="Normal 16 2" xfId="3668" xr:uid="{8ACEC024-F2E5-4424-8812-11DA9AC6681D}"/>
    <cellStyle name="Normal 16 2 2" xfId="5233" xr:uid="{72DE39FE-B894-45B5-933D-7D283E394B37}"/>
    <cellStyle name="Normal 16 3" xfId="3669" xr:uid="{52069FC1-0EBA-4FF0-830B-B4BBDAA8B2BD}"/>
    <cellStyle name="Normal 16 3 2" xfId="5234" xr:uid="{51D1412E-F420-4801-8772-0BA7C34FB358}"/>
    <cellStyle name="Normal 16 4" xfId="5235" xr:uid="{15C15D47-AFC7-4054-9F0D-27B684A8B3D5}"/>
    <cellStyle name="Normal 16 4 2" xfId="5236" xr:uid="{B988D0FB-2727-4A7D-8B8C-051D28542C9D}"/>
    <cellStyle name="Normal 16 5" xfId="5237" xr:uid="{31E80364-F3FE-492B-8A8C-3B41690ADFC4}"/>
    <cellStyle name="Normal 16 5 2" xfId="5238" xr:uid="{C00EC0B8-BFC5-4C41-A91C-663B8F01438E}"/>
    <cellStyle name="Normal 17" xfId="3739" xr:uid="{AACCAD1E-D09E-4243-8372-5FD8A53310CB}"/>
    <cellStyle name="Normal 170 2" xfId="6" xr:uid="{77B62405-8999-44C1-84A0-E1B27427AA70}"/>
    <cellStyle name="Normal 172" xfId="4" xr:uid="{E288EBB9-05C3-4AF1-A12A-D06F5AF78125}"/>
    <cellStyle name="Normal 18" xfId="5239" xr:uid="{C5380256-A741-41F3-8BE8-5C872ADB4D35}"/>
    <cellStyle name="Normal 18 2" xfId="5240" xr:uid="{B3EFF657-F6B8-4FF2-A554-6DBBF65F051D}"/>
    <cellStyle name="Normal 19" xfId="5241" xr:uid="{9999C257-BFC8-428A-88EE-A70DFDAADE98}"/>
    <cellStyle name="Normal 19 2" xfId="5242" xr:uid="{3C6398CD-C558-4C1E-9387-0AA28B901436}"/>
    <cellStyle name="Normal 19 4" xfId="17" xr:uid="{7F44BA11-024C-407B-AEB3-FEE7EDF8E867}"/>
    <cellStyle name="Normal 19 4 3" xfId="7873" xr:uid="{CE4935D0-2174-4809-B767-6B12F59B8061}"/>
    <cellStyle name="Normal 2" xfId="2" xr:uid="{BDA2C686-5D74-4923-B6BE-063F9F1F2F31}"/>
    <cellStyle name="Normal 2 10" xfId="5243" xr:uid="{743CA1C3-D0C9-499E-93E1-CE5A766C9AA4}"/>
    <cellStyle name="Normal 2 10 2" xfId="5244" xr:uid="{59951558-2553-4495-8F70-2C9C2696D128}"/>
    <cellStyle name="Normal 2 10 3" xfId="5245" xr:uid="{180CC70D-3EB2-4115-AA20-1940D4426358}"/>
    <cellStyle name="Normal 2 11" xfId="5246" xr:uid="{A6B66BC5-8F0A-4895-8DB6-B44F1A35920F}"/>
    <cellStyle name="Normal 2 11 2" xfId="5247" xr:uid="{F5140221-89A7-4FF6-AE66-EE515A2B74B5}"/>
    <cellStyle name="Normal 2 11 3" xfId="5248" xr:uid="{8FD749CB-6267-4B36-A04E-3D8843EDDE9F}"/>
    <cellStyle name="Normal 2 12" xfId="5249" xr:uid="{5E6A330E-DCC2-4DC1-B4FC-A116992701F6}"/>
    <cellStyle name="Normal 2 12 2" xfId="5250" xr:uid="{D7FD36B9-AACF-4383-A959-5B0545A2576E}"/>
    <cellStyle name="Normal 2 12 3" xfId="5251" xr:uid="{5E2A4C4D-3270-4E05-BA0B-08D3B354D487}"/>
    <cellStyle name="Normal 2 13" xfId="5252" xr:uid="{8B532B82-FFB0-4200-BF9E-9A035F4796F8}"/>
    <cellStyle name="Normal 2 13 2" xfId="5253" xr:uid="{FBE765A6-BB67-47F2-9F45-6D1943753328}"/>
    <cellStyle name="Normal 2 13 3" xfId="5254" xr:uid="{E0870547-A1C6-400D-8493-9BB7A90BCBFF}"/>
    <cellStyle name="Normal 2 14" xfId="5255" xr:uid="{0E18A96A-B8E5-46CE-B53E-C9EB40E15D98}"/>
    <cellStyle name="Normal 2 14 2" xfId="5256" xr:uid="{2E2C6746-00C4-4184-9621-1E57EBDF7534}"/>
    <cellStyle name="Normal 2 14 3" xfId="5257" xr:uid="{44A7F992-05DE-40F6-8B48-87B3C5A8E7D8}"/>
    <cellStyle name="Normal 2 15" xfId="5258" xr:uid="{99E24F56-12B6-43C3-A430-98C046A4E9B1}"/>
    <cellStyle name="Normal 2 15 2" xfId="5259" xr:uid="{D23BA284-041A-4107-92C6-1358DC3BFA77}"/>
    <cellStyle name="Normal 2 15 3" xfId="5260" xr:uid="{19D25647-EA15-4496-9C8B-C2064C7D2F50}"/>
    <cellStyle name="Normal 2 16" xfId="5261" xr:uid="{6BB2968B-6C63-44E9-91DC-51B976C19CE0}"/>
    <cellStyle name="Normal 2 16 2" xfId="5262" xr:uid="{28D9E45B-ADB0-493F-ACD8-4108B90980C9}"/>
    <cellStyle name="Normal 2 16 3" xfId="5263" xr:uid="{B7304AB5-7007-4B1F-86A6-547638461A37}"/>
    <cellStyle name="Normal 2 17" xfId="8" xr:uid="{3EA08927-5625-40BE-BDFC-D021897BCBC4}"/>
    <cellStyle name="Normal 2 17 2" xfId="2108" xr:uid="{C2219FE8-FBD7-471D-9713-04FBB44F8FCA}"/>
    <cellStyle name="Normal 2 2" xfId="65" xr:uid="{2244E12E-FE18-4365-A2B1-267A1546A4B2}"/>
    <cellStyle name="Normal 2 2 10" xfId="5264" xr:uid="{21ADAA95-260D-4850-8B1C-981B9B52E264}"/>
    <cellStyle name="Normal 2 2 11" xfId="5265" xr:uid="{E0253572-E3DE-4C21-9DB9-D6129EFFF2C2}"/>
    <cellStyle name="Normal 2 2 12" xfId="5266" xr:uid="{FDE7DBE9-8350-44B7-8EA9-4A5439F4FB8D}"/>
    <cellStyle name="Normal 2 2 12 2" xfId="5267" xr:uid="{24F19EDD-12FD-494A-9C33-8D09E4E9246E}"/>
    <cellStyle name="Normal 2 2 12 3" xfId="5268" xr:uid="{70F4B717-158A-4FC9-8EB1-AD575477C595}"/>
    <cellStyle name="Normal 2 2 13" xfId="2109" xr:uid="{B3FCB315-5C5C-43DA-A5AB-0B7090F14548}"/>
    <cellStyle name="Normal 2 2 2" xfId="83" xr:uid="{E880C88D-530D-40EF-9B62-572DE6BE295B}"/>
    <cellStyle name="Normal 2 2 2 2" xfId="5269" xr:uid="{B0096501-E34A-47EF-A867-AA5430281B25}"/>
    <cellStyle name="Normal 2 2 2 3" xfId="5270" xr:uid="{D2A0387F-2E99-4CB6-9AF8-5F1EF22924AD}"/>
    <cellStyle name="Normal 2 2 2 4" xfId="5271" xr:uid="{9595199C-649B-42C6-A87A-D47339EC533C}"/>
    <cellStyle name="Normal 2 2 2 5" xfId="5272" xr:uid="{637C10D3-22C1-4280-BBD0-F2E29F479732}"/>
    <cellStyle name="Normal 2 2 2 6" xfId="5273" xr:uid="{CA69460C-80B0-47A1-B6B7-2D6B3AEE6D57}"/>
    <cellStyle name="Normal 2 2 2 7" xfId="6717" xr:uid="{0ACF47C2-0174-4004-84DC-2575D422D9E2}"/>
    <cellStyle name="Normal 2 2 2 8" xfId="3741" xr:uid="{C35E1AB6-9F6C-4389-96BB-AFD28D167F6C}"/>
    <cellStyle name="Normal 2 2 3" xfId="5274" xr:uid="{EC56549F-53C3-4A63-A6E0-DE02CB97BCB4}"/>
    <cellStyle name="Normal 2 2 4" xfId="5275" xr:uid="{3E9DC071-F7E5-4F00-8039-D53FD316CFA0}"/>
    <cellStyle name="Normal 2 2 4 2" xfId="5276" xr:uid="{2196AB0E-6E08-4ADA-8E0F-9AC12C26F8A5}"/>
    <cellStyle name="Normal 2 2 5" xfId="5277" xr:uid="{C8BF35F0-00EF-4615-A261-DE8A7B6E854A}"/>
    <cellStyle name="Normal 2 2 6" xfId="5278" xr:uid="{6C453FDA-1A1A-443E-9C90-0B06AA38C954}"/>
    <cellStyle name="Normal 2 2 7" xfId="5279" xr:uid="{2C957AAF-CDB8-4D16-A925-57A6821907F3}"/>
    <cellStyle name="Normal 2 2 8" xfId="5280" xr:uid="{DD4E399C-1BC9-4DA7-9888-C6F836CBB032}"/>
    <cellStyle name="Normal 2 2 9" xfId="5281" xr:uid="{D02AC153-077B-4BEA-80BD-6F619D5E208A}"/>
    <cellStyle name="Normal 2 3" xfId="3732" xr:uid="{6643C740-3FCA-4F2A-98DE-F2A47CFDD775}"/>
    <cellStyle name="Normal 2 3 2" xfId="5282" xr:uid="{51838254-F322-4D12-999B-33FEAD1C9B36}"/>
    <cellStyle name="Normal 2 4" xfId="3733" xr:uid="{A14A4AD8-BD8E-4F6E-831D-FAB80A2682B8}"/>
    <cellStyle name="Normal 2 4 2" xfId="5283" xr:uid="{3C0AE6CB-5178-44AD-93CE-EB30DFCBBBA1}"/>
    <cellStyle name="Normal 2 47" xfId="7863" xr:uid="{F04FE525-58EF-40E6-92F2-EFBA678BB7FC}"/>
    <cellStyle name="Normal 2 5" xfId="3734" xr:uid="{5D32EF2A-1C6A-4838-AF3D-4896A22EAA86}"/>
    <cellStyle name="Normal 2 6" xfId="3735" xr:uid="{C0DA6FAB-5EB4-424F-96C4-BF2BC27666E5}"/>
    <cellStyle name="Normal 2 7" xfId="3736" xr:uid="{2B7B0A8C-B091-48F4-BD04-4CEDCF8EC8D5}"/>
    <cellStyle name="Normal 2 8" xfId="5284" xr:uid="{7B8AB44B-EE7B-4C72-8B99-66DF83B7C28B}"/>
    <cellStyle name="Normal 2 8 2" xfId="5285" xr:uid="{C403EFC4-8776-4012-8E09-EC94D9AF7D88}"/>
    <cellStyle name="Normal 2 8 3" xfId="5286" xr:uid="{EC9C998B-6060-414D-8CAE-75CF84267144}"/>
    <cellStyle name="Normal 2 9" xfId="5287" xr:uid="{3695C08B-53C7-48F6-A60D-4806590D4881}"/>
    <cellStyle name="Normal 2 9 2" xfId="5288" xr:uid="{DFDF06BC-713A-439E-977C-37A76D7A0BD6}"/>
    <cellStyle name="Normal 2 9 3" xfId="5289" xr:uid="{F5525E6D-641C-42ED-882E-82CBB59D5397}"/>
    <cellStyle name="Normal 20" xfId="5290" xr:uid="{7F1771C6-B374-4094-882E-7B11E2F6F300}"/>
    <cellStyle name="Normal 21" xfId="5291" xr:uid="{952B59CB-60B4-401F-B6B5-79F7E5078C58}"/>
    <cellStyle name="Normal 22" xfId="5292" xr:uid="{D0D481EC-9490-43A6-8D00-5B262A4025DB}"/>
    <cellStyle name="Normal 23" xfId="5293" xr:uid="{06198510-E6EF-4187-9DB0-C2FED2130104}"/>
    <cellStyle name="Normal 24" xfId="5294" xr:uid="{583F12D6-2944-47CF-86C5-F5AA0DA7364C}"/>
    <cellStyle name="Normal 25" xfId="5295" xr:uid="{3321EBA5-3CE6-4F7E-8258-6BE116B51DCB}"/>
    <cellStyle name="Normal 26" xfId="5296" xr:uid="{B7110AA8-F7F5-4F15-A3FE-DBBBB1B68680}"/>
    <cellStyle name="Normal 27" xfId="5297" xr:uid="{D722DD96-5778-4D1F-A77D-05151CDFEC47}"/>
    <cellStyle name="Normal 28" xfId="5298" xr:uid="{6ED3FD89-39D3-427D-B6B4-6C25A3A55E35}"/>
    <cellStyle name="Normal 29" xfId="5299" xr:uid="{9BCD1733-3643-4193-A775-C86AB797DF45}"/>
    <cellStyle name="Normal 3" xfId="67" xr:uid="{AC34BE95-49AD-4F4D-B9E3-6FE9696ACB0B}"/>
    <cellStyle name="Normal 3 10" xfId="5300" xr:uid="{F4F0BCE3-2CDA-4093-AA6A-984C9DF046F2}"/>
    <cellStyle name="Normal 3 104 2" xfId="7868" xr:uid="{7566068F-4369-4C85-9FB3-43579BB34210}"/>
    <cellStyle name="Normal 3 11" xfId="6710" xr:uid="{E57C26BC-291E-4780-9F9E-323511D13CF0}"/>
    <cellStyle name="Normal 3 12" xfId="2110" xr:uid="{DC0497D9-FA71-4F42-906B-514401322C5A}"/>
    <cellStyle name="Normal 3 2" xfId="3670" xr:uid="{DAE02BBE-4E90-4038-A2D4-47C018B23AC3}"/>
    <cellStyle name="Normal 3 2 2" xfId="5301" xr:uid="{786197DC-902C-4A3A-9FFC-0EC106054AD5}"/>
    <cellStyle name="Normal 3 2 3" xfId="5302" xr:uid="{A37A99DB-BC8E-4313-BBCF-6620D8CF3603}"/>
    <cellStyle name="Normal 3 3" xfId="3671" xr:uid="{097A8BB0-A265-4BCB-AF97-6EDF349D9CFD}"/>
    <cellStyle name="Normal 3 3 2" xfId="5303" xr:uid="{0CDAC1FF-1109-4524-B3C7-ED5ACA519BD8}"/>
    <cellStyle name="Normal 3 4" xfId="3672" xr:uid="{FDE980C2-D077-4ED5-8D08-2AF748301236}"/>
    <cellStyle name="Normal 3 4 2" xfId="5304" xr:uid="{D73860E0-F38C-4C08-B36F-4A46DAB304FB}"/>
    <cellStyle name="Normal 3 4 3" xfId="5305" xr:uid="{826647A0-AA30-487F-8C20-E7B0DA46C670}"/>
    <cellStyle name="Normal 3 5" xfId="3673" xr:uid="{9A014F08-DD3D-4570-8C23-B6F49498562D}"/>
    <cellStyle name="Normal 3 5 2" xfId="5306" xr:uid="{F6CB0A8B-291F-4613-9D31-0DC524968031}"/>
    <cellStyle name="Normal 3 5 3" xfId="5307" xr:uid="{17657973-ADC4-4E1A-A265-31D48F824E2A}"/>
    <cellStyle name="Normal 3 6" xfId="3674" xr:uid="{BC2BAC73-6277-4382-9212-C36D3631C644}"/>
    <cellStyle name="Normal 3 6 2" xfId="5308" xr:uid="{19F6984B-F738-48EB-ABBF-C3F673803B80}"/>
    <cellStyle name="Normal 3 7" xfId="3675" xr:uid="{EB16C3B1-9469-4FD9-8D80-AF6DA2C2305D}"/>
    <cellStyle name="Normal 3 7 2" xfId="5309" xr:uid="{7F37A985-19A9-4303-A318-76DCFC10DE4A}"/>
    <cellStyle name="Normal 3 8" xfId="5310" xr:uid="{5080B91D-4ACF-4C09-8146-C4C8EE8040DB}"/>
    <cellStyle name="Normal 3 9" xfId="5311" xr:uid="{BBEB8795-F979-46A3-9F2B-C675B8B5DE8D}"/>
    <cellStyle name="Normal 30" xfId="5312" xr:uid="{6CE26A47-D306-4830-8F2C-24E1FC91FC4F}"/>
    <cellStyle name="Normal 31" xfId="5313" xr:uid="{AAAE0779-F745-4723-9293-C39930AF3516}"/>
    <cellStyle name="Normal 32" xfId="5314" xr:uid="{3CE8EC77-F4C3-4E37-BDBF-379F66F4057E}"/>
    <cellStyle name="Normal 33" xfId="5315" xr:uid="{42B9739B-97AD-4BCD-9EDA-4E934FE48F05}"/>
    <cellStyle name="Normal 34" xfId="5316" xr:uid="{374DEC0D-88B2-4FD9-A5A5-7264CEFB022F}"/>
    <cellStyle name="Normal 35" xfId="5317" xr:uid="{DA5604BC-D83A-455D-A827-CC14A3E74651}"/>
    <cellStyle name="Normal 36" xfId="5318" xr:uid="{0B0F8C0D-E5CA-425E-9D36-A61C3C404BE4}"/>
    <cellStyle name="Normal 37" xfId="2111" xr:uid="{98701344-B8B6-48C2-AFAE-9FFFBB21718F}"/>
    <cellStyle name="Normal 38" xfId="5319" xr:uid="{781E323C-9418-4668-AB16-7EAF1324555B}"/>
    <cellStyle name="Normal 38 4" xfId="7879" xr:uid="{652443C5-88AE-498B-92D1-1D70225F5572}"/>
    <cellStyle name="Normal 38 5" xfId="7880" xr:uid="{8157F689-1AD8-423D-817C-EB2217EBCDBC}"/>
    <cellStyle name="Normal 38 6" xfId="7885" xr:uid="{20D6769B-F2C6-4B8C-B7A9-E36F4CEB9ADD}"/>
    <cellStyle name="Normal 39" xfId="5320" xr:uid="{F0E0467A-1449-4183-8C6D-E934B629A23C}"/>
    <cellStyle name="Normal 4" xfId="2112" xr:uid="{41BD687D-0AAF-4CBF-815E-8700FF789A9F}"/>
    <cellStyle name="Normal 4 2" xfId="2113" xr:uid="{5FF423B2-A2B5-4262-B5E8-0D85D9F3AE63}"/>
    <cellStyle name="Normal 4 2 10" xfId="5321" xr:uid="{1FE4A6BF-EFE0-4102-9E02-63EAF397989D}"/>
    <cellStyle name="Normal 4 2 10 2" xfId="5322" xr:uid="{BDCA8959-3CD7-41C4-8CD9-3D0439AC4284}"/>
    <cellStyle name="Normal 4 2 10 3" xfId="5323" xr:uid="{5567BA25-58F9-470D-A7E1-03CE7D039991}"/>
    <cellStyle name="Normal 4 2 10 4" xfId="5324" xr:uid="{93856421-D741-4B51-95AE-28F51741D78F}"/>
    <cellStyle name="Normal 4 2 11" xfId="5325" xr:uid="{CB002FED-3965-4B7B-99C4-A49C673CACA5}"/>
    <cellStyle name="Normal 4 2 11 2" xfId="5326" xr:uid="{C41D6848-78F7-4DF5-BF69-2D64C1500074}"/>
    <cellStyle name="Normal 4 2 12" xfId="5327" xr:uid="{ED13DFB8-6F02-40EC-8216-49F6CA05D657}"/>
    <cellStyle name="Normal 4 2 2" xfId="2114" xr:uid="{1C10A023-B83E-4379-A369-81E2CBA2010C}"/>
    <cellStyle name="Normal 4 2 2 2" xfId="5328" xr:uid="{F32CCA25-9887-4689-AA31-18F1455994A1}"/>
    <cellStyle name="Normal 4 2 2 3" xfId="5329" xr:uid="{D373545B-A150-4CF9-8B73-4AA78714A924}"/>
    <cellStyle name="Normal 4 2 2 4" xfId="5330" xr:uid="{C81FA4F4-CC6C-4860-90E6-C884DDDF31A9}"/>
    <cellStyle name="Normal 4 2 3" xfId="2115" xr:uid="{C42462A7-F535-48AA-8AE1-DC460C3925D0}"/>
    <cellStyle name="Normal 4 2 3 2" xfId="5331" xr:uid="{78EFD3AF-E0A5-415E-ACAD-960B9CD6F859}"/>
    <cellStyle name="Normal 4 2 4" xfId="3676" xr:uid="{AE555D1F-776B-4112-8684-416172CA7DC6}"/>
    <cellStyle name="Normal 4 2 4 2" xfId="5332" xr:uid="{47C40155-7720-456C-B73D-014E3FD55184}"/>
    <cellStyle name="Normal 4 2 5" xfId="3677" xr:uid="{69AD4AB4-4285-422D-A1AF-7702FB324860}"/>
    <cellStyle name="Normal 4 2 5 2" xfId="5333" xr:uid="{F5650E6A-E8A2-45C5-8B38-4CB3560AC4B6}"/>
    <cellStyle name="Normal 4 2 6" xfId="3678" xr:uid="{23FC7A68-2A2D-4BE0-B076-6762F3E31F68}"/>
    <cellStyle name="Normal 4 2 6 2" xfId="5334" xr:uid="{9B9C3D6A-A410-4268-AC0C-BE551B1AE178}"/>
    <cellStyle name="Normal 4 2 7" xfId="3679" xr:uid="{4B1F0411-1E75-4624-91FC-8BC4908BE037}"/>
    <cellStyle name="Normal 4 2 7 2" xfId="5335" xr:uid="{11F8B4E6-4451-42DD-AD2D-5031E5D5BDF8}"/>
    <cellStyle name="Normal 4 2 8" xfId="5336" xr:uid="{119A0B9C-8C07-4811-8CC8-F1DD9B18C35C}"/>
    <cellStyle name="Normal 4 2 8 2" xfId="5337" xr:uid="{8F6186B3-27E5-44E8-B417-268C8C6E9558}"/>
    <cellStyle name="Normal 4 2 9" xfId="5338" xr:uid="{43E5B6AB-CF49-4B26-AE15-702892FD6F14}"/>
    <cellStyle name="Normal 4 2 9 2" xfId="5339" xr:uid="{040998C3-68B8-4E00-A0BD-31528FA0C364}"/>
    <cellStyle name="Normal 4 2_Deuda septiembre_marcos" xfId="2116" xr:uid="{B5E251BE-8FD6-490F-9E6D-3663A60DB793}"/>
    <cellStyle name="Normal 4 3" xfId="2117" xr:uid="{65E54FD1-6043-41AC-A957-CE37C7CABB32}"/>
    <cellStyle name="Normal 4 3 2" xfId="5340" xr:uid="{130DDA99-B805-4E55-8B3A-D8B2FC453BE4}"/>
    <cellStyle name="Normal 4 4" xfId="2118" xr:uid="{D141A511-72F8-49D3-BD2E-442381A62D9F}"/>
    <cellStyle name="Normal 4 4 2" xfId="5341" xr:uid="{8B07501F-C8EC-4C39-A1F6-46B76461530C}"/>
    <cellStyle name="Normal 4 4 3" xfId="5342" xr:uid="{0E289DB6-A888-4AE8-B61B-CB65AD4983A8}"/>
    <cellStyle name="Normal 4 4 4" xfId="5343" xr:uid="{68F70BCD-56CE-4292-B0F4-413499E4EA2E}"/>
    <cellStyle name="Normal 4 5" xfId="89" xr:uid="{8210035C-658D-42BE-9703-706DE4B40A08}"/>
    <cellStyle name="Normal 4 5 2" xfId="16" xr:uid="{8585F075-457A-4B0B-B316-EB4D0D765C3B}"/>
    <cellStyle name="Normal 4 5 2 2" xfId="5344" xr:uid="{2057CF59-E965-4C9F-B2FC-99DEB5EB91AF}"/>
    <cellStyle name="Normal 4 6" xfId="3680" xr:uid="{1E42890A-F6FF-4DEE-B3BE-C54443F78514}"/>
    <cellStyle name="Normal 4 6 2" xfId="5345" xr:uid="{4142541F-DA69-44F8-A8B4-F6715C9F6299}"/>
    <cellStyle name="Normal 4 7" xfId="3681" xr:uid="{BDABBEAE-85BC-4787-A096-6250802F2B67}"/>
    <cellStyle name="Normal 4 7 2" xfId="5346" xr:uid="{A6A1F33C-D006-4759-B575-9429A737C58C}"/>
    <cellStyle name="Normal 4 8" xfId="5347" xr:uid="{63D018F0-AE80-4494-B64A-5BFEE8862F4D}"/>
    <cellStyle name="Normal 4 9" xfId="7883" xr:uid="{2A036A18-F75E-4336-BFE9-F72C7DAE4B85}"/>
    <cellStyle name="Normal 4_Deuda septiembre_marcos" xfId="2119" xr:uid="{67BD6D8C-E1AB-497C-82E8-54931EBA79AA}"/>
    <cellStyle name="Normal 40" xfId="5348" xr:uid="{C6C97282-0ADE-4862-8034-08B09AD7443A}"/>
    <cellStyle name="Normal 41" xfId="2120" xr:uid="{CF6260DE-CD5D-413C-9032-45F2C11DA828}"/>
    <cellStyle name="Normal 42" xfId="5349" xr:uid="{0B796107-8250-4F63-806F-C00A3F6C9229}"/>
    <cellStyle name="Normal 43" xfId="5350" xr:uid="{70E5B3EF-F5CB-45F1-96B2-4CE925B27024}"/>
    <cellStyle name="Normal 44" xfId="3742" xr:uid="{02C621C6-062F-441F-8E01-0285EF635E08}"/>
    <cellStyle name="Normal 44 2" xfId="5351" xr:uid="{D6E742E5-D070-4DB7-8027-FF7B361065FA}"/>
    <cellStyle name="Normal 45" xfId="5352" xr:uid="{ADDF9C83-A23A-4204-9D6B-32EC9BD834D5}"/>
    <cellStyle name="Normal 46" xfId="5353" xr:uid="{D4962905-D50B-44CD-B6D2-5570CB9C6997}"/>
    <cellStyle name="Normal 47" xfId="5354" xr:uid="{CC86D6E6-1074-4B26-B370-DB105C412B85}"/>
    <cellStyle name="Normal 48" xfId="5355" xr:uid="{1FE9F4E9-AF8C-42B2-B1AD-28C2AE4F586F}"/>
    <cellStyle name="Normal 49" xfId="2121" xr:uid="{BEF3ED20-A81B-47F7-B3E4-E60A31E69C93}"/>
    <cellStyle name="Normal 5" xfId="2122" xr:uid="{7E72A771-F0E4-446D-B28E-5413050631F7}"/>
    <cellStyle name="Normal 5 2" xfId="3682" xr:uid="{F41F06A0-C28D-4F30-93F8-7C2B35C61ECA}"/>
    <cellStyle name="Normal 5 2 2" xfId="5356" xr:uid="{5485907A-647D-4E0E-B1D5-8612A06DD3B6}"/>
    <cellStyle name="Normal 5 3" xfId="3683" xr:uid="{5AF624F7-4C13-4BFC-A5AD-6953C1DF87E8}"/>
    <cellStyle name="Normal 5 3 2" xfId="5357" xr:uid="{9770573E-ECFC-423C-9574-2DA690D586BA}"/>
    <cellStyle name="Normal 5 4" xfId="3684" xr:uid="{66668DAC-9097-4957-AA01-A938DAD9D83E}"/>
    <cellStyle name="Normal 5 4 2" xfId="5358" xr:uid="{F85417BD-FE11-4B51-9E3B-9FE57AF8B5FD}"/>
    <cellStyle name="Normal 5 5" xfId="5359" xr:uid="{8751C093-42D7-4924-BC04-FAC76E18842A}"/>
    <cellStyle name="Normal 5 6" xfId="5360" xr:uid="{EB300FCD-DB33-4B80-8950-AF0E07DD7140}"/>
    <cellStyle name="Normal 50" xfId="5361" xr:uid="{3BAC5EA1-27EF-4707-9C10-F9326C961A68}"/>
    <cellStyle name="Normal 51" xfId="5362" xr:uid="{51BA2747-C91C-46D1-955E-9A08F0EE43F4}"/>
    <cellStyle name="Normal 52" xfId="5363" xr:uid="{73FD92B8-46B6-4239-8A36-3E5CAF289282}"/>
    <cellStyle name="Normal 53" xfId="5364" xr:uid="{A71E964E-9CA0-49B5-B6B8-118E006B62B4}"/>
    <cellStyle name="Normal 54" xfId="5365" xr:uid="{D665A314-FF85-4790-9418-8C90CF2FDCDA}"/>
    <cellStyle name="Normal 55" xfId="5366" xr:uid="{4C920C03-23C7-479C-8EF5-7FEF4AA27722}"/>
    <cellStyle name="Normal 56" xfId="5367" xr:uid="{AD202F58-6386-4273-853D-317519267B0C}"/>
    <cellStyle name="Normal 57" xfId="5368" xr:uid="{1178822A-2C68-451B-8757-5CAA344D4455}"/>
    <cellStyle name="Normal 58" xfId="5369" xr:uid="{CFAD8001-8F79-433F-8A87-60A0FAFCC0F5}"/>
    <cellStyle name="Normal 59" xfId="6700" xr:uid="{145F9368-088D-4A25-A65B-0BDC4ECF7219}"/>
    <cellStyle name="Normal 6" xfId="2123" xr:uid="{00B2C5C0-EB74-49BC-9C51-6F6841E3810D}"/>
    <cellStyle name="Normal 6 2" xfId="2124" xr:uid="{20E55C88-B17C-4E84-B24D-BF0169485EEC}"/>
    <cellStyle name="Normal 6 2 10" xfId="5370" xr:uid="{3E1C0526-C5B6-4311-912F-39E3C0027188}"/>
    <cellStyle name="Normal 6 2 2" xfId="2125" xr:uid="{C545B2C2-3F51-4878-8B3C-28701ED3E3AC}"/>
    <cellStyle name="Normal 6 2 2 2" xfId="5371" xr:uid="{D7639451-3498-4536-BD97-2C1CB7B866BD}"/>
    <cellStyle name="Normal 6 2 2 3" xfId="5372" xr:uid="{BC9381C4-651D-4A5C-A22D-AAF870439CE1}"/>
    <cellStyle name="Normal 6 2 2 4" xfId="5373" xr:uid="{223C8045-E6DA-4087-90C2-8A8DCBE83221}"/>
    <cellStyle name="Normal 6 2 3" xfId="3685" xr:uid="{8AF2DDE8-C9EB-439D-9067-5714BC4BAECA}"/>
    <cellStyle name="Normal 6 2 3 2" xfId="5374" xr:uid="{3B9A3016-C82A-4522-9124-29F779463C0F}"/>
    <cellStyle name="Normal 6 2 4" xfId="3686" xr:uid="{86CB780E-A38C-484F-AFD8-1BD20CFC5F23}"/>
    <cellStyle name="Normal 6 2 4 2" xfId="5375" xr:uid="{32E7850C-FE1C-4F26-97A8-CE712EB6DBEE}"/>
    <cellStyle name="Normal 6 2 5" xfId="3687" xr:uid="{269D6E35-68B4-4E66-9100-EA4E6B7BF0D1}"/>
    <cellStyle name="Normal 6 2 5 2" xfId="5376" xr:uid="{2F990AC5-6EAD-4BF7-B54A-63D89FBA6D46}"/>
    <cellStyle name="Normal 6 2 6" xfId="5377" xr:uid="{AB52642A-24A2-4CAB-9C6C-29B144143B34}"/>
    <cellStyle name="Normal 6 2 6 2" xfId="5378" xr:uid="{AE137CAA-FF4D-4A45-AFDE-450AF2719884}"/>
    <cellStyle name="Normal 6 2 7" xfId="5379" xr:uid="{1082E28E-ED94-4E7F-B032-1D5040E97A30}"/>
    <cellStyle name="Normal 6 2 7 2" xfId="5380" xr:uid="{FFB05173-30CF-4F87-A05E-144B51434D10}"/>
    <cellStyle name="Normal 6 2 8" xfId="5381" xr:uid="{34062F13-CB64-4CD6-82E0-2E1D7AB12EDF}"/>
    <cellStyle name="Normal 6 2 8 2" xfId="5382" xr:uid="{7AE62996-73DD-49C8-B924-02A49878902A}"/>
    <cellStyle name="Normal 6 2 8 3" xfId="5383" xr:uid="{12FE187D-FC51-44E1-834F-E3EFFED4A19D}"/>
    <cellStyle name="Normal 6 2 8 4" xfId="5384" xr:uid="{2B82FF7F-EE5F-4342-BC3D-E83669BF2B97}"/>
    <cellStyle name="Normal 6 2 9" xfId="5385" xr:uid="{CDC17F2A-419A-45D8-A7AF-98BA8FE5A1FD}"/>
    <cellStyle name="Normal 6 2 9 2" xfId="5386" xr:uid="{C3894EA9-18A9-404E-9134-BA2A7B88F541}"/>
    <cellStyle name="Normal 6 2_Deuda septiembre_marcos" xfId="2126" xr:uid="{6EAEAB75-ABEE-4C94-8AB3-B6FBDE1B800E}"/>
    <cellStyle name="Normal 6 3" xfId="2127" xr:uid="{B51C863F-359F-4506-BF74-61363EA6A0B3}"/>
    <cellStyle name="Normal 6 4" xfId="5387" xr:uid="{B55B35C2-CAEC-4E1F-8BEA-07BD170FFC61}"/>
    <cellStyle name="Normal 6 5" xfId="5388" xr:uid="{599D18EA-8F22-4F23-A361-26DC899A4AAC}"/>
    <cellStyle name="Normal 6_Deuda septiembre_marcos" xfId="2128" xr:uid="{3D638DBF-9F00-45B3-9D8A-5BA5F90C3520}"/>
    <cellStyle name="Normal 60" xfId="7881" xr:uid="{C6D1CE3C-52AC-45FC-A808-F0413E05026D}"/>
    <cellStyle name="Normal 7" xfId="2129" xr:uid="{C2265829-4DD0-4043-A178-D877DFE507FB}"/>
    <cellStyle name="Normal 7 2" xfId="2130" xr:uid="{9A55ED23-CBA1-4563-8DCF-99E47B61EB27}"/>
    <cellStyle name="Normal 7 3" xfId="5389" xr:uid="{967EB23F-E382-4CE3-88ED-861094AA1E29}"/>
    <cellStyle name="Normal 7_Deuda septiembre_marcos" xfId="2131" xr:uid="{F5A11B90-8722-438E-A781-74FF5FCA5EF7}"/>
    <cellStyle name="Normal 73" xfId="5390" xr:uid="{333DA2EC-8E64-42CA-9800-CCC2C405D6EC}"/>
    <cellStyle name="Normal 8" xfId="2132" xr:uid="{67FF0F2D-1FB0-4139-8DEE-977E4BBB2CBB}"/>
    <cellStyle name="Normal 8 2" xfId="5391" xr:uid="{B90466F2-FD6F-448C-ABFA-CC87CD93B302}"/>
    <cellStyle name="Normal 8 3" xfId="5392" xr:uid="{4116F8F9-82C2-485D-96D4-56678450A40B}"/>
    <cellStyle name="Normal 9" xfId="2133" xr:uid="{BAB96D54-60D4-4288-BFA8-B00280B0CCE9}"/>
    <cellStyle name="Normal 9 2" xfId="3688" xr:uid="{7BEBA9A9-54CD-4D9D-95D6-3C696B6F0076}"/>
    <cellStyle name="Normal 9 2 2" xfId="5393" xr:uid="{AEE87D7D-F13C-4BA4-BF24-BB4DD788F6C1}"/>
    <cellStyle name="Normal 9 3" xfId="3689" xr:uid="{51093173-8290-4011-9AD9-ACE59F4601F4}"/>
    <cellStyle name="Normal 9 3 2" xfId="5394" xr:uid="{6FF87A54-E2D5-4752-B55F-0BDD097A3240}"/>
    <cellStyle name="Normal 9 4" xfId="5395" xr:uid="{4B79A7DA-8162-4ADF-9DD4-C63A0E7A3DE3}"/>
    <cellStyle name="Normal 9 4 2" xfId="5396" xr:uid="{35157D20-7275-48BE-856F-0CA45534DB93}"/>
    <cellStyle name="Normal 9 5" xfId="5397" xr:uid="{D090C7D0-A583-40B4-AC10-EE17DF40AE08}"/>
    <cellStyle name="Normal 9 5 2" xfId="5398" xr:uid="{599D7B56-665A-4562-90F5-17D9EDF955D4}"/>
    <cellStyle name="Normal 9 6" xfId="5399" xr:uid="{E2F58985-2734-468D-A7C2-EE34F5D4BC57}"/>
    <cellStyle name="Normal 9 6 2" xfId="5400" xr:uid="{572C8112-20E0-4BC3-91B1-473E73AAF981}"/>
    <cellStyle name="Normal 9 7" xfId="5401" xr:uid="{E721E345-16CA-4F5A-9DE9-1DFD35C31FF0}"/>
    <cellStyle name="Normal 9 7 2" xfId="5402" xr:uid="{1588882A-061D-40CF-86B6-BDC6BD5FE478}"/>
    <cellStyle name="Normal 9 8" xfId="5403" xr:uid="{97DB39C9-CC55-4863-A456-725AE63D6102}"/>
    <cellStyle name="Normal_Renta 2002 KCC Ltda" xfId="14" xr:uid="{54EA8F6A-E255-4103-96A6-618D1C504013}"/>
    <cellStyle name="Nota" xfId="2134" xr:uid="{661228C9-79A0-4877-AA69-FA9B11F6BE96}"/>
    <cellStyle name="Notas 10" xfId="3441" xr:uid="{AA55338F-B003-4AE4-B11D-74DCC6EA42C7}"/>
    <cellStyle name="Notas 2" xfId="2135" xr:uid="{B359AA4F-BF10-4FA2-BF3F-8D3CAE13276E}"/>
    <cellStyle name="Notas 2 10" xfId="3690" xr:uid="{3922F60C-A3AF-4241-BF8A-0AAF700011D6}"/>
    <cellStyle name="Notas 2 10 2" xfId="3691" xr:uid="{08989B8E-6D3E-49C7-90B5-FEEB037120F3}"/>
    <cellStyle name="Notas 2 10 2 2" xfId="5404" xr:uid="{FA0884D3-1BE6-4B7B-BDE7-4AC53E7EE683}"/>
    <cellStyle name="Notas 2 10 2 2 2" xfId="5405" xr:uid="{22DA255D-E997-4A1F-87E6-ED438D43B6CF}"/>
    <cellStyle name="Notas 2 10 2 3" xfId="5406" xr:uid="{5531D359-47F2-4657-8C8F-CE1969CB9302}"/>
    <cellStyle name="Notas 2 10 2 3 2" xfId="5407" xr:uid="{26FAD8D0-31C7-4669-AD13-E7689D3F1C76}"/>
    <cellStyle name="Notas 2 10 2 4" xfId="5408" xr:uid="{5B883AC8-503D-4C76-8866-654FFCEAE18E}"/>
    <cellStyle name="Notas 2 10 2 5" xfId="5409" xr:uid="{34A7671D-21C7-4937-A389-D01BD45C4BE7}"/>
    <cellStyle name="Notas 2 10 2 6" xfId="5410" xr:uid="{61FA2C84-2126-4405-BF72-DDF12893E47A}"/>
    <cellStyle name="Notas 2 10 3" xfId="3692" xr:uid="{500D7615-16B8-4E24-8DAD-AE9ED64E2FCD}"/>
    <cellStyle name="Notas 2 10 3 2" xfId="5411" xr:uid="{8789571F-486D-4517-95B2-596B9736793A}"/>
    <cellStyle name="Notas 2 10 3 3" xfId="5412" xr:uid="{565A446C-73EA-4B06-8EB6-CC5F77B97923}"/>
    <cellStyle name="Notas 2 10 3 4" xfId="5413" xr:uid="{8B7CB8F6-0874-4625-A37A-043042BB7B46}"/>
    <cellStyle name="Notas 2 10 3 5" xfId="5414" xr:uid="{797C3D78-7AD8-453A-AC36-628EAAFEA971}"/>
    <cellStyle name="Notas 2 10 3 6" xfId="5415" xr:uid="{A732D5B1-F7BA-457F-A01C-8067915CE48F}"/>
    <cellStyle name="Notas 2 10 4" xfId="5416" xr:uid="{188DA6B4-0CC9-4CCF-8AAF-676EA4152D10}"/>
    <cellStyle name="Notas 2 10 4 2" xfId="5417" xr:uid="{350E6B76-59B8-450D-B7C5-C7CA88C204EE}"/>
    <cellStyle name="Notas 2 10 4 3" xfId="5418" xr:uid="{82887B6E-8E42-4F6E-BDE6-7FA80184EFEB}"/>
    <cellStyle name="Notas 2 10 4 4" xfId="5419" xr:uid="{0E958150-EAD8-45A9-B612-4D9FF9F20FEE}"/>
    <cellStyle name="Notas 2 10 4 5" xfId="5420" xr:uid="{35763D4E-62DF-440A-ACD9-C9F13B8D6304}"/>
    <cellStyle name="Notas 2 10 5" xfId="5421" xr:uid="{19E9BEAE-15BF-4D04-B219-1859A61F61BB}"/>
    <cellStyle name="Notas 2 10 5 2" xfId="5422" xr:uid="{43DAE269-9C0E-4995-9468-4CB8E9CEA0EB}"/>
    <cellStyle name="Notas 2 10 5 3" xfId="5423" xr:uid="{A9515617-552D-45C7-BDBB-C92C6457879E}"/>
    <cellStyle name="Notas 2 10 5 4" xfId="5424" xr:uid="{341F3DF9-6287-475A-B52F-0E2A66346AC0}"/>
    <cellStyle name="Notas 2 10 5 5" xfId="5425" xr:uid="{1BC0E0BB-1F08-4055-A067-2D20D7F856F1}"/>
    <cellStyle name="Notas 2 10 6" xfId="5426" xr:uid="{45334A8B-6D78-47C1-B60F-CF958708EFBA}"/>
    <cellStyle name="Notas 2 10 6 2" xfId="5427" xr:uid="{762BC218-2B4D-48A6-AB54-372DAF3EB693}"/>
    <cellStyle name="Notas 2 10 6 3" xfId="5428" xr:uid="{769563F8-6A1B-4131-81D3-68A2FE17C6F1}"/>
    <cellStyle name="Notas 2 10 6 4" xfId="5429" xr:uid="{B67E80A0-E8B5-4454-926B-8A89CFAD5F47}"/>
    <cellStyle name="Notas 2 10 6 5" xfId="5430" xr:uid="{1CCDEEA6-C192-4E0C-917E-D2FFD060FBC1}"/>
    <cellStyle name="Notas 2 10 7" xfId="5431" xr:uid="{D1B4AD37-8076-4734-A511-E8226F965010}"/>
    <cellStyle name="Notas 2 10 7 2" xfId="5432" xr:uid="{D752E00C-851F-47C4-9C9D-DAEED5B75956}"/>
    <cellStyle name="Notas 2 10 7 3" xfId="5433" xr:uid="{D958F2CA-EF6D-4FAC-9DA1-FA5AEE3DC70D}"/>
    <cellStyle name="Notas 2 10 7 4" xfId="5434" xr:uid="{14841717-EB29-4D16-A0B2-87F782852E0A}"/>
    <cellStyle name="Notas 2 10 7 5" xfId="5435" xr:uid="{3FCB316B-2C4B-42A8-8A15-C9206C6C2742}"/>
    <cellStyle name="Notas 2 11" xfId="3693" xr:uid="{892BEB65-09A9-4545-B9F0-F3EA30C45EE8}"/>
    <cellStyle name="Notas 2 11 2" xfId="3694" xr:uid="{44D84736-D2F2-46B7-91DD-89244DD6746B}"/>
    <cellStyle name="Notas 2 11 2 2" xfId="5436" xr:uid="{291E79D8-A9F2-4C27-AE38-9AE09D9F4198}"/>
    <cellStyle name="Notas 2 11 2 2 2" xfId="5437" xr:uid="{CA144BBC-4C85-4D45-9FD6-9C04F8AE3261}"/>
    <cellStyle name="Notas 2 11 2 3" xfId="5438" xr:uid="{B7E6A8EC-8627-4E11-8778-0EAC73F80DAD}"/>
    <cellStyle name="Notas 2 11 2 3 2" xfId="5439" xr:uid="{231E7677-B2C0-40C7-8A8E-41C491253F60}"/>
    <cellStyle name="Notas 2 11 2 4" xfId="5440" xr:uid="{49387B33-8069-4EA3-98B5-21A139F840A7}"/>
    <cellStyle name="Notas 2 11 2 5" xfId="5441" xr:uid="{CB4DC275-E9CD-4878-A6AF-CBADF9BA81F3}"/>
    <cellStyle name="Notas 2 11 2 6" xfId="5442" xr:uid="{D82B0F41-921E-4990-ACF2-6906BB7EF06C}"/>
    <cellStyle name="Notas 2 11 3" xfId="3695" xr:uid="{231D7935-74C6-47EE-BDEF-D84E07B5C645}"/>
    <cellStyle name="Notas 2 11 3 2" xfId="5443" xr:uid="{AF3423DA-0C94-4592-9B69-30FBF19A8A0E}"/>
    <cellStyle name="Notas 2 11 3 3" xfId="5444" xr:uid="{F14399D1-CE50-472B-A49D-7F8CABD7E3FB}"/>
    <cellStyle name="Notas 2 11 3 4" xfId="5445" xr:uid="{518AE11E-C513-4EF1-8236-480987D2C8AF}"/>
    <cellStyle name="Notas 2 11 3 5" xfId="5446" xr:uid="{A4740732-94E4-4358-BC74-FB6723ED4A6C}"/>
    <cellStyle name="Notas 2 11 3 6" xfId="5447" xr:uid="{B5CECCFD-602D-4BCC-AD40-60EEEC91E63F}"/>
    <cellStyle name="Notas 2 11 4" xfId="5448" xr:uid="{8DE60834-0FE5-48D7-957E-29A2A25B3ECC}"/>
    <cellStyle name="Notas 2 11 4 2" xfId="5449" xr:uid="{5424A101-C211-4E62-836D-DE9D0FE1EC7E}"/>
    <cellStyle name="Notas 2 11 4 3" xfId="5450" xr:uid="{49450DDF-ED2F-48DA-9D9C-831A36A1A807}"/>
    <cellStyle name="Notas 2 11 4 4" xfId="5451" xr:uid="{FCDBF042-E008-4A23-8164-F43AA8BEF886}"/>
    <cellStyle name="Notas 2 11 4 5" xfId="5452" xr:uid="{C1852379-8CA0-460D-8539-F079A8CC38F5}"/>
    <cellStyle name="Notas 2 11 5" xfId="5453" xr:uid="{73D05279-DDC3-49DB-9509-B7791AFC31ED}"/>
    <cellStyle name="Notas 2 11 5 2" xfId="5454" xr:uid="{45FAFD61-1976-40DD-ADC4-3B922715571D}"/>
    <cellStyle name="Notas 2 11 5 3" xfId="5455" xr:uid="{7205643B-A006-4DB3-9726-2F641E93FC7F}"/>
    <cellStyle name="Notas 2 11 5 4" xfId="5456" xr:uid="{9804FED6-5562-4D91-8AA9-25F807468269}"/>
    <cellStyle name="Notas 2 11 5 5" xfId="5457" xr:uid="{2FEB3862-6F03-4235-8862-152E3279FF98}"/>
    <cellStyle name="Notas 2 11 6" xfId="5458" xr:uid="{45E0ED7B-FDEE-454F-B756-89DFC72F27B9}"/>
    <cellStyle name="Notas 2 11 6 2" xfId="5459" xr:uid="{EA562B9E-9A61-4A02-9281-D24E561D9823}"/>
    <cellStyle name="Notas 2 11 6 3" xfId="5460" xr:uid="{F22CB059-6DE6-488B-8C3A-EAF7D3B523C3}"/>
    <cellStyle name="Notas 2 11 6 4" xfId="5461" xr:uid="{727563DF-6AC2-41BC-9EE5-9AD3E44BD12F}"/>
    <cellStyle name="Notas 2 11 6 5" xfId="5462" xr:uid="{D146DB18-2D8D-4AC3-839B-EE9CF3DE35B2}"/>
    <cellStyle name="Notas 2 11 7" xfId="5463" xr:uid="{263B9F5C-03A8-478D-AACB-CEFAC152B8C8}"/>
    <cellStyle name="Notas 2 11 7 2" xfId="5464" xr:uid="{54406546-D9F1-4C5F-B873-A2336A2120CE}"/>
    <cellStyle name="Notas 2 11 7 3" xfId="5465" xr:uid="{C4F2FC8C-D8C6-4D86-A28F-64B89AB98D91}"/>
    <cellStyle name="Notas 2 11 7 4" xfId="5466" xr:uid="{31BFA5A4-0E99-4C4A-9DF7-21CD5C330DC0}"/>
    <cellStyle name="Notas 2 11 7 5" xfId="5467" xr:uid="{762C4921-114F-462F-9225-9409D8A50D83}"/>
    <cellStyle name="Notas 2 12" xfId="3696" xr:uid="{5B5710CD-2742-4E4F-9E80-6047E66F424A}"/>
    <cellStyle name="Notas 2 12 2" xfId="3697" xr:uid="{35EB880E-6AB5-495E-96AA-536FBBE02039}"/>
    <cellStyle name="Notas 2 12 2 2" xfId="5468" xr:uid="{4B981578-5F25-46B1-AD1E-54E9159E7818}"/>
    <cellStyle name="Notas 2 12 2 2 2" xfId="5469" xr:uid="{CA38EC4B-6F2E-4D10-949A-25993FE56006}"/>
    <cellStyle name="Notas 2 12 2 3" xfId="5470" xr:uid="{70A11FA4-4EA8-4D6E-8D8F-2838F8DD16E2}"/>
    <cellStyle name="Notas 2 12 2 3 2" xfId="5471" xr:uid="{B164F3D1-B3F3-459F-A77F-A54452D9996A}"/>
    <cellStyle name="Notas 2 12 2 4" xfId="5472" xr:uid="{BCDD65BE-A973-4220-B58C-02608EF420A4}"/>
    <cellStyle name="Notas 2 12 2 5" xfId="5473" xr:uid="{4DA0B486-37A6-41C5-A580-67A0EAE87779}"/>
    <cellStyle name="Notas 2 12 2 6" xfId="5474" xr:uid="{27ACF590-198F-4040-8F35-FBC6A1C236CA}"/>
    <cellStyle name="Notas 2 12 3" xfId="3698" xr:uid="{0FABF548-8A82-4533-80E6-4045F1F6615F}"/>
    <cellStyle name="Notas 2 12 3 2" xfId="5475" xr:uid="{260C643C-F360-48C8-AFB6-9092C867D3BF}"/>
    <cellStyle name="Notas 2 12 3 3" xfId="5476" xr:uid="{E75FFCB3-8525-447C-A1B2-54F0F3F18904}"/>
    <cellStyle name="Notas 2 12 3 4" xfId="5477" xr:uid="{66216BB8-E624-4803-A587-85080F70AD57}"/>
    <cellStyle name="Notas 2 12 3 5" xfId="5478" xr:uid="{8CF3065E-9D7B-4A4F-A801-7FA60A8D8316}"/>
    <cellStyle name="Notas 2 12 3 6" xfId="5479" xr:uid="{C6D96499-000B-41A6-B8DB-FC9D636F434B}"/>
    <cellStyle name="Notas 2 12 4" xfId="5480" xr:uid="{5569D22F-189A-4808-841A-B8300856A2FA}"/>
    <cellStyle name="Notas 2 12 4 2" xfId="5481" xr:uid="{BBA285D7-4EFB-440D-8E87-E8BE4F4B9471}"/>
    <cellStyle name="Notas 2 12 4 3" xfId="5482" xr:uid="{A977AE3C-614D-4F9E-BA0F-69E53EF320E0}"/>
    <cellStyle name="Notas 2 12 4 4" xfId="5483" xr:uid="{B0AC2E89-F42C-4C85-B325-FBE536CB11CC}"/>
    <cellStyle name="Notas 2 12 4 5" xfId="5484" xr:uid="{CB791DE6-1F46-4491-834C-1396D6465526}"/>
    <cellStyle name="Notas 2 12 5" xfId="5485" xr:uid="{79FE09CB-A0A9-4084-8F01-6D142825D065}"/>
    <cellStyle name="Notas 2 12 5 2" xfId="5486" xr:uid="{4531EB0B-12D9-4A8C-92F7-E65B21649E91}"/>
    <cellStyle name="Notas 2 12 5 3" xfId="5487" xr:uid="{9E3F1CD2-1EA8-4AB2-B5D9-85E11B962469}"/>
    <cellStyle name="Notas 2 12 5 4" xfId="5488" xr:uid="{648CD4F5-2592-42ED-99E4-5AD6B7616D8E}"/>
    <cellStyle name="Notas 2 12 5 5" xfId="5489" xr:uid="{18C5400A-E62C-44B9-9918-A8BC4427F069}"/>
    <cellStyle name="Notas 2 12 6" xfId="5490" xr:uid="{800350DE-43B5-421C-92C4-6B05A479EFB1}"/>
    <cellStyle name="Notas 2 12 6 2" xfId="5491" xr:uid="{65051E59-D918-4C91-8ADC-BA89B9C18BF7}"/>
    <cellStyle name="Notas 2 12 6 3" xfId="5492" xr:uid="{2B6C321D-68CD-44BC-813C-778F99B806B5}"/>
    <cellStyle name="Notas 2 12 6 4" xfId="5493" xr:uid="{6000EB81-EC76-4E7E-9EBD-0E93BF137591}"/>
    <cellStyle name="Notas 2 12 6 5" xfId="5494" xr:uid="{47376707-F5EE-48FD-BD31-CF8A14C73BEB}"/>
    <cellStyle name="Notas 2 12 7" xfId="5495" xr:uid="{27928B90-BB65-46C4-8A3F-A1F8CDFC0B39}"/>
    <cellStyle name="Notas 2 12 7 2" xfId="5496" xr:uid="{CEFCD572-D092-432F-8360-71F74999B93A}"/>
    <cellStyle name="Notas 2 12 7 3" xfId="5497" xr:uid="{65CE3AA6-0634-4BE0-A328-76097C510D85}"/>
    <cellStyle name="Notas 2 12 7 4" xfId="5498" xr:uid="{BA586499-9E66-4388-A325-95413E0D494A}"/>
    <cellStyle name="Notas 2 12 7 5" xfId="5499" xr:uid="{96718EA6-E3DD-4BCE-9B77-B679EA03D171}"/>
    <cellStyle name="Notas 2 13" xfId="3699" xr:uid="{80E25E82-19BF-4892-B117-14C2B97BF1F4}"/>
    <cellStyle name="Notas 2 13 2" xfId="5500" xr:uid="{50C5CB5B-494F-49E0-9C3D-00C6BADC07F3}"/>
    <cellStyle name="Notas 2 13 3" xfId="5501" xr:uid="{33376ECF-ED4F-4E84-B63E-215F9908E454}"/>
    <cellStyle name="Notas 2 13 4" xfId="5502" xr:uid="{16984D4E-27B8-4AD5-AAC6-9E75E78C752B}"/>
    <cellStyle name="Notas 2 13 5" xfId="5503" xr:uid="{F3D63143-0269-4B19-AFB7-47188C08A6F4}"/>
    <cellStyle name="Notas 2 13 6" xfId="5504" xr:uid="{BDD55748-8908-4056-8546-F8B1F17F984A}"/>
    <cellStyle name="Notas 2 14" xfId="3700" xr:uid="{5549C336-FFE8-43A8-A3B4-09D6E99FE6F5}"/>
    <cellStyle name="Notas 2 14 2" xfId="5505" xr:uid="{06E859DB-0C9D-41B2-A3A1-808E1C112E1E}"/>
    <cellStyle name="Notas 2 14 3" xfId="5506" xr:uid="{7FE1D5F0-2BCC-481E-9C9F-8F762894D7F5}"/>
    <cellStyle name="Notas 2 14 4" xfId="5507" xr:uid="{1D93B299-9937-4C0F-BD32-95EEFAB64DA8}"/>
    <cellStyle name="Notas 2 14 5" xfId="5508" xr:uid="{274AEAE0-1006-43F1-A42F-AECFAF5988B6}"/>
    <cellStyle name="Notas 2 14 6" xfId="5509" xr:uid="{70519B4E-801F-402F-AF5C-D17552136F4C}"/>
    <cellStyle name="Notas 2 15" xfId="3701" xr:uid="{781324D0-631A-4FF2-9D6B-C364AE8F76EB}"/>
    <cellStyle name="Notas 2 15 2" xfId="5510" xr:uid="{3E3EFE52-F0A8-480F-96B9-7C7255906340}"/>
    <cellStyle name="Notas 2 15 3" xfId="5511" xr:uid="{575E4B8A-B06A-4740-97B3-BCB0444445EE}"/>
    <cellStyle name="Notas 2 15 4" xfId="5512" xr:uid="{73A0D058-3D39-431A-9A5B-E35328D5F194}"/>
    <cellStyle name="Notas 2 15 5" xfId="5513" xr:uid="{69C629CE-DF7F-49DF-8D2F-E30D5A7EC19C}"/>
    <cellStyle name="Notas 2 15 6" xfId="5514" xr:uid="{B1F32499-AA70-413F-9490-8163622FE1D4}"/>
    <cellStyle name="Notas 2 16" xfId="5515" xr:uid="{528AC747-EE73-44EE-9E38-E2F2BF11E093}"/>
    <cellStyle name="Notas 2 16 2" xfId="5516" xr:uid="{0A3A7404-89CB-4E5D-A3C0-020AB0E4D64C}"/>
    <cellStyle name="Notas 2 16 3" xfId="5517" xr:uid="{C94D5865-DA78-4CAE-AEC4-FDA582C40C84}"/>
    <cellStyle name="Notas 2 16 4" xfId="5518" xr:uid="{2CE13CFE-54BC-4A05-97B8-67D04A48B870}"/>
    <cellStyle name="Notas 2 16 5" xfId="5519" xr:uid="{336BF1C3-7A48-44B3-A09F-E89A556AA6A9}"/>
    <cellStyle name="Notas 2 17" xfId="5520" xr:uid="{008A4643-E64A-4258-BB8A-5796F0BF806A}"/>
    <cellStyle name="Notas 2 17 2" xfId="5521" xr:uid="{9380A443-0BBD-42AA-928A-A760E3E5F745}"/>
    <cellStyle name="Notas 2 17 3" xfId="5522" xr:uid="{9C6C31C1-22A0-4C30-B37B-9A667E5F8035}"/>
    <cellStyle name="Notas 2 17 4" xfId="5523" xr:uid="{83220645-7184-479B-AF73-3C2F9ABC8B57}"/>
    <cellStyle name="Notas 2 17 5" xfId="5524" xr:uid="{077BF858-11E6-4448-932C-950B3013157E}"/>
    <cellStyle name="Notas 2 18" xfId="5525" xr:uid="{12B33C3E-0437-4D0F-B8DA-47168231FB0D}"/>
    <cellStyle name="Notas 2 18 2" xfId="5526" xr:uid="{DE3B0943-979E-4D7E-8276-963CFB297BD0}"/>
    <cellStyle name="Notas 2 18 3" xfId="5527" xr:uid="{2B4EA798-1116-401C-AF9F-FFB18CC25B0B}"/>
    <cellStyle name="Notas 2 18 4" xfId="5528" xr:uid="{CCC1C016-EF44-4849-B6F4-6AAFA88F4FA1}"/>
    <cellStyle name="Notas 2 18 5" xfId="5529" xr:uid="{0BC27AA9-088A-4057-9E5F-9F0BB377FEB3}"/>
    <cellStyle name="Notas 2 19" xfId="5530" xr:uid="{7E869AAC-33B4-401C-A883-6D7137A1EB60}"/>
    <cellStyle name="Notas 2 19 2" xfId="5531" xr:uid="{7B1FAF1B-F907-4D35-AFC9-FCB7CD48B55A}"/>
    <cellStyle name="Notas 2 19 2 2" xfId="5532" xr:uid="{FD4D5BA8-E5CC-4B15-91B3-CE81F1F0CCE6}"/>
    <cellStyle name="Notas 2 19 3" xfId="5533" xr:uid="{A9A985F4-4975-46FE-B18E-0481D3319000}"/>
    <cellStyle name="Notas 2 19 4" xfId="5534" xr:uid="{F46ED681-3E06-40AC-8DE8-A3F545BD6871}"/>
    <cellStyle name="Notas 2 19 5" xfId="5535" xr:uid="{FFEF2368-4DEE-4C2A-974F-E573C631F689}"/>
    <cellStyle name="Notas 2 19 6" xfId="5536" xr:uid="{6E91C6F1-749D-40CF-A6D0-27AC707A316D}"/>
    <cellStyle name="Notas 2 2" xfId="2136" xr:uid="{0CCC2544-DC6E-4544-9B37-BB6F89ECAA0C}"/>
    <cellStyle name="Notas 2 2 2" xfId="3702" xr:uid="{DE6D6C7D-0589-45FD-AED1-10B8A12CCA3E}"/>
    <cellStyle name="Notas 2 2 2 2" xfId="5537" xr:uid="{5ECDF6DC-D10E-499D-B8A1-64295CFF06CC}"/>
    <cellStyle name="Notas 2 2 2 2 2" xfId="5538" xr:uid="{8E509299-2426-4A5E-933C-3EFF6D581F69}"/>
    <cellStyle name="Notas 2 2 2 3" xfId="5539" xr:uid="{617A2F5D-4F6F-4696-A91C-D5F9583BFB43}"/>
    <cellStyle name="Notas 2 2 2 3 2" xfId="5540" xr:uid="{5EEE19D1-2041-4F3B-85A4-17E7EA9D88BF}"/>
    <cellStyle name="Notas 2 2 2 4" xfId="5541" xr:uid="{14BEA17B-1F9C-41CF-96BF-D8E0F6B8CA23}"/>
    <cellStyle name="Notas 2 2 2 5" xfId="5542" xr:uid="{B9C5FBD9-31A5-4236-AA82-27FC50F97288}"/>
    <cellStyle name="Notas 2 2 2 6" xfId="5543" xr:uid="{7BB1AFF4-5A31-4AFA-82B4-14CCAF27CC1B}"/>
    <cellStyle name="Notas 2 2 2 7" xfId="5544" xr:uid="{C232C6CE-2BE8-477D-9C66-C1A8B6CD7CB6}"/>
    <cellStyle name="Notas 2 2 3" xfId="3703" xr:uid="{4C0CDBFC-7A49-42D0-908E-5B311E3F8F7A}"/>
    <cellStyle name="Notas 2 2 3 2" xfId="5545" xr:uid="{9836E68F-C45A-4DDA-8816-A6CA96516AFC}"/>
    <cellStyle name="Notas 2 2 3 3" xfId="5546" xr:uid="{D1EBC2F4-54F3-48A2-B2DD-F6B43E985E2F}"/>
    <cellStyle name="Notas 2 2 3 4" xfId="5547" xr:uid="{3ABE6F8C-E5B3-49C8-81DD-EC830FBDF795}"/>
    <cellStyle name="Notas 2 2 3 5" xfId="5548" xr:uid="{A823BB98-3A7F-4FEF-BC21-09DCE73DBEEE}"/>
    <cellStyle name="Notas 2 2 3 6" xfId="5549" xr:uid="{321F5882-52B3-466A-9774-271A65438883}"/>
    <cellStyle name="Notas 2 2 4" xfId="5550" xr:uid="{CD7F72FC-CF93-4019-9B6F-90B4801D3F3A}"/>
    <cellStyle name="Notas 2 2 4 2" xfId="5551" xr:uid="{236AAEB7-0932-48E1-BF7D-5EBCF1CD4D73}"/>
    <cellStyle name="Notas 2 2 4 3" xfId="5552" xr:uid="{B53C80FD-B699-4669-A940-D8460F288B80}"/>
    <cellStyle name="Notas 2 2 4 4" xfId="5553" xr:uid="{BA0E74C4-E1C3-4E48-94D9-B28B4EFAD9E2}"/>
    <cellStyle name="Notas 2 2 4 5" xfId="5554" xr:uid="{A197DFB2-9EE5-41C8-AD49-973A6F7CD878}"/>
    <cellStyle name="Notas 2 2 5" xfId="5555" xr:uid="{87807264-3C95-41DB-AEB5-F0FF0EBAED9A}"/>
    <cellStyle name="Notas 2 2 5 2" xfId="5556" xr:uid="{FBC0A5B7-E728-4CF6-AC92-26B5B6DBAC1B}"/>
    <cellStyle name="Notas 2 2 5 3" xfId="5557" xr:uid="{8ABFB2F3-E894-4AE9-A82F-6B0C857A4D00}"/>
    <cellStyle name="Notas 2 2 5 4" xfId="5558" xr:uid="{CDA05510-03DE-42D5-9201-0F14CED30583}"/>
    <cellStyle name="Notas 2 2 5 5" xfId="5559" xr:uid="{758CE4BE-78E3-4C8C-A43D-6329F5BA4FDE}"/>
    <cellStyle name="Notas 2 2 6" xfId="5560" xr:uid="{EFB0AD2F-7A59-450B-B2D7-87AC7F7E9F9D}"/>
    <cellStyle name="Notas 2 2 6 2" xfId="5561" xr:uid="{89AC040A-E542-4271-AD87-D5C4B1CFB056}"/>
    <cellStyle name="Notas 2 2 6 3" xfId="5562" xr:uid="{F70BA4F8-F77D-4C32-A41C-4049B9BCD4F8}"/>
    <cellStyle name="Notas 2 2 6 4" xfId="5563" xr:uid="{9870A775-9E52-4A36-A851-A40F37C083BA}"/>
    <cellStyle name="Notas 2 2 6 5" xfId="5564" xr:uid="{A4103451-D415-4528-A31B-145A7C720E37}"/>
    <cellStyle name="Notas 2 2 7" xfId="5565" xr:uid="{CB058A26-86C9-4373-B6C5-4C3E0AD2349D}"/>
    <cellStyle name="Notas 2 2 7 2" xfId="5566" xr:uid="{6C13711C-6D60-4B31-AFD8-27C1F33A9394}"/>
    <cellStyle name="Notas 2 2 7 3" xfId="5567" xr:uid="{2D6ACEEC-DA82-42FE-A7F6-34C0DE084AE5}"/>
    <cellStyle name="Notas 2 2 7 4" xfId="5568" xr:uid="{784C1C91-7C8D-48E5-B9CA-56C7876A4E46}"/>
    <cellStyle name="Notas 2 2 7 5" xfId="5569" xr:uid="{3B9703D9-E7A7-4010-AD25-3951411A9258}"/>
    <cellStyle name="Notas 2 2 8" xfId="5570" xr:uid="{0CCE7667-0799-4E7A-AF70-B75414F00482}"/>
    <cellStyle name="Notas 2 20" xfId="5571" xr:uid="{98576FF7-5EF1-468E-A8B6-9DB8B5BB544D}"/>
    <cellStyle name="Notas 2 21" xfId="5572" xr:uid="{53CF3241-2944-4642-B7B6-E05EAFB460BF}"/>
    <cellStyle name="Notas 2 22" xfId="5573" xr:uid="{07EA144C-2904-4B1F-96CC-D4EB59DA8983}"/>
    <cellStyle name="Notas 2 3" xfId="3704" xr:uid="{67C76D21-28B2-4E83-A831-E2ED2378DB9C}"/>
    <cellStyle name="Notas 2 3 2" xfId="3705" xr:uid="{C8F4B776-3670-4A86-B4CD-867B85713357}"/>
    <cellStyle name="Notas 2 3 2 2" xfId="5574" xr:uid="{327299C3-7E9E-45BF-8900-0801C9B22F55}"/>
    <cellStyle name="Notas 2 3 2 2 2" xfId="5575" xr:uid="{B751C9FE-D572-47F6-8A6C-059F2BB8E97B}"/>
    <cellStyle name="Notas 2 3 2 3" xfId="5576" xr:uid="{6960AFE4-A54F-4039-BA3C-DB056D3FC21A}"/>
    <cellStyle name="Notas 2 3 2 3 2" xfId="5577" xr:uid="{22E03A13-E422-40FB-BBD6-49FC4561F7CC}"/>
    <cellStyle name="Notas 2 3 2 4" xfId="5578" xr:uid="{1625740A-F236-4A2B-AAC2-7782DA22B813}"/>
    <cellStyle name="Notas 2 3 2 5" xfId="5579" xr:uid="{1088289E-BF07-4D75-82D2-33DD5C0C2432}"/>
    <cellStyle name="Notas 2 3 2 6" xfId="5580" xr:uid="{4177F0BC-97B3-4E60-A950-E9A85E5C2BAB}"/>
    <cellStyle name="Notas 2 3 2 7" xfId="5581" xr:uid="{83EF31EB-B0CF-47BF-BCD6-13EC7F5CD9DF}"/>
    <cellStyle name="Notas 2 3 3" xfId="3706" xr:uid="{4D08A3C7-6879-411B-AEE1-B5823482CA1E}"/>
    <cellStyle name="Notas 2 3 3 2" xfId="5582" xr:uid="{ADC1F500-7D7F-48B5-862F-C7BC546BA3B2}"/>
    <cellStyle name="Notas 2 3 3 3" xfId="5583" xr:uid="{6AFE98BE-499C-4877-97CE-53413A56229C}"/>
    <cellStyle name="Notas 2 3 3 4" xfId="5584" xr:uid="{C7EE1E0D-C48C-4499-BFDA-EB2E4583D707}"/>
    <cellStyle name="Notas 2 3 3 5" xfId="5585" xr:uid="{B24A66E0-CF29-4967-AD4C-92965E3C8AAE}"/>
    <cellStyle name="Notas 2 3 3 6" xfId="5586" xr:uid="{9FD54CE2-F4FE-40F9-8A64-E7A16D5CAA17}"/>
    <cellStyle name="Notas 2 3 4" xfId="5587" xr:uid="{7A726C1C-6DCB-472E-B826-6C39D1378C72}"/>
    <cellStyle name="Notas 2 3 4 2" xfId="5588" xr:uid="{4D129FBB-5617-4DB3-927A-83F034F485E0}"/>
    <cellStyle name="Notas 2 3 4 3" xfId="5589" xr:uid="{91218AC8-DF87-4AE5-A8A4-6B4B00031338}"/>
    <cellStyle name="Notas 2 3 4 4" xfId="5590" xr:uid="{68678410-06A5-464F-8AA5-A8F728BEB8C0}"/>
    <cellStyle name="Notas 2 3 4 5" xfId="5591" xr:uid="{C35EFC3B-D9F7-4778-BD15-9BC6C7668624}"/>
    <cellStyle name="Notas 2 3 5" xfId="5592" xr:uid="{6007F344-F006-44A5-87C6-5B456ED62080}"/>
    <cellStyle name="Notas 2 3 5 2" xfId="5593" xr:uid="{E620CC09-7EDB-440A-9510-F2459038CA9C}"/>
    <cellStyle name="Notas 2 3 5 3" xfId="5594" xr:uid="{8B0B1F7E-1833-47F3-8CCD-3084883AF3F8}"/>
    <cellStyle name="Notas 2 3 5 4" xfId="5595" xr:uid="{9F1B00E7-2291-48F9-A07D-6F8B6E70A54B}"/>
    <cellStyle name="Notas 2 3 5 5" xfId="5596" xr:uid="{F938BF2E-EEE1-4E81-AC3A-686B01311CEB}"/>
    <cellStyle name="Notas 2 3 6" xfId="5597" xr:uid="{5F8CF9F5-62C2-4C88-981C-FF6F2817994D}"/>
    <cellStyle name="Notas 2 3 6 2" xfId="5598" xr:uid="{9B0F93B9-10CC-47FE-BEEB-A553C83714ED}"/>
    <cellStyle name="Notas 2 3 6 3" xfId="5599" xr:uid="{0D504AD8-317B-4662-ACE3-E4A93AEF319E}"/>
    <cellStyle name="Notas 2 3 6 4" xfId="5600" xr:uid="{5D5AAE18-87F1-45EE-8147-D2AC7DB3030D}"/>
    <cellStyle name="Notas 2 3 6 5" xfId="5601" xr:uid="{ADC71BE4-67C4-4F9B-BD65-8F9708BA8034}"/>
    <cellStyle name="Notas 2 3 7" xfId="5602" xr:uid="{4ADBE06E-C356-409A-97D3-3AE80455F04F}"/>
    <cellStyle name="Notas 2 3 7 2" xfId="5603" xr:uid="{ED9DE42C-16C0-4F84-AFAF-35BC1C180334}"/>
    <cellStyle name="Notas 2 3 7 3" xfId="5604" xr:uid="{9BD8CC2A-192B-4256-8EC2-D71C3454D197}"/>
    <cellStyle name="Notas 2 3 7 4" xfId="5605" xr:uid="{B691C9CB-96C4-4267-8D83-733D52C32E8A}"/>
    <cellStyle name="Notas 2 3 7 5" xfId="5606" xr:uid="{D26E7288-D564-4A78-AEBD-D6204A088B1A}"/>
    <cellStyle name="Notas 2 3 8" xfId="5607" xr:uid="{B7BD34D1-4658-4AEA-A7C9-5A0C505DD035}"/>
    <cellStyle name="Notas 2 4" xfId="3707" xr:uid="{7F4AE60F-9562-4886-A775-08BE49748140}"/>
    <cellStyle name="Notas 2 4 2" xfId="3708" xr:uid="{2FC5A15E-E6AB-4AD3-800A-288A6B28F164}"/>
    <cellStyle name="Notas 2 4 2 2" xfId="5608" xr:uid="{3F48CCAB-9F4A-43E7-A5DA-4662C785AADC}"/>
    <cellStyle name="Notas 2 4 2 2 2" xfId="5609" xr:uid="{C65B2E61-D4F4-44E3-9B8F-13E8613EA6A9}"/>
    <cellStyle name="Notas 2 4 2 3" xfId="5610" xr:uid="{04658AD9-055E-4FEC-8C60-E136674FB174}"/>
    <cellStyle name="Notas 2 4 2 3 2" xfId="5611" xr:uid="{A57E65D4-10FE-4050-A798-D9A88546D161}"/>
    <cellStyle name="Notas 2 4 2 4" xfId="5612" xr:uid="{A8748919-320F-4BB8-BDA4-B1C04458D262}"/>
    <cellStyle name="Notas 2 4 2 5" xfId="5613" xr:uid="{74265F04-0A7C-4918-934E-406F3CDBD2B3}"/>
    <cellStyle name="Notas 2 4 2 6" xfId="5614" xr:uid="{4FB2D537-0DB9-46C3-B4C0-7B844D3E431B}"/>
    <cellStyle name="Notas 2 4 2 7" xfId="5615" xr:uid="{56C594F7-ADCF-440E-ABA4-7F4DDF347F7C}"/>
    <cellStyle name="Notas 2 4 3" xfId="3709" xr:uid="{01F011E6-F32D-44EF-A721-E292572E5DB4}"/>
    <cellStyle name="Notas 2 4 3 2" xfId="5616" xr:uid="{44272835-7C84-43E3-818C-03676371C09E}"/>
    <cellStyle name="Notas 2 4 3 3" xfId="5617" xr:uid="{AD285BF5-EC4E-40A8-A567-5EC9DFBD5CBA}"/>
    <cellStyle name="Notas 2 4 3 4" xfId="5618" xr:uid="{2A3EDCF1-BBAC-4A43-87A3-5150747A7DE3}"/>
    <cellStyle name="Notas 2 4 3 5" xfId="5619" xr:uid="{CB00318C-8691-4F35-8CAA-D03AFFF2FF53}"/>
    <cellStyle name="Notas 2 4 3 6" xfId="5620" xr:uid="{CC3E887D-BC84-4EE2-A623-FB187403B88C}"/>
    <cellStyle name="Notas 2 4 4" xfId="5621" xr:uid="{80AB66A1-8320-4E4A-AD69-920B52335066}"/>
    <cellStyle name="Notas 2 4 4 2" xfId="5622" xr:uid="{AFDAA7D3-01E5-4E90-96D9-137590640683}"/>
    <cellStyle name="Notas 2 4 4 3" xfId="5623" xr:uid="{AEAC8ED8-8C70-409E-B448-400F124617EA}"/>
    <cellStyle name="Notas 2 4 4 4" xfId="5624" xr:uid="{F3C568F5-BD5D-429C-ABA9-52C005D04176}"/>
    <cellStyle name="Notas 2 4 4 5" xfId="5625" xr:uid="{6380B875-2F06-42A6-A41D-F37D14460DFE}"/>
    <cellStyle name="Notas 2 4 5" xfId="5626" xr:uid="{2A5134CD-2454-4D00-BC53-82263FC78217}"/>
    <cellStyle name="Notas 2 4 5 2" xfId="5627" xr:uid="{C3906099-25AB-486B-95A0-CEC6C336E13D}"/>
    <cellStyle name="Notas 2 4 5 3" xfId="5628" xr:uid="{652768E9-6A17-49BE-887C-43BB8A65CD46}"/>
    <cellStyle name="Notas 2 4 5 4" xfId="5629" xr:uid="{04741892-7649-42DD-B73A-C9BCC53A704F}"/>
    <cellStyle name="Notas 2 4 5 5" xfId="5630" xr:uid="{FABAB6DF-91D8-4EF9-BA63-D95DA99A4ECF}"/>
    <cellStyle name="Notas 2 4 6" xfId="5631" xr:uid="{ABB814F9-0529-4DA2-BB65-EAC277B0A79F}"/>
    <cellStyle name="Notas 2 4 6 2" xfId="5632" xr:uid="{67A85170-3681-4D68-9C04-936ECA6D14A7}"/>
    <cellStyle name="Notas 2 4 6 3" xfId="5633" xr:uid="{2C021EEA-446F-4A5E-8394-73DCE1E79F23}"/>
    <cellStyle name="Notas 2 4 6 4" xfId="5634" xr:uid="{7D5973DA-87CA-43E0-BFE8-DD550094A6B6}"/>
    <cellStyle name="Notas 2 4 6 5" xfId="5635" xr:uid="{1937EC0F-4DF3-4009-A392-816FD4873114}"/>
    <cellStyle name="Notas 2 4 7" xfId="5636" xr:uid="{AA1AAF67-8281-4FC4-9045-BC0035A7CACC}"/>
    <cellStyle name="Notas 2 4 7 2" xfId="5637" xr:uid="{507856A7-4A56-46D0-AAC3-D6A8D1BB83CD}"/>
    <cellStyle name="Notas 2 4 7 3" xfId="5638" xr:uid="{2A0D9A78-A6BD-45A7-9043-3AF48DAEC83D}"/>
    <cellStyle name="Notas 2 4 7 4" xfId="5639" xr:uid="{71A8452D-D294-42BE-93D7-652C21A202A9}"/>
    <cellStyle name="Notas 2 4 7 5" xfId="5640" xr:uid="{0D9EED99-ED6E-4BF3-9F8E-971971E1C62F}"/>
    <cellStyle name="Notas 2 4 8" xfId="5641" xr:uid="{3DCA33B9-D3AF-464C-80D2-C7EB6366A5F1}"/>
    <cellStyle name="Notas 2 5" xfId="3710" xr:uid="{44EC8785-8E66-45A2-A66E-027D1F645E53}"/>
    <cellStyle name="Notas 2 5 2" xfId="3711" xr:uid="{0BDD20F9-391D-4121-99ED-3724C55D019E}"/>
    <cellStyle name="Notas 2 5 2 2" xfId="5642" xr:uid="{86F95799-C44F-40C3-90E9-E6FC88AB9427}"/>
    <cellStyle name="Notas 2 5 2 2 2" xfId="5643" xr:uid="{30A332C4-48E2-4791-AC1A-B3E81F1C1975}"/>
    <cellStyle name="Notas 2 5 2 3" xfId="5644" xr:uid="{8B4FFAC1-3124-473F-AFFB-70ED907584A9}"/>
    <cellStyle name="Notas 2 5 2 3 2" xfId="5645" xr:uid="{7F60B4AA-40A5-46C9-B991-6099C99FF40A}"/>
    <cellStyle name="Notas 2 5 2 4" xfId="5646" xr:uid="{CFB25F8A-C01E-4891-AE89-1A61D8009A7E}"/>
    <cellStyle name="Notas 2 5 2 5" xfId="5647" xr:uid="{28EE4342-285A-4F9B-AF37-723D54A1FFDD}"/>
    <cellStyle name="Notas 2 5 2 6" xfId="5648" xr:uid="{0C8C74FF-1C9B-468F-A30D-F32924EAA4D1}"/>
    <cellStyle name="Notas 2 5 3" xfId="3712" xr:uid="{69F18DEE-A01E-48C8-B13C-AA7BD283D337}"/>
    <cellStyle name="Notas 2 5 3 2" xfId="5649" xr:uid="{82327CE4-608E-4DA2-A59F-044FD64D5BB3}"/>
    <cellStyle name="Notas 2 5 3 3" xfId="5650" xr:uid="{9BA94A2B-6CD9-4B17-B2C7-0B6750EC8112}"/>
    <cellStyle name="Notas 2 5 3 4" xfId="5651" xr:uid="{89077F79-3261-40EA-8A9D-E8B8694332A8}"/>
    <cellStyle name="Notas 2 5 3 5" xfId="5652" xr:uid="{0BC1F14B-FC65-49F3-9730-4F6F06B4F279}"/>
    <cellStyle name="Notas 2 5 3 6" xfId="5653" xr:uid="{DA7ACFCB-45DB-48E5-B2DD-42440DCCF972}"/>
    <cellStyle name="Notas 2 5 4" xfId="5654" xr:uid="{45A728E8-AF22-4C0D-824F-D248C38E688C}"/>
    <cellStyle name="Notas 2 5 4 2" xfId="5655" xr:uid="{8FB8A240-0CAC-48FA-8F3F-D37C1B116073}"/>
    <cellStyle name="Notas 2 5 4 3" xfId="5656" xr:uid="{70829D36-6E4E-4076-8766-EFC235FE2121}"/>
    <cellStyle name="Notas 2 5 4 4" xfId="5657" xr:uid="{6EE48228-35B6-45E4-96B5-FDAA85988327}"/>
    <cellStyle name="Notas 2 5 4 5" xfId="5658" xr:uid="{681F37FA-B128-4F95-9C00-CD7EB6A51335}"/>
    <cellStyle name="Notas 2 5 5" xfId="5659" xr:uid="{DF29F10B-1B49-49A7-953F-5683A7BFF001}"/>
    <cellStyle name="Notas 2 5 5 2" xfId="5660" xr:uid="{10E1B813-384F-4F0B-A89B-4D3EDE844ACA}"/>
    <cellStyle name="Notas 2 5 5 3" xfId="5661" xr:uid="{BCF1AA10-E13B-4AA3-8FB2-FC6885D5976D}"/>
    <cellStyle name="Notas 2 5 5 4" xfId="5662" xr:uid="{3F36973E-0C2D-496D-87C3-6D91187974FD}"/>
    <cellStyle name="Notas 2 5 5 5" xfId="5663" xr:uid="{AC441E3E-34C1-4B43-B247-1B75474F5D19}"/>
    <cellStyle name="Notas 2 5 6" xfId="5664" xr:uid="{C7DED69D-1412-4B33-98AE-F92671DA50F5}"/>
    <cellStyle name="Notas 2 5 6 2" xfId="5665" xr:uid="{F3D6384E-75A5-4030-9CDD-FAB93E94CF14}"/>
    <cellStyle name="Notas 2 5 6 3" xfId="5666" xr:uid="{550C5AED-3D57-4E27-B1A8-6182EF169B77}"/>
    <cellStyle name="Notas 2 5 6 4" xfId="5667" xr:uid="{86FFEE78-DE10-4D47-AA6A-EE84E2E30468}"/>
    <cellStyle name="Notas 2 5 6 5" xfId="5668" xr:uid="{9E2181C1-FE96-41F4-9DDD-6F00C64E2B7D}"/>
    <cellStyle name="Notas 2 5 7" xfId="5669" xr:uid="{3441FFC8-37F1-45F3-9A7D-0E1E4CB69A8D}"/>
    <cellStyle name="Notas 2 5 7 2" xfId="5670" xr:uid="{0BD87F0A-F879-4F66-96A5-34263654F44D}"/>
    <cellStyle name="Notas 2 5 7 3" xfId="5671" xr:uid="{998EBF3A-0C26-4A82-BDA6-9CA9F1AA607E}"/>
    <cellStyle name="Notas 2 5 7 4" xfId="5672" xr:uid="{226AD2FD-6A34-416E-8F2F-158901203CBA}"/>
    <cellStyle name="Notas 2 5 7 5" xfId="5673" xr:uid="{92BCB9A5-22E6-42E9-B7FA-4B1CA5B7455B}"/>
    <cellStyle name="Notas 2 6" xfId="3713" xr:uid="{9B157E74-E527-4789-966E-FEBC904DD820}"/>
    <cellStyle name="Notas 2 6 2" xfId="3714" xr:uid="{EB7F14A6-056C-4EF5-9B76-7007BC5F2165}"/>
    <cellStyle name="Notas 2 6 2 2" xfId="5674" xr:uid="{863BBE7D-6152-4216-853C-AD285A13524C}"/>
    <cellStyle name="Notas 2 6 2 2 2" xfId="5675" xr:uid="{F2A5F089-6D9C-460C-8FC2-324BD7770CAF}"/>
    <cellStyle name="Notas 2 6 2 3" xfId="5676" xr:uid="{02126D07-A938-4A83-A43C-F6B36B61C434}"/>
    <cellStyle name="Notas 2 6 2 3 2" xfId="5677" xr:uid="{9AE0A1EC-5BF3-473C-B403-B98D5ACCF71E}"/>
    <cellStyle name="Notas 2 6 2 4" xfId="5678" xr:uid="{3F199C78-22ED-4C1F-8AB7-66C7DF42236D}"/>
    <cellStyle name="Notas 2 6 2 5" xfId="5679" xr:uid="{AACC8CDA-9E6C-4570-B4AA-4E1E2E4B225E}"/>
    <cellStyle name="Notas 2 6 2 6" xfId="5680" xr:uid="{1DCD68D0-9C6D-42F3-A9D2-9A28EE4E56DA}"/>
    <cellStyle name="Notas 2 6 3" xfId="3715" xr:uid="{EF9484D7-FB5A-4237-B2B9-899A1F95C2FF}"/>
    <cellStyle name="Notas 2 6 3 2" xfId="5681" xr:uid="{FC47F28A-4489-4F06-9C5A-B9807E4F5AB7}"/>
    <cellStyle name="Notas 2 6 3 3" xfId="5682" xr:uid="{B74FF0A5-3C24-453F-8284-B7A69AC48A89}"/>
    <cellStyle name="Notas 2 6 3 4" xfId="5683" xr:uid="{8A78C6B4-6C55-4D76-982B-EB70E10729BF}"/>
    <cellStyle name="Notas 2 6 3 5" xfId="5684" xr:uid="{EECFC897-D7A9-4052-AFB3-8368F7984397}"/>
    <cellStyle name="Notas 2 6 3 6" xfId="5685" xr:uid="{6DBED0D3-4248-4619-ABFA-DB143F6E8B1F}"/>
    <cellStyle name="Notas 2 6 4" xfId="5686" xr:uid="{C7547B3B-CD16-480F-8759-72EC20C02072}"/>
    <cellStyle name="Notas 2 6 4 2" xfId="5687" xr:uid="{525BEF93-AD63-4527-9E4B-8481AC2E95CF}"/>
    <cellStyle name="Notas 2 6 4 3" xfId="5688" xr:uid="{13EF24DF-BC26-4B37-A1FD-77E8C0CCC39D}"/>
    <cellStyle name="Notas 2 6 4 4" xfId="5689" xr:uid="{94669CA4-ADB6-43BD-8417-B446417927C3}"/>
    <cellStyle name="Notas 2 6 4 5" xfId="5690" xr:uid="{37C9C1D2-BBE3-4784-B9AD-45CC4F42E1D5}"/>
    <cellStyle name="Notas 2 6 5" xfId="5691" xr:uid="{C7232D6C-400D-42D4-A81E-BD043F2AF9F2}"/>
    <cellStyle name="Notas 2 6 5 2" xfId="5692" xr:uid="{105837B4-5122-4D60-8CBA-DF02100A0511}"/>
    <cellStyle name="Notas 2 6 5 3" xfId="5693" xr:uid="{F0FE2BCC-F29D-4277-AA81-302373970109}"/>
    <cellStyle name="Notas 2 6 5 4" xfId="5694" xr:uid="{C1A77831-F83C-4460-92DA-731D32084015}"/>
    <cellStyle name="Notas 2 6 5 5" xfId="5695" xr:uid="{248ECC24-B549-41C1-A14D-E0F861F457C6}"/>
    <cellStyle name="Notas 2 6 6" xfId="5696" xr:uid="{09ACA1EB-A6D3-495C-9BE8-EEF3AB803B9B}"/>
    <cellStyle name="Notas 2 6 6 2" xfId="5697" xr:uid="{26C81D0D-53F3-408E-8401-B75AAFEE6DC8}"/>
    <cellStyle name="Notas 2 6 6 3" xfId="5698" xr:uid="{67DDB5E0-7DCF-437B-92E6-3C568C114783}"/>
    <cellStyle name="Notas 2 6 6 4" xfId="5699" xr:uid="{777828FD-0B7E-43E7-ABE8-58566293BD45}"/>
    <cellStyle name="Notas 2 6 6 5" xfId="5700" xr:uid="{DE3BB155-2DDA-4639-A266-EC182779DDC5}"/>
    <cellStyle name="Notas 2 6 7" xfId="5701" xr:uid="{61081D34-FE68-4A7B-AA45-1B6D97426EEC}"/>
    <cellStyle name="Notas 2 6 7 2" xfId="5702" xr:uid="{5029D6E7-9246-48B4-9A12-2762AB628A87}"/>
    <cellStyle name="Notas 2 6 7 3" xfId="5703" xr:uid="{08B71F2F-1030-4AF0-AC65-A2E93446A5EA}"/>
    <cellStyle name="Notas 2 6 7 4" xfId="5704" xr:uid="{2FEB3923-B948-4E30-8A78-26618A95C2AF}"/>
    <cellStyle name="Notas 2 6 7 5" xfId="5705" xr:uid="{2073AC6C-7EA3-4EF7-B50E-E52DE3E7BDB3}"/>
    <cellStyle name="Notas 2 7" xfId="3716" xr:uid="{74616D8B-537D-42E0-B03C-ADD7A2177F1D}"/>
    <cellStyle name="Notas 2 7 2" xfId="3717" xr:uid="{8059CED0-A2A6-4485-A718-1FCBA89E3780}"/>
    <cellStyle name="Notas 2 7 2 2" xfId="5706" xr:uid="{C85551AC-880B-4CB4-B4EF-B17F3075C8B9}"/>
    <cellStyle name="Notas 2 7 2 2 2" xfId="5707" xr:uid="{BC74D82D-FF1A-4367-B8ED-8CEC8C0D4E51}"/>
    <cellStyle name="Notas 2 7 2 3" xfId="5708" xr:uid="{37C7CCAD-6AF3-4B10-A1A7-6FFCAD0D9A0D}"/>
    <cellStyle name="Notas 2 7 2 3 2" xfId="5709" xr:uid="{4DC43B51-37C1-48DD-94AC-EC2C33E35CE4}"/>
    <cellStyle name="Notas 2 7 2 4" xfId="5710" xr:uid="{4B24CF88-2B97-4234-AD75-F393DB14562F}"/>
    <cellStyle name="Notas 2 7 2 5" xfId="5711" xr:uid="{2C7B89A5-ED7B-4A36-8162-DA6A8486A9A9}"/>
    <cellStyle name="Notas 2 7 2 6" xfId="5712" xr:uid="{C5EB0650-0570-4851-918C-216F524016D0}"/>
    <cellStyle name="Notas 2 7 3" xfId="3718" xr:uid="{CEB64964-40A6-4DB8-89A5-5CEAF2EEFF38}"/>
    <cellStyle name="Notas 2 7 3 2" xfId="5713" xr:uid="{DDF083E1-659D-4540-819C-D46233D08A63}"/>
    <cellStyle name="Notas 2 7 3 3" xfId="5714" xr:uid="{D3918E16-F98C-4AD1-9BD1-3B2C9713BE66}"/>
    <cellStyle name="Notas 2 7 3 4" xfId="5715" xr:uid="{185117B5-267B-4378-A7FE-17C5EC6DC1AD}"/>
    <cellStyle name="Notas 2 7 3 5" xfId="5716" xr:uid="{C611752E-FE1C-41DC-9699-A1B0629D02CB}"/>
    <cellStyle name="Notas 2 7 3 6" xfId="5717" xr:uid="{3D44E72C-7611-4870-AFD8-826C7EC915E2}"/>
    <cellStyle name="Notas 2 7 4" xfId="5718" xr:uid="{788CE084-5E5E-4BEF-8F09-4A8A74BA1237}"/>
    <cellStyle name="Notas 2 7 4 2" xfId="5719" xr:uid="{D58A5D6C-3966-440A-8427-CF7EED69AA40}"/>
    <cellStyle name="Notas 2 7 4 3" xfId="5720" xr:uid="{CB85C237-FFD1-4AC1-93CB-97A13FD49939}"/>
    <cellStyle name="Notas 2 7 4 4" xfId="5721" xr:uid="{BFD67616-38B9-45A8-9865-8A361C466B9F}"/>
    <cellStyle name="Notas 2 7 4 5" xfId="5722" xr:uid="{3F082DF1-69F4-4A54-B416-75BCD416D177}"/>
    <cellStyle name="Notas 2 7 5" xfId="5723" xr:uid="{0F72E41D-A916-4AC3-9A9B-9ED56FF69361}"/>
    <cellStyle name="Notas 2 7 5 2" xfId="5724" xr:uid="{7D6F8958-E579-421B-AD85-FBFAC5B6A8B5}"/>
    <cellStyle name="Notas 2 7 5 3" xfId="5725" xr:uid="{E8611767-F1D9-4992-BBAE-4769D1BCB8FE}"/>
    <cellStyle name="Notas 2 7 5 4" xfId="5726" xr:uid="{59C7F270-EB8A-42DF-BA87-2859C316BC80}"/>
    <cellStyle name="Notas 2 7 5 5" xfId="5727" xr:uid="{EB596FFA-5822-4887-928F-8085F2C762D1}"/>
    <cellStyle name="Notas 2 7 6" xfId="5728" xr:uid="{E02742B3-FAC5-4686-B79F-A287DBEB88D3}"/>
    <cellStyle name="Notas 2 7 6 2" xfId="5729" xr:uid="{7923C25F-E5D5-4E95-BE75-D572386AD9FC}"/>
    <cellStyle name="Notas 2 7 6 3" xfId="5730" xr:uid="{D2BD5B6E-6DDF-4FEF-BEC3-71E0FB8BD602}"/>
    <cellStyle name="Notas 2 7 6 4" xfId="5731" xr:uid="{594F19EE-6438-42C7-A091-1B9107F6C778}"/>
    <cellStyle name="Notas 2 7 6 5" xfId="5732" xr:uid="{03B8E38E-A539-49F0-84B9-79A23F7795E5}"/>
    <cellStyle name="Notas 2 7 7" xfId="5733" xr:uid="{5758C8D3-AD03-47C2-AB3A-3A16A4331879}"/>
    <cellStyle name="Notas 2 7 7 2" xfId="5734" xr:uid="{97A4BA50-0B4D-4B09-9396-CE8E846F531A}"/>
    <cellStyle name="Notas 2 7 7 3" xfId="5735" xr:uid="{5B2C3E54-08CA-4ACF-A278-6E70E86C7E86}"/>
    <cellStyle name="Notas 2 7 7 4" xfId="5736" xr:uid="{B671BD7E-41EA-4931-B6DD-38EE0EDCCDEC}"/>
    <cellStyle name="Notas 2 7 7 5" xfId="5737" xr:uid="{830F768E-2BE7-4F76-83B7-D752E2126DAF}"/>
    <cellStyle name="Notas 2 8" xfId="3719" xr:uid="{541C1CCF-F0CD-4082-A304-0FC142E00185}"/>
    <cellStyle name="Notas 2 8 2" xfId="3720" xr:uid="{0CB48F27-E193-46E0-B56D-D0819F36AC70}"/>
    <cellStyle name="Notas 2 8 2 2" xfId="5738" xr:uid="{E7F391A2-67D9-4352-AAFE-D1528649314E}"/>
    <cellStyle name="Notas 2 8 2 2 2" xfId="5739" xr:uid="{5B858C2E-2547-493E-8C70-59FB83D69017}"/>
    <cellStyle name="Notas 2 8 2 3" xfId="5740" xr:uid="{8AC3C5C7-C963-4001-85C9-91A139EF883F}"/>
    <cellStyle name="Notas 2 8 2 3 2" xfId="5741" xr:uid="{9C317D06-DB2F-4DB2-ABCF-7B27AE3B4355}"/>
    <cellStyle name="Notas 2 8 2 4" xfId="5742" xr:uid="{AC30CC55-CEAE-4279-9886-88C7FD27D618}"/>
    <cellStyle name="Notas 2 8 2 5" xfId="5743" xr:uid="{D2F79C80-D2C4-4F76-AABC-40CA5713F861}"/>
    <cellStyle name="Notas 2 8 2 6" xfId="5744" xr:uid="{1707DF63-255B-46C1-8E14-AD5403ACCEC6}"/>
    <cellStyle name="Notas 2 8 3" xfId="3721" xr:uid="{872B4BB7-977C-4578-8794-7E5B35C826EB}"/>
    <cellStyle name="Notas 2 8 3 2" xfId="5745" xr:uid="{A3324D5F-59DB-46AD-8869-3F1A9F293B3B}"/>
    <cellStyle name="Notas 2 8 3 3" xfId="5746" xr:uid="{6208692A-4339-4FB2-B0EC-A759417EDADA}"/>
    <cellStyle name="Notas 2 8 3 4" xfId="5747" xr:uid="{94034D10-5843-4CF4-8165-935E631D7B1B}"/>
    <cellStyle name="Notas 2 8 3 5" xfId="5748" xr:uid="{8B2EFD1C-B0D5-4DA8-9410-F082CC91C92A}"/>
    <cellStyle name="Notas 2 8 3 6" xfId="5749" xr:uid="{E32ABA19-4573-4A45-9BEA-3DFA50060C07}"/>
    <cellStyle name="Notas 2 8 4" xfId="5750" xr:uid="{C49699E4-748D-4045-B2BC-39CA9668EA31}"/>
    <cellStyle name="Notas 2 8 4 2" xfId="5751" xr:uid="{4C1799C9-F7D1-48F3-A9B4-666D67A14567}"/>
    <cellStyle name="Notas 2 8 4 3" xfId="5752" xr:uid="{A74BCA55-1F7E-429C-A4F6-0F04D6AA98DC}"/>
    <cellStyle name="Notas 2 8 4 4" xfId="5753" xr:uid="{7E323414-FE53-4F54-89C6-8E418478D1FC}"/>
    <cellStyle name="Notas 2 8 4 5" xfId="5754" xr:uid="{8B7A87BC-3B47-410C-83E3-8184BE97CBE2}"/>
    <cellStyle name="Notas 2 8 5" xfId="5755" xr:uid="{800CBCD0-4E60-4C96-8B81-F4BCF8BBE069}"/>
    <cellStyle name="Notas 2 8 5 2" xfId="5756" xr:uid="{47992843-435A-43E9-A648-A19EDD731191}"/>
    <cellStyle name="Notas 2 8 5 3" xfId="5757" xr:uid="{014875E8-9813-4F27-A375-A8944DB6C712}"/>
    <cellStyle name="Notas 2 8 5 4" xfId="5758" xr:uid="{D9124582-EB03-443D-939B-A0B127C0F4DE}"/>
    <cellStyle name="Notas 2 8 5 5" xfId="5759" xr:uid="{C164469E-F705-4D4E-972C-4557AEB1EBD3}"/>
    <cellStyle name="Notas 2 8 6" xfId="5760" xr:uid="{ABC9853C-89C6-4F48-A19A-8D0910FCD9BE}"/>
    <cellStyle name="Notas 2 8 6 2" xfId="5761" xr:uid="{893E143D-4D71-441C-BE69-CA67E4266553}"/>
    <cellStyle name="Notas 2 8 6 3" xfId="5762" xr:uid="{F0A4229B-99B2-44F5-BDFA-68CC9D460768}"/>
    <cellStyle name="Notas 2 8 6 4" xfId="5763" xr:uid="{F677505A-662B-4158-AB5A-D6676E2CF332}"/>
    <cellStyle name="Notas 2 8 6 5" xfId="5764" xr:uid="{E7FCA460-BB85-4E1F-B5A0-56B42ED9A04F}"/>
    <cellStyle name="Notas 2 8 7" xfId="5765" xr:uid="{7C4F2C13-E8C9-4C1E-9B55-853F899B991A}"/>
    <cellStyle name="Notas 2 8 7 2" xfId="5766" xr:uid="{DE9B9C86-D960-4CF4-9667-695453EB4943}"/>
    <cellStyle name="Notas 2 8 7 3" xfId="5767" xr:uid="{3F1C48D3-46DD-4D36-94E6-95025DE6B019}"/>
    <cellStyle name="Notas 2 8 7 4" xfId="5768" xr:uid="{05675048-DDF8-4B0E-8715-F1B74303A248}"/>
    <cellStyle name="Notas 2 8 7 5" xfId="5769" xr:uid="{9BC78D98-B3AB-4851-B9D4-1ED3A8F2F0B7}"/>
    <cellStyle name="Notas 2 9" xfId="3722" xr:uid="{1B327784-08C7-40FD-8153-42F18304B86A}"/>
    <cellStyle name="Notas 2 9 2" xfId="3723" xr:uid="{91D7BE9E-48CC-48F4-B003-8F6B670CC34D}"/>
    <cellStyle name="Notas 2 9 2 2" xfId="5770" xr:uid="{F5E840E2-7DE1-471D-9335-F695EAF2A11B}"/>
    <cellStyle name="Notas 2 9 2 2 2" xfId="5771" xr:uid="{BDF3A89F-51F6-4183-81B5-290E79739B51}"/>
    <cellStyle name="Notas 2 9 2 3" xfId="5772" xr:uid="{177D0BDC-6D3B-48B5-9DCF-C033ECE7F5E8}"/>
    <cellStyle name="Notas 2 9 2 3 2" xfId="5773" xr:uid="{1D53E6BD-14A4-4E69-A907-1BF5695E66C5}"/>
    <cellStyle name="Notas 2 9 2 4" xfId="5774" xr:uid="{F265B1C2-784C-4AC8-A3A1-25BCF7F18E02}"/>
    <cellStyle name="Notas 2 9 2 5" xfId="5775" xr:uid="{EA095F6E-F0E0-477E-AF66-BDA1636D42A9}"/>
    <cellStyle name="Notas 2 9 2 6" xfId="5776" xr:uid="{76E0B99E-F8C8-4B65-A95E-6C556A93D25F}"/>
    <cellStyle name="Notas 2 9 3" xfId="3724" xr:uid="{C3D3215C-5E23-4D4C-A6E5-F122A0BF5769}"/>
    <cellStyle name="Notas 2 9 3 2" xfId="5777" xr:uid="{163E988F-FFF9-41A8-B829-8E80DA139E85}"/>
    <cellStyle name="Notas 2 9 3 3" xfId="5778" xr:uid="{5951C3A7-D81E-4ABA-9D4E-0C5B1BC8C64F}"/>
    <cellStyle name="Notas 2 9 3 4" xfId="5779" xr:uid="{C1A6C908-D8A3-4B1D-9B86-1FB5C4055DB0}"/>
    <cellStyle name="Notas 2 9 3 5" xfId="5780" xr:uid="{F09AAEA7-D2B6-4A52-AD9B-2F1BB60B4BCF}"/>
    <cellStyle name="Notas 2 9 3 6" xfId="5781" xr:uid="{71068CAB-DDA6-4984-9A1F-421033BA4479}"/>
    <cellStyle name="Notas 2 9 4" xfId="5782" xr:uid="{AF44D433-FA3E-402A-9212-A97B2B04D7E8}"/>
    <cellStyle name="Notas 2 9 4 2" xfId="5783" xr:uid="{060F7165-A134-4DA9-9034-761022F40612}"/>
    <cellStyle name="Notas 2 9 4 3" xfId="5784" xr:uid="{486475C7-B9E4-44B6-85BE-26D80F51589D}"/>
    <cellStyle name="Notas 2 9 4 4" xfId="5785" xr:uid="{FE2C1911-9D17-4E7B-89E5-27B5A1BF0074}"/>
    <cellStyle name="Notas 2 9 4 5" xfId="5786" xr:uid="{6E48F6FB-3E1D-4483-851F-5C98D86A1CB5}"/>
    <cellStyle name="Notas 2 9 5" xfId="5787" xr:uid="{4C390983-3CA8-4696-976B-7CB37E4DEAA7}"/>
    <cellStyle name="Notas 2 9 5 2" xfId="5788" xr:uid="{B33C73AB-502F-47AD-9127-7FC19649EA65}"/>
    <cellStyle name="Notas 2 9 5 3" xfId="5789" xr:uid="{585E5383-0156-433F-8F55-8273169D55E0}"/>
    <cellStyle name="Notas 2 9 5 4" xfId="5790" xr:uid="{FF91BA9D-F186-4ADF-AD71-954F50C1FE62}"/>
    <cellStyle name="Notas 2 9 5 5" xfId="5791" xr:uid="{1D32AE11-0E59-4A1E-AB15-C3E5BD5EEBC5}"/>
    <cellStyle name="Notas 2 9 6" xfId="5792" xr:uid="{3B7CCF5C-40F7-4FD8-A681-160E9F49E4DD}"/>
    <cellStyle name="Notas 2 9 6 2" xfId="5793" xr:uid="{5CC6671C-A3FF-4CE8-B88C-95F5E54ABE19}"/>
    <cellStyle name="Notas 2 9 6 3" xfId="5794" xr:uid="{556A3FB4-6372-4B6E-80B5-B50BE56C66A1}"/>
    <cellStyle name="Notas 2 9 6 4" xfId="5795" xr:uid="{8F4C4F1E-257C-44C5-BFC1-181F041B5CF6}"/>
    <cellStyle name="Notas 2 9 6 5" xfId="5796" xr:uid="{529F3EE9-C6E5-4A48-B336-09B982EC7318}"/>
    <cellStyle name="Notas 2 9 7" xfId="5797" xr:uid="{61E6A153-7D51-4097-9405-D0A4B2DC9C6E}"/>
    <cellStyle name="Notas 2 9 7 2" xfId="5798" xr:uid="{2E0CC3B1-4BB4-46F3-8C05-0C26373D94BD}"/>
    <cellStyle name="Notas 2 9 7 3" xfId="5799" xr:uid="{3A2748B4-1AAD-4A11-B515-ED4276F5F485}"/>
    <cellStyle name="Notas 2 9 7 4" xfId="5800" xr:uid="{1FFB9D06-AF0A-480A-8AB4-E899E7D3F686}"/>
    <cellStyle name="Notas 2 9 7 5" xfId="5801" xr:uid="{0D1A8483-7EA6-41BD-B9B1-93AC409F140F}"/>
    <cellStyle name="Notas 2_Deuda septiembre_marcos" xfId="2137" xr:uid="{167D69B0-65B1-4CA8-ACB9-FFC7291CFE10}"/>
    <cellStyle name="Notas 3" xfId="3442" xr:uid="{C8AFB98F-BA00-4277-B8A6-F0A548C7F0A0}"/>
    <cellStyle name="Notas 3 2" xfId="5802" xr:uid="{11DF3BA4-C306-4D46-BA34-77E9E53837B3}"/>
    <cellStyle name="Notas 3 3" xfId="5803" xr:uid="{77C20E2A-4E29-406A-9792-2A355D31D1F8}"/>
    <cellStyle name="Notas 4" xfId="3443" xr:uid="{618D192C-FE93-4C85-B716-E11ABCDD2A65}"/>
    <cellStyle name="Notas 4 2" xfId="5804" xr:uid="{4B977A9D-E619-4390-B04B-C13094CC1E47}"/>
    <cellStyle name="Notas 4 3" xfId="5805" xr:uid="{BE0DCA6F-F18A-45EF-AB96-8580CB424062}"/>
    <cellStyle name="Notas 5" xfId="3444" xr:uid="{9AB0439B-E9BB-4A29-A37B-674D8FDBB3A4}"/>
    <cellStyle name="Notas 6" xfId="3445" xr:uid="{8B24E612-F12C-463E-AF38-864FDD08DB73}"/>
    <cellStyle name="Notas 7" xfId="3446" xr:uid="{023A78E5-2BB9-486B-9B80-A616CF899D8F}"/>
    <cellStyle name="Notas 8" xfId="3447" xr:uid="{7CF3C856-93F4-4E9E-ADDB-C11D353B3BD7}"/>
    <cellStyle name="Notas 9" xfId="3448" xr:uid="{60A670E3-72BA-4803-9100-AADBAD8E71F5}"/>
    <cellStyle name="Percent" xfId="86" xr:uid="{7D4A3884-F589-4F01-BA03-C3DD8100A91F}"/>
    <cellStyle name="Percent (0)" xfId="2138" xr:uid="{BE47E729-7111-41EC-BEA1-F0847D18721C}"/>
    <cellStyle name="Percent (0) 10" xfId="3449" xr:uid="{06BC845C-F6B1-4CDA-A6C2-B5E58DF8AB17}"/>
    <cellStyle name="Percent (0) 2" xfId="2139" xr:uid="{FF57753C-A5ED-4E6E-995E-8B33A643B9F8}"/>
    <cellStyle name="Percent (0) 2 2" xfId="2140" xr:uid="{B625EE6C-B4F9-4011-A63B-4746E9BA21AC}"/>
    <cellStyle name="Percent (0) 2 2 2" xfId="2141" xr:uid="{07E36E3E-B7C8-402B-9195-E1F89E221618}"/>
    <cellStyle name="Percent (0) 2 2 2 2" xfId="2142" xr:uid="{AE5EF436-B362-4298-95D8-56128671B55A}"/>
    <cellStyle name="Percent (0) 2 2 2 3" xfId="2143" xr:uid="{B184E88B-5AC3-46BA-AC24-FBA4747A5AF6}"/>
    <cellStyle name="Percent (0) 2 2 3" xfId="2144" xr:uid="{0A2EE504-C44F-4167-84C4-CA38D1BFF70C}"/>
    <cellStyle name="Percent (0) 2 2 4" xfId="2145" xr:uid="{DAED28E7-1997-439F-A544-0C07328A426A}"/>
    <cellStyle name="Percent (0) 2 3" xfId="2146" xr:uid="{EDD9E6E2-86E8-4735-80FA-7943D749F41C}"/>
    <cellStyle name="Percent (0) 2 3 2" xfId="2147" xr:uid="{62D543AA-C17E-4FC2-BB35-65C591B70E6C}"/>
    <cellStyle name="Percent (0) 2 3 2 2" xfId="2148" xr:uid="{CA69182A-BA98-4550-A792-F8C02998F069}"/>
    <cellStyle name="Percent (0) 2 3 2 3" xfId="2149" xr:uid="{B2411BCA-3C00-4F22-A986-BB5278E98B70}"/>
    <cellStyle name="Percent (0) 2 3 3" xfId="2150" xr:uid="{3510504D-7619-4B87-90AB-885014569058}"/>
    <cellStyle name="Percent (0) 2 3 4" xfId="2151" xr:uid="{687EAF85-0180-4D70-B938-46A830CA90A4}"/>
    <cellStyle name="Percent (0) 2 4" xfId="2152" xr:uid="{6D626C7B-7B89-47FA-AA45-41700742516C}"/>
    <cellStyle name="Percent (0) 2 4 2" xfId="2153" xr:uid="{BABB20A3-4A06-4101-AFE8-F1551D7CB3E0}"/>
    <cellStyle name="Percent (0) 2 4 2 2" xfId="2154" xr:uid="{04EF1BF5-0C76-47BB-8642-B5F9642B1AE1}"/>
    <cellStyle name="Percent (0) 2 4 2 3" xfId="2155" xr:uid="{0909E35B-F32C-4DF4-BB07-A58D56053B7E}"/>
    <cellStyle name="Percent (0) 2 4 3" xfId="2156" xr:uid="{6B0FA4EF-FCCF-4086-9619-C8B112350D28}"/>
    <cellStyle name="Percent (0) 2 4 4" xfId="2157" xr:uid="{D596E1AD-2A1E-4ACE-8CC4-25CD9C51C6B4}"/>
    <cellStyle name="Percent (0) 2 5" xfId="2158" xr:uid="{89E6FC18-EE79-4A7F-BD90-F471797936AC}"/>
    <cellStyle name="Percent (0) 2 5 2" xfId="2159" xr:uid="{BD65E07A-4E85-4051-8A58-A72E8978E04E}"/>
    <cellStyle name="Percent (0) 2 5 3" xfId="2160" xr:uid="{34F44B64-B79D-4A76-9F96-B835C72F2E9A}"/>
    <cellStyle name="Percent (0) 2 6" xfId="2161" xr:uid="{91F0EDA3-F11B-474B-891A-B8BA5552FFD1}"/>
    <cellStyle name="Percent (0) 2 6 2" xfId="2162" xr:uid="{BF102BE7-20B3-42D1-9446-4684EA386F41}"/>
    <cellStyle name="Percent (0) 2 6 3" xfId="2163" xr:uid="{77DA3849-5A75-47DC-B062-3611294ECC71}"/>
    <cellStyle name="Percent (0) 2 7" xfId="2164" xr:uid="{2252E626-FC93-4436-B573-B260CACE3CCB}"/>
    <cellStyle name="Percent (0) 2 8" xfId="2165" xr:uid="{4AAAE55A-AD8E-40CF-961D-08A4139126C0}"/>
    <cellStyle name="Percent (0) 2_ActiFijos" xfId="2166" xr:uid="{6429025D-95E3-4062-82C4-E0A097A933EF}"/>
    <cellStyle name="Percent (0) 3" xfId="2167" xr:uid="{49BCAADA-5E7F-47CE-9725-B5BA854542D4}"/>
    <cellStyle name="Percent (0) 3 2" xfId="2168" xr:uid="{1C0B8AED-5E64-4C1A-BACC-DA4BF801D310}"/>
    <cellStyle name="Percent (0) 3 2 2" xfId="2169" xr:uid="{E3B651FE-7DA8-4CC0-992F-A4B15851CBC7}"/>
    <cellStyle name="Percent (0) 3 2 2 2" xfId="2170" xr:uid="{55B3F63D-D045-4AB7-B9E6-AAB454885AEE}"/>
    <cellStyle name="Percent (0) 3 2 2 3" xfId="2171" xr:uid="{C6A11243-99BA-4CB7-A46C-326FFAFEB4F9}"/>
    <cellStyle name="Percent (0) 3 2 3" xfId="2172" xr:uid="{06C9ABA3-5636-4131-A6E0-143C1ECF9027}"/>
    <cellStyle name="Percent (0) 3 2 4" xfId="2173" xr:uid="{FCA6F8E6-D376-4195-955B-8490ED5EFCBD}"/>
    <cellStyle name="Percent (0) 3 3" xfId="2174" xr:uid="{F958A9B6-CA7F-4975-9FC4-0893C0204D76}"/>
    <cellStyle name="Percent (0) 3 3 2" xfId="2175" xr:uid="{668C0E43-1948-4C47-8C81-92F586461189}"/>
    <cellStyle name="Percent (0) 3 3 2 2" xfId="2176" xr:uid="{50DE107A-5920-428F-BDDE-95418048C057}"/>
    <cellStyle name="Percent (0) 3 3 2 3" xfId="2177" xr:uid="{43F8FFA8-E7C7-44B8-9AA6-9D6C7D6D4DCB}"/>
    <cellStyle name="Percent (0) 3 3 3" xfId="2178" xr:uid="{C16C4CC2-BB7A-4503-89FB-C83C3F1D1099}"/>
    <cellStyle name="Percent (0) 3 3 4" xfId="2179" xr:uid="{3044F85E-5627-45D7-A7B3-CD85D63F92F2}"/>
    <cellStyle name="Percent (0) 3 4" xfId="2180" xr:uid="{1031854F-DFE9-4387-BE72-2042C91B4C63}"/>
    <cellStyle name="Percent (0) 3 4 2" xfId="2181" xr:uid="{B9AB3388-200B-476C-9BBB-0C01FE4DEE8E}"/>
    <cellStyle name="Percent (0) 3 4 2 2" xfId="2182" xr:uid="{A21E06DF-DC38-4ED0-888B-95008EC1A657}"/>
    <cellStyle name="Percent (0) 3 4 2 3" xfId="2183" xr:uid="{BEA582B4-74E0-45D4-A7B4-81FDB4850CC7}"/>
    <cellStyle name="Percent (0) 3 4 3" xfId="2184" xr:uid="{5A072948-7D77-47B9-AD1C-599633E41860}"/>
    <cellStyle name="Percent (0) 3 4 4" xfId="2185" xr:uid="{01053CDE-30D0-4FC6-9F05-BCCE195A50B4}"/>
    <cellStyle name="Percent (0) 3 5" xfId="2186" xr:uid="{568BBB95-DDBA-481D-B14B-1F401445BC24}"/>
    <cellStyle name="Percent (0) 3 5 2" xfId="2187" xr:uid="{A51D5E31-EBC2-494C-B445-58331BEF890E}"/>
    <cellStyle name="Percent (0) 3 5 3" xfId="2188" xr:uid="{21314494-7176-4FB9-A7D9-43068A222A27}"/>
    <cellStyle name="Percent (0) 3 6" xfId="2189" xr:uid="{88CC0422-D938-4789-870F-39590DA0872A}"/>
    <cellStyle name="Percent (0) 3 6 2" xfId="2190" xr:uid="{400AEE9B-7ACC-4992-A703-B046C536B2B2}"/>
    <cellStyle name="Percent (0) 3 6 3" xfId="2191" xr:uid="{FF086A27-E2C8-4064-9F4A-4B4895AE10CD}"/>
    <cellStyle name="Percent (0) 3 7" xfId="2192" xr:uid="{5DF05534-5C1B-4040-88C0-5A50F0E632BE}"/>
    <cellStyle name="Percent (0) 3 8" xfId="2193" xr:uid="{4FFACE0C-65FF-480E-8B07-98D7AF34DDF6}"/>
    <cellStyle name="Percent (0) 3_ActiFijos" xfId="2194" xr:uid="{903FBC85-7CC2-4CDB-AEFC-C175E4A82599}"/>
    <cellStyle name="Percent (0) 4" xfId="2195" xr:uid="{DDE1E2F1-D20B-489F-97F5-22815AC78820}"/>
    <cellStyle name="Percent (0) 4 2" xfId="2196" xr:uid="{5B81A19C-7A8B-46CB-99FD-CE90E8552BB3}"/>
    <cellStyle name="Percent (0) 4 2 2" xfId="2197" xr:uid="{D56A6027-CF7F-42F4-BD59-6B7702F30354}"/>
    <cellStyle name="Percent (0) 4 2 2 2" xfId="2198" xr:uid="{C46DD540-CACB-4E73-9D11-8E19B1672642}"/>
    <cellStyle name="Percent (0) 4 2 2 3" xfId="2199" xr:uid="{E2B672D1-BD4D-47CD-BB35-B13C27A90157}"/>
    <cellStyle name="Percent (0) 4 2 3" xfId="2200" xr:uid="{3778297F-AEF2-497A-A575-C96012961AEA}"/>
    <cellStyle name="Percent (0) 4 2 4" xfId="2201" xr:uid="{8141CB16-1385-4C0E-B302-695CEAEC264A}"/>
    <cellStyle name="Percent (0) 4 3" xfId="2202" xr:uid="{BC1C741C-3998-473B-BB8D-144F86D2BA11}"/>
    <cellStyle name="Percent (0) 4 3 2" xfId="2203" xr:uid="{866D4761-0D31-442A-98E3-D895C5AED0F4}"/>
    <cellStyle name="Percent (0) 4 3 2 2" xfId="3450" xr:uid="{14D7ACFA-E706-4F65-AE09-ECE440440EA6}"/>
    <cellStyle name="Percent (0) 4 3 2 3" xfId="3451" xr:uid="{998E4A3E-AA24-4869-8B54-C0B4E44A194D}"/>
    <cellStyle name="Percent (0) 4 3 3" xfId="3452" xr:uid="{1BD0BF9E-C7F8-4A05-B768-C791F9C9FFAD}"/>
    <cellStyle name="Percent (0) 4 3 4" xfId="3453" xr:uid="{AF654C9D-87D5-47D9-91B6-734343F21AED}"/>
    <cellStyle name="Percent (0) 4 4" xfId="2204" xr:uid="{6E028011-8BC9-47CF-802B-F1BAD7AF5E88}"/>
    <cellStyle name="Percent (0) 4 4 2" xfId="2205" xr:uid="{4F952EA5-9296-458D-843D-501B9E720DC9}"/>
    <cellStyle name="Percent (0) 4 4 2 2" xfId="3454" xr:uid="{45701A83-907C-4C99-8366-20E9036E7AFD}"/>
    <cellStyle name="Percent (0) 4 4 2 3" xfId="3455" xr:uid="{35C95090-C376-44BA-9A22-D59090409242}"/>
    <cellStyle name="Percent (0) 4 4 3" xfId="3456" xr:uid="{EE08B86A-DCBD-478F-A60C-70049D56E4F0}"/>
    <cellStyle name="Percent (0) 4 4 4" xfId="3457" xr:uid="{E095BFE9-4AC6-4B63-89A8-D0B574E9D673}"/>
    <cellStyle name="Percent (0) 4 5" xfId="2206" xr:uid="{2905F967-44F9-4724-A0C8-12AFF2BDEE74}"/>
    <cellStyle name="Percent (0) 4 5 2" xfId="3458" xr:uid="{91FB9F7D-E7E7-4EE5-9213-2DB406F0EE7C}"/>
    <cellStyle name="Percent (0) 4 5 3" xfId="3459" xr:uid="{E0E27539-46E5-488F-8CCF-B910E00A0257}"/>
    <cellStyle name="Percent (0) 4 6" xfId="2207" xr:uid="{FCAB83F6-E278-4DF4-83E7-0C6502B3E3F3}"/>
    <cellStyle name="Percent (0) 4 6 2" xfId="3460" xr:uid="{B9592CB4-3EA3-43A5-93AE-94B8DFED1105}"/>
    <cellStyle name="Percent (0) 4 6 3" xfId="3461" xr:uid="{483930C9-4CA9-4C8D-BCCF-3482A4ABAE89}"/>
    <cellStyle name="Percent (0) 4 7" xfId="3462" xr:uid="{7CABFC1D-8D6F-4553-83EC-C4BF1C39B76D}"/>
    <cellStyle name="Percent (0) 4 8" xfId="3463" xr:uid="{C131E6FC-D7D4-43DA-A110-5EE068F0F306}"/>
    <cellStyle name="Percent (0) 4_ActiFijos" xfId="2208" xr:uid="{7D26B551-397F-4BF2-926D-C1518EA7B879}"/>
    <cellStyle name="Percent (0) 5" xfId="2209" xr:uid="{0A6B9E16-1F92-40BE-841D-22AAA7304B47}"/>
    <cellStyle name="Percent (0) 5 2" xfId="3464" xr:uid="{90B76285-D3D9-4FB6-976E-C8F427B99054}"/>
    <cellStyle name="Percent (0) 5 3" xfId="3465" xr:uid="{CF895095-2999-4A82-A90B-79698E8CBC7C}"/>
    <cellStyle name="Percent (0) 6" xfId="2210" xr:uid="{E3F347DF-D1B2-4C56-8BDD-896B902387F6}"/>
    <cellStyle name="Percent (0) 6 2" xfId="3466" xr:uid="{6DAF4010-8D96-4DC0-868D-E48A028681E3}"/>
    <cellStyle name="Percent (0) 7" xfId="2211" xr:uid="{F802E34B-A6E7-466C-95D1-EBFDA3BF1024}"/>
    <cellStyle name="Percent (0) 8" xfId="3467" xr:uid="{51CBC375-B835-430D-8F75-1B57D63E9697}"/>
    <cellStyle name="Percent (0) 9" xfId="3468" xr:uid="{E41CF561-3E67-4E7B-BAF1-467597D4FD6D}"/>
    <cellStyle name="Percent (0)_Bases_Generales" xfId="2212" xr:uid="{CC651850-1CCF-4AD3-B0AA-84E8269D7361}"/>
    <cellStyle name="Percent [2]" xfId="2213" xr:uid="{E0703CAF-FB4B-47D4-B637-267FFB8EEB15}"/>
    <cellStyle name="Percent [2] 2" xfId="2214" xr:uid="{D7BEA55B-86DB-4C5E-BB9C-DCDD4983067E}"/>
    <cellStyle name="Percent [2] 2 2" xfId="2215" xr:uid="{C1357A05-60A8-44CC-B389-1105C41D1933}"/>
    <cellStyle name="Percent [2] 2 2 2" xfId="5806" xr:uid="{0A0DE1AA-644F-4AA3-96C5-F8278A1C1A0C}"/>
    <cellStyle name="Percent [2] 2 3" xfId="2216" xr:uid="{6AB7EA14-B705-4D90-AB22-6E7A025CF3A9}"/>
    <cellStyle name="Percent [2] 2 3 2" xfId="5807" xr:uid="{0BE7FD31-B219-43F3-8149-A374C96645DA}"/>
    <cellStyle name="Percent [2] 2 4" xfId="2217" xr:uid="{6C92D313-CDE8-4CE6-A648-9D0FF113798B}"/>
    <cellStyle name="Percent [2] 2 4 2" xfId="5808" xr:uid="{8A374DA9-296E-4FB6-B07E-55AF19615F0C}"/>
    <cellStyle name="Percent [2] 2 5" xfId="2218" xr:uid="{1C2528E0-25F3-4BA3-8299-931A3509D003}"/>
    <cellStyle name="Percent [2] 2 5 2" xfId="5809" xr:uid="{6B690F6E-CFC2-4536-8565-B6C290D3DC84}"/>
    <cellStyle name="Percent [2] 2 6" xfId="2219" xr:uid="{187F2B9C-BB99-482A-B2BB-D4B3BB6DFA21}"/>
    <cellStyle name="Percent [2] 2 6 2" xfId="5810" xr:uid="{0F5A056A-CF5F-4840-BC33-D268AFA8CA31}"/>
    <cellStyle name="Percent [2] 2 7" xfId="3469" xr:uid="{700D036D-A9ED-4726-AFC6-D915C0B2F129}"/>
    <cellStyle name="Percent [2] 2 8" xfId="3470" xr:uid="{828024B1-A8DE-4067-ADE5-AE49DCC0131B}"/>
    <cellStyle name="Percent [2] 3" xfId="2220" xr:uid="{B18B3C4A-1108-4448-B075-4F9696E01FB0}"/>
    <cellStyle name="Percent [2] 3 2" xfId="2221" xr:uid="{4CE38504-FD0F-4497-A89C-BF557659B386}"/>
    <cellStyle name="Percent [2] 3 2 2" xfId="5811" xr:uid="{2B4147AB-39A5-4867-A05F-03FD1F38BFAB}"/>
    <cellStyle name="Percent [2] 3 3" xfId="2222" xr:uid="{BBB8DDE6-72A8-488A-8938-EE6FA8FE636E}"/>
    <cellStyle name="Percent [2] 3 3 2" xfId="5812" xr:uid="{2ACB8869-4019-448A-8676-5722D0390B5E}"/>
    <cellStyle name="Percent [2] 3 4" xfId="2223" xr:uid="{7D8CBA50-8106-4F60-B79C-8C75DCB4E063}"/>
    <cellStyle name="Percent [2] 3 4 2" xfId="5813" xr:uid="{66FEC29A-10D7-4204-883B-E3AE9044444E}"/>
    <cellStyle name="Percent [2] 3 5" xfId="2224" xr:uid="{0EC945EA-2441-41C7-BDF7-7C6611990244}"/>
    <cellStyle name="Percent [2] 3 5 2" xfId="5814" xr:uid="{730845C7-E381-4895-BF31-9225D2AD1E57}"/>
    <cellStyle name="Percent [2] 3 6" xfId="2225" xr:uid="{9FF011D8-F035-448C-9602-DDF280AF73FD}"/>
    <cellStyle name="Percent [2] 3 6 2" xfId="5815" xr:uid="{55D4C8B2-A821-45B6-A963-9B09C544D5F1}"/>
    <cellStyle name="Percent [2] 3 7" xfId="3471" xr:uid="{3996BAA2-52F7-47D5-8E65-D2A5CA6B1B76}"/>
    <cellStyle name="Percent [2] 3 8" xfId="3472" xr:uid="{6C351142-CAF0-4E8D-98F9-376927DD0BD2}"/>
    <cellStyle name="Percent [2] 4" xfId="2226" xr:uid="{5DACC7CD-D4E4-4E37-823C-DA0218431E1A}"/>
    <cellStyle name="Percent [2] 4 2" xfId="2227" xr:uid="{5ED66E0E-E7B0-44AF-88D4-F764F91475B5}"/>
    <cellStyle name="Percent [2] 4 2 2" xfId="5816" xr:uid="{69E3912E-C185-416F-BEE3-BCDE5F202D67}"/>
    <cellStyle name="Percent [2] 4 3" xfId="2228" xr:uid="{92096E92-FE49-4433-9816-30C3770E50E1}"/>
    <cellStyle name="Percent [2] 4 3 2" xfId="5817" xr:uid="{CA0D56C8-4DF5-4B33-B9E3-26A7E8E508F8}"/>
    <cellStyle name="Percent [2] 4 4" xfId="2229" xr:uid="{D5AA0B51-4EB4-4D45-94CF-BF60FCF4AE88}"/>
    <cellStyle name="Percent [2] 4 4 2" xfId="5818" xr:uid="{8DC613E4-E95A-4185-9CA6-B60502F202A0}"/>
    <cellStyle name="Percent [2] 4 5" xfId="2230" xr:uid="{40D4575B-7027-4D45-95FC-FFD64DE5DB4A}"/>
    <cellStyle name="Percent [2] 4 5 2" xfId="5819" xr:uid="{C0AAF18C-201F-495A-BBAA-5DFD3AF29F19}"/>
    <cellStyle name="Percent [2] 4 6" xfId="2231" xr:uid="{63DF74F6-8244-4D4A-9761-B6B4C95804C4}"/>
    <cellStyle name="Percent [2] 4 6 2" xfId="5820" xr:uid="{A5D12FA2-6C72-43F2-99F3-D1F236F2643C}"/>
    <cellStyle name="Percent [2] 4 7" xfId="3473" xr:uid="{D210A78E-ED08-4B3B-A2F3-1FA4868CD08D}"/>
    <cellStyle name="Percent [2] 4 8" xfId="3474" xr:uid="{28A8F856-4483-414C-95DE-DA343334E901}"/>
    <cellStyle name="Percent [2] 5" xfId="5821" xr:uid="{6B77C110-72C7-4CA0-9A60-B3F7C48F097B}"/>
    <cellStyle name="Percent 2" xfId="2232" xr:uid="{0BBFBA2D-C622-4010-99A6-1271E1E1BD73}"/>
    <cellStyle name="Percent 2 2" xfId="2233" xr:uid="{7D408EEF-17A0-442D-AC78-84B498F1444E}"/>
    <cellStyle name="Percent 2 3" xfId="2234" xr:uid="{C30D0702-9E4B-4FAC-A6A5-1ACC6A4E56BF}"/>
    <cellStyle name="Percent 2 4" xfId="2235" xr:uid="{75309A7A-BDD1-4F49-9140-AC4AD87ACAE4}"/>
    <cellStyle name="Percent 2 5" xfId="2236" xr:uid="{055423B6-D78E-4121-B7CA-D3DBE891A007}"/>
    <cellStyle name="Percent 2 6" xfId="2237" xr:uid="{2B759E0F-4133-497C-9DAE-D7FCDA998C22}"/>
    <cellStyle name="Percent 2 7" xfId="3475" xr:uid="{F45B5C77-99DF-4232-9537-1682C7CF14D3}"/>
    <cellStyle name="Percent 2 8" xfId="3476" xr:uid="{089B0124-D705-4377-95A7-94283B923993}"/>
    <cellStyle name="Percent 2_ActiFijos" xfId="2238" xr:uid="{7430B9AF-3A17-48CD-A1FA-428D942E07D7}"/>
    <cellStyle name="Percent 3" xfId="2239" xr:uid="{95DC7020-8A54-4F24-ACAE-B8E2E371DC91}"/>
    <cellStyle name="Percent 3 2" xfId="2240" xr:uid="{F7C8A940-CD4E-4526-BDF1-793DD204C2DB}"/>
    <cellStyle name="Percent 3 3" xfId="2241" xr:uid="{368BC0C2-8BBC-4789-9EFE-CB71DAB3BC59}"/>
    <cellStyle name="Percent 3 4" xfId="2242" xr:uid="{F7B906AF-5F77-4B50-B493-86BB9EF1714C}"/>
    <cellStyle name="Percent 3 5" xfId="2243" xr:uid="{6398D004-4024-4610-85E3-37A5FD28E684}"/>
    <cellStyle name="Percent 3 6" xfId="2244" xr:uid="{83377F53-4899-466E-A13C-02D04029A111}"/>
    <cellStyle name="Percent 3 7" xfId="3477" xr:uid="{16191F12-D15A-4EC3-A7C1-843EF40E1CA3}"/>
    <cellStyle name="Percent 3 8" xfId="3478" xr:uid="{2C0DCDC7-2F35-4B39-9828-C2EFEBE3492A}"/>
    <cellStyle name="Percent 3_ActiFijos" xfId="2245" xr:uid="{595AF77C-BEA7-4C22-98E4-9530186449BE}"/>
    <cellStyle name="Percent 4" xfId="2246" xr:uid="{82768455-03A0-46F0-920E-58AA89F6FBA1}"/>
    <cellStyle name="Percent 4 2" xfId="2247" xr:uid="{C9A45FDD-2457-4437-834E-8D249F9FE924}"/>
    <cellStyle name="Percent 4 3" xfId="2248" xr:uid="{3C6D275F-9285-439D-B68E-5DAB526D722C}"/>
    <cellStyle name="Percent 4 4" xfId="2249" xr:uid="{2930523C-7C1B-4A08-B54D-7F807CF2908D}"/>
    <cellStyle name="Percent 4 5" xfId="2250" xr:uid="{A082A166-5605-480C-B41C-202565B3B6CE}"/>
    <cellStyle name="Percent 4 6" xfId="2251" xr:uid="{85AD9995-72C4-4365-9629-C9BFDFC203AC}"/>
    <cellStyle name="Percent 4 7" xfId="3479" xr:uid="{637A75F6-8CDF-45AB-B171-1F129E482B6D}"/>
    <cellStyle name="Percent 4 8" xfId="3480" xr:uid="{F7C188D2-67E2-4CCE-9614-DD507505BA6A}"/>
    <cellStyle name="Percent 4_ActiFijos" xfId="2252" xr:uid="{0F67C874-8B0B-4690-9D11-FC63289154E6}"/>
    <cellStyle name="Percent(0)" xfId="2253" xr:uid="{1F0F9E17-A31C-48FC-8C51-512DCD276F1B}"/>
    <cellStyle name="Percent(0) 10" xfId="3481" xr:uid="{56F80492-31A4-4095-9432-EDA2F6DEC891}"/>
    <cellStyle name="Percent(0) 2" xfId="2254" xr:uid="{751C9421-E2BD-4312-8A0D-20DF05A1CE40}"/>
    <cellStyle name="Percent(0) 2 2" xfId="2255" xr:uid="{856C9ABE-87ED-4752-8165-AB3D3175CA2B}"/>
    <cellStyle name="Percent(0) 2 2 2" xfId="2256" xr:uid="{D8059775-41A2-4165-815C-328A5D31A44B}"/>
    <cellStyle name="Percent(0) 2 2 2 2" xfId="3482" xr:uid="{3B87677D-D9EE-4118-A87F-6B95D491E6C6}"/>
    <cellStyle name="Percent(0) 2 2 2 3" xfId="3483" xr:uid="{F37071DD-ED0A-4E27-B806-59C8E177E1BE}"/>
    <cellStyle name="Percent(0) 2 2 3" xfId="3484" xr:uid="{E634D69B-496A-4EC2-99FB-21BFCE9FFDA8}"/>
    <cellStyle name="Percent(0) 2 2 4" xfId="3485" xr:uid="{A45D2AE3-AC14-469C-BF6F-9DC0B56FCD1A}"/>
    <cellStyle name="Percent(0) 2 3" xfId="2257" xr:uid="{503D830F-C4D4-4064-86E9-65E31DA8B4EA}"/>
    <cellStyle name="Percent(0) 2 3 2" xfId="2258" xr:uid="{8F9150C3-1D30-4B66-B471-5D45EF666E21}"/>
    <cellStyle name="Percent(0) 2 3 2 2" xfId="3486" xr:uid="{18957BA0-9962-43EB-8223-18EE584CE536}"/>
    <cellStyle name="Percent(0) 2 3 2 3" xfId="3487" xr:uid="{76E602F6-2CB2-4481-9C99-7C660AF90A26}"/>
    <cellStyle name="Percent(0) 2 3 3" xfId="3488" xr:uid="{EDED5EEC-FD35-49FB-9B13-34ED78747514}"/>
    <cellStyle name="Percent(0) 2 3 4" xfId="3489" xr:uid="{290DBA52-8604-49D5-AC0C-8C202AF0FA83}"/>
    <cellStyle name="Percent(0) 2 4" xfId="2259" xr:uid="{BBDE9811-6ABE-495E-9CA0-651002B3842C}"/>
    <cellStyle name="Percent(0) 2 4 2" xfId="2260" xr:uid="{D560F424-441F-4DDC-94AD-F29FF6BDFB80}"/>
    <cellStyle name="Percent(0) 2 4 2 2" xfId="3490" xr:uid="{9CAA92C9-5FF4-4682-BCC1-85FC683A1747}"/>
    <cellStyle name="Percent(0) 2 4 2 3" xfId="3491" xr:uid="{3E2918FD-A4C1-4849-8896-17A926DEB485}"/>
    <cellStyle name="Percent(0) 2 4 3" xfId="3492" xr:uid="{4C3AE6A5-0303-4E71-8593-94362F3AEAD0}"/>
    <cellStyle name="Percent(0) 2 4 4" xfId="3493" xr:uid="{B5D0F764-40EC-4475-88D5-0854FCFEB82F}"/>
    <cellStyle name="Percent(0) 2 5" xfId="2261" xr:uid="{5D31172E-6199-415C-BE5D-F3B36B56A419}"/>
    <cellStyle name="Percent(0) 2 5 2" xfId="3494" xr:uid="{B38B52B4-8545-47F6-9B3A-AE3DD91166A9}"/>
    <cellStyle name="Percent(0) 2 5 3" xfId="3495" xr:uid="{BBC5AC5F-7187-43E9-B7E6-0BF06999BC5C}"/>
    <cellStyle name="Percent(0) 2 6" xfId="2262" xr:uid="{1D8B2F0D-D047-47F0-9C6D-651405FA8379}"/>
    <cellStyle name="Percent(0) 2 6 2" xfId="3496" xr:uid="{4405BDBD-40D3-4161-9E69-067D01C7CBA8}"/>
    <cellStyle name="Percent(0) 2 6 3" xfId="3497" xr:uid="{17685F40-795D-4079-A97F-4C83F7F419B9}"/>
    <cellStyle name="Percent(0) 2 7" xfId="3498" xr:uid="{DD7A022A-4C55-4ED1-842C-EE4E3C1CA401}"/>
    <cellStyle name="Percent(0) 2 8" xfId="3499" xr:uid="{CB359506-EC0A-43BB-BB41-5C7C91FF6A33}"/>
    <cellStyle name="Percent(0) 2_ActiFijos" xfId="2263" xr:uid="{70D93A8C-FC88-4D10-B6B8-309B5884CA71}"/>
    <cellStyle name="Percent(0) 3" xfId="2264" xr:uid="{3CF4295A-26EB-403F-A64A-08DC2BC0C2A0}"/>
    <cellStyle name="Percent(0) 3 2" xfId="2265" xr:uid="{74FF49ED-E183-4E57-9FB1-D5C6B882D7A2}"/>
    <cellStyle name="Percent(0) 3 2 2" xfId="2266" xr:uid="{67E302A5-4776-49F3-8515-B71696D16EFC}"/>
    <cellStyle name="Percent(0) 3 2 2 2" xfId="3500" xr:uid="{48CB2E15-BACD-4604-8371-070C52EA3523}"/>
    <cellStyle name="Percent(0) 3 2 2 3" xfId="3501" xr:uid="{7CC132EA-8658-44A9-BD3B-CBF83B85679C}"/>
    <cellStyle name="Percent(0) 3 2 3" xfId="3502" xr:uid="{467C1F47-3B19-4316-A52F-BCBC67BAE065}"/>
    <cellStyle name="Percent(0) 3 2 4" xfId="3503" xr:uid="{8F404390-A836-4F33-9A99-63B893681764}"/>
    <cellStyle name="Percent(0) 3 3" xfId="2267" xr:uid="{5CD8A647-0DDE-4287-946C-F8089AD3329B}"/>
    <cellStyle name="Percent(0) 3 3 2" xfId="2268" xr:uid="{3ED93D80-504B-4392-8240-8DD75FDAD7E7}"/>
    <cellStyle name="Percent(0) 3 3 2 2" xfId="3504" xr:uid="{699CC901-9BB8-420C-94D9-158219875EC9}"/>
    <cellStyle name="Percent(0) 3 3 2 3" xfId="3505" xr:uid="{A80862F5-A33A-45C8-AA33-4CF112BFCD93}"/>
    <cellStyle name="Percent(0) 3 3 3" xfId="3506" xr:uid="{6F8CCAA0-B576-4766-8066-85AEDF01FBBA}"/>
    <cellStyle name="Percent(0) 3 3 4" xfId="3507" xr:uid="{21C50A43-AF2F-475E-9434-139FF7BEC351}"/>
    <cellStyle name="Percent(0) 3 4" xfId="2269" xr:uid="{23F006AF-BF79-4CDA-8D73-2BDD8AF1FAAF}"/>
    <cellStyle name="Percent(0) 3 4 2" xfId="2270" xr:uid="{63EEEE3C-CB4D-4B01-9A7E-95403CD7AEAD}"/>
    <cellStyle name="Percent(0) 3 4 2 2" xfId="3508" xr:uid="{A4323C0A-0DD9-4592-BA48-FCF6A224E451}"/>
    <cellStyle name="Percent(0) 3 4 2 3" xfId="3509" xr:uid="{46410295-F50C-49C2-8D62-A00725ACBDCA}"/>
    <cellStyle name="Percent(0) 3 4 3" xfId="3510" xr:uid="{B3570469-983D-436D-A1B7-ABCCD5F74D0B}"/>
    <cellStyle name="Percent(0) 3 4 4" xfId="3511" xr:uid="{D917AA70-375B-4BF5-B1FA-D13F0996ACB2}"/>
    <cellStyle name="Percent(0) 3 5" xfId="2271" xr:uid="{F7AAEB4E-AA70-41E1-8487-AE76E9E6E8DA}"/>
    <cellStyle name="Percent(0) 3 5 2" xfId="3512" xr:uid="{48B15B2F-0B5C-48D4-95E4-49967563F4EE}"/>
    <cellStyle name="Percent(0) 3 5 3" xfId="3513" xr:uid="{604988FE-7156-413B-B278-EABDBD9FD8C7}"/>
    <cellStyle name="Percent(0) 3 6" xfId="2272" xr:uid="{D2F125EA-905C-45C5-8EE5-7C118AF6F742}"/>
    <cellStyle name="Percent(0) 3 6 2" xfId="3514" xr:uid="{D080B13F-AD25-476F-8A01-ADC86443FF1A}"/>
    <cellStyle name="Percent(0) 3 6 3" xfId="3515" xr:uid="{BB516CB2-0BFA-44EE-AA7D-3755E623BAF5}"/>
    <cellStyle name="Percent(0) 3 7" xfId="3516" xr:uid="{F07A5912-87A2-4645-8CA1-3568225F3E59}"/>
    <cellStyle name="Percent(0) 3 8" xfId="3517" xr:uid="{BDE16A92-AB23-46C9-9871-2DDC0F284730}"/>
    <cellStyle name="Percent(0) 3_ActiFijos" xfId="2273" xr:uid="{EFB1F9D7-CAA9-4B2E-BE8E-1E570BFE008F}"/>
    <cellStyle name="Percent(0) 4" xfId="2274" xr:uid="{B94898A9-CC69-488D-9306-6AA079920F3E}"/>
    <cellStyle name="Percent(0) 4 2" xfId="2275" xr:uid="{1BF7EEC4-3704-4DCF-B5E2-DEC7530DB399}"/>
    <cellStyle name="Percent(0) 4 2 2" xfId="2276" xr:uid="{69277979-0822-4C35-B40E-90356F40038D}"/>
    <cellStyle name="Percent(0) 4 2 2 2" xfId="3518" xr:uid="{2A026DEF-8A36-4F04-BBA7-397889FA795C}"/>
    <cellStyle name="Percent(0) 4 2 2 3" xfId="3519" xr:uid="{8409EFD7-64C9-4A52-AFE6-18BE52650E9C}"/>
    <cellStyle name="Percent(0) 4 2 3" xfId="3520" xr:uid="{9AC4F0CA-B1FA-49A5-B3A4-F291ACAC6C05}"/>
    <cellStyle name="Percent(0) 4 2 4" xfId="3521" xr:uid="{B1C0E2DB-2B80-4954-9A60-A617FA541AB3}"/>
    <cellStyle name="Percent(0) 4 3" xfId="2277" xr:uid="{297CE394-D35A-45DD-AF9A-37630EBEB2D6}"/>
    <cellStyle name="Percent(0) 4 3 2" xfId="2278" xr:uid="{51A0091F-147C-4D2A-9277-438C1E7FFE0E}"/>
    <cellStyle name="Percent(0) 4 3 2 2" xfId="3522" xr:uid="{CFA77EAA-CCA4-4C90-A4CC-C2C125021109}"/>
    <cellStyle name="Percent(0) 4 3 2 3" xfId="3523" xr:uid="{EB62AA86-820A-4C00-A9F6-1CA4407C923E}"/>
    <cellStyle name="Percent(0) 4 3 3" xfId="3524" xr:uid="{A64ED3E8-1439-473C-91BB-69A93692598C}"/>
    <cellStyle name="Percent(0) 4 3 4" xfId="3525" xr:uid="{D2E309B0-5FAF-42BA-B3DB-AAF6994F0D44}"/>
    <cellStyle name="Percent(0) 4 4" xfId="2279" xr:uid="{4527B43E-23D1-46C0-B2EA-7EFFE8BBF939}"/>
    <cellStyle name="Percent(0) 4 4 2" xfId="2280" xr:uid="{73A3708F-9C59-43C7-94F6-723E0981A324}"/>
    <cellStyle name="Percent(0) 4 4 2 2" xfId="3526" xr:uid="{6611389A-2D23-4802-878B-01AD9F48D212}"/>
    <cellStyle name="Percent(0) 4 4 2 3" xfId="3527" xr:uid="{92CD284D-F8D2-4A13-B673-486C7E3B7258}"/>
    <cellStyle name="Percent(0) 4 4 3" xfId="3528" xr:uid="{472D76B7-34DB-4FEC-B86E-BF72ED04D4E7}"/>
    <cellStyle name="Percent(0) 4 4 4" xfId="3529" xr:uid="{BEC11AC3-5B83-45A6-9171-21AD9BE397E4}"/>
    <cellStyle name="Percent(0) 4 5" xfId="2281" xr:uid="{AB60937A-56E9-4171-B559-E34396867292}"/>
    <cellStyle name="Percent(0) 4 5 2" xfId="3530" xr:uid="{AA926612-AC7F-4F83-B49D-FDA34EBB129B}"/>
    <cellStyle name="Percent(0) 4 5 3" xfId="3531" xr:uid="{5E65A35F-0C95-4C5B-800D-6FD343A1B122}"/>
    <cellStyle name="Percent(0) 4 6" xfId="2282" xr:uid="{53274082-3BB0-4C23-8438-B6B2B03A01E3}"/>
    <cellStyle name="Percent(0) 4 6 2" xfId="3532" xr:uid="{6669EF1A-3371-4890-8591-B8E4C2C620BB}"/>
    <cellStyle name="Percent(0) 4 6 3" xfId="3533" xr:uid="{387A3A57-6515-4101-9106-A695D25EC0D4}"/>
    <cellStyle name="Percent(0) 4 7" xfId="3534" xr:uid="{A4AF3223-89ED-4134-A3C1-56E30EB7FA90}"/>
    <cellStyle name="Percent(0) 4 8" xfId="3535" xr:uid="{6FED520C-FE8E-4646-961F-DA8CF550E462}"/>
    <cellStyle name="Percent(0) 4_ActiFijos" xfId="2283" xr:uid="{94E92943-284C-496F-9553-C855ACC852E8}"/>
    <cellStyle name="Percent(0) 5" xfId="2284" xr:uid="{7A499E63-D38B-4C4E-B59F-03EF8D01AE57}"/>
    <cellStyle name="Percent(0) 5 2" xfId="3536" xr:uid="{A177DAF8-80A3-4669-BDF1-91C1A6CA397A}"/>
    <cellStyle name="Percent(0) 5 3" xfId="3537" xr:uid="{51784868-2C55-487F-A047-B9331CBF2D94}"/>
    <cellStyle name="Percent(0) 6" xfId="2285" xr:uid="{78F4A83B-4981-41E2-B77A-D774207877BB}"/>
    <cellStyle name="Percent(0) 6 2" xfId="3538" xr:uid="{D77591EE-7693-4B05-892A-53A70DABC3E7}"/>
    <cellStyle name="Percent(0) 7" xfId="2286" xr:uid="{50D7E41D-4114-435F-ABED-FF6D22E24409}"/>
    <cellStyle name="Percent(0) 8" xfId="3539" xr:uid="{942B1D1D-9BCF-4647-A4F3-F9666A935971}"/>
    <cellStyle name="Percent(0) 9" xfId="3540" xr:uid="{32AADF2A-C44D-42AE-A4EF-654EBD508C24}"/>
    <cellStyle name="Percent(0)_Bases_Generales" xfId="2287" xr:uid="{9A5D2B20-9648-43D7-9D9C-E777F7855BF7}"/>
    <cellStyle name="Percent_Balanc" xfId="2288" xr:uid="{374FDF73-920D-44E1-8B20-5AF2A28F7922}"/>
    <cellStyle name="Porcentaje" xfId="7877" builtinId="5"/>
    <cellStyle name="Porcentaje 2" xfId="87" xr:uid="{F701C819-CE99-4C87-BF40-3252004E1112}"/>
    <cellStyle name="Porcentaje 2 2" xfId="3727" xr:uid="{D631E4C7-8605-4144-9D5F-870E24A84FF5}"/>
    <cellStyle name="Porcentaje 3" xfId="3728" xr:uid="{91A35E01-BB6E-49A3-993D-F1B03518ACEA}"/>
    <cellStyle name="Porcentaje 4" xfId="66" xr:uid="{121FBA3D-9741-420C-BD3A-A50ABF856F84}"/>
    <cellStyle name="Porcentaje 7" xfId="19" xr:uid="{CEB02BE1-1C10-40EC-97D4-5CC2790D60CA}"/>
    <cellStyle name="Porcentaje 7 4" xfId="7875" xr:uid="{177E81A9-788F-48B0-8EDD-0EEDC8E182D6}"/>
    <cellStyle name="Porcentual 2" xfId="2289" xr:uid="{A03DBABF-76FD-4DBD-B4A8-ABA9C8608F8B}"/>
    <cellStyle name="Porcentual 2 2" xfId="2290" xr:uid="{2E55E8D4-A8AE-4D00-99D8-F5C0C12006A4}"/>
    <cellStyle name="Porcentual 2 2 2" xfId="5822" xr:uid="{3EE0E837-196B-4153-938A-7266E7B28DBD}"/>
    <cellStyle name="Porcentual 2 2 3" xfId="5823" xr:uid="{BB5AC74D-7290-4A79-AB96-AFCC4E343CE4}"/>
    <cellStyle name="Porcentual 2 2 4" xfId="5824" xr:uid="{2F1CBA30-F943-4120-900F-735FF402EE88}"/>
    <cellStyle name="Porcentual 2 2 4 2" xfId="5825" xr:uid="{C96A34D3-4A70-491F-86F6-D9AF57838FEB}"/>
    <cellStyle name="Porcentual 2 2 5" xfId="5826" xr:uid="{33718199-41AB-4A02-A0E4-68BAC5220A12}"/>
    <cellStyle name="Porcentual 2 3" xfId="3725" xr:uid="{E5712A29-265E-432F-86D0-AE54364B2BD8}"/>
    <cellStyle name="Porcentual 2 3 2" xfId="5827" xr:uid="{6E5D771D-4556-4016-952E-878E4C676EFE}"/>
    <cellStyle name="Porcentual 2 3 3" xfId="5828" xr:uid="{E6CA6166-FC8E-4AAE-A883-0C084FE8D1D8}"/>
    <cellStyle name="Porcentual 2 4" xfId="5829" xr:uid="{480CDD55-9BAC-40F2-8916-9F30477BA786}"/>
    <cellStyle name="Porcentual 2 4 2" xfId="5830" xr:uid="{BADC55E1-9F48-4F2B-BA9B-D2B3810CBB44}"/>
    <cellStyle name="Porcentual 2 4 3" xfId="5831" xr:uid="{9B594D35-0C50-40F7-A462-9FB0A3B9D29C}"/>
    <cellStyle name="Porcentual 2 5" xfId="5832" xr:uid="{905F46E1-7978-432A-A9E8-4CCD8C2F6319}"/>
    <cellStyle name="Porcentual 2 6" xfId="5833" xr:uid="{9AB962FC-EA2D-4417-A377-BDA4514828A3}"/>
    <cellStyle name="Porcentual 23" xfId="5834" xr:uid="{773C60AB-8AEA-4FE5-81E6-B1013BA97B97}"/>
    <cellStyle name="Porcentual 23 2" xfId="5835" xr:uid="{514A0683-3908-4E56-BF2D-E01739EBF795}"/>
    <cellStyle name="Porcentual 3" xfId="2291" xr:uid="{4FFBB40C-D0BD-44BD-8FEA-ED689FD0481D}"/>
    <cellStyle name="Porcentual 3 2" xfId="2292" xr:uid="{B8DE9FD0-A54B-4318-B863-540C630D9A98}"/>
    <cellStyle name="Porcentual 3 2 2" xfId="5836" xr:uid="{01F772DD-978A-4A8C-BB41-D01B1B629F81}"/>
    <cellStyle name="Porcentual 3 2 3" xfId="5837" xr:uid="{5E7934C5-8A3E-4221-9749-2C54AE3AE83D}"/>
    <cellStyle name="Porcentual 3 3" xfId="2293" xr:uid="{438717E9-2B90-4540-A349-2BAF0791D51A}"/>
    <cellStyle name="Porcentual 3 3 2" xfId="5838" xr:uid="{AF266B7B-7539-43C9-AFCF-033BC2A25E0A}"/>
    <cellStyle name="Porcentual 3 4" xfId="2294" xr:uid="{0A8A4930-5697-4FD5-8837-0442D105CA3D}"/>
    <cellStyle name="Porcentual 3 4 2" xfId="5839" xr:uid="{DA92AE7E-1FD9-486B-8593-7C5F717D3333}"/>
    <cellStyle name="Porcentual 3 5" xfId="2295" xr:uid="{31DE153D-3AB3-497D-82AA-B47DC7E77769}"/>
    <cellStyle name="Porcentual 3 5 2" xfId="5840" xr:uid="{68ACA1D6-7124-45BB-8255-BF0A482A8D88}"/>
    <cellStyle name="Porcentual 3 6" xfId="2296" xr:uid="{1FBE6493-9EB0-43C9-B68A-90169BB674CB}"/>
    <cellStyle name="Porcentual 3 6 2" xfId="5841" xr:uid="{02A25463-43C2-443C-9440-3150E5CB5FA6}"/>
    <cellStyle name="Porcentual 3 7" xfId="3541" xr:uid="{205F7AC9-E1C5-4DDF-8C9D-9EE24746BE23}"/>
    <cellStyle name="Porcentual 3 8" xfId="3542" xr:uid="{CE003F20-E6BF-47C4-BD71-E1302F92E7CB}"/>
    <cellStyle name="Porcentual 4" xfId="2297" xr:uid="{D3406E12-BB1A-43AF-A261-38D85E7A87B3}"/>
    <cellStyle name="Porcentual 4 2" xfId="5842" xr:uid="{E66C6D3B-571D-49CD-B6FF-278E2AAB7C88}"/>
    <cellStyle name="Porcentual 4 3" xfId="5843" xr:uid="{02E7E118-2C3D-403A-9531-4168D5617858}"/>
    <cellStyle name="Porcentual 5" xfId="2298" xr:uid="{F3E92BCE-0B32-4471-ADBC-6BCF7D75AFEC}"/>
    <cellStyle name="Porcentual 5 2" xfId="5844" xr:uid="{137892C0-5712-48A0-AE2D-FA00B54F6218}"/>
    <cellStyle name="Porcentual 5 3" xfId="5845" xr:uid="{E70A7F59-CC6D-4E1B-AF7C-3550F448DA25}"/>
    <cellStyle name="Porcentual 6" xfId="2299" xr:uid="{F7496601-AC70-4636-8B15-B01856627073}"/>
    <cellStyle name="Porcentual 6 2" xfId="90" xr:uid="{135F2FC3-44B1-4294-8528-05F33961628D}"/>
    <cellStyle name="Porcentual 7" xfId="5846" xr:uid="{A9C3F981-7D96-4ED6-AEE0-2E85BB83AB3C}"/>
    <cellStyle name="Porcentual 7 2" xfId="5847" xr:uid="{49C76B55-6E2A-4B08-9456-B8B4F99D063F}"/>
    <cellStyle name="Porcentual 8" xfId="5848" xr:uid="{A49F4503-69F9-401F-99AF-4008EF99EEE3}"/>
    <cellStyle name="Porcentual 8 2" xfId="5849" xr:uid="{D351D653-FD87-4B5E-A029-AC57D01FB988}"/>
    <cellStyle name="Porcentual 9" xfId="5850" xr:uid="{A10D5C3C-4D45-4826-B6D8-4D437529ECB9}"/>
    <cellStyle name="propio" xfId="2300" xr:uid="{7889E163-509C-4E8E-9CDD-327971C90D85}"/>
    <cellStyle name="propio 10" xfId="3543" xr:uid="{98F7111C-4F6A-48E9-BFA1-477EDA06840C}"/>
    <cellStyle name="propio 2" xfId="2301" xr:uid="{41E64CC4-B537-425C-A9A1-253F5A0C724F}"/>
    <cellStyle name="propio 2 2" xfId="2302" xr:uid="{B6182E7F-756B-4CCB-B7EB-ED088725EB84}"/>
    <cellStyle name="propio 2 3" xfId="2303" xr:uid="{1C47FC01-3718-45CB-9473-2C1C945E4411}"/>
    <cellStyle name="propio 2 4" xfId="2304" xr:uid="{B5E39031-52F8-43EE-90C2-D5C0038EFB04}"/>
    <cellStyle name="propio 2 5" xfId="2305" xr:uid="{8F36C000-7B9C-4A03-8C83-42E575DC1050}"/>
    <cellStyle name="propio 2 6" xfId="2306" xr:uid="{1E7F19F3-2A9A-44E8-8ECF-2A2089977120}"/>
    <cellStyle name="propio 2 7" xfId="3544" xr:uid="{4A462E49-D476-408B-8189-3633751A7318}"/>
    <cellStyle name="propio 2 8" xfId="3545" xr:uid="{A863653B-F793-4A71-B78B-E1750E2AC5B8}"/>
    <cellStyle name="propio 2_ActiFijos" xfId="2307" xr:uid="{CD5FFC51-F612-4491-96E1-F33691C513CE}"/>
    <cellStyle name="propio 3" xfId="2308" xr:uid="{7B2C98FA-E940-4B10-816D-1774629F838E}"/>
    <cellStyle name="propio 3 2" xfId="2309" xr:uid="{D42CBC72-3CE4-4C59-876E-998564781B02}"/>
    <cellStyle name="propio 3 3" xfId="2310" xr:uid="{03E02A69-75A0-4FD1-B574-6EC539D2254F}"/>
    <cellStyle name="propio 3 4" xfId="2311" xr:uid="{BCC3EE18-ED35-45CA-B081-4E049D712533}"/>
    <cellStyle name="propio 3 5" xfId="2312" xr:uid="{0AFEB2DF-3E20-4DA7-A6F5-5F01F0BDB7D6}"/>
    <cellStyle name="propio 3 6" xfId="2313" xr:uid="{14BCBBEF-9367-413C-9E37-D353CC9841FD}"/>
    <cellStyle name="propio 3 7" xfId="3546" xr:uid="{4EB773C2-CA30-4281-80AF-B4EE774499A9}"/>
    <cellStyle name="propio 3 8" xfId="3547" xr:uid="{33ADA7DB-62D9-410D-9854-6AD911B1FCF2}"/>
    <cellStyle name="propio 3_ActiFijos" xfId="2314" xr:uid="{C4061DD7-5455-44E2-A1F4-539456FE6B74}"/>
    <cellStyle name="propio 4" xfId="2315" xr:uid="{7FF3A005-414D-4CFD-BDEA-E41DDB4F7E3B}"/>
    <cellStyle name="propio 4 2" xfId="2316" xr:uid="{EEA09613-2166-498B-953D-906E68A5B911}"/>
    <cellStyle name="propio 4 3" xfId="2317" xr:uid="{00C1E41E-3844-401F-AF7B-77C3F8D63A08}"/>
    <cellStyle name="propio 4 4" xfId="2318" xr:uid="{B119EFF9-FDC0-4319-81D5-10C7157FF950}"/>
    <cellStyle name="propio 4 5" xfId="2319" xr:uid="{02635E74-977E-4FBA-9369-657BA72365A0}"/>
    <cellStyle name="propio 4 6" xfId="2320" xr:uid="{264EC230-E1B8-4D3E-BD17-3B3762227123}"/>
    <cellStyle name="propio 4 7" xfId="3548" xr:uid="{5244A357-0AFB-4A9B-B77D-2D997416ABD3}"/>
    <cellStyle name="propio 4 8" xfId="3549" xr:uid="{6E52919C-9159-41E9-A9A2-E4FE01DA5DD4}"/>
    <cellStyle name="propio 4_ActiFijos" xfId="2321" xr:uid="{8A8622FA-EC2F-4ACA-908B-31F20A0B7E7F}"/>
    <cellStyle name="propio 5" xfId="3550" xr:uid="{8EE372BD-8344-4621-B289-DFEBA4BC99B6}"/>
    <cellStyle name="propio 6" xfId="3551" xr:uid="{4D93B394-FCF1-4988-A89E-2C44A90236ED}"/>
    <cellStyle name="propio 7" xfId="3552" xr:uid="{081E564A-C201-417B-A19B-E7DAABBCC07F}"/>
    <cellStyle name="propio 8" xfId="3553" xr:uid="{66D85A5C-56BF-49F0-BB4B-79BD8AFEA403}"/>
    <cellStyle name="propio 9" xfId="3554" xr:uid="{75612C18-C776-4517-B05C-DED2B2EEB842}"/>
    <cellStyle name="propio_Bases_Generales" xfId="2322" xr:uid="{47BEEAC4-B94E-4E9E-BF19-05FA98CFC0A4}"/>
    <cellStyle name="PSChar" xfId="2323" xr:uid="{5CB0103C-BFA8-47AB-A438-7DF7164E9612}"/>
    <cellStyle name="PSChar 2" xfId="2324" xr:uid="{B2B474B1-8652-424C-B6C8-43509F7DAA10}"/>
    <cellStyle name="PSChar 2 2" xfId="2325" xr:uid="{AE0792E0-7286-4D2C-815F-2E0B6522EABC}"/>
    <cellStyle name="PSChar 2 3" xfId="2326" xr:uid="{143A6EB5-F94F-4A04-A712-DC798E61D34B}"/>
    <cellStyle name="PSChar 2 4" xfId="2327" xr:uid="{974E540E-3EDF-4AC0-846B-F5AB3B5B6885}"/>
    <cellStyle name="PSChar 2 5" xfId="2328" xr:uid="{E3093B53-3F8D-402C-9E40-B7FD802A4E50}"/>
    <cellStyle name="PSChar 2 6" xfId="2329" xr:uid="{A75F5672-6CBF-4048-A903-5F58F4980325}"/>
    <cellStyle name="PSChar 2 7" xfId="3555" xr:uid="{ED83E117-D9AC-47C2-A288-4E400CD414F5}"/>
    <cellStyle name="PSChar 2 8" xfId="3556" xr:uid="{58887226-C646-4DC9-8BF8-E7B601ED5EF6}"/>
    <cellStyle name="PSChar 3" xfId="2330" xr:uid="{D883C953-72D4-4739-AB15-A4AB55D0B94E}"/>
    <cellStyle name="PSChar 3 2" xfId="2331" xr:uid="{5EBBE234-CE85-41E9-BA58-6CB55EF0A6DB}"/>
    <cellStyle name="PSChar 3 3" xfId="2332" xr:uid="{B233A266-8B7A-4AAC-A57B-A7395BF08FF1}"/>
    <cellStyle name="PSChar 3 4" xfId="2333" xr:uid="{C31AD1A0-4BC6-4EF5-8B2A-5967A8DF09AA}"/>
    <cellStyle name="PSChar 3 5" xfId="2334" xr:uid="{E041EC60-8A1F-4A75-ABF8-89A4E4F1238C}"/>
    <cellStyle name="PSChar 3 6" xfId="2335" xr:uid="{AAC5C8C1-0B85-48CD-96E6-F7591C47CCB4}"/>
    <cellStyle name="PSChar 3 7" xfId="3557" xr:uid="{D89B0A77-159A-4CE5-ACEE-8C16CCD234CB}"/>
    <cellStyle name="PSChar 3 8" xfId="3558" xr:uid="{D07B5C45-4009-46F8-99A6-238FB4DEBCC3}"/>
    <cellStyle name="PSChar 4" xfId="2336" xr:uid="{4F571A44-FB60-48B2-A8A4-2644E7EA269A}"/>
    <cellStyle name="PSChar 4 2" xfId="2337" xr:uid="{0DF1EC3D-E7C7-4FD5-B558-983781601FC7}"/>
    <cellStyle name="PSChar 4 3" xfId="2338" xr:uid="{06FC5946-36F9-4477-BD75-57D09C0836BD}"/>
    <cellStyle name="PSChar 4 4" xfId="2339" xr:uid="{51D4D5B0-92C7-4289-A43F-4857454B0820}"/>
    <cellStyle name="PSChar 4 5" xfId="2340" xr:uid="{DFA1FFB2-3FE5-4F87-B7CE-40AC4E030259}"/>
    <cellStyle name="PSChar 4 6" xfId="2341" xr:uid="{230A588C-6A10-4945-9440-2F5E2D4A0F08}"/>
    <cellStyle name="PSChar 4 7" xfId="3559" xr:uid="{F70F99ED-115D-400B-9D16-E5AD88C2B307}"/>
    <cellStyle name="PSChar 4 8" xfId="3560" xr:uid="{30EF9948-8854-4E0F-BB79-5683D3ABAC42}"/>
    <cellStyle name="Punto0" xfId="3561" xr:uid="{D1F56025-77B1-40B4-8161-7F93996F158B}"/>
    <cellStyle name="puntos" xfId="2342" xr:uid="{1DAFA702-82C6-41BA-B53E-3CE0EA29E9E3}"/>
    <cellStyle name="puntos 2" xfId="2343" xr:uid="{E4CFD4BD-ABD6-46B0-A851-53FFC0C77211}"/>
    <cellStyle name="puntos 2 2" xfId="2344" xr:uid="{EE308637-0BCC-43B2-A187-7CD1142DDD54}"/>
    <cellStyle name="puntos 2 2 2" xfId="5851" xr:uid="{1DFFF129-E30D-44E3-9091-14A3DA307E6A}"/>
    <cellStyle name="puntos 2 3" xfId="2345" xr:uid="{4437C0FF-3F4D-4FFB-8D15-716B5DA460BD}"/>
    <cellStyle name="puntos 2 3 2" xfId="5852" xr:uid="{C2EB2530-7F74-4221-AA47-25523523DAF3}"/>
    <cellStyle name="puntos 2 4" xfId="2346" xr:uid="{E7A9064D-5FCB-4026-BA0E-618BAE0BF16F}"/>
    <cellStyle name="puntos 2 4 2" xfId="5853" xr:uid="{DD56519A-30FB-4DFB-9359-9A7FC4FC0A71}"/>
    <cellStyle name="puntos 2 5" xfId="2347" xr:uid="{87A3D3C5-55E3-4F6B-817B-3799E2D73A59}"/>
    <cellStyle name="puntos 2 5 2" xfId="5854" xr:uid="{15B5FD49-0E43-46D0-995E-8EB40D70231E}"/>
    <cellStyle name="puntos 2 6" xfId="2348" xr:uid="{1009DE04-281C-47B7-AACA-5CA89B825FB2}"/>
    <cellStyle name="puntos 2 6 2" xfId="5855" xr:uid="{C3A9070C-06E5-455B-962B-6D305295CC1C}"/>
    <cellStyle name="puntos 2 7" xfId="3562" xr:uid="{28193B81-7FC3-4213-A6A9-F9DB47AFC229}"/>
    <cellStyle name="puntos 2 8" xfId="3563" xr:uid="{B541E7FD-78D3-480C-A62E-9D0F03EDDF83}"/>
    <cellStyle name="puntos 3" xfId="2349" xr:uid="{C8142C95-ADED-4E14-A6E7-7C7B89EFF1AC}"/>
    <cellStyle name="puntos 3 2" xfId="2350" xr:uid="{BC502079-DEA6-40FF-B3D0-CF82BE3BA155}"/>
    <cellStyle name="puntos 3 2 2" xfId="5856" xr:uid="{349B670A-DA6D-49B3-B20D-56466E2DC924}"/>
    <cellStyle name="puntos 3 3" xfId="2351" xr:uid="{6B635478-6112-4D2A-A6CB-F965A1799A62}"/>
    <cellStyle name="puntos 3 3 2" xfId="5857" xr:uid="{471890EF-4091-471D-9A5C-9F72B65BF54F}"/>
    <cellStyle name="puntos 3 4" xfId="2352" xr:uid="{5294E431-E64B-406B-B1C7-22D853036340}"/>
    <cellStyle name="puntos 3 4 2" xfId="5858" xr:uid="{A8C95B7E-D282-47C9-B549-AA7B03E8E946}"/>
    <cellStyle name="puntos 3 5" xfId="2353" xr:uid="{5F204581-9D5B-47D3-8509-B551B141A4D6}"/>
    <cellStyle name="puntos 3 5 2" xfId="5859" xr:uid="{243E5FA8-521D-4765-8F74-8F06F9BCB053}"/>
    <cellStyle name="puntos 3 6" xfId="2354" xr:uid="{3950A5E3-3EF7-4F5E-A0CC-33EEB7F5C6A2}"/>
    <cellStyle name="puntos 3 6 2" xfId="5860" xr:uid="{DAFBDCB0-CAA0-459C-8D9A-E729E3B13BA6}"/>
    <cellStyle name="puntos 3 7" xfId="3564" xr:uid="{308EFAA3-8FB6-4C1F-A8B0-E8EE60B242F1}"/>
    <cellStyle name="puntos 3 8" xfId="3565" xr:uid="{5383EFFC-003E-43CB-9320-1B8AD7D80439}"/>
    <cellStyle name="puntos 4" xfId="2355" xr:uid="{08C4150A-BFCA-432F-AE52-1A846FFC052F}"/>
    <cellStyle name="puntos 4 2" xfId="2356" xr:uid="{2EA566FF-4FF1-416E-9FC6-10A571DC8AFE}"/>
    <cellStyle name="puntos 4 2 2" xfId="5861" xr:uid="{AB03C96D-B820-44CC-9687-DC0154F838CA}"/>
    <cellStyle name="puntos 4 3" xfId="2357" xr:uid="{AB63411B-B807-476B-920E-DBA47FB809D6}"/>
    <cellStyle name="puntos 4 3 2" xfId="5862" xr:uid="{F571B4A3-D7A3-42C1-8141-6719A1F0F045}"/>
    <cellStyle name="puntos 4 4" xfId="2358" xr:uid="{87F3FCE6-6F75-4DDB-B91D-730E9DB41693}"/>
    <cellStyle name="puntos 4 4 2" xfId="5863" xr:uid="{07C0DDD3-47BB-4B21-9AD9-130E6CFF5154}"/>
    <cellStyle name="puntos 4 5" xfId="2359" xr:uid="{8522AA13-D915-469D-B92B-75C273DC5DE9}"/>
    <cellStyle name="puntos 4 5 2" xfId="5864" xr:uid="{5A2AEC6C-666E-405B-AB51-3DB367AEFD9B}"/>
    <cellStyle name="puntos 4 6" xfId="2360" xr:uid="{56561755-3CED-4E0B-960B-E3DE4BE2570F}"/>
    <cellStyle name="puntos 4 6 2" xfId="5865" xr:uid="{D1A16795-362F-467E-A15D-0AE23670FF6F}"/>
    <cellStyle name="puntos 4 7" xfId="3566" xr:uid="{458EEB42-D39B-4FDC-9A42-CAAD92E86BD6}"/>
    <cellStyle name="puntos 4 8" xfId="3567" xr:uid="{66B34048-D28E-4A09-9ECD-AD93BA86FF5D}"/>
    <cellStyle name="puntos 5" xfId="5866" xr:uid="{CD2CECFF-E8A5-4937-9D5C-BAA8B97F416A}"/>
    <cellStyle name="Resaltar" xfId="2361" xr:uid="{4D1D295E-F068-427D-8012-CF270082F941}"/>
    <cellStyle name="Resaltar 10" xfId="3568" xr:uid="{A60CCCB8-7E78-4FA3-9245-B217688B542F}"/>
    <cellStyle name="Resaltar 2" xfId="2362" xr:uid="{64E35F02-D739-4AF9-95C6-20A44D19C53A}"/>
    <cellStyle name="Resaltar 2 2" xfId="2363" xr:uid="{35BDF33C-52A3-474A-B920-50009554C71A}"/>
    <cellStyle name="Resaltar 2 3" xfId="2364" xr:uid="{23FC913E-7B80-49CA-B39F-B2415254824F}"/>
    <cellStyle name="Resaltar 2 4" xfId="2365" xr:uid="{AAC1907D-ECEE-4C2E-A9DB-29496E6A5DEE}"/>
    <cellStyle name="Resaltar 2 5" xfId="2366" xr:uid="{A5D02843-F836-4AEB-B07C-C2A0827DFD17}"/>
    <cellStyle name="Resaltar 2 6" xfId="2367" xr:uid="{477FADFC-8BE4-44F4-99F9-0E95E6DDB312}"/>
    <cellStyle name="Resaltar 2 7" xfId="3569" xr:uid="{AB22DCE6-FDE6-42A6-9350-026D5C106348}"/>
    <cellStyle name="Resaltar 2 8" xfId="3570" xr:uid="{978D7ECA-6A77-4643-BBB5-D7380B59E7C7}"/>
    <cellStyle name="Resaltar 2_ActiFijos" xfId="2368" xr:uid="{C907E378-15D5-4038-B44B-0E66BEAD65B5}"/>
    <cellStyle name="Resaltar 3" xfId="2369" xr:uid="{386DCAE3-167A-4341-8E8E-356BAB8B7D2C}"/>
    <cellStyle name="Resaltar 3 2" xfId="2370" xr:uid="{12161577-3147-4821-9001-8C48B7E9CCC8}"/>
    <cellStyle name="Resaltar 3 3" xfId="2371" xr:uid="{70FF3EC8-AC2E-4AC5-871A-160D0E621130}"/>
    <cellStyle name="Resaltar 3 4" xfId="2372" xr:uid="{8BC5E59B-5235-4579-935D-55894BD8FF5F}"/>
    <cellStyle name="Resaltar 3 5" xfId="2373" xr:uid="{6A2F7C1C-29F4-4A1A-99BD-A374ACD70A60}"/>
    <cellStyle name="Resaltar 3 6" xfId="2374" xr:uid="{7DCBFC02-2D99-409D-80A2-B722D255F9F0}"/>
    <cellStyle name="Resaltar 3 7" xfId="3571" xr:uid="{6D89A8B9-172F-443E-B164-1DB4F9154994}"/>
    <cellStyle name="Resaltar 3 8" xfId="3572" xr:uid="{BF16764D-80DF-4A0E-8113-EFD2EA18084D}"/>
    <cellStyle name="Resaltar 3_ActiFijos" xfId="2375" xr:uid="{BFE7510B-67F1-4CBB-B30B-0E8AB964C67D}"/>
    <cellStyle name="Resaltar 4" xfId="2376" xr:uid="{C4F081CB-D624-455C-BE39-9ED145953C89}"/>
    <cellStyle name="Resaltar 4 2" xfId="2377" xr:uid="{2BB75557-9F9D-4CF9-B750-EFC526C8FA5D}"/>
    <cellStyle name="Resaltar 4 3" xfId="2378" xr:uid="{76872838-CB0B-402B-8477-39CC1F79AC8E}"/>
    <cellStyle name="Resaltar 4 4" xfId="2379" xr:uid="{6C44CC00-1571-4B2B-B744-CBD3EF4C7ABB}"/>
    <cellStyle name="Resaltar 4 5" xfId="2380" xr:uid="{CC48E062-79C6-4DC2-A940-5FB33E2BB165}"/>
    <cellStyle name="Resaltar 4 6" xfId="2381" xr:uid="{CBFAE1C3-2816-487E-B713-F9BB28C2FD9C}"/>
    <cellStyle name="Resaltar 4 7" xfId="3573" xr:uid="{E6E35B0D-8D7F-471C-9FA4-30FAEF565522}"/>
    <cellStyle name="Resaltar 4 8" xfId="3574" xr:uid="{5655417B-C040-4000-A606-7409CC7E5812}"/>
    <cellStyle name="Resaltar 4_ActiFijos" xfId="2382" xr:uid="{5D16846F-0C38-4E29-B598-976292B53FE8}"/>
    <cellStyle name="Resaltar 5" xfId="3575" xr:uid="{31C80A1B-ABE6-4468-AE1F-46D1BE3C26B1}"/>
    <cellStyle name="Resaltar 6" xfId="3576" xr:uid="{438AE700-9866-46F8-9E76-103F5D106107}"/>
    <cellStyle name="Resaltar 7" xfId="3577" xr:uid="{29B625EE-F713-46EB-8DB7-B3F34BD792ED}"/>
    <cellStyle name="Resaltar 8" xfId="3578" xr:uid="{C54C5AED-AFB6-4148-857E-22B0C3F10409}"/>
    <cellStyle name="Resaltar 9" xfId="3579" xr:uid="{38906D3F-8B4E-4F2F-AF8D-CF36F2BD0850}"/>
    <cellStyle name="Resaltar_Bases_Generales" xfId="2383" xr:uid="{F5BDC74E-75B8-42A4-820A-C083EE1B9182}"/>
    <cellStyle name="Resaltar1" xfId="2384" xr:uid="{BC628F74-6D30-4146-8D19-95FA95EB5B34}"/>
    <cellStyle name="Resaltar1 10" xfId="3580" xr:uid="{4C87E1C2-D2A4-479F-B076-9CFEA21CECF4}"/>
    <cellStyle name="Resaltar1 2" xfId="2385" xr:uid="{0602FE5B-6EE8-458B-B305-CBE104DA151C}"/>
    <cellStyle name="Resaltar1 2 2" xfId="2386" xr:uid="{6480EBB7-4BB0-4DEB-828A-FAB962A9A131}"/>
    <cellStyle name="Resaltar1 2 3" xfId="2387" xr:uid="{E67BAA1E-BD3F-4700-8667-7C5E4318EEDE}"/>
    <cellStyle name="Resaltar1 2 4" xfId="2388" xr:uid="{8D5C0E14-3335-44E5-A1A3-E97B9092B8C6}"/>
    <cellStyle name="Resaltar1 2 5" xfId="2389" xr:uid="{3EFF98DE-4544-46BE-A732-569ED5C7F713}"/>
    <cellStyle name="Resaltar1 2 6" xfId="2390" xr:uid="{6D01858A-C78C-4473-8912-9B75537E282E}"/>
    <cellStyle name="Resaltar1 2 7" xfId="3581" xr:uid="{A1F724C1-D868-4C31-B40D-A422EEDD1317}"/>
    <cellStyle name="Resaltar1 2 8" xfId="3582" xr:uid="{B7616B01-E9BC-44B7-A8FB-2B457D6D350E}"/>
    <cellStyle name="Resaltar1 2_ActiFijos" xfId="2391" xr:uid="{8D61367A-99D6-491A-9E35-577E721FABC3}"/>
    <cellStyle name="Resaltar1 3" xfId="2392" xr:uid="{574031CC-D300-4ED5-BBD8-4DB635C9AE67}"/>
    <cellStyle name="Resaltar1 3 2" xfId="2393" xr:uid="{3C5289D3-390F-4075-A2B9-0864715B37E7}"/>
    <cellStyle name="Resaltar1 3 3" xfId="2394" xr:uid="{5215DDCF-0DA9-4F31-9C99-970046A0F45E}"/>
    <cellStyle name="Resaltar1 3 4" xfId="2395" xr:uid="{A69B8BBE-6545-479C-9BC6-5B2ADE57EFAD}"/>
    <cellStyle name="Resaltar1 3 5" xfId="2396" xr:uid="{AECE6EC7-C28A-49F7-8683-3662E1DDD052}"/>
    <cellStyle name="Resaltar1 3 6" xfId="2397" xr:uid="{222B8273-1041-447C-9ED1-0DAFB376B461}"/>
    <cellStyle name="Resaltar1 3 7" xfId="3583" xr:uid="{D76372C6-5FE4-4186-8687-C62DF5A79C9A}"/>
    <cellStyle name="Resaltar1 3 8" xfId="3584" xr:uid="{795CD231-7A28-4363-8CE3-B029A6C9920F}"/>
    <cellStyle name="Resaltar1 3_ActiFijos" xfId="2398" xr:uid="{1C835E77-74CF-446E-88DC-6E17A966426D}"/>
    <cellStyle name="Resaltar1 4" xfId="2399" xr:uid="{CD34A967-F4DA-4A83-BDEC-64A6605FFE6F}"/>
    <cellStyle name="Resaltar1 4 2" xfId="2400" xr:uid="{D0126EF8-0561-4B8D-B138-2CC9C6195350}"/>
    <cellStyle name="Resaltar1 4 3" xfId="2401" xr:uid="{F4059B33-B225-40CB-BC28-81DE48605AD9}"/>
    <cellStyle name="Resaltar1 4 4" xfId="2402" xr:uid="{2607BCF4-9030-4B7D-95EE-0D2AE3ADDB3D}"/>
    <cellStyle name="Resaltar1 4 5" xfId="2403" xr:uid="{86A7EA53-C7A4-4599-BF02-054FF2B4F422}"/>
    <cellStyle name="Resaltar1 4 6" xfId="2404" xr:uid="{1557969A-34C0-4E93-9905-102FEA008DCD}"/>
    <cellStyle name="Resaltar1 4 7" xfId="3585" xr:uid="{FB5D9F4A-E4DD-4FF7-89CF-329CF3818CFB}"/>
    <cellStyle name="Resaltar1 4 8" xfId="3586" xr:uid="{7B46843E-C4DB-4BCE-BDD4-5203DFE4BEA6}"/>
    <cellStyle name="Resaltar1 4_ActiFijos" xfId="2405" xr:uid="{443561C5-6934-41C4-AEBA-0A9D28DD18F1}"/>
    <cellStyle name="Resaltar1 5" xfId="3587" xr:uid="{08309168-5C06-4AE0-BE92-010E46C14565}"/>
    <cellStyle name="Resaltar1 6" xfId="3588" xr:uid="{BF33627B-9F94-4202-81A2-7E9075A23F5A}"/>
    <cellStyle name="Resaltar1 7" xfId="3589" xr:uid="{2B98BF12-D666-4DC3-8015-0AFA525AEC99}"/>
    <cellStyle name="Resaltar1 8" xfId="3590" xr:uid="{7E6C2847-F9F7-4160-A5EC-C12D2D9D1FF1}"/>
    <cellStyle name="Resaltar1 9" xfId="3591" xr:uid="{7C911FB3-2447-42FE-A04C-CF672B189AE8}"/>
    <cellStyle name="Resaltar1_Bases_Generales" xfId="2406" xr:uid="{FC2CDB8F-816F-4B09-8B87-787593EDAD18}"/>
    <cellStyle name="RISKbigPercent" xfId="2407" xr:uid="{3E352332-1FBC-4B8D-AFFE-4E293E49AA9D}"/>
    <cellStyle name="RISKbigPercent 2" xfId="2408" xr:uid="{A25121DC-A3DB-405C-B009-C4ED6DA11013}"/>
    <cellStyle name="RISKbigPercent 2 2" xfId="2409" xr:uid="{E054FE4E-15EE-46A7-84F3-B2EF85ABF2B5}"/>
    <cellStyle name="RISKbigPercent 2 2 2" xfId="5867" xr:uid="{41F88086-19D5-4CEF-89C1-5C04248B0190}"/>
    <cellStyle name="RISKbigPercent 2 3" xfId="2410" xr:uid="{8B8857FF-9F2E-4FDF-A69A-DB68BA6FD634}"/>
    <cellStyle name="RISKbigPercent 2 3 2" xfId="5868" xr:uid="{3EE07E3D-8983-4802-867A-AAC8838933B9}"/>
    <cellStyle name="RISKbigPercent 2 4" xfId="2411" xr:uid="{23A572ED-1E3E-4F8F-A9F1-58A8023E137C}"/>
    <cellStyle name="RISKbigPercent 2 4 2" xfId="5869" xr:uid="{441A7ED3-A9C7-4D22-9E14-1261FABF249E}"/>
    <cellStyle name="RISKbigPercent 2 5" xfId="2412" xr:uid="{3BE4BB2A-5A78-4372-B96D-36C6843B18C5}"/>
    <cellStyle name="RISKbigPercent 2 5 2" xfId="5870" xr:uid="{C330365A-65D9-4E9E-BE95-AABC0983F3E5}"/>
    <cellStyle name="RISKbigPercent 2 6" xfId="2413" xr:uid="{F997C100-F876-4AFF-9AB1-5259A401A32C}"/>
    <cellStyle name="RISKbigPercent 2 6 2" xfId="5871" xr:uid="{74139DC6-6227-4498-9E2F-2B610671F22B}"/>
    <cellStyle name="RISKbigPercent 2 7" xfId="3592" xr:uid="{AA4D0D5B-9D47-4D02-B373-EC626E2AD4CD}"/>
    <cellStyle name="RISKbigPercent 2 8" xfId="3593" xr:uid="{F29620D1-9D74-4D7A-A309-E05A10E237EA}"/>
    <cellStyle name="RISKbigPercent 3" xfId="2414" xr:uid="{EB6EF7FD-8813-439B-889D-0552DB98B08A}"/>
    <cellStyle name="RISKbigPercent 3 2" xfId="2415" xr:uid="{C27EA11D-C8A5-4689-992D-5E0190FCFBB6}"/>
    <cellStyle name="RISKbigPercent 3 2 2" xfId="5872" xr:uid="{6225BF1D-6CFE-4EB4-878C-021E40D146A9}"/>
    <cellStyle name="RISKbigPercent 3 3" xfId="2416" xr:uid="{31380C09-24AF-4481-B5BE-72254C53017B}"/>
    <cellStyle name="RISKbigPercent 3 3 2" xfId="5873" xr:uid="{5C777073-3B48-4162-B70D-DE991C28AF10}"/>
    <cellStyle name="RISKbigPercent 3 4" xfId="2417" xr:uid="{06711C62-51D1-47CC-A6EE-782FA242D73A}"/>
    <cellStyle name="RISKbigPercent 3 4 2" xfId="5874" xr:uid="{FE4F4703-FB71-4CD8-BE54-37A60F9CBFB8}"/>
    <cellStyle name="RISKbigPercent 3 5" xfId="2418" xr:uid="{AEA8A8DD-F2CB-4993-9F34-B10BE4673D23}"/>
    <cellStyle name="RISKbigPercent 3 5 2" xfId="5875" xr:uid="{AE7F8E1A-BCF5-4BFA-91C4-0579D3F53376}"/>
    <cellStyle name="RISKbigPercent 3 6" xfId="2419" xr:uid="{1CF28137-4622-46E7-BBA4-2A3F95EB0803}"/>
    <cellStyle name="RISKbigPercent 3 6 2" xfId="5876" xr:uid="{46A08AD7-95CB-4176-AA3F-CF11B144F599}"/>
    <cellStyle name="RISKbigPercent 3 7" xfId="3594" xr:uid="{63AC327E-6687-4173-AADC-1D567EA89B40}"/>
    <cellStyle name="RISKbigPercent 3 8" xfId="3595" xr:uid="{DB635E14-E1EA-4D99-9AFA-ACCFF8C8EC17}"/>
    <cellStyle name="RISKbigPercent 4" xfId="2420" xr:uid="{DF144C4A-7E46-4004-ADDF-C85DFA3B7984}"/>
    <cellStyle name="RISKbigPercent 4 2" xfId="2421" xr:uid="{8B006B01-9788-4B92-BB7E-1D138C19E244}"/>
    <cellStyle name="RISKbigPercent 4 2 2" xfId="5877" xr:uid="{58DCD7F9-FED1-4C07-971D-4966B5B29FB6}"/>
    <cellStyle name="RISKbigPercent 4 3" xfId="2422" xr:uid="{CF65656D-C41D-4C47-BD51-53558188BAC4}"/>
    <cellStyle name="RISKbigPercent 4 3 2" xfId="5878" xr:uid="{F999058F-08C7-4A7D-B99A-C28B62135F8D}"/>
    <cellStyle name="RISKbigPercent 4 4" xfId="2423" xr:uid="{BE694540-DBEA-4CD8-BF7A-CB345574FC8A}"/>
    <cellStyle name="RISKbigPercent 4 4 2" xfId="5879" xr:uid="{8E52B43F-EE78-4362-9188-F64A2DA175AE}"/>
    <cellStyle name="RISKbigPercent 4 5" xfId="2424" xr:uid="{5CA0FADB-248C-4E9B-971A-E24FB37E5203}"/>
    <cellStyle name="RISKbigPercent 4 5 2" xfId="5880" xr:uid="{44910350-6098-4FDC-A105-472FC54B67A5}"/>
    <cellStyle name="RISKbigPercent 4 6" xfId="2425" xr:uid="{6B25657D-EDDA-41C8-A2F8-B40A5F5CC7B3}"/>
    <cellStyle name="RISKbigPercent 4 6 2" xfId="5881" xr:uid="{29392FFB-398C-4698-82ED-FFCA6D41C021}"/>
    <cellStyle name="RISKbigPercent 4 7" xfId="3596" xr:uid="{6A22F442-0C9F-4B63-96A7-C36428829FC6}"/>
    <cellStyle name="RISKbigPercent 4 8" xfId="3597" xr:uid="{537562A8-CF77-479B-9ACF-31B899D1DBA7}"/>
    <cellStyle name="RISKbigPercent 5" xfId="5882" xr:uid="{FDE0DAD5-F3C3-4153-A8A4-1085EF366354}"/>
    <cellStyle name="RISKblandrEdge" xfId="2426" xr:uid="{84CAB753-B21A-45AA-856F-8E47B23D1005}"/>
    <cellStyle name="RISKblandrEdge 2" xfId="2427" xr:uid="{BED706C9-50C5-4427-BA0B-E31A35A73693}"/>
    <cellStyle name="RISKblandrEdge 2 2" xfId="2428" xr:uid="{CD38D00D-EFA9-4D9B-883A-884EF341E6F0}"/>
    <cellStyle name="RISKblandrEdge 2 2 2" xfId="5883" xr:uid="{7BBA5C9D-00C5-44DD-BDF9-78B09C8AB886}"/>
    <cellStyle name="RISKblandrEdge 2 3" xfId="2429" xr:uid="{588EC52D-EAF7-4034-A652-B887A904FA12}"/>
    <cellStyle name="RISKblandrEdge 2 3 2" xfId="5884" xr:uid="{D7A48EC3-F20A-455F-A721-104C638C92BB}"/>
    <cellStyle name="RISKblandrEdge 2 4" xfId="2430" xr:uid="{11E3C1A8-0A45-4A35-A4CC-0AB03CEC5096}"/>
    <cellStyle name="RISKblandrEdge 2 4 2" xfId="5885" xr:uid="{A4C0BA2C-4B0C-4BFB-804C-45DA82082F69}"/>
    <cellStyle name="RISKblandrEdge 2 5" xfId="2431" xr:uid="{83655B4F-D02D-4333-B3AA-33321B2FB1BB}"/>
    <cellStyle name="RISKblandrEdge 2 5 2" xfId="5886" xr:uid="{8212E588-66E8-4EE3-9174-5B469A9F478F}"/>
    <cellStyle name="RISKblandrEdge 2 6" xfId="2432" xr:uid="{35400393-777A-4189-8A51-C62A2EE1FA6F}"/>
    <cellStyle name="RISKblandrEdge 2 6 2" xfId="5887" xr:uid="{E5178121-30C2-4539-A78F-AD1BB848F823}"/>
    <cellStyle name="RISKblandrEdge 2 7" xfId="3598" xr:uid="{D161E217-77B8-4CD1-BFA6-B119D0F9003C}"/>
    <cellStyle name="RISKblandrEdge 2 8" xfId="3599" xr:uid="{1DD44417-C561-4CF5-9935-6BC83543C062}"/>
    <cellStyle name="RISKblandrEdge 3" xfId="2433" xr:uid="{0862C16C-E246-4B9E-852A-CD6083767640}"/>
    <cellStyle name="RISKblandrEdge 3 2" xfId="2434" xr:uid="{AAFC11E5-CEB6-45F8-9104-E2800B5B5C26}"/>
    <cellStyle name="RISKblandrEdge 3 2 2" xfId="5888" xr:uid="{91FF8101-57C1-493C-AF66-7F4ED2668525}"/>
    <cellStyle name="RISKblandrEdge 3 3" xfId="2435" xr:uid="{1941C313-6ABB-4F91-915A-82CB8C2986F9}"/>
    <cellStyle name="RISKblandrEdge 3 3 2" xfId="5889" xr:uid="{5791C10C-3CC4-4054-9378-9950B3675EF8}"/>
    <cellStyle name="RISKblandrEdge 3 4" xfId="2436" xr:uid="{EE9CE1C7-C749-4E8D-BD4B-E05A1849A50D}"/>
    <cellStyle name="RISKblandrEdge 3 4 2" xfId="5890" xr:uid="{9F9850C6-956E-443E-9ABF-40951D7C00B5}"/>
    <cellStyle name="RISKblandrEdge 3 5" xfId="2437" xr:uid="{4C24E754-5979-483F-9504-9185BA0E4326}"/>
    <cellStyle name="RISKblandrEdge 3 5 2" xfId="5891" xr:uid="{874FB9C6-1F2B-4495-9E37-E63A108DCD20}"/>
    <cellStyle name="RISKblandrEdge 3 6" xfId="2438" xr:uid="{0F321C09-AC88-4CAB-911F-9137B0657B27}"/>
    <cellStyle name="RISKblandrEdge 3 6 2" xfId="5892" xr:uid="{7C34680A-AA49-402A-85E8-8C813A873407}"/>
    <cellStyle name="RISKblandrEdge 3 7" xfId="3600" xr:uid="{F98665DA-BEB8-4643-A626-2AE8DCF95B82}"/>
    <cellStyle name="RISKblandrEdge 3 8" xfId="3601" xr:uid="{0D120FDA-BC53-4A2A-BBAD-CE645FBDA924}"/>
    <cellStyle name="RISKblandrEdge 4" xfId="2439" xr:uid="{64CAC51A-7861-458F-AFDE-B521A4CB34CB}"/>
    <cellStyle name="RISKblandrEdge 4 2" xfId="2440" xr:uid="{E7AD6721-3AFF-49A0-BB9E-E6580FF29C08}"/>
    <cellStyle name="RISKblandrEdge 4 2 2" xfId="5893" xr:uid="{AF4793B6-3FE2-44B4-BA62-450192FD3A38}"/>
    <cellStyle name="RISKblandrEdge 4 3" xfId="2441" xr:uid="{A1EECB81-540C-420F-AA93-163E19DAF10C}"/>
    <cellStyle name="RISKblandrEdge 4 3 2" xfId="5894" xr:uid="{61242E98-DFED-4DB5-997D-93F053414006}"/>
    <cellStyle name="RISKblandrEdge 4 4" xfId="2442" xr:uid="{FA438284-8B73-41E3-B58A-4729B39EFB72}"/>
    <cellStyle name="RISKblandrEdge 4 4 2" xfId="5895" xr:uid="{21306541-13E8-4134-8DA2-1AA557A1BE61}"/>
    <cellStyle name="RISKblandrEdge 4 5" xfId="2443" xr:uid="{92C5F0E0-C5A2-4EBA-9732-E387068F9CD4}"/>
    <cellStyle name="RISKblandrEdge 4 5 2" xfId="5896" xr:uid="{0E97A7CE-8D37-4B96-8217-A7C22F2C90C6}"/>
    <cellStyle name="RISKblandrEdge 4 6" xfId="2444" xr:uid="{DC1121BD-6CB1-42A0-973C-57A0A7C5D8D9}"/>
    <cellStyle name="RISKblandrEdge 4 6 2" xfId="5897" xr:uid="{2F9709B9-31A9-482C-93D9-2FE505BEEA8D}"/>
    <cellStyle name="RISKblandrEdge 4 7" xfId="3602" xr:uid="{63E11F15-6DB3-485B-939C-315BB5BEA409}"/>
    <cellStyle name="RISKblandrEdge 4 8" xfId="3603" xr:uid="{AA6AE521-B4BD-4BFF-A82D-D0B48DE7F6E4}"/>
    <cellStyle name="RISKblandrEdge 5" xfId="5898" xr:uid="{A3894C45-0F24-4C12-933D-A4B83D5B9451}"/>
    <cellStyle name="RISKblCorner" xfId="2445" xr:uid="{3A203F68-97CC-4ADA-9840-A4692E8F517F}"/>
    <cellStyle name="RISKblCorner 2" xfId="2446" xr:uid="{31EFE976-164B-41B8-AF57-9D38BB3C366E}"/>
    <cellStyle name="RISKblCorner 2 2" xfId="2447" xr:uid="{50F0BA73-AFA4-44D8-84C9-6D19879458BA}"/>
    <cellStyle name="RISKblCorner 2 2 2" xfId="5899" xr:uid="{0DC060A8-402D-4253-9DCC-15A99FB0DF83}"/>
    <cellStyle name="RISKblCorner 2 3" xfId="2448" xr:uid="{EB26C0EC-AD97-4DDA-93FA-FCE17FF4083E}"/>
    <cellStyle name="RISKblCorner 2 3 2" xfId="5900" xr:uid="{16E739DF-A078-445A-BADA-5F8844490146}"/>
    <cellStyle name="RISKblCorner 2 4" xfId="2449" xr:uid="{B34DA002-30F7-44B8-85E1-3FD5418A4F5C}"/>
    <cellStyle name="RISKblCorner 2 4 2" xfId="5901" xr:uid="{5C58CC46-2DA2-4E98-94FE-5ADA3CBDD49F}"/>
    <cellStyle name="RISKblCorner 2 5" xfId="2450" xr:uid="{3305ECFB-9D65-4D1D-B80B-EE2E10DCCA4F}"/>
    <cellStyle name="RISKblCorner 2 5 2" xfId="5902" xr:uid="{BEED8BA5-1886-4873-9F49-4D22E24BB5E2}"/>
    <cellStyle name="RISKblCorner 2 6" xfId="2451" xr:uid="{42511922-10A9-42C2-95C3-D4C6A1207957}"/>
    <cellStyle name="RISKblCorner 2 6 2" xfId="5903" xr:uid="{C284808F-2011-424D-8FFC-A08AE4FE99B1}"/>
    <cellStyle name="RISKblCorner 2 7" xfId="3604" xr:uid="{1CBE3A57-2E4F-4A3D-86A6-8E00F3E812E6}"/>
    <cellStyle name="RISKblCorner 2 8" xfId="3605" xr:uid="{46724E67-7ADF-472C-B7B4-7E1345F32124}"/>
    <cellStyle name="RISKblCorner 3" xfId="2452" xr:uid="{8381CEFF-8AF2-47DD-B4F4-6B984B94E09D}"/>
    <cellStyle name="RISKblCorner 3 2" xfId="2453" xr:uid="{F6F8E6BE-EE00-4899-9F3A-4540DCDB0DAA}"/>
    <cellStyle name="RISKblCorner 3 2 2" xfId="5904" xr:uid="{31C0AA9A-B578-4A91-AB37-EC2739B24AC6}"/>
    <cellStyle name="RISKblCorner 3 3" xfId="2454" xr:uid="{C11A74E4-1054-4CFB-9E2B-A37732BF3912}"/>
    <cellStyle name="RISKblCorner 3 3 2" xfId="5905" xr:uid="{61AD41AF-3BC1-4902-964F-5EAF4CBBCB80}"/>
    <cellStyle name="RISKblCorner 3 4" xfId="2455" xr:uid="{8BA25DC7-F3EC-46F3-928A-E3E20DD1ED72}"/>
    <cellStyle name="RISKblCorner 3 4 2" xfId="5906" xr:uid="{59C5F6B7-FEF5-43C7-879A-38ED8E3064A2}"/>
    <cellStyle name="RISKblCorner 3 5" xfId="2456" xr:uid="{34D1930C-1076-46D0-907E-668662478D05}"/>
    <cellStyle name="RISKblCorner 3 5 2" xfId="5907" xr:uid="{046C4BD1-ABCF-47C6-9D72-31E92E104B0B}"/>
    <cellStyle name="RISKblCorner 3 6" xfId="2457" xr:uid="{7A63FFBE-B03F-41E3-88A7-15A7846D91AE}"/>
    <cellStyle name="RISKblCorner 3 6 2" xfId="5908" xr:uid="{34E6B459-6DA8-418A-B5F9-C5F170A701B5}"/>
    <cellStyle name="RISKblCorner 3 7" xfId="3606" xr:uid="{E93B8BF6-63A3-4825-8F63-756C4E345AB9}"/>
    <cellStyle name="RISKblCorner 3 8" xfId="3607" xr:uid="{8ECA2B01-8B99-43BD-A9B0-2BC6BE4FDF16}"/>
    <cellStyle name="RISKblCorner 4" xfId="2458" xr:uid="{0E3C4369-785B-4096-962C-BD88ADD95C80}"/>
    <cellStyle name="RISKblCorner 4 2" xfId="2459" xr:uid="{CB976607-F564-466F-9BEF-1DAEF2C75810}"/>
    <cellStyle name="RISKblCorner 4 2 2" xfId="5909" xr:uid="{9B3BD67E-799F-4BC7-A7F8-7084A0CE5BED}"/>
    <cellStyle name="RISKblCorner 4 3" xfId="2460" xr:uid="{5D18812B-D40E-4FD3-A017-F041C0510D49}"/>
    <cellStyle name="RISKblCorner 4 3 2" xfId="5910" xr:uid="{6FD5B2BA-F953-4A52-8ECA-B0EFAEBDF7F3}"/>
    <cellStyle name="RISKblCorner 4 4" xfId="2461" xr:uid="{FD471B64-42D8-4967-B678-BE757C0217FE}"/>
    <cellStyle name="RISKblCorner 4 4 2" xfId="5911" xr:uid="{03C540A7-DDA5-4670-A0E2-F817A97DE965}"/>
    <cellStyle name="RISKblCorner 4 5" xfId="2462" xr:uid="{33A98F90-9CEA-40E9-B4F9-6F3533E7BFEB}"/>
    <cellStyle name="RISKblCorner 4 5 2" xfId="5912" xr:uid="{F8371DE9-135E-4B5C-8EE2-ABBE3878987B}"/>
    <cellStyle name="RISKblCorner 4 6" xfId="2463" xr:uid="{5C5614F3-A3CB-478A-AE14-C44DDC8A9FEC}"/>
    <cellStyle name="RISKblCorner 4 6 2" xfId="5913" xr:uid="{A7CDD4DE-F98F-4847-8A9D-7636EE4425D1}"/>
    <cellStyle name="RISKblCorner 4 7" xfId="3608" xr:uid="{F9118855-819C-4522-B7C9-65679C9A4891}"/>
    <cellStyle name="RISKblCorner 4 8" xfId="3609" xr:uid="{59F43468-7835-4FEB-AE0A-E80E1745C205}"/>
    <cellStyle name="RISKblCorner 5" xfId="5914" xr:uid="{C159F939-5BCC-4E2F-8A30-6C429A430BFD}"/>
    <cellStyle name="RISKbottomEdge" xfId="2464" xr:uid="{A0AB5810-9E5F-4631-B2AE-BC247396C132}"/>
    <cellStyle name="RISKbottomEdge 2" xfId="2465" xr:uid="{8A950A7C-5A5A-46C6-9C45-A71490A1D8C0}"/>
    <cellStyle name="RISKbottomEdge 2 2" xfId="2466" xr:uid="{808F5B18-D1C0-4701-B309-547F8F3E8410}"/>
    <cellStyle name="RISKbottomEdge 2 2 2" xfId="5915" xr:uid="{23C426A0-606D-4B5E-8460-A9093C81EB54}"/>
    <cellStyle name="RISKbottomEdge 2 3" xfId="2467" xr:uid="{D439758A-7AD7-431B-BC36-C59FEB681885}"/>
    <cellStyle name="RISKbottomEdge 2 3 2" xfId="5916" xr:uid="{6EB90ACA-025C-49C6-8AFF-696A0639F2CD}"/>
    <cellStyle name="RISKbottomEdge 2 4" xfId="2468" xr:uid="{29974219-372E-463C-AB10-3923E9D7BD1B}"/>
    <cellStyle name="RISKbottomEdge 2 4 2" xfId="5917" xr:uid="{AAA53CD2-CEE1-4400-9675-9996550182A3}"/>
    <cellStyle name="RISKbottomEdge 2 5" xfId="2469" xr:uid="{0AAD7D41-EDA4-4129-9C93-141188348FA3}"/>
    <cellStyle name="RISKbottomEdge 2 5 2" xfId="5918" xr:uid="{4E070908-EE17-4E93-97BA-D9A307AF5BC0}"/>
    <cellStyle name="RISKbottomEdge 2 6" xfId="2470" xr:uid="{0089A0B3-0A82-4446-8AD0-6918BD98EA37}"/>
    <cellStyle name="RISKbottomEdge 2 6 2" xfId="5919" xr:uid="{495F19A4-D222-427D-8BF9-9DBCE43D1686}"/>
    <cellStyle name="RISKbottomEdge 2 7" xfId="3610" xr:uid="{B560BB58-4169-498A-9270-AA4A0082D7BA}"/>
    <cellStyle name="RISKbottomEdge 2 8" xfId="3611" xr:uid="{36579845-C5E5-4574-9E23-13E03F8C68F3}"/>
    <cellStyle name="RISKbottomEdge 3" xfId="2471" xr:uid="{9AF4AFBA-8993-480A-BEDD-98EB790BA02E}"/>
    <cellStyle name="RISKbottomEdge 3 2" xfId="2472" xr:uid="{EBF5A819-26D2-49A9-9C9C-BB1E0A9E222F}"/>
    <cellStyle name="RISKbottomEdge 3 2 2" xfId="5920" xr:uid="{CCBCC438-EC24-48D9-9FE5-406E418842C9}"/>
    <cellStyle name="RISKbottomEdge 3 3" xfId="2473" xr:uid="{B7D01F19-4F76-473A-A14A-A42602F7C955}"/>
    <cellStyle name="RISKbottomEdge 3 3 2" xfId="5921" xr:uid="{98A4934F-88E6-4802-8B93-5C3A66E19C3F}"/>
    <cellStyle name="RISKbottomEdge 3 4" xfId="2474" xr:uid="{8F7379B0-850D-4F37-A3CE-364794B6672C}"/>
    <cellStyle name="RISKbottomEdge 3 4 2" xfId="5922" xr:uid="{18493DF2-1A56-4E59-8658-8F2B2822AB38}"/>
    <cellStyle name="RISKbottomEdge 3 5" xfId="2475" xr:uid="{D7397D6C-B401-44B8-9773-A8D7B18B3476}"/>
    <cellStyle name="RISKbottomEdge 3 5 2" xfId="5923" xr:uid="{E45E3DE7-88C0-4680-8CEE-C16F2808A28B}"/>
    <cellStyle name="RISKbottomEdge 3 6" xfId="2476" xr:uid="{DEEAC97E-C64F-4DF3-B482-6CEC6BD4A83E}"/>
    <cellStyle name="RISKbottomEdge 3 6 2" xfId="5924" xr:uid="{4BA1CE69-05C8-4848-8516-03083FD3E3C0}"/>
    <cellStyle name="RISKbottomEdge 3 7" xfId="3612" xr:uid="{C0135163-871B-48E9-B557-CA19A163994A}"/>
    <cellStyle name="RISKbottomEdge 3 8" xfId="3613" xr:uid="{4A2ABC54-DEA4-4C1E-8589-3E16EF2AABD9}"/>
    <cellStyle name="RISKbottomEdge 4" xfId="2477" xr:uid="{1BBE3124-70DD-42C1-B584-E5275A4B3A61}"/>
    <cellStyle name="RISKbottomEdge 4 2" xfId="2478" xr:uid="{C8919721-CDAD-42AB-A796-AB9151982751}"/>
    <cellStyle name="RISKbottomEdge 4 2 2" xfId="5925" xr:uid="{165D0CCF-D191-4AEB-B82D-CCFCEE23B747}"/>
    <cellStyle name="RISKbottomEdge 4 3" xfId="2479" xr:uid="{2AF0F710-0C93-4BB1-8EA1-4DDF78E9C471}"/>
    <cellStyle name="RISKbottomEdge 4 3 2" xfId="5926" xr:uid="{568E8F77-0255-470B-B70E-2D7EFDBE393F}"/>
    <cellStyle name="RISKbottomEdge 4 4" xfId="2480" xr:uid="{5622450E-8955-46C5-9A2B-ECB8E3106B04}"/>
    <cellStyle name="RISKbottomEdge 4 4 2" xfId="5927" xr:uid="{587DA200-E17B-4913-8CFA-D5677F951453}"/>
    <cellStyle name="RISKbottomEdge 4 5" xfId="2481" xr:uid="{29E45666-E7B6-4067-8A8D-6493BB92E7C7}"/>
    <cellStyle name="RISKbottomEdge 4 5 2" xfId="5928" xr:uid="{DF583B4C-9416-494C-8444-A8327E5FFBF1}"/>
    <cellStyle name="RISKbottomEdge 4 6" xfId="2482" xr:uid="{396B9AFF-3857-4A1E-ABDA-49ACA5003841}"/>
    <cellStyle name="RISKbottomEdge 4 6 2" xfId="5929" xr:uid="{54243BB6-0038-46AB-B319-7D38619798A9}"/>
    <cellStyle name="RISKbottomEdge 4 7" xfId="3614" xr:uid="{F423267E-11B4-4583-9F30-4C4BE9567556}"/>
    <cellStyle name="RISKbottomEdge 4 8" xfId="3615" xr:uid="{A1F6819F-14E4-43F2-95C7-7762320752B4}"/>
    <cellStyle name="RISKbottomEdge 5" xfId="5930" xr:uid="{201F669C-D0C6-479E-ADF3-F4C6B75DF12A}"/>
    <cellStyle name="RISKbrCorner" xfId="2483" xr:uid="{E08F724D-A55A-4418-897D-C3D111DFD4B7}"/>
    <cellStyle name="RISKbrCorner 2" xfId="2484" xr:uid="{45B60C7F-31FF-44AA-83B4-0505BE133683}"/>
    <cellStyle name="RISKbrCorner 2 2" xfId="2485" xr:uid="{85EBADFC-8188-46DE-9EB2-3EAEB1996B51}"/>
    <cellStyle name="RISKbrCorner 2 2 2" xfId="5931" xr:uid="{8F4FCEA5-1B22-470B-97DE-7C5B949E246D}"/>
    <cellStyle name="RISKbrCorner 2 3" xfId="2486" xr:uid="{6BD879E7-92A1-4E1B-A138-C863EE9A889F}"/>
    <cellStyle name="RISKbrCorner 2 3 2" xfId="5932" xr:uid="{EC04ADC5-A528-4C47-84A0-30E4A9D0B0EE}"/>
    <cellStyle name="RISKbrCorner 2 4" xfId="2487" xr:uid="{8FE8E985-137A-4165-A97C-00ADDF26BDB3}"/>
    <cellStyle name="RISKbrCorner 2 4 2" xfId="5933" xr:uid="{DE6570EC-E816-4FD2-8FD7-30BC7CDCE3AB}"/>
    <cellStyle name="RISKbrCorner 2 5" xfId="2488" xr:uid="{65B55448-5767-4556-B4C0-26880254FB87}"/>
    <cellStyle name="RISKbrCorner 2 5 2" xfId="5934" xr:uid="{D346DE22-2D8F-4960-B1A7-B495F49387BE}"/>
    <cellStyle name="RISKbrCorner 2 6" xfId="2489" xr:uid="{C36B7491-EEE3-4FF8-B52D-97C9758A904D}"/>
    <cellStyle name="RISKbrCorner 2 6 2" xfId="5935" xr:uid="{6631A92F-8A76-4108-9DE5-777CF820F5F4}"/>
    <cellStyle name="RISKbrCorner 2 7" xfId="3616" xr:uid="{FDF4F61D-DD2E-433F-8FCA-7A8BF7135D89}"/>
    <cellStyle name="RISKbrCorner 2 8" xfId="3617" xr:uid="{6C3DCF01-BB4A-4BB0-883F-9729A59DC821}"/>
    <cellStyle name="RISKbrCorner 3" xfId="2490" xr:uid="{FC8100E9-CC2A-4536-988B-9993CAA298D6}"/>
    <cellStyle name="RISKbrCorner 3 2" xfId="2491" xr:uid="{F253F50B-4B4F-4955-A679-2E4518F98AF8}"/>
    <cellStyle name="RISKbrCorner 3 2 2" xfId="5936" xr:uid="{55B3D2CA-C24A-4530-AFE1-FB4E14DB65D9}"/>
    <cellStyle name="RISKbrCorner 3 3" xfId="2492" xr:uid="{99775C4A-6A25-4285-837A-5154F1B001DF}"/>
    <cellStyle name="RISKbrCorner 3 3 2" xfId="5937" xr:uid="{F1C5224C-9662-4B77-8EFB-BF51E16E1030}"/>
    <cellStyle name="RISKbrCorner 3 4" xfId="2493" xr:uid="{88D1469E-CB12-4231-BD4A-6DE96F51B849}"/>
    <cellStyle name="RISKbrCorner 3 4 2" xfId="5938" xr:uid="{E67931F1-056B-46DC-BE85-7732F7770EA3}"/>
    <cellStyle name="RISKbrCorner 3 5" xfId="2494" xr:uid="{9BD11929-A0A9-498D-A2BD-8DAFBF43DE9C}"/>
    <cellStyle name="RISKbrCorner 3 5 2" xfId="5939" xr:uid="{0D05907C-3B0F-4898-8F2D-EB9855109ED0}"/>
    <cellStyle name="RISKbrCorner 3 6" xfId="2495" xr:uid="{D7F3FA61-292D-4F8B-A89D-75780BB92FFA}"/>
    <cellStyle name="RISKbrCorner 3 6 2" xfId="5940" xr:uid="{79CB7EA9-064B-485E-9C62-C691205C0BDC}"/>
    <cellStyle name="RISKbrCorner 3 7" xfId="3618" xr:uid="{AE020AF6-E86B-4118-88D2-D999D175C495}"/>
    <cellStyle name="RISKbrCorner 3 8" xfId="3619" xr:uid="{A88CED28-62D1-48BC-8212-5F5D20789788}"/>
    <cellStyle name="RISKbrCorner 4" xfId="2496" xr:uid="{7E3F79B8-53CE-45E5-AC86-838DB3AC5635}"/>
    <cellStyle name="RISKbrCorner 4 2" xfId="2497" xr:uid="{F15FA3AA-8E7F-4D3A-87D5-CD81159C2FF8}"/>
    <cellStyle name="RISKbrCorner 4 2 2" xfId="5941" xr:uid="{CDF19863-10F3-4BD9-B553-B039DE1E7EE7}"/>
    <cellStyle name="RISKbrCorner 4 3" xfId="2498" xr:uid="{1B7A0392-5333-49A2-AEC9-BF09EBBF3D3D}"/>
    <cellStyle name="RISKbrCorner 4 3 2" xfId="5942" xr:uid="{D95BCDBA-6EF3-4E76-8BB2-C9D050C8500D}"/>
    <cellStyle name="RISKbrCorner 4 4" xfId="2499" xr:uid="{C8FD41DC-91F1-4D6E-8252-DB6B2DAE9CD5}"/>
    <cellStyle name="RISKbrCorner 4 4 2" xfId="5943" xr:uid="{6965F9A0-696C-48B9-AA9F-313880416981}"/>
    <cellStyle name="RISKbrCorner 4 5" xfId="2500" xr:uid="{C042A3A3-19B3-4B79-A7F4-9F7CF4BA76EF}"/>
    <cellStyle name="RISKbrCorner 4 5 2" xfId="5944" xr:uid="{897F9078-3C92-443F-B60F-10385745D06C}"/>
    <cellStyle name="RISKbrCorner 4 6" xfId="2501" xr:uid="{B56C4336-81BA-41CE-941C-D32B35435DCE}"/>
    <cellStyle name="RISKbrCorner 4 6 2" xfId="5945" xr:uid="{165ACF87-344F-462C-A7B4-75ADC9B6F10D}"/>
    <cellStyle name="RISKbrCorner 4 7" xfId="3620" xr:uid="{4EBEF001-04F3-40B7-9129-3C2F19924A16}"/>
    <cellStyle name="RISKbrCorner 4 8" xfId="3621" xr:uid="{468870C3-3BD1-42A2-8D7E-A317C484703A}"/>
    <cellStyle name="RISKbrCorner 5" xfId="5946" xr:uid="{38AC71FF-5525-4FDA-A524-82C29CE3C407}"/>
    <cellStyle name="RISKdarkBoxed" xfId="2502" xr:uid="{64B81B07-5A24-4311-86EC-DDD2ECC96D38}"/>
    <cellStyle name="RISKdarkBoxed 2" xfId="2503" xr:uid="{B80786C4-D0AF-4871-9888-389B16651E34}"/>
    <cellStyle name="RISKdarkBoxed 2 2" xfId="2504" xr:uid="{9FF1D937-1E10-48F4-B2DF-EC07B4ECBE64}"/>
    <cellStyle name="RISKdarkBoxed 2 2 2" xfId="2505" xr:uid="{634A631F-F982-4CAA-AC00-66EB3241B119}"/>
    <cellStyle name="RISKdarkBoxed 2 2 2 2" xfId="3622" xr:uid="{A93CFEA3-6A85-4A5E-96D1-77FBDE0F83A3}"/>
    <cellStyle name="RISKdarkBoxed 2 2 2 3" xfId="3623" xr:uid="{92094D3D-8FEB-4749-AB69-B8B29557A923}"/>
    <cellStyle name="RISKdarkBoxed 2 2 2_PPT Final" xfId="3624" xr:uid="{C64075B0-CA79-46C9-B4A2-B65F9EF77C43}"/>
    <cellStyle name="RISKdarkBoxed 2 2 3" xfId="3625" xr:uid="{C9DDC3EB-DF92-4CD2-BF35-6647BA272DBC}"/>
    <cellStyle name="RISKdarkBoxed 2 2 4" xfId="3626" xr:uid="{943FDF44-DDE0-4E0E-AB73-230B571B2C4B}"/>
    <cellStyle name="RISKdarkBoxed 2 2_PPT Final" xfId="3627" xr:uid="{3CE2849E-1452-41ED-B8A4-A80671F97DAA}"/>
    <cellStyle name="RISKdarkBoxed 2 3" xfId="2506" xr:uid="{1D427840-A840-4850-B733-BEAF8A6961EB}"/>
    <cellStyle name="RISKdarkBoxed 2 3 2" xfId="2507" xr:uid="{1E05E0ED-DD73-451C-8D53-40554AB3747D}"/>
    <cellStyle name="RISKdarkBoxed 2 3 2 2" xfId="3628" xr:uid="{FC05FA31-CB84-4DA5-B352-610CDC834EB8}"/>
    <cellStyle name="RISKdarkBoxed 2 3 2 3" xfId="3629" xr:uid="{A13658DE-59F3-420F-88E5-D1CE80CB0712}"/>
    <cellStyle name="RISKdarkBoxed 2 3 2_PPT Final" xfId="3630" xr:uid="{3DFCDF6C-3E7C-438C-BD71-B04046162C98}"/>
    <cellStyle name="RISKdarkBoxed 2 3 3" xfId="3631" xr:uid="{735762F0-0035-4831-A3F6-94F517BE1A3E}"/>
    <cellStyle name="RISKdarkBoxed 2 3 4" xfId="3632" xr:uid="{E60E2EC6-5719-44B6-A04A-88FA9AC9A823}"/>
    <cellStyle name="RISKdarkBoxed 2 3_PPT Final" xfId="3633" xr:uid="{079C1BF1-45EB-47BF-A783-8874ACEF8937}"/>
    <cellStyle name="RISKdarkBoxed 2 4" xfId="2508" xr:uid="{7231B7F5-7CE8-4636-A76F-F5DB3B9930FA}"/>
    <cellStyle name="RISKdarkBoxed 2 4 2" xfId="2509" xr:uid="{A245C685-D3C0-4DCC-8147-73D5807A95E2}"/>
    <cellStyle name="RISKdarkBoxed 2 4 2 2" xfId="3634" xr:uid="{2DD49B7C-FAEB-4953-A20F-A2EFDD2CB96D}"/>
    <cellStyle name="RISKdarkBoxed 2 4 2 3" xfId="3635" xr:uid="{E387C929-1F1C-4005-81BC-DF744D04D138}"/>
    <cellStyle name="RISKdarkBoxed 2 4 2_PPT Final" xfId="3636" xr:uid="{2242D84F-B743-4BFC-9E85-DE1BAC289056}"/>
    <cellStyle name="RISKdarkBoxed 2 4 3" xfId="3637" xr:uid="{2E0C1D46-1047-44F3-9272-DE03A8FF6050}"/>
    <cellStyle name="RISKdarkBoxed 2 4 4" xfId="3638" xr:uid="{667AA636-A7AB-4043-ADE0-8198B627FEA7}"/>
    <cellStyle name="RISKdarkBoxed 2 4_PPT Final" xfId="3639" xr:uid="{A5FFAA13-481D-4CFC-876F-480555EF92DB}"/>
    <cellStyle name="RISKdarkBoxed 2 5" xfId="2510" xr:uid="{DEED2FCB-3856-4361-92CC-AA0F27B43DCC}"/>
    <cellStyle name="RISKdarkBoxed 2 5 2" xfId="5947" xr:uid="{D7C56C88-6C45-4F51-8403-F567311AADFE}"/>
    <cellStyle name="RISKdarkBoxed 2 6" xfId="2511" xr:uid="{2A3A3D15-480F-4082-8570-E92141EF1CCE}"/>
    <cellStyle name="RISKdarkBoxed 2 6 2" xfId="5948" xr:uid="{34E9CFA1-34AE-4032-BB94-0B1AAE2DB69C}"/>
    <cellStyle name="RISKdarkBoxed 2 7" xfId="5949" xr:uid="{2C197FA7-F988-4935-A2A6-9A83CE7944F3}"/>
    <cellStyle name="RISKdarkBoxed 3" xfId="2512" xr:uid="{027D6D0E-198B-4B76-BF3B-5BABD7C39DBE}"/>
    <cellStyle name="RISKdarkBoxed 3 2" xfId="2513" xr:uid="{66254BCB-0787-430C-8C46-EC8A68730DF6}"/>
    <cellStyle name="RISKdarkBoxed 3 2 2" xfId="2514" xr:uid="{13D830A3-2A85-4C80-A667-E8BEF8263C06}"/>
    <cellStyle name="RISKdarkBoxed 3 2 2 2" xfId="5950" xr:uid="{6E24FDCF-7483-4F26-9059-645B0D86BB4A}"/>
    <cellStyle name="RISKdarkBoxed 3 2 3" xfId="5951" xr:uid="{6FACDBE5-ED56-43F3-B171-DCFFE61BCDFE}"/>
    <cellStyle name="RISKdarkBoxed 3 3" xfId="2515" xr:uid="{39280316-780C-48FD-9715-3D823DBEC514}"/>
    <cellStyle name="RISKdarkBoxed 3 3 2" xfId="2516" xr:uid="{74AEF8C4-4A8F-4B03-871D-96BBE9C73459}"/>
    <cellStyle name="RISKdarkBoxed 3 3 2 2" xfId="5952" xr:uid="{BDCE2A90-EAC0-45FA-9262-D30D8CB27B26}"/>
    <cellStyle name="RISKdarkBoxed 3 3 3" xfId="5953" xr:uid="{48F9F9F3-2E00-4211-A03F-F0E622CF59D9}"/>
    <cellStyle name="RISKdarkBoxed 3 4" xfId="2517" xr:uid="{7E4B8FD0-0C28-469B-806F-E1A96236EA56}"/>
    <cellStyle name="RISKdarkBoxed 3 4 2" xfId="2518" xr:uid="{7E7AD0A2-32BA-4A98-8572-64FE210815CC}"/>
    <cellStyle name="RISKdarkBoxed 3 4 2 2" xfId="5954" xr:uid="{8364E324-8516-4748-AFE6-3123FE083C77}"/>
    <cellStyle name="RISKdarkBoxed 3 4 3" xfId="5955" xr:uid="{4C99BA2F-E1C5-4E2C-AAD2-ECC0B7DA29D6}"/>
    <cellStyle name="RISKdarkBoxed 3 5" xfId="2519" xr:uid="{5CE2E8FC-E281-4BFC-B0C6-1BDB16C72E03}"/>
    <cellStyle name="RISKdarkBoxed 3 5 2" xfId="5956" xr:uid="{254D5D12-4CC8-4590-AE8D-791DA238283A}"/>
    <cellStyle name="RISKdarkBoxed 3 6" xfId="2520" xr:uid="{BDB4D3E3-36AB-44C3-8469-5AB67AA29F26}"/>
    <cellStyle name="RISKdarkBoxed 3 6 2" xfId="5957" xr:uid="{E88B85BE-0D7D-454C-8249-82B1AA865DD2}"/>
    <cellStyle name="RISKdarkBoxed 3 7" xfId="5958" xr:uid="{9616DC83-2846-4F9A-BB72-C836ECD84752}"/>
    <cellStyle name="RISKdarkBoxed 4" xfId="2521" xr:uid="{D9699C64-DA75-4CB2-AE76-709E170C3FC3}"/>
    <cellStyle name="RISKdarkBoxed 4 2" xfId="2522" xr:uid="{669A0243-D4BF-4EE7-8BE3-AC718673A27C}"/>
    <cellStyle name="RISKdarkBoxed 4 2 2" xfId="2523" xr:uid="{721CD129-38DE-4A2B-9833-CBE90ED0B078}"/>
    <cellStyle name="RISKdarkBoxed 4 2 2 2" xfId="5959" xr:uid="{F25FFABD-0573-4E26-AD6B-FBAA95D26CAF}"/>
    <cellStyle name="RISKdarkBoxed 4 2 3" xfId="5960" xr:uid="{D3A9AA58-F057-4A9A-966B-8DD2EC923EE2}"/>
    <cellStyle name="RISKdarkBoxed 4 3" xfId="2524" xr:uid="{92DC18A2-F8F8-422B-858B-12852E34C76F}"/>
    <cellStyle name="RISKdarkBoxed 4 3 2" xfId="2525" xr:uid="{0D22B255-D29F-4DE2-AFD6-5434270D8286}"/>
    <cellStyle name="RISKdarkBoxed 4 3 2 2" xfId="5961" xr:uid="{BFA46AC8-40EC-4B7A-AA3B-4F8DDDB38441}"/>
    <cellStyle name="RISKdarkBoxed 4 3 3" xfId="5962" xr:uid="{97E44E5A-CA90-4D87-9E60-DF84280B4E5E}"/>
    <cellStyle name="RISKdarkBoxed 4 4" xfId="2526" xr:uid="{9301ECB7-9D9F-4252-A995-AE2D989AE384}"/>
    <cellStyle name="RISKdarkBoxed 4 4 2" xfId="2527" xr:uid="{0316E1C7-2107-48C2-B9DB-05C783D4EF29}"/>
    <cellStyle name="RISKdarkBoxed 4 4 2 2" xfId="5963" xr:uid="{E6673304-A0A1-4166-A415-6BB00FCF3A7D}"/>
    <cellStyle name="RISKdarkBoxed 4 4 3" xfId="5964" xr:uid="{F287416A-F96F-4CE5-9A4F-9EA6DB5FA7E1}"/>
    <cellStyle name="RISKdarkBoxed 4 5" xfId="2528" xr:uid="{37738B7F-64E4-48D3-9E80-5EAFDACEF3DA}"/>
    <cellStyle name="RISKdarkBoxed 4 5 2" xfId="5965" xr:uid="{B1C96084-B657-4A06-9B1A-8E78EADFAAF7}"/>
    <cellStyle name="RISKdarkBoxed 4 6" xfId="2529" xr:uid="{F377A817-E47B-4C12-A495-8F78DB3D7547}"/>
    <cellStyle name="RISKdarkBoxed 4 6 2" xfId="5966" xr:uid="{CD7F874D-735B-4A90-83F9-99C343836484}"/>
    <cellStyle name="RISKdarkBoxed 4 7" xfId="5967" xr:uid="{31450F73-5DC9-41A0-9AEA-11C910AD6BFF}"/>
    <cellStyle name="RISKdarkBoxed 5" xfId="2530" xr:uid="{7EB4D4A2-B604-449F-91CC-EE757C7AA096}"/>
    <cellStyle name="RISKdarkBoxed 5 2" xfId="5968" xr:uid="{4B9A4555-5CA4-430C-916A-BFC30CB12A34}"/>
    <cellStyle name="RISKdarkBoxed 6" xfId="2531" xr:uid="{D2FC0052-B489-4AB0-AE98-2DCD6FD84C71}"/>
    <cellStyle name="RISKdarkBoxed 6 2" xfId="5969" xr:uid="{697ADA26-5141-4263-BBE0-CD330D7E1C22}"/>
    <cellStyle name="RISKdarkBoxed 7" xfId="2532" xr:uid="{826C2554-DC69-452B-9A45-FBC47679363E}"/>
    <cellStyle name="RISKdarkBoxed 7 2" xfId="5970" xr:uid="{738D5A1A-6600-448A-AB27-9E152E52BDAF}"/>
    <cellStyle name="RISKdarkBoxed 8" xfId="5971" xr:uid="{DC078C6F-749D-4D36-974D-6863E8D9C31F}"/>
    <cellStyle name="RISKdarkBoxed_GRUPO4Q-2009 COMPLETO" xfId="3640" xr:uid="{4678D835-18E9-4EA3-95EF-C7A0EA38A736}"/>
    <cellStyle name="RISKdarkShade" xfId="2533" xr:uid="{041C4636-065E-4A65-AF0A-0838CB88CB62}"/>
    <cellStyle name="RISKdarkShade 2" xfId="2534" xr:uid="{23DA3701-B48B-46CD-BA49-AE4899651AC9}"/>
    <cellStyle name="RISKdarkShade 2 2" xfId="2535" xr:uid="{941F2FF8-E8E1-4E13-9B96-218C9CDE6DFC}"/>
    <cellStyle name="RISKdarkShade 2 2 2" xfId="5972" xr:uid="{6CFF37DD-D2A7-4450-B48C-EBB36E49F50E}"/>
    <cellStyle name="RISKdarkShade 2 3" xfId="2536" xr:uid="{4D4BCC6E-D9D6-4E5D-9FED-57E805680EF3}"/>
    <cellStyle name="RISKdarkShade 2 3 2" xfId="5973" xr:uid="{F0F52383-C40A-47B6-983D-9C1C5B1AAAF6}"/>
    <cellStyle name="RISKdarkShade 2 4" xfId="2537" xr:uid="{819E7A62-96BC-4424-B6E2-71C556915CEA}"/>
    <cellStyle name="RISKdarkShade 2 4 2" xfId="5974" xr:uid="{D89E6A0D-0053-4612-B74F-F5709AD27F8F}"/>
    <cellStyle name="RISKdarkShade 2 5" xfId="2538" xr:uid="{ED42E91D-CABA-45D4-8C01-BD191EF51A74}"/>
    <cellStyle name="RISKdarkShade 2 5 2" xfId="5975" xr:uid="{1A00B5C4-5A29-4BE6-AD9B-41C63AA6777E}"/>
    <cellStyle name="RISKdarkShade 2 6" xfId="2539" xr:uid="{FD90ADFC-93B4-4FC3-AE9D-3F4B9CA7E8A3}"/>
    <cellStyle name="RISKdarkShade 2 6 2" xfId="5976" xr:uid="{B4347665-D986-425F-9F97-0F5394822FCF}"/>
    <cellStyle name="RISKdarkShade 2 7" xfId="5977" xr:uid="{9FFA2F1D-8542-47C3-91FE-1CDF785086EF}"/>
    <cellStyle name="RISKdarkShade 3" xfId="2540" xr:uid="{464E0ACE-AAFC-4B6A-90B4-026ECAA5DE1C}"/>
    <cellStyle name="RISKdarkShade 3 2" xfId="2541" xr:uid="{A5749C24-4E3F-4A14-9572-7A4A92FF8F88}"/>
    <cellStyle name="RISKdarkShade 3 2 2" xfId="5978" xr:uid="{84C324D0-710A-4C85-A151-D4B95A5BE2D2}"/>
    <cellStyle name="RISKdarkShade 3 3" xfId="2542" xr:uid="{C418E977-6849-4061-9D05-B69282779541}"/>
    <cellStyle name="RISKdarkShade 3 3 2" xfId="5979" xr:uid="{63A4D636-1E2E-42BF-963D-3A245198A672}"/>
    <cellStyle name="RISKdarkShade 3 4" xfId="2543" xr:uid="{D6BF5A07-07D6-4C65-B383-69F3462B4D6B}"/>
    <cellStyle name="RISKdarkShade 3 4 2" xfId="5980" xr:uid="{086D8AFD-B61C-4B2A-811D-915491AB5212}"/>
    <cellStyle name="RISKdarkShade 3 5" xfId="2544" xr:uid="{65EFAF10-6DFF-43E5-AA88-9AEB5B9B52BA}"/>
    <cellStyle name="RISKdarkShade 3 5 2" xfId="5981" xr:uid="{8CCA57DA-9960-401D-A0AC-FA78B11CE289}"/>
    <cellStyle name="RISKdarkShade 3 6" xfId="2545" xr:uid="{CFD85F79-55EF-4CF1-9D25-1D731838821D}"/>
    <cellStyle name="RISKdarkShade 3 6 2" xfId="5982" xr:uid="{846A47EF-5DE3-4881-A430-D542C5D51D32}"/>
    <cellStyle name="RISKdarkShade 3 7" xfId="5983" xr:uid="{76257AD2-2C65-4E3D-BEF3-78A35CF8E5FC}"/>
    <cellStyle name="RISKdarkShade 4" xfId="2546" xr:uid="{829F24AF-79BC-4F8D-8867-6CD105A2FDF2}"/>
    <cellStyle name="RISKdarkShade 4 2" xfId="2547" xr:uid="{9BB464A3-1BC2-4E6A-8A49-2006CE0CC37C}"/>
    <cellStyle name="RISKdarkShade 4 2 2" xfId="5984" xr:uid="{BF31EF85-DC8B-4792-B14E-0A4E4801EA1D}"/>
    <cellStyle name="RISKdarkShade 4 3" xfId="2548" xr:uid="{0B0BF8CE-040B-414A-B7CC-294BBFAD1A48}"/>
    <cellStyle name="RISKdarkShade 4 3 2" xfId="5985" xr:uid="{3F2A74AA-1AD9-47C8-A8CE-DD7B8F426CE3}"/>
    <cellStyle name="RISKdarkShade 4 4" xfId="2549" xr:uid="{4432BFA7-899B-4F99-A7BE-2FE7AE4214E5}"/>
    <cellStyle name="RISKdarkShade 4 4 2" xfId="5986" xr:uid="{82470202-9AB2-46AD-BC2F-FA91FBA96493}"/>
    <cellStyle name="RISKdarkShade 4 5" xfId="2550" xr:uid="{DD6F9F37-71A5-4571-A998-C5FB145640B8}"/>
    <cellStyle name="RISKdarkShade 4 5 2" xfId="5987" xr:uid="{B588AAAF-B3E7-41FA-82B2-B77C73750632}"/>
    <cellStyle name="RISKdarkShade 4 6" xfId="2551" xr:uid="{E64E00D2-9F8C-4351-9CBD-403F926497C2}"/>
    <cellStyle name="RISKdarkShade 4 6 2" xfId="5988" xr:uid="{46FA8E68-40FC-442E-B0DA-BD3B5AD166C3}"/>
    <cellStyle name="RISKdarkShade 4 7" xfId="5989" xr:uid="{7FBAE713-478A-4E93-97AB-0A7CE888FA4E}"/>
    <cellStyle name="RISKdarkShade 5" xfId="5990" xr:uid="{26096AA4-CEE8-48CB-BA94-F0D0FF2A7BAB}"/>
    <cellStyle name="RISKdbottomEdge" xfId="2552" xr:uid="{957119D4-D8F0-4283-8552-701AC896CE8D}"/>
    <cellStyle name="RISKdbottomEdge 2" xfId="2553" xr:uid="{95AC166B-43EC-406B-98F4-01F131142AB8}"/>
    <cellStyle name="RISKdbottomEdge 2 2" xfId="2554" xr:uid="{1E7505F1-6043-4ABE-BFCF-DBDB2E5CFE14}"/>
    <cellStyle name="RISKdbottomEdge 2 2 2" xfId="5991" xr:uid="{C285E90D-5391-4079-902A-7117AE9D3F1B}"/>
    <cellStyle name="RISKdbottomEdge 2 3" xfId="2555" xr:uid="{5512084E-B4AE-4F65-BF65-E17C2045FC60}"/>
    <cellStyle name="RISKdbottomEdge 2 3 2" xfId="5992" xr:uid="{EE794885-3B15-49A5-BEED-0CA3698FC0D8}"/>
    <cellStyle name="RISKdbottomEdge 2 4" xfId="2556" xr:uid="{DC4F7EC3-0384-405C-B395-FE7904F3D50A}"/>
    <cellStyle name="RISKdbottomEdge 2 4 2" xfId="5993" xr:uid="{B6919530-76C9-4053-84BE-F8D2293E914F}"/>
    <cellStyle name="RISKdbottomEdge 2 5" xfId="2557" xr:uid="{461125B5-2B9A-4032-88E1-DE6444C32603}"/>
    <cellStyle name="RISKdbottomEdge 2 5 2" xfId="5994" xr:uid="{89A59B21-9254-4C76-82FA-428CFDF04DB7}"/>
    <cellStyle name="RISKdbottomEdge 2 6" xfId="2558" xr:uid="{FB792529-128F-4DC1-9452-7060752C5101}"/>
    <cellStyle name="RISKdbottomEdge 2 6 2" xfId="5995" xr:uid="{C3A2125A-9294-45D1-A35C-9A03F89B7AE7}"/>
    <cellStyle name="RISKdbottomEdge 2 7" xfId="5996" xr:uid="{5498A883-D073-4F7C-92C0-99C68E0FF35D}"/>
    <cellStyle name="RISKdbottomEdge 3" xfId="2559" xr:uid="{3D7E5B59-BE06-4655-89B3-C93A5FE82F71}"/>
    <cellStyle name="RISKdbottomEdge 3 2" xfId="2560" xr:uid="{57AB5F97-E922-403B-9C09-5DEA01467A56}"/>
    <cellStyle name="RISKdbottomEdge 3 2 2" xfId="5997" xr:uid="{7C3E4C2A-64F4-435F-9473-07FFEFB8E5C1}"/>
    <cellStyle name="RISKdbottomEdge 3 3" xfId="2561" xr:uid="{DC982A1A-121A-4133-AC19-DB7547511150}"/>
    <cellStyle name="RISKdbottomEdge 3 3 2" xfId="5998" xr:uid="{809AE4B8-40CC-48CD-8E90-4B2F0499D2A6}"/>
    <cellStyle name="RISKdbottomEdge 3 4" xfId="2562" xr:uid="{9F2725C7-63E3-41DF-AE2D-3291043797B5}"/>
    <cellStyle name="RISKdbottomEdge 3 4 2" xfId="5999" xr:uid="{F75B5EF7-3612-4553-B1F4-DBF8A4BC6B6F}"/>
    <cellStyle name="RISKdbottomEdge 3 5" xfId="2563" xr:uid="{BE2FEEA8-1B37-47A3-81DF-1F7520DF2799}"/>
    <cellStyle name="RISKdbottomEdge 3 5 2" xfId="6000" xr:uid="{70FEEFA8-650F-4CA8-8B1C-A2C3B370204B}"/>
    <cellStyle name="RISKdbottomEdge 3 6" xfId="2564" xr:uid="{420E6493-DCF3-4FA9-A57C-4264A42CD25B}"/>
    <cellStyle name="RISKdbottomEdge 3 6 2" xfId="6001" xr:uid="{F745FABE-CA26-4211-9739-7C26A6E021A4}"/>
    <cellStyle name="RISKdbottomEdge 3 7" xfId="6002" xr:uid="{EA607F27-286D-42FB-BE8E-D92746909EC4}"/>
    <cellStyle name="RISKdbottomEdge 4" xfId="2565" xr:uid="{B27B81BA-A1B6-487F-BCF7-98E383E62C65}"/>
    <cellStyle name="RISKdbottomEdge 4 2" xfId="2566" xr:uid="{BB3AD842-12EA-4CD9-8D66-7038C47A7D82}"/>
    <cellStyle name="RISKdbottomEdge 4 2 2" xfId="6003" xr:uid="{6DD8EA28-1CEF-4F50-9901-37D3A7AAACD2}"/>
    <cellStyle name="RISKdbottomEdge 4 3" xfId="2567" xr:uid="{0B66EE1C-B386-4EA2-97D6-6964FCD2FC22}"/>
    <cellStyle name="RISKdbottomEdge 4 3 2" xfId="6004" xr:uid="{78F2EC9D-3973-45D3-969B-918FAC0C476B}"/>
    <cellStyle name="RISKdbottomEdge 4 4" xfId="2568" xr:uid="{BCC78CED-C77F-4BF3-A788-6A29E72E1A6D}"/>
    <cellStyle name="RISKdbottomEdge 4 4 2" xfId="6005" xr:uid="{8BB9CFAE-B6FD-4F0E-9323-A72053877AA8}"/>
    <cellStyle name="RISKdbottomEdge 4 5" xfId="2569" xr:uid="{330682C5-654E-45D8-8416-445CB7F622A5}"/>
    <cellStyle name="RISKdbottomEdge 4 5 2" xfId="6006" xr:uid="{B56BFD95-8346-4AC1-81B3-715A6DE252FD}"/>
    <cellStyle name="RISKdbottomEdge 4 6" xfId="2570" xr:uid="{50E2869B-2381-4C7F-80BC-1AE4165D6E20}"/>
    <cellStyle name="RISKdbottomEdge 4 6 2" xfId="6007" xr:uid="{335238CA-862A-4845-AE25-D3533183A2E0}"/>
    <cellStyle name="RISKdbottomEdge 4 7" xfId="6008" xr:uid="{26157E11-FE2F-40DC-9770-011C5DBF8C73}"/>
    <cellStyle name="RISKdbottomEdge 5" xfId="6009" xr:uid="{93361E81-267E-4550-A043-5B7106989A83}"/>
    <cellStyle name="RISKdrightEdge" xfId="2571" xr:uid="{86EB3DCC-0913-4C04-B8A2-A87FB247CBAC}"/>
    <cellStyle name="RISKdrightEdge 2" xfId="2572" xr:uid="{9C2EAA52-7B5E-4564-82F8-46D4F12A0840}"/>
    <cellStyle name="RISKdrightEdge 2 2" xfId="2573" xr:uid="{3594E156-1EAE-48D1-A2AD-45F5E2820412}"/>
    <cellStyle name="RISKdrightEdge 2 2 2" xfId="6010" xr:uid="{C48631B8-EAC4-4734-88EF-7A3A35E439ED}"/>
    <cellStyle name="RISKdrightEdge 2 3" xfId="2574" xr:uid="{2ABE8240-2C97-40D6-9F67-EE2DFE71C75C}"/>
    <cellStyle name="RISKdrightEdge 2 3 2" xfId="6011" xr:uid="{2A73479E-F45E-4807-B0F2-283E6F86990D}"/>
    <cellStyle name="RISKdrightEdge 2 4" xfId="2575" xr:uid="{3C3540E0-132A-4F78-97D3-AC321339A9AF}"/>
    <cellStyle name="RISKdrightEdge 2 4 2" xfId="6012" xr:uid="{F0C69048-0032-4FC4-93C4-42F601B616C4}"/>
    <cellStyle name="RISKdrightEdge 2 5" xfId="2576" xr:uid="{2E207E70-A5FE-46CD-842D-F4566DC5A29F}"/>
    <cellStyle name="RISKdrightEdge 2 5 2" xfId="6013" xr:uid="{296D4FB5-4B31-497B-84BB-633CFD58B2DC}"/>
    <cellStyle name="RISKdrightEdge 2 6" xfId="2577" xr:uid="{1A7B3406-000B-4548-BC43-9EB71BB00AA5}"/>
    <cellStyle name="RISKdrightEdge 2 6 2" xfId="6014" xr:uid="{A1FEB95D-8322-4E7E-9995-C4235297E032}"/>
    <cellStyle name="RISKdrightEdge 2 7" xfId="6015" xr:uid="{12A887C1-DD0C-4D76-B0A4-E04895454B3E}"/>
    <cellStyle name="RISKdrightEdge 3" xfId="2578" xr:uid="{2628222F-B9E7-459F-8A0E-C820C3BFC939}"/>
    <cellStyle name="RISKdrightEdge 3 2" xfId="2579" xr:uid="{FD859D2D-A4C6-4403-8DEE-C1C4914BF6D3}"/>
    <cellStyle name="RISKdrightEdge 3 2 2" xfId="6016" xr:uid="{FECF2CEB-04B5-4970-8A56-5C555E09F567}"/>
    <cellStyle name="RISKdrightEdge 3 3" xfId="2580" xr:uid="{577DC442-9BFF-44F0-B286-5C934084CE9B}"/>
    <cellStyle name="RISKdrightEdge 3 3 2" xfId="6017" xr:uid="{579D9F6A-45C7-4D61-9B52-CEA06CAD427B}"/>
    <cellStyle name="RISKdrightEdge 3 4" xfId="2581" xr:uid="{298EBDBE-D773-473E-ACD7-4E1383109E10}"/>
    <cellStyle name="RISKdrightEdge 3 4 2" xfId="6018" xr:uid="{FD46CEA7-AA2F-451D-A8F1-9107476E9EAB}"/>
    <cellStyle name="RISKdrightEdge 3 5" xfId="2582" xr:uid="{E5DF53AB-6D44-4228-8BB0-BE484226A4B2}"/>
    <cellStyle name="RISKdrightEdge 3 5 2" xfId="6019" xr:uid="{1A61A6A1-2621-4D66-84B4-39E1069CDD83}"/>
    <cellStyle name="RISKdrightEdge 3 6" xfId="2583" xr:uid="{D22FF213-EE0E-46FE-A1A3-F604BEF0DA09}"/>
    <cellStyle name="RISKdrightEdge 3 6 2" xfId="6020" xr:uid="{37D3F0B3-A145-4E05-BEC3-0E34D7237EAF}"/>
    <cellStyle name="RISKdrightEdge 3 7" xfId="6021" xr:uid="{7AB11EAB-C6BE-4D85-80A4-E6C7CC2DEB2E}"/>
    <cellStyle name="RISKdrightEdge 4" xfId="2584" xr:uid="{277D98B1-258A-48C6-B009-8F56E532B562}"/>
    <cellStyle name="RISKdrightEdge 4 2" xfId="2585" xr:uid="{4B7E7840-C246-4CB7-B737-40D8312635FF}"/>
    <cellStyle name="RISKdrightEdge 4 2 2" xfId="6022" xr:uid="{53A48DAF-DDF8-4035-93B4-C943949393E5}"/>
    <cellStyle name="RISKdrightEdge 4 3" xfId="2586" xr:uid="{11372F93-37E6-42DC-861E-D0E56A078F73}"/>
    <cellStyle name="RISKdrightEdge 4 3 2" xfId="6023" xr:uid="{BC505320-6095-48E3-9C6A-7FE2B6740205}"/>
    <cellStyle name="RISKdrightEdge 4 4" xfId="2587" xr:uid="{765AD430-12B1-41F2-B595-6A08921328C3}"/>
    <cellStyle name="RISKdrightEdge 4 4 2" xfId="6024" xr:uid="{3F2D6B42-34E3-4CCB-B10E-B7F799D219D8}"/>
    <cellStyle name="RISKdrightEdge 4 5" xfId="2588" xr:uid="{EFBE7783-F347-4AF9-A50E-B8E6368623F5}"/>
    <cellStyle name="RISKdrightEdge 4 5 2" xfId="6025" xr:uid="{6884109D-F5EC-4F47-B72C-A6ECBDEF86D3}"/>
    <cellStyle name="RISKdrightEdge 4 6" xfId="2589" xr:uid="{5BE2DDE9-B4CE-4538-B075-E5E26D9A1C6E}"/>
    <cellStyle name="RISKdrightEdge 4 6 2" xfId="6026" xr:uid="{C34AA21C-DE3B-4901-8BD4-64F86C864ED7}"/>
    <cellStyle name="RISKdrightEdge 4 7" xfId="6027" xr:uid="{7D00B2A4-D9EC-4B5A-9FDA-B51D8943D82D}"/>
    <cellStyle name="RISKdrightEdge 5" xfId="6028" xr:uid="{EA740A4E-9D62-462E-A95E-09C6FE20FE0B}"/>
    <cellStyle name="RISKdurationTime" xfId="2590" xr:uid="{EA322AC3-9EFB-49C4-BAC5-A20ABA8C4774}"/>
    <cellStyle name="RISKdurationTime 2" xfId="2591" xr:uid="{F551A544-AD94-49C0-8864-9A84DD85F061}"/>
    <cellStyle name="RISKdurationTime 2 2" xfId="2592" xr:uid="{28648C9E-BB00-4C06-8897-2F936705A792}"/>
    <cellStyle name="RISKdurationTime 2 2 2" xfId="6029" xr:uid="{B620B4A5-1ABE-4D5F-B4E0-6EBAFD1DA2FA}"/>
    <cellStyle name="RISKdurationTime 2 3" xfId="2593" xr:uid="{BBA3A506-1AB5-4CB1-9707-17CB8FF6BD4A}"/>
    <cellStyle name="RISKdurationTime 2 3 2" xfId="6030" xr:uid="{3270C9D4-B801-472A-AD4F-3AEC1B7AA7F9}"/>
    <cellStyle name="RISKdurationTime 2 4" xfId="2594" xr:uid="{165BD6D4-1D0A-46D5-A60A-515764CACDC0}"/>
    <cellStyle name="RISKdurationTime 2 4 2" xfId="6031" xr:uid="{6299562C-7B30-4150-9B37-B0EF6A380396}"/>
    <cellStyle name="RISKdurationTime 2 5" xfId="2595" xr:uid="{20303622-3A09-41B7-929E-2084C24CA76E}"/>
    <cellStyle name="RISKdurationTime 2 5 2" xfId="6032" xr:uid="{456C29FE-B985-4683-BCCF-585AB0F01CE6}"/>
    <cellStyle name="RISKdurationTime 2 6" xfId="2596" xr:uid="{59716357-293D-40AE-819B-DF0ACDF68FC3}"/>
    <cellStyle name="RISKdurationTime 2 6 2" xfId="6033" xr:uid="{C8B94122-7465-48FB-ACB3-A7340491F8D9}"/>
    <cellStyle name="RISKdurationTime 2 7" xfId="6034" xr:uid="{04DB8D99-4091-46DE-8833-0289ACDFE1EB}"/>
    <cellStyle name="RISKdurationTime 3" xfId="2597" xr:uid="{B3104F33-C4BB-4F62-A6C0-291C420856B6}"/>
    <cellStyle name="RISKdurationTime 3 2" xfId="2598" xr:uid="{A537C6C6-E917-46E2-9AFA-0F5CEBFDB84E}"/>
    <cellStyle name="RISKdurationTime 3 2 2" xfId="6035" xr:uid="{A492DC71-EECC-46BE-B8A2-B6692F442DB2}"/>
    <cellStyle name="RISKdurationTime 3 3" xfId="2599" xr:uid="{18BF78A5-4E6A-4566-8EC9-8A64FE19168F}"/>
    <cellStyle name="RISKdurationTime 3 3 2" xfId="6036" xr:uid="{11A06D36-43B1-40DD-B876-E74B3B78C450}"/>
    <cellStyle name="RISKdurationTime 3 4" xfId="2600" xr:uid="{681AF53D-3BFB-4626-B339-ACD7E7AC359C}"/>
    <cellStyle name="RISKdurationTime 3 4 2" xfId="6037" xr:uid="{FDD9430D-0D88-463D-AA4B-8C2C08EADFE2}"/>
    <cellStyle name="RISKdurationTime 3 5" xfId="2601" xr:uid="{08004A54-1889-4694-A0C7-1DC9D1D18C34}"/>
    <cellStyle name="RISKdurationTime 3 5 2" xfId="6038" xr:uid="{16AFFEAA-1C9C-4934-B111-91F154B1109B}"/>
    <cellStyle name="RISKdurationTime 3 6" xfId="2602" xr:uid="{F76AEE8D-D139-4132-ABAE-02AA817CE80D}"/>
    <cellStyle name="RISKdurationTime 3 6 2" xfId="6039" xr:uid="{08C0CDE5-759C-4372-A1E4-8D126A86FA86}"/>
    <cellStyle name="RISKdurationTime 3 7" xfId="6040" xr:uid="{0B86553A-6109-4E85-90AC-FF72F1817CBE}"/>
    <cellStyle name="RISKdurationTime 4" xfId="2603" xr:uid="{38EEC011-597E-46A3-AB62-59E404690D6D}"/>
    <cellStyle name="RISKdurationTime 4 2" xfId="2604" xr:uid="{27B64E4C-5EC6-4455-96D1-0CF90F012A41}"/>
    <cellStyle name="RISKdurationTime 4 2 2" xfId="6041" xr:uid="{2D58E599-F437-48C4-BCAC-0C4C95BB86BC}"/>
    <cellStyle name="RISKdurationTime 4 3" xfId="2605" xr:uid="{2A1F7969-6E72-44C7-A02D-EA70A4E8B2D0}"/>
    <cellStyle name="RISKdurationTime 4 3 2" xfId="6042" xr:uid="{0ADA6762-1B4B-4255-9FB8-36B8872E3843}"/>
    <cellStyle name="RISKdurationTime 4 4" xfId="2606" xr:uid="{76A1415F-2A4B-492D-B853-6A22E6110D8F}"/>
    <cellStyle name="RISKdurationTime 4 4 2" xfId="6043" xr:uid="{43433AA4-2C32-4EBA-8A40-9B12504BDAFE}"/>
    <cellStyle name="RISKdurationTime 4 5" xfId="2607" xr:uid="{4BCDAF73-20AA-42C0-8A4F-46D198CA6C79}"/>
    <cellStyle name="RISKdurationTime 4 5 2" xfId="6044" xr:uid="{459F0223-59F9-4C4D-BDAB-F663F47BB32D}"/>
    <cellStyle name="RISKdurationTime 4 6" xfId="2608" xr:uid="{09A38430-DFBA-4C3B-90E4-6D0A17969903}"/>
    <cellStyle name="RISKdurationTime 4 6 2" xfId="6045" xr:uid="{6EF9B2E7-C22B-4433-89D0-7ADA5FA63892}"/>
    <cellStyle name="RISKdurationTime 4 7" xfId="6046" xr:uid="{9D0F42BE-307D-4BB2-B37E-FBD6FE865781}"/>
    <cellStyle name="RISKdurationTime 5" xfId="6047" xr:uid="{72FC44A6-A411-4B76-8843-9D59DE13A14B}"/>
    <cellStyle name="RISKinNumber" xfId="2609" xr:uid="{CA954739-EBA5-41E6-9682-E946D7ED3583}"/>
    <cellStyle name="RISKinNumber 2" xfId="2610" xr:uid="{048B3046-8127-4F20-84F3-F08928EC61D4}"/>
    <cellStyle name="RISKinNumber 2 2" xfId="2611" xr:uid="{C11B92A0-34C5-4025-A673-3E0D7E1AE37E}"/>
    <cellStyle name="RISKinNumber 2 3" xfId="2612" xr:uid="{D0CE1837-68DA-4339-9BDE-08712BE882AE}"/>
    <cellStyle name="RISKinNumber 2 4" xfId="2613" xr:uid="{CA24FB28-EE81-44BB-87AD-5D56F68C5565}"/>
    <cellStyle name="RISKinNumber 2 5" xfId="2614" xr:uid="{9E3A7398-3FC3-46BC-A8BE-D289B14CB44B}"/>
    <cellStyle name="RISKinNumber 2 6" xfId="2615" xr:uid="{622C80FE-CD09-4FAB-9E46-5D64CC13226E}"/>
    <cellStyle name="RISKinNumber 2_ActiFijos" xfId="2616" xr:uid="{4E8E57CB-A06D-4CF5-9E42-0DBE6DABA1F7}"/>
    <cellStyle name="RISKinNumber 3" xfId="2617" xr:uid="{C9A607E0-6176-4324-8B34-B80262EB99BC}"/>
    <cellStyle name="RISKinNumber 3 2" xfId="2618" xr:uid="{A22DD0DE-6C79-4135-8426-B9F3F55B1A36}"/>
    <cellStyle name="RISKinNumber 3 3" xfId="2619" xr:uid="{FB251CB8-8DBB-4F0E-9853-404C379181A3}"/>
    <cellStyle name="RISKinNumber 3 4" xfId="2620" xr:uid="{70471EA4-00A4-42D1-A2AD-FB844E67BA84}"/>
    <cellStyle name="RISKinNumber 3 5" xfId="2621" xr:uid="{9C36926B-1A30-4040-BA27-17C6136E9637}"/>
    <cellStyle name="RISKinNumber 3 6" xfId="2622" xr:uid="{1622E38E-BAE1-48D6-8342-9ACE15AFCFA5}"/>
    <cellStyle name="RISKinNumber 3_ActiFijos" xfId="2623" xr:uid="{041F0FE6-833B-4A89-94E9-69414244B956}"/>
    <cellStyle name="RISKinNumber 4" xfId="2624" xr:uid="{1B89961B-32A2-4B7B-81F1-FB9B481DE07A}"/>
    <cellStyle name="RISKinNumber 4 2" xfId="2625" xr:uid="{EE7D0BBB-A710-4FA1-8D87-24A57D9FB0D6}"/>
    <cellStyle name="RISKinNumber 4 3" xfId="2626" xr:uid="{A7244070-7CCA-495E-97C3-FC6447D16B03}"/>
    <cellStyle name="RISKinNumber 4 4" xfId="2627" xr:uid="{D360AA1D-99BD-48CD-80FA-B1A110CFC03B}"/>
    <cellStyle name="RISKinNumber 4 5" xfId="2628" xr:uid="{DFC7E81A-4650-469A-BFAF-CA35F2469EFF}"/>
    <cellStyle name="RISKinNumber 4 6" xfId="2629" xr:uid="{ABDDD444-0956-4E12-87A9-61C760CFBF2C}"/>
    <cellStyle name="RISKinNumber 4_ActiFijos" xfId="2630" xr:uid="{887F1B36-2196-4925-87EB-2A4EF568101B}"/>
    <cellStyle name="RISKinNumber_Bases_Generales" xfId="2631" xr:uid="{2B46FCC1-540C-4641-9602-D3CFE9840579}"/>
    <cellStyle name="RISKlandrEdge" xfId="2632" xr:uid="{7A4FD55B-1FB9-4281-BBA9-A7DB7ED72305}"/>
    <cellStyle name="RISKlandrEdge 2" xfId="2633" xr:uid="{70CB1180-675F-4DF0-B7C7-D9670ABF3B8F}"/>
    <cellStyle name="RISKlandrEdge 2 2" xfId="2634" xr:uid="{A33A3556-6D8E-42D6-A775-C3A226D62D12}"/>
    <cellStyle name="RISKlandrEdge 2 2 2" xfId="6048" xr:uid="{02A2D21B-B832-4B17-B10A-42EDD5EA775B}"/>
    <cellStyle name="RISKlandrEdge 2 3" xfId="2635" xr:uid="{5DF33176-A495-4559-8B62-F8666D15E417}"/>
    <cellStyle name="RISKlandrEdge 2 3 2" xfId="6049" xr:uid="{ADB9AA10-4060-4336-AB4F-CBAE4DCF6AAA}"/>
    <cellStyle name="RISKlandrEdge 2 4" xfId="2636" xr:uid="{E2F5490A-2709-4AFE-A23A-2A8EF7C8A455}"/>
    <cellStyle name="RISKlandrEdge 2 4 2" xfId="6050" xr:uid="{89C752F7-695C-49A9-8409-1D0D71F1109D}"/>
    <cellStyle name="RISKlandrEdge 2 5" xfId="2637" xr:uid="{7D4FF666-A47A-4814-B450-6F53FD6F303F}"/>
    <cellStyle name="RISKlandrEdge 2 5 2" xfId="6051" xr:uid="{2C2E1824-D4D8-46A9-A8D9-25E5B3B82DB2}"/>
    <cellStyle name="RISKlandrEdge 2 6" xfId="2638" xr:uid="{2147FEB2-1BEE-469D-BA50-7AA21F125F86}"/>
    <cellStyle name="RISKlandrEdge 2 6 2" xfId="6052" xr:uid="{D34F9FA5-6E02-417E-A993-FC404294A702}"/>
    <cellStyle name="RISKlandrEdge 2 7" xfId="6053" xr:uid="{088F86E1-25AF-43E6-ABDF-F6F177D2585F}"/>
    <cellStyle name="RISKlandrEdge 3" xfId="2639" xr:uid="{594AE3B7-0B5E-4F0E-9CFD-C504E5323395}"/>
    <cellStyle name="RISKlandrEdge 3 2" xfId="2640" xr:uid="{65CD6F0A-F081-4EFD-B5CD-6F7FE5235C56}"/>
    <cellStyle name="RISKlandrEdge 3 2 2" xfId="6054" xr:uid="{10D96CB5-3D45-43A6-A35F-0D264F7B9A0A}"/>
    <cellStyle name="RISKlandrEdge 3 3" xfId="2641" xr:uid="{AC34CE27-A60B-4543-957A-D1D2DB91D674}"/>
    <cellStyle name="RISKlandrEdge 3 3 2" xfId="6055" xr:uid="{46FCA7DA-2531-4A61-9091-47C8A8AFD5B5}"/>
    <cellStyle name="RISKlandrEdge 3 4" xfId="2642" xr:uid="{51116868-9441-4C47-A9E5-8CF4BE168942}"/>
    <cellStyle name="RISKlandrEdge 3 4 2" xfId="6056" xr:uid="{7743654A-3416-4B16-A138-2F62277087F4}"/>
    <cellStyle name="RISKlandrEdge 3 5" xfId="2643" xr:uid="{2D02B987-6A8E-4C65-974F-48AF28566E16}"/>
    <cellStyle name="RISKlandrEdge 3 5 2" xfId="6057" xr:uid="{804F810A-ABF6-4141-8BE9-2887DFA18E62}"/>
    <cellStyle name="RISKlandrEdge 3 6" xfId="2644" xr:uid="{447CDC73-5265-4642-ABEE-E89168AFBF76}"/>
    <cellStyle name="RISKlandrEdge 3 6 2" xfId="6058" xr:uid="{41B3DC2D-D7BC-4DBA-9CCB-CF0359F1E173}"/>
    <cellStyle name="RISKlandrEdge 3 7" xfId="6059" xr:uid="{C634AC6A-9808-4E71-9A56-3ACAF5259A63}"/>
    <cellStyle name="RISKlandrEdge 4" xfId="2645" xr:uid="{24D4F78B-EB3A-41CD-88DE-BAEF8F1413C9}"/>
    <cellStyle name="RISKlandrEdge 4 2" xfId="2646" xr:uid="{C882535B-3BDC-4A0E-A52F-08CBBB9C4C4C}"/>
    <cellStyle name="RISKlandrEdge 4 2 2" xfId="6060" xr:uid="{3BBDCC54-AB40-403B-89A2-78FFAA091CC0}"/>
    <cellStyle name="RISKlandrEdge 4 3" xfId="2647" xr:uid="{8ADD35DA-2B95-411D-A240-9E26B53C0E52}"/>
    <cellStyle name="RISKlandrEdge 4 3 2" xfId="6061" xr:uid="{2977F24E-8083-42AB-BB28-05C77D0EF0D9}"/>
    <cellStyle name="RISKlandrEdge 4 4" xfId="2648" xr:uid="{78FAFC00-75CE-4DF7-8044-8DBFEBBD4863}"/>
    <cellStyle name="RISKlandrEdge 4 4 2" xfId="6062" xr:uid="{691262C1-0850-4D6F-AC5D-C7CCBDA3046A}"/>
    <cellStyle name="RISKlandrEdge 4 5" xfId="2649" xr:uid="{6E3776DC-A04E-4D07-B085-67EF5751B591}"/>
    <cellStyle name="RISKlandrEdge 4 5 2" xfId="6063" xr:uid="{D9C68EF3-C589-46E6-8D75-3156211CDADE}"/>
    <cellStyle name="RISKlandrEdge 4 6" xfId="2650" xr:uid="{0A71B590-36B1-4E8A-8793-D9FED1083AB7}"/>
    <cellStyle name="RISKlandrEdge 4 6 2" xfId="6064" xr:uid="{4A60D55A-094F-48E2-9D23-CA4368569490}"/>
    <cellStyle name="RISKlandrEdge 4 7" xfId="6065" xr:uid="{1D5298FD-659E-4DBD-854C-2D3DB18D8817}"/>
    <cellStyle name="RISKlandrEdge 5" xfId="6066" xr:uid="{800EBCE1-F5C5-4B25-A017-45CFD2506B6C}"/>
    <cellStyle name="RISKleftEdge" xfId="2651" xr:uid="{4F6BC3C2-FCFE-4AF1-B058-C48642D5016C}"/>
    <cellStyle name="RISKleftEdge 2" xfId="2652" xr:uid="{1226A26C-CE3C-4910-9E09-32F981CDB8D5}"/>
    <cellStyle name="RISKleftEdge 2 2" xfId="2653" xr:uid="{6EF6FA7D-8271-4080-8F3B-94112216DA44}"/>
    <cellStyle name="RISKleftEdge 2 2 2" xfId="6067" xr:uid="{C3397CD9-77C1-441A-B226-35A1558CE368}"/>
    <cellStyle name="RISKleftEdge 2 3" xfId="2654" xr:uid="{B630BE50-B3E5-4FAA-A651-40BEB5B9753D}"/>
    <cellStyle name="RISKleftEdge 2 3 2" xfId="6068" xr:uid="{F30D82A4-0A0A-4E12-A319-02AE4C388470}"/>
    <cellStyle name="RISKleftEdge 2 4" xfId="2655" xr:uid="{665C4EC0-B097-487C-85BE-18E5B0E8D4DD}"/>
    <cellStyle name="RISKleftEdge 2 4 2" xfId="6069" xr:uid="{2AAC1285-8874-4A32-B23D-CBC0125931E7}"/>
    <cellStyle name="RISKleftEdge 2 5" xfId="2656" xr:uid="{0E31612D-5DF1-43F1-8F92-0B00A48D8F1D}"/>
    <cellStyle name="RISKleftEdge 2 5 2" xfId="6070" xr:uid="{C96BB57D-C51F-40FC-A9E9-6CD341300412}"/>
    <cellStyle name="RISKleftEdge 2 6" xfId="2657" xr:uid="{70BDE6B8-F1E0-4F93-B8C5-8B48EEB5A4DB}"/>
    <cellStyle name="RISKleftEdge 2 6 2" xfId="6071" xr:uid="{ACB54A1F-2B47-4FA7-9E41-4929F798897C}"/>
    <cellStyle name="RISKleftEdge 2 7" xfId="6072" xr:uid="{054643E9-1FD9-4935-80CC-2E3A4C7F223A}"/>
    <cellStyle name="RISKleftEdge 3" xfId="2658" xr:uid="{4702700C-C1DC-45C2-A4C2-01BC1D015671}"/>
    <cellStyle name="RISKleftEdge 3 2" xfId="2659" xr:uid="{329A899D-46FB-4B17-9585-7499649B5BC8}"/>
    <cellStyle name="RISKleftEdge 3 2 2" xfId="6073" xr:uid="{8CCEC1AE-F983-446A-9C66-A1A3C6E73338}"/>
    <cellStyle name="RISKleftEdge 3 3" xfId="2660" xr:uid="{33C525FE-8942-447D-A4C5-2B5347B58F8D}"/>
    <cellStyle name="RISKleftEdge 3 3 2" xfId="6074" xr:uid="{1424FEFC-5F31-4F39-80F3-07CAFAB1CBE6}"/>
    <cellStyle name="RISKleftEdge 3 4" xfId="2661" xr:uid="{4B88618B-4E32-492B-8ED5-4D95BF91C2A1}"/>
    <cellStyle name="RISKleftEdge 3 4 2" xfId="6075" xr:uid="{2C20E471-5816-48DF-93F2-6C6CE646571F}"/>
    <cellStyle name="RISKleftEdge 3 5" xfId="2662" xr:uid="{E4421707-AA16-44A6-B60D-5BCD96CFF29E}"/>
    <cellStyle name="RISKleftEdge 3 5 2" xfId="6076" xr:uid="{ECC25641-B9BF-431B-8A05-13338D7A58BC}"/>
    <cellStyle name="RISKleftEdge 3 6" xfId="2663" xr:uid="{DAFB1880-7523-4E7F-A7AB-B4C505F1D661}"/>
    <cellStyle name="RISKleftEdge 3 6 2" xfId="6077" xr:uid="{1571E60C-BD50-46F2-8A71-23C011E85913}"/>
    <cellStyle name="RISKleftEdge 3 7" xfId="6078" xr:uid="{25947862-1F18-4B60-85C2-E8517C26FDE7}"/>
    <cellStyle name="RISKleftEdge 4" xfId="2664" xr:uid="{B6211474-008A-4D89-8C8A-2AF0D429FAD6}"/>
    <cellStyle name="RISKleftEdge 4 2" xfId="2665" xr:uid="{424CF68E-AA4A-448C-BFAF-72F31567B702}"/>
    <cellStyle name="RISKleftEdge 4 2 2" xfId="6079" xr:uid="{7FFD5591-D7B5-4165-B526-FBDC41949348}"/>
    <cellStyle name="RISKleftEdge 4 3" xfId="2666" xr:uid="{9A3AEACB-B1B3-4832-8E7D-CC614021CDAB}"/>
    <cellStyle name="RISKleftEdge 4 3 2" xfId="6080" xr:uid="{B50B6776-C8F9-444E-AF6A-C90A72DAE5A5}"/>
    <cellStyle name="RISKleftEdge 4 4" xfId="2667" xr:uid="{35ABE522-A5FD-448B-AA16-7CEC56268F3A}"/>
    <cellStyle name="RISKleftEdge 4 4 2" xfId="6081" xr:uid="{AC616A7B-7E0C-47B4-ACAB-240DBE562F42}"/>
    <cellStyle name="RISKleftEdge 4 5" xfId="2668" xr:uid="{3B0DFABD-F220-4FC3-B42F-171F0B2B7235}"/>
    <cellStyle name="RISKleftEdge 4 5 2" xfId="6082" xr:uid="{CAB2083B-8688-46D3-9076-49034AE3511C}"/>
    <cellStyle name="RISKleftEdge 4 6" xfId="2669" xr:uid="{1CAA79F0-3EAD-4C3B-BC53-55D6F01C45F2}"/>
    <cellStyle name="RISKleftEdge 4 6 2" xfId="6083" xr:uid="{F0D71655-BDF6-419D-BBB7-AF049F58A2A6}"/>
    <cellStyle name="RISKleftEdge 4 7" xfId="6084" xr:uid="{ED651C35-10D5-46CC-A42E-4CA506118B43}"/>
    <cellStyle name="RISKleftEdge 5" xfId="6085" xr:uid="{2B85DB04-A159-422A-A540-60FCEF238659}"/>
    <cellStyle name="RISKlightBoxed" xfId="2670" xr:uid="{0960BA09-7096-4CD0-94C4-09DD29BA650F}"/>
    <cellStyle name="RISKlightBoxed 2" xfId="2671" xr:uid="{DD651E07-A73A-4414-BFF8-328506B62A37}"/>
    <cellStyle name="RISKlightBoxed 2 2" xfId="2672" xr:uid="{4D392F77-197F-4198-8D44-2E14FD3F56BA}"/>
    <cellStyle name="RISKlightBoxed 2 2 2" xfId="2673" xr:uid="{5C8D4388-2EAB-49CB-9323-055FB54BDA46}"/>
    <cellStyle name="RISKlightBoxed 2 2 2 2" xfId="6086" xr:uid="{86752124-73A4-4D8F-9CAC-759B7D16BF1D}"/>
    <cellStyle name="RISKlightBoxed 2 2 3" xfId="6087" xr:uid="{C708EBC1-7F09-441B-9AE7-2210E900ADE3}"/>
    <cellStyle name="RISKlightBoxed 2 3" xfId="2674" xr:uid="{8A58F718-38B0-4F30-818A-D696E5BDD9D8}"/>
    <cellStyle name="RISKlightBoxed 2 3 2" xfId="2675" xr:uid="{26A19F76-F12D-46CD-992A-C8DD12E4D428}"/>
    <cellStyle name="RISKlightBoxed 2 3 2 2" xfId="6088" xr:uid="{66436CC1-A839-4F5C-AA44-F26C4F264433}"/>
    <cellStyle name="RISKlightBoxed 2 3 3" xfId="6089" xr:uid="{C37F52A2-E706-4984-A7A2-8E8BD14C7A7C}"/>
    <cellStyle name="RISKlightBoxed 2 4" xfId="2676" xr:uid="{CBAA52CD-FB99-4991-ADFF-68D3F2E2A6CE}"/>
    <cellStyle name="RISKlightBoxed 2 4 2" xfId="2677" xr:uid="{E097F906-4673-4C01-9808-0BC697D6F335}"/>
    <cellStyle name="RISKlightBoxed 2 4 2 2" xfId="6090" xr:uid="{93530B2D-5AC1-491D-AE1B-57FC99850103}"/>
    <cellStyle name="RISKlightBoxed 2 4 3" xfId="6091" xr:uid="{F7377FD6-2183-4CCD-9639-B85030011090}"/>
    <cellStyle name="RISKlightBoxed 2 5" xfId="2678" xr:uid="{705E37D4-735F-4F7E-8E24-AD45D8195F74}"/>
    <cellStyle name="RISKlightBoxed 2 5 2" xfId="6092" xr:uid="{698F81A1-2B0E-401A-B80E-A8DBA0A7C12A}"/>
    <cellStyle name="RISKlightBoxed 2 6" xfId="2679" xr:uid="{A96858FD-25FA-4E64-AF76-DE69716CC263}"/>
    <cellStyle name="RISKlightBoxed 2 6 2" xfId="6093" xr:uid="{92E12100-40F8-4F01-8196-A2A4C3478859}"/>
    <cellStyle name="RISKlightBoxed 2 7" xfId="6094" xr:uid="{F388AF12-5961-427C-B0DB-BAED8111E82E}"/>
    <cellStyle name="RISKlightBoxed 3" xfId="2680" xr:uid="{E34C272A-DA42-47DD-8168-6E90F0EE8B39}"/>
    <cellStyle name="RISKlightBoxed 3 2" xfId="2681" xr:uid="{11C0AA25-0A64-49CE-928B-1863772182A8}"/>
    <cellStyle name="RISKlightBoxed 3 2 2" xfId="2682" xr:uid="{C2736B19-6654-41F5-9097-7005AB85E04A}"/>
    <cellStyle name="RISKlightBoxed 3 2 2 2" xfId="6095" xr:uid="{450DCD48-8D52-4EE9-8F4B-D45B06351C20}"/>
    <cellStyle name="RISKlightBoxed 3 2 3" xfId="6096" xr:uid="{B1BC683C-CB58-40AC-9DC3-FAF4FD8690C1}"/>
    <cellStyle name="RISKlightBoxed 3 3" xfId="2683" xr:uid="{3AA3C167-7A62-48A4-9BC7-B5B21677CA4F}"/>
    <cellStyle name="RISKlightBoxed 3 3 2" xfId="2684" xr:uid="{77BBEE2D-422D-493D-A1D8-F868E53762F4}"/>
    <cellStyle name="RISKlightBoxed 3 3 2 2" xfId="6097" xr:uid="{83F1D784-1E04-4A16-8CD0-3AB6223635D4}"/>
    <cellStyle name="RISKlightBoxed 3 3 3" xfId="6098" xr:uid="{78D52B0A-8A4E-413A-B94B-81CFA97B7C4C}"/>
    <cellStyle name="RISKlightBoxed 3 4" xfId="2685" xr:uid="{FC3B6D08-3994-4831-B7FC-E21A5683AD04}"/>
    <cellStyle name="RISKlightBoxed 3 4 2" xfId="2686" xr:uid="{C36B6780-DD48-4BC1-8EB8-C9653705D83D}"/>
    <cellStyle name="RISKlightBoxed 3 4 2 2" xfId="6099" xr:uid="{676C6CBD-8ABF-47BB-BEB4-4314416FD752}"/>
    <cellStyle name="RISKlightBoxed 3 4 3" xfId="6100" xr:uid="{CD9FF75C-3375-491B-ABC0-55FD95B1119D}"/>
    <cellStyle name="RISKlightBoxed 3 5" xfId="2687" xr:uid="{29344EF3-CFA5-444D-9BAF-B8197A498C97}"/>
    <cellStyle name="RISKlightBoxed 3 5 2" xfId="6101" xr:uid="{39673009-CF46-4C86-94F7-3B535CCCAA2C}"/>
    <cellStyle name="RISKlightBoxed 3 6" xfId="2688" xr:uid="{F192A52A-538A-4B4A-8F31-4BBDB7A1E9B6}"/>
    <cellStyle name="RISKlightBoxed 3 6 2" xfId="6102" xr:uid="{06F4E8A6-6FC8-43DE-A9C3-1F44E999506E}"/>
    <cellStyle name="RISKlightBoxed 3 7" xfId="6103" xr:uid="{23539F7B-9E0D-4F16-A1EA-A1B7E0456195}"/>
    <cellStyle name="RISKlightBoxed 4" xfId="2689" xr:uid="{4301E9A2-48A8-4EED-AA98-D83ECFD01A30}"/>
    <cellStyle name="RISKlightBoxed 4 2" xfId="2690" xr:uid="{619E0619-5ABB-4F6F-A31E-D780B4F628D5}"/>
    <cellStyle name="RISKlightBoxed 4 2 2" xfId="2691" xr:uid="{1FAD6A46-010B-4409-9E7E-F56D00B47C53}"/>
    <cellStyle name="RISKlightBoxed 4 2 2 2" xfId="6104" xr:uid="{C9642F05-12A6-46E7-B40C-27E0FF836E1B}"/>
    <cellStyle name="RISKlightBoxed 4 2 3" xfId="6105" xr:uid="{98C1A611-0E7A-432F-9C7B-E3DAAC575947}"/>
    <cellStyle name="RISKlightBoxed 4 3" xfId="2692" xr:uid="{20E926A1-715E-434F-A262-0A36467290A2}"/>
    <cellStyle name="RISKlightBoxed 4 3 2" xfId="2693" xr:uid="{6FD1A534-3394-4553-AAC4-EE6C9318A531}"/>
    <cellStyle name="RISKlightBoxed 4 3 2 2" xfId="6106" xr:uid="{E26C5F31-33D0-405E-B214-7824D7D02FD8}"/>
    <cellStyle name="RISKlightBoxed 4 3 3" xfId="6107" xr:uid="{15FB1F48-3954-4D19-AB78-89E75EDAF8FC}"/>
    <cellStyle name="RISKlightBoxed 4 4" xfId="2694" xr:uid="{0DCEC4BA-DA8E-476B-857A-605E376ECFF8}"/>
    <cellStyle name="RISKlightBoxed 4 4 2" xfId="2695" xr:uid="{08210F1B-D8DC-48C0-9A79-D7A782BC8438}"/>
    <cellStyle name="RISKlightBoxed 4 4 2 2" xfId="6108" xr:uid="{8E204C53-7BD2-4C0B-BFB7-3020CA205A07}"/>
    <cellStyle name="RISKlightBoxed 4 4 3" xfId="6109" xr:uid="{6D2AF0F1-4854-465E-A658-85669AB14030}"/>
    <cellStyle name="RISKlightBoxed 4 5" xfId="2696" xr:uid="{3101CFE7-487C-4331-8C2B-D5B85229C4F7}"/>
    <cellStyle name="RISKlightBoxed 4 5 2" xfId="6110" xr:uid="{C2B10474-37D7-4989-ABCD-B8F650731A47}"/>
    <cellStyle name="RISKlightBoxed 4 6" xfId="2697" xr:uid="{6CBF147D-CA5C-4589-B54E-D44DDBA7A14E}"/>
    <cellStyle name="RISKlightBoxed 4 6 2" xfId="6111" xr:uid="{BD452EE5-9752-4D40-8D60-0BDDEA95E91E}"/>
    <cellStyle name="RISKlightBoxed 4 7" xfId="6112" xr:uid="{8BAE0810-49DC-40A4-9F0B-BDDB7E5A450D}"/>
    <cellStyle name="RISKlightBoxed 5" xfId="2698" xr:uid="{CF75CAE2-372E-417A-BA8A-E6597453E1DB}"/>
    <cellStyle name="RISKlightBoxed 5 2" xfId="6113" xr:uid="{044741AF-FE34-4015-B834-04838A31F36F}"/>
    <cellStyle name="RISKlightBoxed 6" xfId="2699" xr:uid="{4CD24495-7A7F-468E-BD56-FE952AE52C27}"/>
    <cellStyle name="RISKlightBoxed 6 2" xfId="6114" xr:uid="{472EAB06-1CCA-44AB-9403-5ACCA3D33819}"/>
    <cellStyle name="RISKlightBoxed 7" xfId="2700" xr:uid="{C899DBFD-AECB-40CA-A6FC-D027097CA8AE}"/>
    <cellStyle name="RISKlightBoxed 7 2" xfId="6115" xr:uid="{3A34FF25-AD77-4AC7-BEC0-8C854C31E8CF}"/>
    <cellStyle name="RISKlightBoxed 8" xfId="6116" xr:uid="{6D9BF7CE-49AF-48AC-BCCB-47FF580C81A0}"/>
    <cellStyle name="RISKlightBoxed_Información relacionada" xfId="2701" xr:uid="{5C68AAE4-D128-4DBA-9B3C-705C200C7E7B}"/>
    <cellStyle name="RISKltandbEdge" xfId="2702" xr:uid="{DDA8645A-9126-463E-B31D-C65736720DA3}"/>
    <cellStyle name="RISKltandbEdge 2" xfId="2703" xr:uid="{695DA1A2-F9DA-4B16-8A93-81D79923E2DB}"/>
    <cellStyle name="RISKltandbEdge 2 2" xfId="2704" xr:uid="{1AE4455F-2944-4ABE-B6F7-7D7EEEA183ED}"/>
    <cellStyle name="RISKltandbEdge 2 2 2" xfId="2705" xr:uid="{295128E4-444E-4A70-81EC-B017BAEB5461}"/>
    <cellStyle name="RISKltandbEdge 2 2 2 2" xfId="6117" xr:uid="{2165BB10-4B57-4667-84C5-C11A879490A7}"/>
    <cellStyle name="RISKltandbEdge 2 2 3" xfId="6118" xr:uid="{4ADCBFE6-AF56-451D-994B-7F3AF039879B}"/>
    <cellStyle name="RISKltandbEdge 2 3" xfId="2706" xr:uid="{4DBC9166-3CFA-4A16-9EBE-B7948B9B06D2}"/>
    <cellStyle name="RISKltandbEdge 2 3 2" xfId="2707" xr:uid="{5A06E96F-2086-41EA-A0D5-E255CB22784C}"/>
    <cellStyle name="RISKltandbEdge 2 3 2 2" xfId="6119" xr:uid="{8C9C0A0E-6301-4BA5-9C4A-6C56021C47E0}"/>
    <cellStyle name="RISKltandbEdge 2 3 3" xfId="6120" xr:uid="{74E2AB06-C02B-4B31-A582-D04AEDF60944}"/>
    <cellStyle name="RISKltandbEdge 2 4" xfId="2708" xr:uid="{D7DC8F7C-1DDE-469C-92B7-99CF94AE728C}"/>
    <cellStyle name="RISKltandbEdge 2 4 2" xfId="2709" xr:uid="{18ABC6ED-A94F-433D-ACF4-C1E16577E62C}"/>
    <cellStyle name="RISKltandbEdge 2 4 2 2" xfId="6121" xr:uid="{ACCDEA3A-6191-4BFC-BFCC-9A716E79894C}"/>
    <cellStyle name="RISKltandbEdge 2 4 3" xfId="6122" xr:uid="{DD4A43A4-B676-445D-9AB0-72EC06C5E67F}"/>
    <cellStyle name="RISKltandbEdge 2 5" xfId="2710" xr:uid="{2B55EC13-175A-4A64-AAA7-FAF52D1F588A}"/>
    <cellStyle name="RISKltandbEdge 2 5 2" xfId="6123" xr:uid="{821A82B6-7010-4448-A244-EDDB413E75D9}"/>
    <cellStyle name="RISKltandbEdge 2 6" xfId="2711" xr:uid="{784248F8-0BA8-4FD1-8BB5-33A098F479A5}"/>
    <cellStyle name="RISKltandbEdge 2 6 2" xfId="6124" xr:uid="{913E53DB-C49E-4F9B-8416-0B5B04C3D578}"/>
    <cellStyle name="RISKltandbEdge 2 7" xfId="6125" xr:uid="{2E298695-5B67-40BF-9FF8-3C6E644405B0}"/>
    <cellStyle name="RISKltandbEdge 3" xfId="2712" xr:uid="{EE0F9C40-FA81-46E6-A416-B2DE996F2B9D}"/>
    <cellStyle name="RISKltandbEdge 3 2" xfId="2713" xr:uid="{B872C34E-68A5-4203-9A59-7D5830E5E669}"/>
    <cellStyle name="RISKltandbEdge 3 2 2" xfId="2714" xr:uid="{890FE095-4EB9-48AA-A1DA-F53ECC52276F}"/>
    <cellStyle name="RISKltandbEdge 3 2 2 2" xfId="6126" xr:uid="{E199E17C-967A-4DB8-8F7D-73E49BB78BD4}"/>
    <cellStyle name="RISKltandbEdge 3 2 3" xfId="6127" xr:uid="{EFE43784-803D-473C-B67E-EF7B52B1A07D}"/>
    <cellStyle name="RISKltandbEdge 3 3" xfId="2715" xr:uid="{BA175FFF-4F75-4A91-BD50-0606CAD7F2D4}"/>
    <cellStyle name="RISKltandbEdge 3 3 2" xfId="2716" xr:uid="{9A690B55-AC29-4CEF-886D-248F50719C10}"/>
    <cellStyle name="RISKltandbEdge 3 3 2 2" xfId="6128" xr:uid="{47138D97-1089-435E-A5C0-84DB3FCD6935}"/>
    <cellStyle name="RISKltandbEdge 3 3 3" xfId="6129" xr:uid="{D3980DC0-83CF-4FCD-9E6C-B9BD8C783685}"/>
    <cellStyle name="RISKltandbEdge 3 4" xfId="2717" xr:uid="{B7757F4F-F9EC-4CC2-80A8-C7CD9B636935}"/>
    <cellStyle name="RISKltandbEdge 3 4 2" xfId="2718" xr:uid="{6BE2E389-37DB-44DD-8C87-825342F2C962}"/>
    <cellStyle name="RISKltandbEdge 3 4 2 2" xfId="6130" xr:uid="{D9A82362-BF84-4F06-A675-D4D89EBD7070}"/>
    <cellStyle name="RISKltandbEdge 3 4 3" xfId="6131" xr:uid="{263DA8E2-5128-4394-A881-B9C7662473FF}"/>
    <cellStyle name="RISKltandbEdge 3 5" xfId="2719" xr:uid="{0EDAA54B-A932-430A-9613-1A276AFBE003}"/>
    <cellStyle name="RISKltandbEdge 3 5 2" xfId="6132" xr:uid="{32B1519A-FFDA-4E42-AA16-96AD5ED7BE18}"/>
    <cellStyle name="RISKltandbEdge 3 6" xfId="2720" xr:uid="{DC10B19B-6783-48C4-8CD8-7E293113199F}"/>
    <cellStyle name="RISKltandbEdge 3 6 2" xfId="6133" xr:uid="{24F73C18-1376-4E39-9073-AED7883AA3B3}"/>
    <cellStyle name="RISKltandbEdge 3 7" xfId="6134" xr:uid="{694B5641-13CC-4D1F-BA1B-B7DD101C1175}"/>
    <cellStyle name="RISKltandbEdge 4" xfId="2721" xr:uid="{7727058F-7833-4F89-A6C0-77CCF88C1177}"/>
    <cellStyle name="RISKltandbEdge 4 2" xfId="2722" xr:uid="{EF9752B9-BBA3-4FA7-B3A9-F94D6AC66E12}"/>
    <cellStyle name="RISKltandbEdge 4 2 2" xfId="2723" xr:uid="{79868369-6511-427D-B126-BE43D647232A}"/>
    <cellStyle name="RISKltandbEdge 4 2 2 2" xfId="6135" xr:uid="{AE606CB3-5284-4E22-AEAE-D7C917AD4C2E}"/>
    <cellStyle name="RISKltandbEdge 4 2 3" xfId="6136" xr:uid="{A066EAD4-D775-4AA8-B7CE-A0C6CEB682F7}"/>
    <cellStyle name="RISKltandbEdge 4 3" xfId="2724" xr:uid="{F116D8E6-A67F-4A59-BB61-4BAB22E5B603}"/>
    <cellStyle name="RISKltandbEdge 4 3 2" xfId="2725" xr:uid="{1CB55C3B-6D26-4C28-8C5E-93DD9084ECC5}"/>
    <cellStyle name="RISKltandbEdge 4 3 2 2" xfId="6137" xr:uid="{775B552C-9A53-45F4-9D5A-231ADC17FAE5}"/>
    <cellStyle name="RISKltandbEdge 4 3 3" xfId="6138" xr:uid="{F604142F-9140-4C01-BBD6-24BC7FE7F893}"/>
    <cellStyle name="RISKltandbEdge 4 4" xfId="2726" xr:uid="{6CF01DDB-391A-42A8-ABB5-CB7789877A29}"/>
    <cellStyle name="RISKltandbEdge 4 4 2" xfId="2727" xr:uid="{1D52B7F3-AB5F-4BFC-9D72-38053F04F83B}"/>
    <cellStyle name="RISKltandbEdge 4 4 2 2" xfId="6139" xr:uid="{7B523C5E-F8D5-4ADE-A02D-416241D25205}"/>
    <cellStyle name="RISKltandbEdge 4 4 3" xfId="6140" xr:uid="{6965379D-D298-483C-88DF-63AE4083BD93}"/>
    <cellStyle name="RISKltandbEdge 4 5" xfId="2728" xr:uid="{4405B70F-5CA2-45D9-8469-BF79B6A968B3}"/>
    <cellStyle name="RISKltandbEdge 4 5 2" xfId="6141" xr:uid="{C6BA2260-CB5A-40EB-AF9F-BD2555E2649A}"/>
    <cellStyle name="RISKltandbEdge 4 6" xfId="2729" xr:uid="{C78A0396-9F4E-44E3-8A34-2CDBE87AF1F3}"/>
    <cellStyle name="RISKltandbEdge 4 6 2" xfId="6142" xr:uid="{3E5CF0DB-88E5-4D06-A90F-304DCB39E54A}"/>
    <cellStyle name="RISKltandbEdge 4 7" xfId="6143" xr:uid="{1DA97EAA-BF47-433C-A22B-669D42E67F6F}"/>
    <cellStyle name="RISKltandbEdge 5" xfId="2730" xr:uid="{F953E28B-D290-4559-9CA3-7DF8AA319AFE}"/>
    <cellStyle name="RISKltandbEdge 5 2" xfId="6144" xr:uid="{EFB3C069-EC92-4316-8D78-D2F04DCD4984}"/>
    <cellStyle name="RISKltandbEdge 6" xfId="2731" xr:uid="{B3A55BA9-85DE-4ECA-B77E-64492A0CCEDC}"/>
    <cellStyle name="RISKltandbEdge 6 2" xfId="6145" xr:uid="{1C6C4A02-0934-4B7A-9C39-34755C62D375}"/>
    <cellStyle name="RISKltandbEdge 7" xfId="2732" xr:uid="{F8FC1D17-3F09-4641-93E5-C5EE04988556}"/>
    <cellStyle name="RISKltandbEdge 7 2" xfId="6146" xr:uid="{D1879229-80A1-477C-908E-8A923532AA4F}"/>
    <cellStyle name="RISKltandbEdge 8" xfId="6147" xr:uid="{FCB2D660-ACE6-4CF9-8041-70F9CAFAC547}"/>
    <cellStyle name="RISKltandbEdge_PyG" xfId="2733" xr:uid="{65FFC24D-63CB-4D95-82D0-77224CB3423D}"/>
    <cellStyle name="RISKnormBoxed" xfId="2734" xr:uid="{AB8486AA-6875-4102-B5FD-6C5866D1592D}"/>
    <cellStyle name="RISKnormBoxed 2" xfId="2735" xr:uid="{C8DDC618-AD85-44EB-8BBF-006CA545FCF1}"/>
    <cellStyle name="RISKnormBoxed 2 2" xfId="2736" xr:uid="{A3FAAA61-F85D-444C-B465-8A62D0920818}"/>
    <cellStyle name="RISKnormBoxed 2 2 2" xfId="2737" xr:uid="{0BBD47F3-742A-44B4-A6C8-7F2DCB978D27}"/>
    <cellStyle name="RISKnormBoxed 2 2 2 2" xfId="6148" xr:uid="{B653E79D-5B76-4356-B345-3E28BF76CD39}"/>
    <cellStyle name="RISKnormBoxed 2 2 3" xfId="6149" xr:uid="{F471083D-A4CA-4D88-89F5-56C124D30476}"/>
    <cellStyle name="RISKnormBoxed 2 3" xfId="2738" xr:uid="{DD3E7B08-56E1-472A-AD94-D416DDEEC114}"/>
    <cellStyle name="RISKnormBoxed 2 3 2" xfId="2739" xr:uid="{4E798337-2456-4163-9545-1ABECF1E1AC4}"/>
    <cellStyle name="RISKnormBoxed 2 3 2 2" xfId="6150" xr:uid="{20A6E84C-2FB5-4460-B292-F7D85BE42D21}"/>
    <cellStyle name="RISKnormBoxed 2 3 3" xfId="6151" xr:uid="{98564338-3D51-49AE-81D1-6CF891908854}"/>
    <cellStyle name="RISKnormBoxed 2 4" xfId="2740" xr:uid="{309AC56D-764E-489B-8BC7-DFCCE0C15B19}"/>
    <cellStyle name="RISKnormBoxed 2 4 2" xfId="2741" xr:uid="{F4E9C48A-7D60-4ED1-B063-A02A26BD44D8}"/>
    <cellStyle name="RISKnormBoxed 2 4 2 2" xfId="6152" xr:uid="{3961AD19-D473-4E7D-832B-D97605FC7A84}"/>
    <cellStyle name="RISKnormBoxed 2 4 3" xfId="6153" xr:uid="{57EBBD1C-2924-4CFD-B3C4-9AE4C5D74773}"/>
    <cellStyle name="RISKnormBoxed 2 5" xfId="2742" xr:uid="{8161C6B8-750C-4031-93E4-9C0C6E148C71}"/>
    <cellStyle name="RISKnormBoxed 2 5 2" xfId="6154" xr:uid="{3B5B3BC8-C0B6-4C18-A686-681218FB02D8}"/>
    <cellStyle name="RISKnormBoxed 2 6" xfId="2743" xr:uid="{133A473C-3C61-4C9F-8409-A8C2FD347FEF}"/>
    <cellStyle name="RISKnormBoxed 2 6 2" xfId="6155" xr:uid="{C2289ACB-459D-4393-A9D6-015A2AD505DE}"/>
    <cellStyle name="RISKnormBoxed 2 7" xfId="6156" xr:uid="{76569669-0F5E-4622-A4D2-0A4BA1A3CD75}"/>
    <cellStyle name="RISKnormBoxed 3" xfId="2744" xr:uid="{76290123-8C6B-428A-BAD2-A4F6E4E517BD}"/>
    <cellStyle name="RISKnormBoxed 3 2" xfId="2745" xr:uid="{864CA68B-3A7E-4606-8229-E559F8D4F3EC}"/>
    <cellStyle name="RISKnormBoxed 3 2 2" xfId="2746" xr:uid="{3E4C17F6-C4EF-45F2-A33E-0CCAF2C252B3}"/>
    <cellStyle name="RISKnormBoxed 3 2 2 2" xfId="6157" xr:uid="{C91A888F-E001-4AD2-AB44-73832E82F9AC}"/>
    <cellStyle name="RISKnormBoxed 3 2 3" xfId="6158" xr:uid="{C4587D01-6296-437C-87E8-27B0219F92A1}"/>
    <cellStyle name="RISKnormBoxed 3 3" xfId="2747" xr:uid="{9606662D-93C8-4A83-A252-3DB98FBFCAAA}"/>
    <cellStyle name="RISKnormBoxed 3 3 2" xfId="2748" xr:uid="{0CA6449A-F68A-47AE-A0FC-BD5D7F239338}"/>
    <cellStyle name="RISKnormBoxed 3 3 2 2" xfId="6159" xr:uid="{B5FA5226-B39D-4862-9129-28B2BB7D6BDE}"/>
    <cellStyle name="RISKnormBoxed 3 3 3" xfId="6160" xr:uid="{87378A84-6208-4A72-A832-F19F0FC9DE69}"/>
    <cellStyle name="RISKnormBoxed 3 4" xfId="2749" xr:uid="{0896AFB6-59F1-4E50-80C2-25DBD9403C35}"/>
    <cellStyle name="RISKnormBoxed 3 4 2" xfId="2750" xr:uid="{0CF7893B-D522-438E-BE27-FFF9B2B340FD}"/>
    <cellStyle name="RISKnormBoxed 3 4 2 2" xfId="6161" xr:uid="{D15A97B9-0E80-4996-8EC4-283695314510}"/>
    <cellStyle name="RISKnormBoxed 3 4 3" xfId="6162" xr:uid="{37231B72-AA85-4286-80AA-28932743DA2C}"/>
    <cellStyle name="RISKnormBoxed 3 5" xfId="2751" xr:uid="{1A9FF45E-A629-4CFC-8CD1-02EED169B9BD}"/>
    <cellStyle name="RISKnormBoxed 3 5 2" xfId="6163" xr:uid="{6401AAE2-AFF0-4087-8B13-338313155309}"/>
    <cellStyle name="RISKnormBoxed 3 6" xfId="2752" xr:uid="{3BC4A166-D043-46CE-9D57-DB2992A0CE9F}"/>
    <cellStyle name="RISKnormBoxed 3 6 2" xfId="6164" xr:uid="{1BBB972A-4717-45B7-A31C-B891D7446C0A}"/>
    <cellStyle name="RISKnormBoxed 3 7" xfId="6165" xr:uid="{B71EAE80-148C-4B3F-81CB-B4F163F2BF55}"/>
    <cellStyle name="RISKnormBoxed 4" xfId="2753" xr:uid="{B8F75B84-7ABC-4F53-9C5C-C0D40BD68486}"/>
    <cellStyle name="RISKnormBoxed 4 2" xfId="2754" xr:uid="{0C465C05-0DA5-4685-AE78-E23362F0F2D3}"/>
    <cellStyle name="RISKnormBoxed 4 2 2" xfId="2755" xr:uid="{62DB2CAC-0587-4383-8E77-A13CA26BB24A}"/>
    <cellStyle name="RISKnormBoxed 4 2 2 2" xfId="6166" xr:uid="{33A299EB-902A-4404-B108-B0A0FC0E761A}"/>
    <cellStyle name="RISKnormBoxed 4 2 3" xfId="6167" xr:uid="{DD29F9B3-538C-481A-A2BC-3312DC7B4772}"/>
    <cellStyle name="RISKnormBoxed 4 3" xfId="2756" xr:uid="{1FDA041D-4EC3-49FD-ACA9-52F6EFF9988F}"/>
    <cellStyle name="RISKnormBoxed 4 3 2" xfId="2757" xr:uid="{BE1FB552-DE5E-437F-A97E-7C71B344CC5A}"/>
    <cellStyle name="RISKnormBoxed 4 3 2 2" xfId="6168" xr:uid="{06032C44-1388-4944-938F-322D5FC62671}"/>
    <cellStyle name="RISKnormBoxed 4 3 3" xfId="6169" xr:uid="{74C903B7-FE6C-4638-9441-31A5A27F502B}"/>
    <cellStyle name="RISKnormBoxed 4 4" xfId="2758" xr:uid="{2D299888-FFDE-4E21-8BAD-F427EEABAE42}"/>
    <cellStyle name="RISKnormBoxed 4 4 2" xfId="2759" xr:uid="{EA5D6D6D-C1BD-4AC3-9F0F-8F3BC80FF6A2}"/>
    <cellStyle name="RISKnormBoxed 4 4 2 2" xfId="6170" xr:uid="{27551610-C911-4C4E-BC72-0AF7CB8D99C9}"/>
    <cellStyle name="RISKnormBoxed 4 4 3" xfId="6171" xr:uid="{FEF65378-1EF9-4058-9967-BCC5A2089573}"/>
    <cellStyle name="RISKnormBoxed 4 5" xfId="2760" xr:uid="{188C7523-FBA8-4E15-BA30-58E134EC803E}"/>
    <cellStyle name="RISKnormBoxed 4 5 2" xfId="6172" xr:uid="{591D5921-6D8E-48F3-8D23-077ECF17E716}"/>
    <cellStyle name="RISKnormBoxed 4 6" xfId="2761" xr:uid="{988CBCCA-658D-4CFF-85EA-9B952C690049}"/>
    <cellStyle name="RISKnormBoxed 4 6 2" xfId="6173" xr:uid="{9A7671D5-9CFF-40E1-B9E1-1D86E1AC5ABD}"/>
    <cellStyle name="RISKnormBoxed 4 7" xfId="6174" xr:uid="{3CAAFB3D-D5C1-47EF-BA4E-A7964FD26A13}"/>
    <cellStyle name="RISKnormBoxed 5" xfId="2762" xr:uid="{F87F27A3-5CEB-47F2-8CB0-D9CDE2119BC3}"/>
    <cellStyle name="RISKnormBoxed 5 2" xfId="6175" xr:uid="{596A74BA-2E48-4E81-981D-62BEA80E5CC8}"/>
    <cellStyle name="RISKnormBoxed 6" xfId="2763" xr:uid="{4DFC563D-324F-4C7E-BE44-386137C977CE}"/>
    <cellStyle name="RISKnormBoxed 6 2" xfId="6176" xr:uid="{90B55D14-560E-4D79-947A-587536B5E844}"/>
    <cellStyle name="RISKnormBoxed 7" xfId="2764" xr:uid="{FD9BA4B2-5001-46E0-AD2F-4DB62B6AEB65}"/>
    <cellStyle name="RISKnormBoxed 7 2" xfId="6177" xr:uid="{EA10F72F-EFE1-45BA-B578-4FA58B27CD2B}"/>
    <cellStyle name="RISKnormBoxed 8" xfId="6178" xr:uid="{D547286E-682A-4008-8CED-41FB8F0112FB}"/>
    <cellStyle name="RISKnormBoxed_Información relacionada" xfId="2765" xr:uid="{F7F3697F-1548-46BB-9D39-E3F032475F69}"/>
    <cellStyle name="RISKnormCenter" xfId="2766" xr:uid="{031097B8-E3FC-461E-B6A5-0625610E6E83}"/>
    <cellStyle name="RISKnormCenter 2" xfId="2767" xr:uid="{4BB776B7-549C-4C43-AABD-4D543C088A32}"/>
    <cellStyle name="RISKnormCenter 2 2" xfId="2768" xr:uid="{7B98B38C-8428-41A0-99B0-F4DD75ADB38A}"/>
    <cellStyle name="RISKnormCenter 2 2 2" xfId="6179" xr:uid="{A36810C8-4DDF-489F-A570-644F5C524A10}"/>
    <cellStyle name="RISKnormCenter 2 3" xfId="2769" xr:uid="{0A606686-3990-48B2-99FC-B3A8EE441FCB}"/>
    <cellStyle name="RISKnormCenter 2 3 2" xfId="6180" xr:uid="{D6735869-1718-4B2A-926D-F81F0030434C}"/>
    <cellStyle name="RISKnormCenter 2 4" xfId="2770" xr:uid="{21DBBE38-38F1-4052-95F9-8A5AA39D4295}"/>
    <cellStyle name="RISKnormCenter 2 4 2" xfId="6181" xr:uid="{E75F999E-A16D-4B78-97E2-B681ECD25C6B}"/>
    <cellStyle name="RISKnormCenter 2 5" xfId="2771" xr:uid="{840D735A-2F28-43E2-90C4-18FDFC68564A}"/>
    <cellStyle name="RISKnormCenter 2 5 2" xfId="6182" xr:uid="{26AE7FBE-B818-40E0-9CC0-D9B2563BC98F}"/>
    <cellStyle name="RISKnormCenter 2 6" xfId="2772" xr:uid="{19682C18-7F92-412F-AED2-21637037B6E3}"/>
    <cellStyle name="RISKnormCenter 2 6 2" xfId="6183" xr:uid="{EA6B8528-EC0E-4CB0-9FC9-595B22899236}"/>
    <cellStyle name="RISKnormCenter 2 7" xfId="6184" xr:uid="{79190914-0656-40A8-BAC4-B79E1FEB2960}"/>
    <cellStyle name="RISKnormCenter 3" xfId="2773" xr:uid="{AE2D34A3-CED0-4B1F-BAAD-9C23743104E8}"/>
    <cellStyle name="RISKnormCenter 3 2" xfId="2774" xr:uid="{7A474DD0-7C1D-4DDB-B5A6-691AF37C12B1}"/>
    <cellStyle name="RISKnormCenter 3 2 2" xfId="6185" xr:uid="{9C530E25-626A-4A90-A64F-B72CD89A4F4D}"/>
    <cellStyle name="RISKnormCenter 3 3" xfId="2775" xr:uid="{EBB09D62-E92E-41C1-975C-D49B702BD7C9}"/>
    <cellStyle name="RISKnormCenter 3 3 2" xfId="6186" xr:uid="{09E6DB41-88FD-4CB6-84FF-FE3D22539C02}"/>
    <cellStyle name="RISKnormCenter 3 4" xfId="2776" xr:uid="{90310779-051C-4629-88A4-14C9352D5D67}"/>
    <cellStyle name="RISKnormCenter 3 4 2" xfId="6187" xr:uid="{9103365F-6982-4551-BCE3-076C1B31CC30}"/>
    <cellStyle name="RISKnormCenter 3 5" xfId="2777" xr:uid="{EF4F97C7-17CB-496E-89A0-5184D6D852EB}"/>
    <cellStyle name="RISKnormCenter 3 5 2" xfId="6188" xr:uid="{3CA9074B-7ACA-42F9-801F-8496FF8149EF}"/>
    <cellStyle name="RISKnormCenter 3 6" xfId="2778" xr:uid="{A9CC5123-5D4C-4AFF-A0CC-9F701508914C}"/>
    <cellStyle name="RISKnormCenter 3 6 2" xfId="6189" xr:uid="{B2A64C70-3C9F-43BA-A8C2-4331EF3E18B8}"/>
    <cellStyle name="RISKnormCenter 3 7" xfId="6190" xr:uid="{87768926-F823-4AB5-8954-4B02EBFB56CA}"/>
    <cellStyle name="RISKnormCenter 4" xfId="2779" xr:uid="{FF71E35F-199B-45B5-B2E4-022476483E00}"/>
    <cellStyle name="RISKnormCenter 4 2" xfId="2780" xr:uid="{54A42A4A-CC87-4E8A-8401-3DCA2167FB04}"/>
    <cellStyle name="RISKnormCenter 4 2 2" xfId="6191" xr:uid="{0FC250BA-775F-423D-8D47-71501B20B164}"/>
    <cellStyle name="RISKnormCenter 4 3" xfId="2781" xr:uid="{0252C4FF-AC88-45A2-93EB-9E1340B9F17B}"/>
    <cellStyle name="RISKnormCenter 4 3 2" xfId="6192" xr:uid="{3509555E-C39A-417C-A6D7-AF9703C2514D}"/>
    <cellStyle name="RISKnormCenter 4 4" xfId="2782" xr:uid="{360A2169-534D-4443-AE77-CC7469F6206E}"/>
    <cellStyle name="RISKnormCenter 4 4 2" xfId="6193" xr:uid="{B980BBD3-23A6-4655-8B95-5170B2E5ECDD}"/>
    <cellStyle name="RISKnormCenter 4 5" xfId="2783" xr:uid="{F791D856-AD8C-4CA3-8EB3-63CBA5D77EB9}"/>
    <cellStyle name="RISKnormCenter 4 5 2" xfId="6194" xr:uid="{07F34C4A-1EE6-4A9C-950C-169CD9C3903B}"/>
    <cellStyle name="RISKnormCenter 4 6" xfId="2784" xr:uid="{A10EEF30-B40B-4106-A5B7-39934654CB9B}"/>
    <cellStyle name="RISKnormCenter 4 6 2" xfId="6195" xr:uid="{EA0440FB-C5F8-4C2F-A79C-4F39922E5F66}"/>
    <cellStyle name="RISKnormCenter 4 7" xfId="6196" xr:uid="{240D8647-ADFA-491C-BB8C-3C7719BBF496}"/>
    <cellStyle name="RISKnormCenter 5" xfId="6197" xr:uid="{E489D7CD-E7E4-4708-8359-18CFE580950B}"/>
    <cellStyle name="RISKnormHeading" xfId="2785" xr:uid="{80B1F205-8D38-495D-9282-A763D0A09E16}"/>
    <cellStyle name="RISKnormHeading 2" xfId="2786" xr:uid="{FA8C8F4E-984B-487D-8D56-A004838C2717}"/>
    <cellStyle name="RISKnormHeading 2 2" xfId="2787" xr:uid="{CE96275E-9D88-4F54-A32C-078CFE0F9F01}"/>
    <cellStyle name="RISKnormHeading 2 3" xfId="2788" xr:uid="{FC5F8C29-3FF8-4A24-956D-AACE44F4FB47}"/>
    <cellStyle name="RISKnormHeading 2 4" xfId="2789" xr:uid="{42D8A0DF-5B2E-42CF-8CF5-B3D8CF87820C}"/>
    <cellStyle name="RISKnormHeading 2 5" xfId="2790" xr:uid="{0BC87628-1518-4D74-A82D-CA3975D50514}"/>
    <cellStyle name="RISKnormHeading 2 6" xfId="2791" xr:uid="{BDCAE791-B926-4FB3-BBE3-8DAEF58C4D7B}"/>
    <cellStyle name="RISKnormHeading 2_ActiFijos" xfId="2792" xr:uid="{AB159135-9D42-4EE4-8C64-BDACFACAB863}"/>
    <cellStyle name="RISKnormHeading 3" xfId="2793" xr:uid="{DB8DFC5E-FE32-4064-8BB1-F361C221F817}"/>
    <cellStyle name="RISKnormHeading 3 2" xfId="2794" xr:uid="{A1A417A3-D665-494C-8988-1DFFD94A524E}"/>
    <cellStyle name="RISKnormHeading 3 3" xfId="2795" xr:uid="{01DDBDF2-E451-4A74-8F92-46BCDDFB13E3}"/>
    <cellStyle name="RISKnormHeading 3 4" xfId="2796" xr:uid="{8AEF7CE1-D884-49D9-AF54-6FEF4E55F419}"/>
    <cellStyle name="RISKnormHeading 3 5" xfId="2797" xr:uid="{B6A1423C-8DC6-4D45-A6A3-55EBCEF55163}"/>
    <cellStyle name="RISKnormHeading 3 6" xfId="2798" xr:uid="{E13B8582-83C6-42CB-9E1F-B89199159FEA}"/>
    <cellStyle name="RISKnormHeading 3_ActiFijos" xfId="2799" xr:uid="{91A9007F-2F89-4DF5-A041-5D2B52B69924}"/>
    <cellStyle name="RISKnormHeading 4" xfId="2800" xr:uid="{9D4E80F7-CF02-4140-A2E7-08161C4EBD8B}"/>
    <cellStyle name="RISKnormHeading 4 2" xfId="2801" xr:uid="{5C60294E-D039-482A-8A58-5716E6E030EC}"/>
    <cellStyle name="RISKnormHeading 4 3" xfId="2802" xr:uid="{D60E01C2-F620-400E-A02B-CD60316342BA}"/>
    <cellStyle name="RISKnormHeading 4 4" xfId="2803" xr:uid="{678DE1B9-2888-403E-9F6B-8E16A3E8E3CA}"/>
    <cellStyle name="RISKnormHeading 4 5" xfId="2804" xr:uid="{E19ECC8A-CFA9-41EC-B898-6AC158CE4118}"/>
    <cellStyle name="RISKnormHeading 4 6" xfId="2805" xr:uid="{90813E7D-141B-42D4-B554-A727C9E8B5DA}"/>
    <cellStyle name="RISKnormHeading 4_ActiFijos" xfId="2806" xr:uid="{6D88C2F8-5814-4308-80D4-89ECE3880435}"/>
    <cellStyle name="RISKnormHeading_Bases_Generales" xfId="2807" xr:uid="{A0901AF6-D974-414A-B513-9575D6A08CEE}"/>
    <cellStyle name="RISKnormItal" xfId="2808" xr:uid="{592B8432-4F54-48A5-8628-4D558C270A0C}"/>
    <cellStyle name="RISKnormItal 2" xfId="2809" xr:uid="{6D7F179C-23F4-4952-BF2B-22D4CE0CB66D}"/>
    <cellStyle name="RISKnormItal 2 2" xfId="2810" xr:uid="{25B6D3E7-A2D7-4A50-A15E-ECD52B5FE899}"/>
    <cellStyle name="RISKnormItal 2 3" xfId="2811" xr:uid="{62F12316-9181-4997-AF78-100DE7CEE3D1}"/>
    <cellStyle name="RISKnormItal 2 4" xfId="2812" xr:uid="{536DFE24-F0AF-4C94-9A03-B27A17786AFA}"/>
    <cellStyle name="RISKnormItal 2 5" xfId="2813" xr:uid="{5EE61CD5-98DA-42AE-8929-EA0158AA0FF1}"/>
    <cellStyle name="RISKnormItal 2 6" xfId="2814" xr:uid="{7C7B3A48-0DFC-49E1-8883-282117D4E6C1}"/>
    <cellStyle name="RISKnormItal 2_ActiFijos" xfId="2815" xr:uid="{A49ECA77-371E-4F9F-BC73-996F92CAC845}"/>
    <cellStyle name="RISKnormItal 3" xfId="2816" xr:uid="{E38AD204-597E-4F3A-8367-6743DE3A1A40}"/>
    <cellStyle name="RISKnormItal 3 2" xfId="2817" xr:uid="{5E7FAA9B-1111-4E27-93C9-F4BA15D24299}"/>
    <cellStyle name="RISKnormItal 3 3" xfId="2818" xr:uid="{65C6A464-0C66-4B1D-80CB-3C80C76F8CE3}"/>
    <cellStyle name="RISKnormItal 3 4" xfId="2819" xr:uid="{B2DAF185-74B1-4B2E-A149-78F7EC6404D1}"/>
    <cellStyle name="RISKnormItal 3 5" xfId="2820" xr:uid="{BFFF52A2-97B7-4886-9798-6BAE63EE66F9}"/>
    <cellStyle name="RISKnormItal 3 6" xfId="2821" xr:uid="{CAAEEC08-D9C9-4DFC-8E25-DC6FD14F18A1}"/>
    <cellStyle name="RISKnormItal 3_ActiFijos" xfId="2822" xr:uid="{24D645E7-3526-4208-9FEF-B3F3171FA3C5}"/>
    <cellStyle name="RISKnormItal 4" xfId="2823" xr:uid="{96DC84FB-9576-43BC-A054-85E301E288E1}"/>
    <cellStyle name="RISKnormItal 4 2" xfId="2824" xr:uid="{2D09BD8D-6ADE-48E1-912F-EA45153B5126}"/>
    <cellStyle name="RISKnormItal 4 3" xfId="2825" xr:uid="{2EA2FAE2-6DB0-4231-B5FD-0B02270F1976}"/>
    <cellStyle name="RISKnormItal 4 4" xfId="2826" xr:uid="{FF3772E3-A962-423B-979F-EB0D3EE98895}"/>
    <cellStyle name="RISKnormItal 4 5" xfId="2827" xr:uid="{53ADD2BE-41A9-4E32-A259-9BA646B4F5B5}"/>
    <cellStyle name="RISKnormItal 4 6" xfId="2828" xr:uid="{0C5F4615-0024-4E9A-827B-9E48F309C081}"/>
    <cellStyle name="RISKnormItal 4_ActiFijos" xfId="2829" xr:uid="{1EEB57D5-A52C-4C95-9C45-973B4A31BC5B}"/>
    <cellStyle name="RISKnormItal_Bases_Generales" xfId="2830" xr:uid="{57DBD261-21BF-46B9-B212-6BCFE66A49CC}"/>
    <cellStyle name="RISKnormLabel" xfId="2831" xr:uid="{023C84FE-567E-4353-A56E-EDE0FFB02FC5}"/>
    <cellStyle name="RISKnormLabel 2" xfId="2832" xr:uid="{2EBA2D2C-330E-4DFD-B690-2EC0896DB497}"/>
    <cellStyle name="RISKnormLabel 2 2" xfId="2833" xr:uid="{1AE17E82-FBC5-4532-BBD9-BEE8205F13CD}"/>
    <cellStyle name="RISKnormLabel 2 3" xfId="2834" xr:uid="{44C8ABC9-012C-4CD0-9D90-54F7A888D094}"/>
    <cellStyle name="RISKnormLabel 2 4" xfId="2835" xr:uid="{2938104C-8EA3-4D4F-82E6-7842EDAA4AC8}"/>
    <cellStyle name="RISKnormLabel 2 5" xfId="2836" xr:uid="{3FCFA061-5488-4EAC-8A23-630D3B19FF4F}"/>
    <cellStyle name="RISKnormLabel 2 6" xfId="2837" xr:uid="{47A2BB6B-24CF-4EEC-83D3-40137322C7D3}"/>
    <cellStyle name="RISKnormLabel 2_ActiFijos" xfId="2838" xr:uid="{BB8ED938-FBFE-485C-9B4C-2A2A94E1F056}"/>
    <cellStyle name="RISKnormLabel 3" xfId="2839" xr:uid="{49504644-08C2-44F0-AC4F-B734BD3FEEF0}"/>
    <cellStyle name="RISKnormLabel 3 2" xfId="2840" xr:uid="{0676058A-62B5-4DBA-9756-055C48B5C426}"/>
    <cellStyle name="RISKnormLabel 3 3" xfId="2841" xr:uid="{162E8661-E9B1-4806-BA17-0D5B48949363}"/>
    <cellStyle name="RISKnormLabel 3 4" xfId="2842" xr:uid="{1CCC39D2-DC22-4353-87DF-4CB2DB0956A9}"/>
    <cellStyle name="RISKnormLabel 3 5" xfId="2843" xr:uid="{ABCFA09D-07AE-4B22-A05D-F182CD4372CE}"/>
    <cellStyle name="RISKnormLabel 3 6" xfId="2844" xr:uid="{7DA52E79-BAEA-4F1A-AEF7-DBE3B4959CFF}"/>
    <cellStyle name="RISKnormLabel 3_ActiFijos" xfId="2845" xr:uid="{9C953335-79F5-4C61-BE67-FE6F1461B194}"/>
    <cellStyle name="RISKnormLabel 4" xfId="2846" xr:uid="{30E0971E-336B-4309-BB24-887A76C899F5}"/>
    <cellStyle name="RISKnormLabel 4 2" xfId="2847" xr:uid="{049C41B6-D1EB-482D-B322-A30218112A53}"/>
    <cellStyle name="RISKnormLabel 4 3" xfId="2848" xr:uid="{4DB51871-EBFC-4C45-AB78-8A1735C23829}"/>
    <cellStyle name="RISKnormLabel 4 4" xfId="2849" xr:uid="{333B3459-0472-40E4-9EB7-9203C7864B17}"/>
    <cellStyle name="RISKnormLabel 4 5" xfId="2850" xr:uid="{D4B27986-D095-4D03-80AF-76382987446A}"/>
    <cellStyle name="RISKnormLabel 4 6" xfId="2851" xr:uid="{532B8E01-BE35-4764-A0B0-2C1137814228}"/>
    <cellStyle name="RISKnormLabel 4_ActiFijos" xfId="2852" xr:uid="{56E5427D-4DEB-4B2D-9A4C-0D266D682E7B}"/>
    <cellStyle name="RISKnormLabel_Bases_Generales" xfId="2853" xr:uid="{726E0002-D29B-46F0-BD80-9355806DEFCF}"/>
    <cellStyle name="RISKnormShade" xfId="2854" xr:uid="{EB137B81-EFC8-49BD-BDA1-9D5B472B8623}"/>
    <cellStyle name="RISKnormShade 2" xfId="2855" xr:uid="{7FEF03EC-8586-4732-AE36-DBE10138A022}"/>
    <cellStyle name="RISKnormShade 2 2" xfId="2856" xr:uid="{DC540CBD-2992-44AC-9665-6215DEA6499E}"/>
    <cellStyle name="RISKnormShade 2 2 2" xfId="6198" xr:uid="{2DE9E0DE-BA69-41E8-A840-583668999065}"/>
    <cellStyle name="RISKnormShade 2 3" xfId="2857" xr:uid="{0689881A-67D0-4B90-BA2C-948A3453B0CF}"/>
    <cellStyle name="RISKnormShade 2 3 2" xfId="6199" xr:uid="{D790ECB4-DB9B-4B73-8C95-8DFA0A1EADA7}"/>
    <cellStyle name="RISKnormShade 2 4" xfId="2858" xr:uid="{431C49C8-1656-48D8-BEEA-D3A78F99C343}"/>
    <cellStyle name="RISKnormShade 2 4 2" xfId="6200" xr:uid="{7808E397-1B54-4747-8E9D-A508CE481C7F}"/>
    <cellStyle name="RISKnormShade 2 5" xfId="2859" xr:uid="{37520771-D87F-42F4-86C9-8F4DC4AB8811}"/>
    <cellStyle name="RISKnormShade 2 5 2" xfId="6201" xr:uid="{4DB3DC0A-A46D-4982-8A45-F7A41B3A6400}"/>
    <cellStyle name="RISKnormShade 2 6" xfId="2860" xr:uid="{E02BC53D-BF45-4212-B6B3-185029994F9F}"/>
    <cellStyle name="RISKnormShade 2 6 2" xfId="6202" xr:uid="{A4BE1BD8-104D-4CC5-AC92-CB5733F46840}"/>
    <cellStyle name="RISKnormShade 2 7" xfId="6203" xr:uid="{B03E670C-C62F-4395-BE06-180D42FA4ED0}"/>
    <cellStyle name="RISKnormShade 3" xfId="2861" xr:uid="{5A402719-42A3-4564-836D-343B0976EFF2}"/>
    <cellStyle name="RISKnormShade 3 2" xfId="2862" xr:uid="{7CF78228-F507-4AB2-BC3A-AA8671209F33}"/>
    <cellStyle name="RISKnormShade 3 2 2" xfId="6204" xr:uid="{7CDB56AC-C171-416E-BFDE-5953BCFA86A9}"/>
    <cellStyle name="RISKnormShade 3 3" xfId="2863" xr:uid="{0C4EC1FB-18BA-438A-96D7-8FCD724D8117}"/>
    <cellStyle name="RISKnormShade 3 3 2" xfId="6205" xr:uid="{8EAAAC53-25D6-4F2B-A01A-5C8FF3DCA462}"/>
    <cellStyle name="RISKnormShade 3 4" xfId="2864" xr:uid="{30AAEC4C-E02F-43C3-AC78-00D100D87F7F}"/>
    <cellStyle name="RISKnormShade 3 4 2" xfId="6206" xr:uid="{9ADCA7AB-8A59-42F1-AC88-3DDCCBF9E873}"/>
    <cellStyle name="RISKnormShade 3 5" xfId="2865" xr:uid="{F09CCC89-2230-4D62-83ED-D21F83F070A9}"/>
    <cellStyle name="RISKnormShade 3 5 2" xfId="6207" xr:uid="{0F6BCC40-E3E0-4A89-AB1E-CE99DBE61E3E}"/>
    <cellStyle name="RISKnormShade 3 6" xfId="2866" xr:uid="{1EE39DA7-0346-4AE5-8A02-FBF907623785}"/>
    <cellStyle name="RISKnormShade 3 6 2" xfId="6208" xr:uid="{BDACCCC1-11F5-4DA7-9E89-F204BF00C0F1}"/>
    <cellStyle name="RISKnormShade 3 7" xfId="6209" xr:uid="{98A5F851-8EE6-4809-B60F-35DE58A61E1D}"/>
    <cellStyle name="RISKnormShade 4" xfId="2867" xr:uid="{31422D52-0C67-4078-8174-F7E7D0354B3E}"/>
    <cellStyle name="RISKnormShade 4 2" xfId="2868" xr:uid="{ADBB4A49-A0DA-4C57-B8B9-C30FF95C7FDB}"/>
    <cellStyle name="RISKnormShade 4 2 2" xfId="6210" xr:uid="{F4CA3E1A-3D8A-4571-B297-225F9E74D582}"/>
    <cellStyle name="RISKnormShade 4 3" xfId="2869" xr:uid="{28C21FED-C404-42F3-ADEF-DD5C5B692CC3}"/>
    <cellStyle name="RISKnormShade 4 3 2" xfId="6211" xr:uid="{94EB87A5-FB05-44B4-912A-F8DAC1A89B31}"/>
    <cellStyle name="RISKnormShade 4 4" xfId="2870" xr:uid="{F06D4850-4492-49BB-BEB3-76B3E762DC99}"/>
    <cellStyle name="RISKnormShade 4 4 2" xfId="6212" xr:uid="{5204445F-60FF-4FCA-8706-8E4AE014E43B}"/>
    <cellStyle name="RISKnormShade 4 5" xfId="2871" xr:uid="{C1E88FBA-DE5E-423D-9E45-EA803A28A974}"/>
    <cellStyle name="RISKnormShade 4 5 2" xfId="6213" xr:uid="{24F43232-DA83-42FB-9B0D-01A5EA8FB82A}"/>
    <cellStyle name="RISKnormShade 4 6" xfId="2872" xr:uid="{1A680D27-633E-4DB0-876F-78F4FD8E5D34}"/>
    <cellStyle name="RISKnormShade 4 6 2" xfId="6214" xr:uid="{722F2B04-82EB-4DCE-94A6-BB677411C031}"/>
    <cellStyle name="RISKnormShade 4 7" xfId="6215" xr:uid="{98D702CE-EC8B-4E78-AEB5-49A71809101C}"/>
    <cellStyle name="RISKnormShade 5" xfId="6216" xr:uid="{8F0E8ACF-8981-448D-866E-BCA8EF9E645A}"/>
    <cellStyle name="RISKnormTitle" xfId="2873" xr:uid="{5F7B1908-B26D-478F-A75F-B754E149C175}"/>
    <cellStyle name="RISKnormTitle 10" xfId="2874" xr:uid="{B9640855-DBA3-4191-BB44-08467C063F4F}"/>
    <cellStyle name="RISKnormTitle 11" xfId="2875" xr:uid="{D97E0D4E-372C-4A79-8FC0-5704464B0F18}"/>
    <cellStyle name="RISKnormTitle 2" xfId="2876" xr:uid="{E9EDDE17-1739-497F-8EC2-2E4C2D0724B0}"/>
    <cellStyle name="RISKnormTitle 2 2" xfId="2877" xr:uid="{9D4B902D-29BA-4C14-8526-720D4F29D05F}"/>
    <cellStyle name="RISKnormTitle 2 3" xfId="2878" xr:uid="{46D72D7B-0A4C-47A9-8ADE-B5E53F6A0AEA}"/>
    <cellStyle name="RISKnormTitle 2 4" xfId="2879" xr:uid="{1C5F7B6F-558D-4570-815D-674B239DDB39}"/>
    <cellStyle name="RISKnormTitle 2 5" xfId="2880" xr:uid="{DB23913B-36D2-4502-831B-17E731D73F36}"/>
    <cellStyle name="RISKnormTitle 2 6" xfId="2881" xr:uid="{59D35887-2D52-4166-BC21-7A135C771573}"/>
    <cellStyle name="RISKnormTitle 2_ActiFijos" xfId="2882" xr:uid="{34461495-F523-472D-9C8A-6AAE4812A824}"/>
    <cellStyle name="RISKnormTitle 3" xfId="2883" xr:uid="{4072BD70-C090-4C3F-A82C-6A0556ACC9E2}"/>
    <cellStyle name="RISKnormTitle 3 2" xfId="2884" xr:uid="{750C9BB5-22FF-4BDF-8E96-E2D24A6AF5AA}"/>
    <cellStyle name="RISKnormTitle 3 3" xfId="2885" xr:uid="{C36DB7C3-606E-47A3-B356-2B957314B501}"/>
    <cellStyle name="RISKnormTitle 3 4" xfId="2886" xr:uid="{6417682A-6A2C-4E4C-B74A-EA137D39B066}"/>
    <cellStyle name="RISKnormTitle 3 5" xfId="2887" xr:uid="{C54C6C00-8065-488A-ABE5-0FDF1122CB41}"/>
    <cellStyle name="RISKnormTitle 3 6" xfId="2888" xr:uid="{3469F3BF-6804-44DC-B534-0FD36163EB35}"/>
    <cellStyle name="RISKnormTitle 3_ActiFijos" xfId="2889" xr:uid="{DF2B6AF6-EB4D-4548-ABA7-2F830E8D2EF0}"/>
    <cellStyle name="RISKnormTitle 4" xfId="2890" xr:uid="{64D83ED8-5AA7-4E7A-9453-5727712EA607}"/>
    <cellStyle name="RISKnormTitle 4 2" xfId="2891" xr:uid="{B479D77C-4D9B-41E6-A9A9-EC580331CD7F}"/>
    <cellStyle name="RISKnormTitle 4 3" xfId="2892" xr:uid="{8DECED8A-D282-46B2-8835-ED9F38F69B3B}"/>
    <cellStyle name="RISKnormTitle 4 4" xfId="2893" xr:uid="{FDCFAD2C-4D64-4698-9E44-41C06116C839}"/>
    <cellStyle name="RISKnormTitle 4 5" xfId="2894" xr:uid="{188FEC09-938D-47A2-B0EA-0A7F24310AC1}"/>
    <cellStyle name="RISKnormTitle 4 6" xfId="2895" xr:uid="{9442DFA9-BCA1-47EA-A483-8D778A64BDC2}"/>
    <cellStyle name="RISKnormTitle 4_ActiFijos" xfId="2896" xr:uid="{37CEED29-D0BD-4240-B7A6-B2C7C7107E43}"/>
    <cellStyle name="RISKnormTitle 5" xfId="2897" xr:uid="{964E2B84-3E30-4675-B2DA-9473E4DFE781}"/>
    <cellStyle name="RISKnormTitle 6" xfId="2898" xr:uid="{D8F1E5B4-4879-4FE3-B984-7610FFBE0A74}"/>
    <cellStyle name="RISKnormTitle 7" xfId="2899" xr:uid="{673D2212-22A3-4DF1-9A9E-C804FBCF3977}"/>
    <cellStyle name="RISKnormTitle 8" xfId="2900" xr:uid="{AF9A87AB-C8FA-4697-9486-2F70620945BF}"/>
    <cellStyle name="RISKnormTitle 9" xfId="2901" xr:uid="{DCC64E52-829F-4BAA-8FE1-A2DF55C57763}"/>
    <cellStyle name="RISKnormTitle_ActiFijos" xfId="2902" xr:uid="{EE904F3C-B711-4C98-8DDC-70FBD7F04B82}"/>
    <cellStyle name="RISKoutNumber" xfId="2903" xr:uid="{B3259BA3-49FA-4A75-B349-A0E6CA3771DB}"/>
    <cellStyle name="RISKoutNumber 2" xfId="2904" xr:uid="{BA92612A-8442-40FD-A8F2-36D21B4350C6}"/>
    <cellStyle name="RISKoutNumber 2 2" xfId="2905" xr:uid="{61562EBA-AA0A-4FC8-94BB-49DBADE79F15}"/>
    <cellStyle name="RISKoutNumber 2 3" xfId="2906" xr:uid="{93BBAD76-1B22-4DB0-9848-1E618F0B8FF3}"/>
    <cellStyle name="RISKoutNumber 2 4" xfId="2907" xr:uid="{B8BFC6AB-3955-4020-A0E3-F34BEEBDCE8D}"/>
    <cellStyle name="RISKoutNumber 2 5" xfId="2908" xr:uid="{67EEF99B-F199-4647-9240-1FDBD0E81F1D}"/>
    <cellStyle name="RISKoutNumber 2 6" xfId="2909" xr:uid="{4A95528A-7120-49E6-B70F-902D6EB29EF1}"/>
    <cellStyle name="RISKoutNumber 2_ActiFijos" xfId="2910" xr:uid="{0EA6C157-CA7F-49C1-8BB8-69B30C093095}"/>
    <cellStyle name="RISKoutNumber 3" xfId="2911" xr:uid="{B730CC4B-B31E-4DB6-99C3-BC62AB54CA7B}"/>
    <cellStyle name="RISKoutNumber 3 2" xfId="2912" xr:uid="{CD4C6EFE-025F-4E6C-AE27-E5546DBE7CF3}"/>
    <cellStyle name="RISKoutNumber 3 3" xfId="2913" xr:uid="{71EA91F2-B1DC-40D6-8C8D-4AD686447FBA}"/>
    <cellStyle name="RISKoutNumber 3 4" xfId="2914" xr:uid="{778FCC5B-AD94-4C4E-9161-6D4B80FEEBAD}"/>
    <cellStyle name="RISKoutNumber 3 5" xfId="2915" xr:uid="{6711D14D-A915-45DD-ADF4-144E414DBC4D}"/>
    <cellStyle name="RISKoutNumber 3 6" xfId="2916" xr:uid="{8D9BC1A8-3AF8-4DB1-B244-5978628E7CEF}"/>
    <cellStyle name="RISKoutNumber 3_ActiFijos" xfId="2917" xr:uid="{879285F6-31C9-430A-B0BB-6E38D55C7301}"/>
    <cellStyle name="RISKoutNumber 4" xfId="2918" xr:uid="{B60B0B4F-E581-47E8-8BD1-0DDF3706732E}"/>
    <cellStyle name="RISKoutNumber 4 2" xfId="2919" xr:uid="{9DFBAE69-304E-44A8-86CF-F593BFA3E109}"/>
    <cellStyle name="RISKoutNumber 4 3" xfId="2920" xr:uid="{FE357514-B0C7-446E-9BB1-EAC2A0AB27D4}"/>
    <cellStyle name="RISKoutNumber 4 4" xfId="2921" xr:uid="{95021C2C-4413-414C-BC80-BF549033C79C}"/>
    <cellStyle name="RISKoutNumber 4 5" xfId="2922" xr:uid="{FD3F2C42-14CA-4AAB-954B-A042CC386786}"/>
    <cellStyle name="RISKoutNumber 4 6" xfId="2923" xr:uid="{53BDBC04-7460-488E-BF14-E9D50799827A}"/>
    <cellStyle name="RISKoutNumber 4_ActiFijos" xfId="2924" xr:uid="{DA95EEF7-7301-449F-8FE0-D334F798EDC0}"/>
    <cellStyle name="RISKoutNumber_Bases_Generales" xfId="2925" xr:uid="{7B37D8FD-A1A9-4B63-80BB-EF88C97BCAEF}"/>
    <cellStyle name="RISKrightEdge" xfId="2926" xr:uid="{7F8579F0-BBF9-4225-AB39-642B0CC5C773}"/>
    <cellStyle name="RISKrightEdge 2" xfId="2927" xr:uid="{1A577CAA-F751-455C-9CD1-25B2F70CEA05}"/>
    <cellStyle name="RISKrightEdge 2 2" xfId="2928" xr:uid="{E05BEB2D-AC40-4774-B1D7-2377DB0A8461}"/>
    <cellStyle name="RISKrightEdge 2 2 2" xfId="6217" xr:uid="{DF316245-E36B-4B95-B282-5221230233F9}"/>
    <cellStyle name="RISKrightEdge 2 3" xfId="2929" xr:uid="{3CAE7F56-4828-464D-89E0-C89139D60D4B}"/>
    <cellStyle name="RISKrightEdge 2 3 2" xfId="6218" xr:uid="{123F752F-8FC0-434E-AE71-2C3785557F48}"/>
    <cellStyle name="RISKrightEdge 2 4" xfId="2930" xr:uid="{9D7AC3F8-06B5-42A3-BF93-529D0F6FE339}"/>
    <cellStyle name="RISKrightEdge 2 4 2" xfId="6219" xr:uid="{EA2F8754-A7CA-47EB-9722-E7C619212E2B}"/>
    <cellStyle name="RISKrightEdge 2 5" xfId="2931" xr:uid="{BFF06754-D2B1-4C03-A923-EAF6065F9AE6}"/>
    <cellStyle name="RISKrightEdge 2 5 2" xfId="6220" xr:uid="{03FAAA96-FA59-4FE7-B410-E558C9FE584B}"/>
    <cellStyle name="RISKrightEdge 2 6" xfId="2932" xr:uid="{D92A5F4B-9ABD-40FA-B528-ED75D65CA4F4}"/>
    <cellStyle name="RISKrightEdge 2 6 2" xfId="6221" xr:uid="{36BA2ED1-3865-418E-817B-C35C9BEF7A81}"/>
    <cellStyle name="RISKrightEdge 2 7" xfId="6222" xr:uid="{DE5D76B8-6817-4F40-ADB2-D93ABCD03A17}"/>
    <cellStyle name="RISKrightEdge 3" xfId="2933" xr:uid="{51ED4254-3136-4FCF-B340-42F1E8E309D7}"/>
    <cellStyle name="RISKrightEdge 3 2" xfId="2934" xr:uid="{69AE2104-198D-4536-B61E-DC9C9AC8A147}"/>
    <cellStyle name="RISKrightEdge 3 2 2" xfId="6223" xr:uid="{6F30936D-9751-4C9E-810E-4E7717CD47A3}"/>
    <cellStyle name="RISKrightEdge 3 3" xfId="2935" xr:uid="{1BC2EF01-594D-4FCB-BECF-459F6C630AFC}"/>
    <cellStyle name="RISKrightEdge 3 3 2" xfId="6224" xr:uid="{365B55E3-85F9-4C9B-B822-19F3CFFD9D99}"/>
    <cellStyle name="RISKrightEdge 3 4" xfId="2936" xr:uid="{29AB6599-7EB2-4BD2-9FA1-A38FA5E252C6}"/>
    <cellStyle name="RISKrightEdge 3 4 2" xfId="6225" xr:uid="{608EE75B-BEE8-498B-828D-35A4B2E042FA}"/>
    <cellStyle name="RISKrightEdge 3 5" xfId="2937" xr:uid="{F1F2B7AD-50F6-4F84-9554-8ED3312DAA01}"/>
    <cellStyle name="RISKrightEdge 3 5 2" xfId="6226" xr:uid="{8501F71D-9945-4B8A-BF7E-05FF4A5EA783}"/>
    <cellStyle name="RISKrightEdge 3 6" xfId="2938" xr:uid="{C3F19490-0FEF-4A3A-B58A-E0308D2C6742}"/>
    <cellStyle name="RISKrightEdge 3 6 2" xfId="6227" xr:uid="{E99A13DB-B9E6-4362-8265-A23E614D2B3D}"/>
    <cellStyle name="RISKrightEdge 3 7" xfId="6228" xr:uid="{16170E5A-6557-4665-9E52-83D3B15641EB}"/>
    <cellStyle name="RISKrightEdge 4" xfId="2939" xr:uid="{F8FC4765-1CE0-4EF4-B550-C26F78E140D2}"/>
    <cellStyle name="RISKrightEdge 4 2" xfId="2940" xr:uid="{56D37E64-EE1D-44A0-ADF4-76168696A286}"/>
    <cellStyle name="RISKrightEdge 4 2 2" xfId="6229" xr:uid="{25DF1115-8E97-4108-8956-DDF01D26A636}"/>
    <cellStyle name="RISKrightEdge 4 3" xfId="2941" xr:uid="{F715E259-7499-43B4-B670-FE80E802EA04}"/>
    <cellStyle name="RISKrightEdge 4 3 2" xfId="6230" xr:uid="{89459887-0431-4FDE-BC0C-7BEF8002B5E4}"/>
    <cellStyle name="RISKrightEdge 4 4" xfId="2942" xr:uid="{D659B9EC-9513-4A71-A8E0-CD8F507E600A}"/>
    <cellStyle name="RISKrightEdge 4 4 2" xfId="6231" xr:uid="{57413291-419B-4B68-AD12-790107966666}"/>
    <cellStyle name="RISKrightEdge 4 5" xfId="2943" xr:uid="{2CEBFDAB-217C-46A2-B2C0-997D24CA73E4}"/>
    <cellStyle name="RISKrightEdge 4 5 2" xfId="6232" xr:uid="{E0BC6869-4CA5-4551-9CA7-9DD5752E3E00}"/>
    <cellStyle name="RISKrightEdge 4 6" xfId="2944" xr:uid="{AC8664B7-A639-4971-97B6-A104C6118CEB}"/>
    <cellStyle name="RISKrightEdge 4 6 2" xfId="6233" xr:uid="{414D27F2-66C9-442F-8099-241A82953C49}"/>
    <cellStyle name="RISKrightEdge 4 7" xfId="6234" xr:uid="{4165EE26-19C8-4ACF-8DB2-5567E241AEC2}"/>
    <cellStyle name="RISKrightEdge 5" xfId="6235" xr:uid="{F20EEB30-92E0-42BE-BA9D-68E03176D7F5}"/>
    <cellStyle name="RISKrtandbEdge" xfId="2945" xr:uid="{9431752D-B95B-4F70-8980-3BA516E35795}"/>
    <cellStyle name="RISKrtandbEdge 2" xfId="2946" xr:uid="{1BD3142A-358B-4B4A-8708-893657B20E3C}"/>
    <cellStyle name="RISKrtandbEdge 2 2" xfId="2947" xr:uid="{AC1961D0-CA01-4942-B693-712B83229AD0}"/>
    <cellStyle name="RISKrtandbEdge 2 2 2" xfId="2948" xr:uid="{3B5E2D31-048C-41FB-881C-69E3CEF9A3E3}"/>
    <cellStyle name="RISKrtandbEdge 2 2 2 2" xfId="6236" xr:uid="{A4EBBAA1-1464-4784-ABA7-A90AE5A81F0B}"/>
    <cellStyle name="RISKrtandbEdge 2 2 3" xfId="6237" xr:uid="{E8D9CB3D-B4CE-4CA3-BB14-2435E5B493FB}"/>
    <cellStyle name="RISKrtandbEdge 2 3" xfId="2949" xr:uid="{F7988186-E03B-4F8D-A270-2C8CF80818B1}"/>
    <cellStyle name="RISKrtandbEdge 2 3 2" xfId="2950" xr:uid="{D4FF6D22-126C-414F-BA84-CC856D670266}"/>
    <cellStyle name="RISKrtandbEdge 2 3 2 2" xfId="6238" xr:uid="{4B081F90-ADBF-4311-BC9D-0D72B479FBF7}"/>
    <cellStyle name="RISKrtandbEdge 2 3 3" xfId="6239" xr:uid="{B09AAD48-658D-4978-AA7B-3790EC1E8B11}"/>
    <cellStyle name="RISKrtandbEdge 2 4" xfId="2951" xr:uid="{7FA54947-F8A4-4A25-87A1-5246C2200E04}"/>
    <cellStyle name="RISKrtandbEdge 2 4 2" xfId="2952" xr:uid="{67D292B5-E805-4BF3-AAC0-C2460B4E86CC}"/>
    <cellStyle name="RISKrtandbEdge 2 4 2 2" xfId="6240" xr:uid="{CD4AF553-762D-4887-80ED-F401B0639D69}"/>
    <cellStyle name="RISKrtandbEdge 2 4 3" xfId="6241" xr:uid="{5E5F3262-0D35-4ABB-B4FB-B0CE99152937}"/>
    <cellStyle name="RISKrtandbEdge 2 5" xfId="2953" xr:uid="{6533E98F-1D87-45E4-8BB5-E25D2AC7F9FC}"/>
    <cellStyle name="RISKrtandbEdge 2 5 2" xfId="6242" xr:uid="{DEACBDC9-16E8-4C2B-80AE-A50975BF5A4A}"/>
    <cellStyle name="RISKrtandbEdge 2 6" xfId="2954" xr:uid="{52287A1B-A4E2-4690-9AC4-1F99D55C062A}"/>
    <cellStyle name="RISKrtandbEdge 2 6 2" xfId="6243" xr:uid="{4F912ED9-3649-46A2-B6D6-0DC88FD21426}"/>
    <cellStyle name="RISKrtandbEdge 2 7" xfId="6244" xr:uid="{9C6BF56A-C041-4016-BD61-56BE79089D97}"/>
    <cellStyle name="RISKrtandbEdge 3" xfId="2955" xr:uid="{4D4EDE4D-EF74-4098-8749-CD1BC88FEB5D}"/>
    <cellStyle name="RISKrtandbEdge 3 2" xfId="2956" xr:uid="{4795E351-E6DA-4DC5-B8AA-CEC3B1A85C9A}"/>
    <cellStyle name="RISKrtandbEdge 3 2 2" xfId="2957" xr:uid="{F0166B1D-E8A7-4BAE-B34B-D34D618B9E85}"/>
    <cellStyle name="RISKrtandbEdge 3 2 2 2" xfId="6245" xr:uid="{166266FE-55F3-4A9E-A6C2-EFBA6CE0EFCA}"/>
    <cellStyle name="RISKrtandbEdge 3 2 3" xfId="6246" xr:uid="{3EA0C7D6-1096-4ED7-821E-28D530079571}"/>
    <cellStyle name="RISKrtandbEdge 3 3" xfId="2958" xr:uid="{FE922379-F739-46D0-BF8E-D51B9F593621}"/>
    <cellStyle name="RISKrtandbEdge 3 3 2" xfId="2959" xr:uid="{6BCC346B-F991-442D-B983-72D450E78166}"/>
    <cellStyle name="RISKrtandbEdge 3 3 2 2" xfId="6247" xr:uid="{718041A3-6EF9-4FC1-BF71-A4E428C031A9}"/>
    <cellStyle name="RISKrtandbEdge 3 3 3" xfId="6248" xr:uid="{0A964632-CF20-4FB3-9B30-F6F0E04B5E6F}"/>
    <cellStyle name="RISKrtandbEdge 3 4" xfId="2960" xr:uid="{A1C23A63-5793-47B0-94A8-0D57EE5230E9}"/>
    <cellStyle name="RISKrtandbEdge 3 4 2" xfId="2961" xr:uid="{7354D18E-2E7A-4E66-BD63-7592DA68BC5A}"/>
    <cellStyle name="RISKrtandbEdge 3 4 2 2" xfId="6249" xr:uid="{05B20AB6-DEBE-46C5-A69E-305CE0CC88AA}"/>
    <cellStyle name="RISKrtandbEdge 3 4 3" xfId="6250" xr:uid="{63C336E4-889E-4E38-A982-41D5B066AA41}"/>
    <cellStyle name="RISKrtandbEdge 3 5" xfId="2962" xr:uid="{782940F2-8EB6-4996-8070-D1A8CAE0F604}"/>
    <cellStyle name="RISKrtandbEdge 3 5 2" xfId="6251" xr:uid="{111BDC57-DBB1-4609-97BA-80C1E1659F60}"/>
    <cellStyle name="RISKrtandbEdge 3 6" xfId="2963" xr:uid="{0D858DB3-CCDA-4E16-8F00-5A1D68CB871D}"/>
    <cellStyle name="RISKrtandbEdge 3 6 2" xfId="6252" xr:uid="{425906DF-1266-47B2-A922-C60FD9003934}"/>
    <cellStyle name="RISKrtandbEdge 3 7" xfId="6253" xr:uid="{29C2A034-0AC2-414C-AFF9-F67524733D3D}"/>
    <cellStyle name="RISKrtandbEdge 4" xfId="2964" xr:uid="{EEC3D565-439F-4149-8AF6-7BB381FBBC27}"/>
    <cellStyle name="RISKrtandbEdge 4 2" xfId="2965" xr:uid="{C1E7CC3F-8007-4979-9375-79F9137DBEAF}"/>
    <cellStyle name="RISKrtandbEdge 4 2 2" xfId="2966" xr:uid="{CB936814-03F2-4AA0-94CF-464E56315A46}"/>
    <cellStyle name="RISKrtandbEdge 4 2 2 2" xfId="6254" xr:uid="{266D39FB-FEAE-496A-A438-641CEC8D6F24}"/>
    <cellStyle name="RISKrtandbEdge 4 2 3" xfId="6255" xr:uid="{4B51804F-0D4C-46E6-9462-2ABCD73C8F09}"/>
    <cellStyle name="RISKrtandbEdge 4 3" xfId="2967" xr:uid="{D6CC5C3B-2C95-447A-A880-32A727828EE4}"/>
    <cellStyle name="RISKrtandbEdge 4 3 2" xfId="2968" xr:uid="{8548FD99-3D2F-494D-8144-C0DD36A3689C}"/>
    <cellStyle name="RISKrtandbEdge 4 3 2 2" xfId="6256" xr:uid="{AAB7DA1A-D7BC-4239-A853-F33798674054}"/>
    <cellStyle name="RISKrtandbEdge 4 3 3" xfId="6257" xr:uid="{2F86DE89-FB6F-4A6A-8DBD-FECF094CF148}"/>
    <cellStyle name="RISKrtandbEdge 4 4" xfId="2969" xr:uid="{4FB23EDE-E7CB-492D-ACF6-A2073B8D9409}"/>
    <cellStyle name="RISKrtandbEdge 4 4 2" xfId="2970" xr:uid="{CB754B1C-DCF3-4989-99FA-EDED152687F4}"/>
    <cellStyle name="RISKrtandbEdge 4 4 2 2" xfId="6258" xr:uid="{0255CB68-1A4C-446A-9C4A-84702C6A80DA}"/>
    <cellStyle name="RISKrtandbEdge 4 4 3" xfId="6259" xr:uid="{2F080368-6ECA-4F53-86B1-D199921BEC76}"/>
    <cellStyle name="RISKrtandbEdge 4 5" xfId="2971" xr:uid="{BAAEABA9-D641-4640-9415-7327DEDE6F62}"/>
    <cellStyle name="RISKrtandbEdge 4 5 2" xfId="6260" xr:uid="{6A576426-2222-4FEC-B297-F630F0FB4CDE}"/>
    <cellStyle name="RISKrtandbEdge 4 6" xfId="2972" xr:uid="{138823F5-34A8-4C0A-A325-1B84E24F980C}"/>
    <cellStyle name="RISKrtandbEdge 4 6 2" xfId="6261" xr:uid="{D4DCB808-305F-44DE-A195-9B2FBE8EC204}"/>
    <cellStyle name="RISKrtandbEdge 4 7" xfId="6262" xr:uid="{51F4DA4D-72A9-46F3-A827-824104B0291E}"/>
    <cellStyle name="RISKrtandbEdge 5" xfId="2973" xr:uid="{91E92BE3-D930-4181-B7B4-4485CB9CFC4B}"/>
    <cellStyle name="RISKrtandbEdge 5 2" xfId="6263" xr:uid="{DBF3B82B-2AF8-42FF-8877-18B80122E093}"/>
    <cellStyle name="RISKrtandbEdge 6" xfId="2974" xr:uid="{E2F84876-FE8A-4478-A313-17BDA6DF7125}"/>
    <cellStyle name="RISKrtandbEdge 6 2" xfId="6264" xr:uid="{3C93B365-C28F-497D-BBE9-AFC3948C4C64}"/>
    <cellStyle name="RISKrtandbEdge 7" xfId="2975" xr:uid="{30242448-6B2C-4846-AEDF-C3BB438E87E1}"/>
    <cellStyle name="RISKrtandbEdge 7 2" xfId="6265" xr:uid="{5CF3BEAB-5DE5-466C-B2B1-F5B5C4B80A00}"/>
    <cellStyle name="RISKrtandbEdge 8" xfId="6266" xr:uid="{1CBFCF19-66C8-414D-9FD0-61F3E494420F}"/>
    <cellStyle name="RISKrtandbEdge_PyG" xfId="2976" xr:uid="{E3E1BF5C-AEBD-4D3A-A2B0-619D8417A266}"/>
    <cellStyle name="RISKssTime" xfId="2977" xr:uid="{176A4041-88DA-4D49-8555-7C4478F09B95}"/>
    <cellStyle name="RISKssTime 2" xfId="2978" xr:uid="{AE766E52-9504-470E-BCF3-652A8E268186}"/>
    <cellStyle name="RISKssTime 2 2" xfId="2979" xr:uid="{419ECD98-8DA2-41E6-8280-6A0329A1763D}"/>
    <cellStyle name="RISKssTime 2 2 2" xfId="6267" xr:uid="{A16A6138-91EC-4D68-B9EF-BC679BBD4C63}"/>
    <cellStyle name="RISKssTime 2 3" xfId="2980" xr:uid="{22F54B67-6185-455C-936C-79427FF418AB}"/>
    <cellStyle name="RISKssTime 2 3 2" xfId="6268" xr:uid="{00DCE3C4-46B6-4B01-A94D-D4392EA0D63D}"/>
    <cellStyle name="RISKssTime 2 4" xfId="2981" xr:uid="{D7A2FD03-F677-4648-A932-16D7324D674C}"/>
    <cellStyle name="RISKssTime 2 4 2" xfId="6269" xr:uid="{AD38ACBC-E4A1-4B41-B693-E2AB96AC580E}"/>
    <cellStyle name="RISKssTime 2 5" xfId="2982" xr:uid="{0DBBD1A9-A984-474A-8B2E-01ADCDFD74EE}"/>
    <cellStyle name="RISKssTime 2 5 2" xfId="6270" xr:uid="{D904E314-29D9-4A84-B794-0A87811C54CA}"/>
    <cellStyle name="RISKssTime 2 6" xfId="2983" xr:uid="{8E812D00-0917-4EF3-A82C-8DB9B9057079}"/>
    <cellStyle name="RISKssTime 2 6 2" xfId="6271" xr:uid="{25790C2A-A4B5-474D-8D41-11D62D7452F2}"/>
    <cellStyle name="RISKssTime 2 7" xfId="6272" xr:uid="{2F16F59C-E500-4183-B3B5-94529F007695}"/>
    <cellStyle name="RISKssTime 3" xfId="2984" xr:uid="{8F760802-F89B-478C-8EF4-F0BED772B4F8}"/>
    <cellStyle name="RISKssTime 3 2" xfId="2985" xr:uid="{DF07251A-A0CB-463D-BEDF-D15BCF7CFB75}"/>
    <cellStyle name="RISKssTime 3 2 2" xfId="6273" xr:uid="{2ABA886B-1256-4FF5-ACEC-F7D8251BAE88}"/>
    <cellStyle name="RISKssTime 3 3" xfId="2986" xr:uid="{90264C43-6A8F-42B8-A35A-4D3107A64FFA}"/>
    <cellStyle name="RISKssTime 3 3 2" xfId="6274" xr:uid="{732690B1-FAA1-4D4B-8496-D32528E095CA}"/>
    <cellStyle name="RISKssTime 3 4" xfId="2987" xr:uid="{10E8FF38-D8D2-47C5-85CB-99D4215D8220}"/>
    <cellStyle name="RISKssTime 3 4 2" xfId="6275" xr:uid="{1D04BCE3-611E-46CF-B09A-2F30B9554B35}"/>
    <cellStyle name="RISKssTime 3 5" xfId="2988" xr:uid="{1139E48D-90D9-458E-B17D-A47CF91740D2}"/>
    <cellStyle name="RISKssTime 3 5 2" xfId="6276" xr:uid="{B30FD9F2-6823-4CEC-AF65-26BB89AFB0EE}"/>
    <cellStyle name="RISKssTime 3 6" xfId="2989" xr:uid="{9AD10805-6572-487A-AEED-7244164E3781}"/>
    <cellStyle name="RISKssTime 3 6 2" xfId="6277" xr:uid="{90605563-CA18-4BBB-8E17-850421AC1175}"/>
    <cellStyle name="RISKssTime 3 7" xfId="6278" xr:uid="{1F234D67-79E3-4562-8B3D-6E318E94F402}"/>
    <cellStyle name="RISKssTime 4" xfId="2990" xr:uid="{A9662DBA-CD6F-4602-9740-DC3213067040}"/>
    <cellStyle name="RISKssTime 4 2" xfId="2991" xr:uid="{420C0300-A915-4695-BC64-5354FDAE5524}"/>
    <cellStyle name="RISKssTime 4 2 2" xfId="6279" xr:uid="{85F6F2C7-896B-4EAF-9B88-A62DEFCE2C6F}"/>
    <cellStyle name="RISKssTime 4 3" xfId="2992" xr:uid="{C61374F2-AE65-4B3C-BFB3-0A731BB9BA12}"/>
    <cellStyle name="RISKssTime 4 3 2" xfId="6280" xr:uid="{E62DB673-7532-428F-BB99-F3C7AE9EEDF9}"/>
    <cellStyle name="RISKssTime 4 4" xfId="2993" xr:uid="{CA5340AD-CA7C-4C6F-AE62-5CF94F7AAB59}"/>
    <cellStyle name="RISKssTime 4 4 2" xfId="6281" xr:uid="{ED00A20F-3F87-4B94-A429-37D7114846CA}"/>
    <cellStyle name="RISKssTime 4 5" xfId="2994" xr:uid="{98AC5B4E-D5C7-48F9-A4CD-A5F2A12350D2}"/>
    <cellStyle name="RISKssTime 4 5 2" xfId="6282" xr:uid="{4143B7F4-CEFA-43BB-B75F-1AE275FC8108}"/>
    <cellStyle name="RISKssTime 4 6" xfId="2995" xr:uid="{9E3D3C32-7BE4-46D1-89D2-CA14DE17B918}"/>
    <cellStyle name="RISKssTime 4 6 2" xfId="6283" xr:uid="{59F772BE-8CF2-4D53-AD5D-29D572651E52}"/>
    <cellStyle name="RISKssTime 4 7" xfId="6284" xr:uid="{830F1B19-F284-4C7F-B179-C961B5E40D7C}"/>
    <cellStyle name="RISKssTime 5" xfId="6285" xr:uid="{14D92122-845C-494A-8646-44156BF6FEEC}"/>
    <cellStyle name="RISKtandbEdge" xfId="2996" xr:uid="{152763FB-350F-47A5-8C6E-32509E4DE3FA}"/>
    <cellStyle name="RISKtandbEdge 2" xfId="2997" xr:uid="{7C3A1C44-BE33-4F56-BA96-458B30F29C61}"/>
    <cellStyle name="RISKtandbEdge 2 2" xfId="2998" xr:uid="{E07BF0E9-5FC3-4510-A77E-D85E3EC99FA6}"/>
    <cellStyle name="RISKtandbEdge 2 2 2" xfId="2999" xr:uid="{DDC0540A-FD93-4D63-9596-959D8D0AA681}"/>
    <cellStyle name="RISKtandbEdge 2 2 2 2" xfId="6286" xr:uid="{C8906145-7285-4C6D-B235-8AC1A6BF69CF}"/>
    <cellStyle name="RISKtandbEdge 2 2 3" xfId="6287" xr:uid="{BC342DCD-37AA-4478-A663-2B6F0398552E}"/>
    <cellStyle name="RISKtandbEdge 2 3" xfId="3000" xr:uid="{7977132D-D2CE-4D8E-B92B-F78595F894B8}"/>
    <cellStyle name="RISKtandbEdge 2 3 2" xfId="3001" xr:uid="{9034C916-2D04-4784-BFF4-FE709A37537A}"/>
    <cellStyle name="RISKtandbEdge 2 3 2 2" xfId="6288" xr:uid="{AC098552-5C96-4A81-9ECA-7B0CE59B278B}"/>
    <cellStyle name="RISKtandbEdge 2 3 3" xfId="6289" xr:uid="{1463BE1E-72A0-4D6F-B5BC-483C7CF9DB72}"/>
    <cellStyle name="RISKtandbEdge 2 4" xfId="3002" xr:uid="{EB4529F4-BC12-4AA2-ACDE-20D40F655BEC}"/>
    <cellStyle name="RISKtandbEdge 2 4 2" xfId="3003" xr:uid="{9DA59DBC-180D-461E-9E23-6917C0735980}"/>
    <cellStyle name="RISKtandbEdge 2 4 2 2" xfId="6290" xr:uid="{0DBC43C0-B03D-471A-807B-EFE1CCB852C0}"/>
    <cellStyle name="RISKtandbEdge 2 4 3" xfId="6291" xr:uid="{5F78B7DB-47DA-48DE-8601-12384E1E41E5}"/>
    <cellStyle name="RISKtandbEdge 2 5" xfId="3004" xr:uid="{B6D638FC-2EA5-4481-94BF-1E090DAF46B9}"/>
    <cellStyle name="RISKtandbEdge 2 5 2" xfId="6292" xr:uid="{4D6F2D87-026E-4472-AEF5-F2B21AFD1F47}"/>
    <cellStyle name="RISKtandbEdge 2 6" xfId="3005" xr:uid="{8826DDD4-E9BD-4263-B281-CFDCE51C2B32}"/>
    <cellStyle name="RISKtandbEdge 2 6 2" xfId="6293" xr:uid="{307753A1-3F99-48C9-92F6-AABC2A81EC45}"/>
    <cellStyle name="RISKtandbEdge 2 7" xfId="6294" xr:uid="{0EE2AEDB-F0C6-4B57-9932-352E75608A1C}"/>
    <cellStyle name="RISKtandbEdge 3" xfId="3006" xr:uid="{16CB2B06-215B-42AD-95AD-ACBEACE9CEE3}"/>
    <cellStyle name="RISKtandbEdge 3 2" xfId="3007" xr:uid="{77E3E4AA-F767-475C-847A-0B8AFF2688A9}"/>
    <cellStyle name="RISKtandbEdge 3 2 2" xfId="3008" xr:uid="{8E98C791-7013-4AFE-A693-7355E5583C98}"/>
    <cellStyle name="RISKtandbEdge 3 2 2 2" xfId="6295" xr:uid="{76D11B22-DFD0-4049-8E4A-03AD67095DC9}"/>
    <cellStyle name="RISKtandbEdge 3 2 3" xfId="6296" xr:uid="{1FB30F39-F45E-43AA-A38C-F3CFA92290D1}"/>
    <cellStyle name="RISKtandbEdge 3 3" xfId="3009" xr:uid="{F2243069-AA75-4AFB-873B-87756A67A8C3}"/>
    <cellStyle name="RISKtandbEdge 3 3 2" xfId="3010" xr:uid="{0AF6B946-15D9-4497-B09D-AD8FAECB72A6}"/>
    <cellStyle name="RISKtandbEdge 3 3 2 2" xfId="6297" xr:uid="{84FEF83C-456A-40F0-9977-D4D4EF6E2503}"/>
    <cellStyle name="RISKtandbEdge 3 3 3" xfId="6298" xr:uid="{C9171DC2-47D7-4910-BA93-DE1F1523A2C4}"/>
    <cellStyle name="RISKtandbEdge 3 4" xfId="3011" xr:uid="{E6C27FB5-9560-4BCD-81C6-2AAA6B0AEAA3}"/>
    <cellStyle name="RISKtandbEdge 3 4 2" xfId="3012" xr:uid="{439C17B4-FB5C-44CC-A53E-5ADA09997CB4}"/>
    <cellStyle name="RISKtandbEdge 3 4 2 2" xfId="6299" xr:uid="{54AE8C45-0C19-40F8-880D-B09BC606842F}"/>
    <cellStyle name="RISKtandbEdge 3 4 3" xfId="6300" xr:uid="{D51B09D9-74E6-4B3D-B32D-15A8E9E31808}"/>
    <cellStyle name="RISKtandbEdge 3 5" xfId="3013" xr:uid="{17638BBE-1969-4FB6-9737-A55AE95B2C72}"/>
    <cellStyle name="RISKtandbEdge 3 5 2" xfId="6301" xr:uid="{F68BC0C2-F386-4993-A305-05EFAADB32C5}"/>
    <cellStyle name="RISKtandbEdge 3 6" xfId="3014" xr:uid="{8B612A09-9C53-4BCF-9317-FACA4B3FE316}"/>
    <cellStyle name="RISKtandbEdge 3 6 2" xfId="6302" xr:uid="{BB511BEB-A1C0-4CAE-8C94-08AD11B896C1}"/>
    <cellStyle name="RISKtandbEdge 3 7" xfId="6303" xr:uid="{ED06F704-9642-464D-BF3D-C407BBA5BBB4}"/>
    <cellStyle name="RISKtandbEdge 4" xfId="3015" xr:uid="{70A1D025-8C80-4A96-99B6-BC84EC7E781B}"/>
    <cellStyle name="RISKtandbEdge 4 2" xfId="3016" xr:uid="{4A94768B-CD82-4C7E-AAF2-6411501E9D06}"/>
    <cellStyle name="RISKtandbEdge 4 2 2" xfId="3017" xr:uid="{CB32EE0C-A4BD-4A59-81B1-3B960EA003EA}"/>
    <cellStyle name="RISKtandbEdge 4 2 2 2" xfId="6304" xr:uid="{EFF8A60A-886F-4965-86D0-957BE9904403}"/>
    <cellStyle name="RISKtandbEdge 4 2 3" xfId="6305" xr:uid="{85D705A2-D8AE-4D10-9CD5-7071050ED8D5}"/>
    <cellStyle name="RISKtandbEdge 4 3" xfId="3018" xr:uid="{D44DDFF4-32E9-418C-8F31-F3206711F5AA}"/>
    <cellStyle name="RISKtandbEdge 4 3 2" xfId="3019" xr:uid="{37F1956A-61A6-486B-87CD-C33A975C49E8}"/>
    <cellStyle name="RISKtandbEdge 4 3 2 2" xfId="6306" xr:uid="{4A475845-BC23-4D88-A9C3-5DB466021DA5}"/>
    <cellStyle name="RISKtandbEdge 4 3 3" xfId="6307" xr:uid="{FDFCC535-AF9A-4536-9DF5-F4CC42EB6D48}"/>
    <cellStyle name="RISKtandbEdge 4 4" xfId="3020" xr:uid="{4416DE7F-A0F1-43BA-B058-D6736851B194}"/>
    <cellStyle name="RISKtandbEdge 4 4 2" xfId="3021" xr:uid="{9C898DEC-A9A4-4E72-A0EB-1717F070C2F1}"/>
    <cellStyle name="RISKtandbEdge 4 4 2 2" xfId="6308" xr:uid="{A2A1BE6E-BC93-4C7C-801E-52E673DF87B7}"/>
    <cellStyle name="RISKtandbEdge 4 4 3" xfId="6309" xr:uid="{F111AA60-43A8-4CFC-9AC4-44E2749F1AC7}"/>
    <cellStyle name="RISKtandbEdge 4 5" xfId="3022" xr:uid="{0544F407-2FED-41B2-B8CD-BD1B12ACC424}"/>
    <cellStyle name="RISKtandbEdge 4 5 2" xfId="6310" xr:uid="{B9E1DB47-CDC9-4C80-A062-6AF1278F4FEB}"/>
    <cellStyle name="RISKtandbEdge 4 6" xfId="3023" xr:uid="{F0E8DC31-7FA8-4C23-99DB-5E729C73BAAF}"/>
    <cellStyle name="RISKtandbEdge 4 6 2" xfId="6311" xr:uid="{ABC351C5-9EBF-4813-BB5F-EC588BCD2C17}"/>
    <cellStyle name="RISKtandbEdge 4 7" xfId="6312" xr:uid="{848EC2AB-18DE-4E29-9B02-651C44BF0830}"/>
    <cellStyle name="RISKtandbEdge 5" xfId="3024" xr:uid="{2CC6C33E-D174-4AE1-9EF2-469EBC02B5EB}"/>
    <cellStyle name="RISKtandbEdge 5 2" xfId="6313" xr:uid="{152BFAD3-150E-4EB7-9078-DAE266C00B77}"/>
    <cellStyle name="RISKtandbEdge 6" xfId="3025" xr:uid="{C9493D82-5507-42E4-B403-9F25D1068CE2}"/>
    <cellStyle name="RISKtandbEdge 6 2" xfId="6314" xr:uid="{5788A16F-9483-4496-9A06-F5836B9E0064}"/>
    <cellStyle name="RISKtandbEdge 7" xfId="3026" xr:uid="{E81DC9A3-5190-49EB-8980-D1A59ECFD0DD}"/>
    <cellStyle name="RISKtandbEdge 7 2" xfId="6315" xr:uid="{21CB5C51-2C00-405B-B295-5794A2DD27B6}"/>
    <cellStyle name="RISKtandbEdge 8" xfId="6316" xr:uid="{7702A731-32D0-4000-9F72-E36421A0FFF0}"/>
    <cellStyle name="RISKtandbEdge_PyG" xfId="3027" xr:uid="{1BC2250B-4485-47E6-9D35-B3A50C523047}"/>
    <cellStyle name="RISKtlandrEdge" xfId="3028" xr:uid="{7A38525C-2064-41DB-A2CD-F6229683DA9C}"/>
    <cellStyle name="RISKtlandrEdge 2" xfId="3029" xr:uid="{ACDF20AA-C19B-4B4A-A807-8225A856A60A}"/>
    <cellStyle name="RISKtlandrEdge 2 2" xfId="3030" xr:uid="{7240FA00-5533-4F72-9535-35BDB88E2683}"/>
    <cellStyle name="RISKtlandrEdge 2 2 2" xfId="3031" xr:uid="{3EE087DA-FD4B-4E96-932C-5151865C12B6}"/>
    <cellStyle name="RISKtlandrEdge 2 2 2 2" xfId="6317" xr:uid="{1C32E26D-2763-4992-BAF8-CCBCDD7887AE}"/>
    <cellStyle name="RISKtlandrEdge 2 2 3" xfId="6318" xr:uid="{4218DFD7-4478-4253-8AC9-86973E1BD19D}"/>
    <cellStyle name="RISKtlandrEdge 2 3" xfId="3032" xr:uid="{0B12A0CC-4871-4CA0-BA1C-58E4DF3F6E72}"/>
    <cellStyle name="RISKtlandrEdge 2 3 2" xfId="3033" xr:uid="{904BE4D0-B996-4F05-A618-50678A6C9728}"/>
    <cellStyle name="RISKtlandrEdge 2 3 2 2" xfId="6319" xr:uid="{435BA085-A813-431E-AA1B-88849CEEE33A}"/>
    <cellStyle name="RISKtlandrEdge 2 3 3" xfId="6320" xr:uid="{2DDEB74F-3A7B-45EE-A151-AED2FCA73266}"/>
    <cellStyle name="RISKtlandrEdge 2 4" xfId="3034" xr:uid="{B7A3A30B-6BDF-4821-822F-FD124894365A}"/>
    <cellStyle name="RISKtlandrEdge 2 4 2" xfId="3035" xr:uid="{A8E22493-A239-4FB1-ADA6-E100869233A5}"/>
    <cellStyle name="RISKtlandrEdge 2 4 2 2" xfId="6321" xr:uid="{AA87C0AB-2259-4C03-BF16-22193B3454C2}"/>
    <cellStyle name="RISKtlandrEdge 2 4 3" xfId="6322" xr:uid="{EECD5549-3850-4871-B15A-433F95581BF8}"/>
    <cellStyle name="RISKtlandrEdge 2 5" xfId="3036" xr:uid="{E6FC1CFD-EB82-4156-B64A-796A9A078536}"/>
    <cellStyle name="RISKtlandrEdge 2 5 2" xfId="6323" xr:uid="{DE1A8C48-F92E-4C97-A39A-9F7A0B506B0B}"/>
    <cellStyle name="RISKtlandrEdge 2 6" xfId="3037" xr:uid="{D91BF2FB-0182-464E-A334-784BC7EA7250}"/>
    <cellStyle name="RISKtlandrEdge 2 6 2" xfId="6324" xr:uid="{8D4B2909-31BC-4936-A5A0-A7F7D922034C}"/>
    <cellStyle name="RISKtlandrEdge 2 7" xfId="6325" xr:uid="{57F4F286-F1C4-43F7-AD8A-5BDA0EBF2E28}"/>
    <cellStyle name="RISKtlandrEdge 3" xfId="3038" xr:uid="{121CC1BF-83E0-4063-A505-2BAE5E90D50A}"/>
    <cellStyle name="RISKtlandrEdge 3 2" xfId="3039" xr:uid="{A84E2867-76A5-4282-95A9-1AB377F2E8CA}"/>
    <cellStyle name="RISKtlandrEdge 3 2 2" xfId="3040" xr:uid="{D88640AA-A181-4D1C-905C-D345FEB4448A}"/>
    <cellStyle name="RISKtlandrEdge 3 2 2 2" xfId="6326" xr:uid="{720CCF0F-3369-4CD4-9788-B4BBF1A94CE2}"/>
    <cellStyle name="RISKtlandrEdge 3 2 3" xfId="6327" xr:uid="{D526FC70-B0BF-415A-8724-2788D91706B6}"/>
    <cellStyle name="RISKtlandrEdge 3 3" xfId="3041" xr:uid="{87E46A9C-1F77-42E8-90AB-D4CDA6A8A22F}"/>
    <cellStyle name="RISKtlandrEdge 3 3 2" xfId="3042" xr:uid="{6F9567BA-7D95-456D-9403-FD2F3801FC70}"/>
    <cellStyle name="RISKtlandrEdge 3 3 2 2" xfId="6328" xr:uid="{ED00284C-6C32-4AE4-BBE4-81430EEE395E}"/>
    <cellStyle name="RISKtlandrEdge 3 3 3" xfId="6329" xr:uid="{8513C6D5-3EDF-49B9-B4B9-C60E73A27768}"/>
    <cellStyle name="RISKtlandrEdge 3 4" xfId="3043" xr:uid="{6233CC0C-AAC5-4E39-9345-6D06299ADFF1}"/>
    <cellStyle name="RISKtlandrEdge 3 4 2" xfId="3044" xr:uid="{08061846-959C-4E7A-B412-E9727FBF0EDB}"/>
    <cellStyle name="RISKtlandrEdge 3 4 2 2" xfId="6330" xr:uid="{AB272606-A01E-4A01-9472-8A4E39DA6181}"/>
    <cellStyle name="RISKtlandrEdge 3 4 3" xfId="6331" xr:uid="{1FDFF7B8-0FA3-4C31-8E1F-7E25BB4F4581}"/>
    <cellStyle name="RISKtlandrEdge 3 5" xfId="3045" xr:uid="{B300CAEB-4392-4F7D-B819-5B00F34E4EBD}"/>
    <cellStyle name="RISKtlandrEdge 3 5 2" xfId="6332" xr:uid="{706F062F-9AED-4928-BA8D-1E97575FB21E}"/>
    <cellStyle name="RISKtlandrEdge 3 6" xfId="3046" xr:uid="{8E25A722-A178-480D-9BFF-23DE8BF94591}"/>
    <cellStyle name="RISKtlandrEdge 3 6 2" xfId="6333" xr:uid="{C06350B9-141A-4FDC-988E-14321DF33BBB}"/>
    <cellStyle name="RISKtlandrEdge 3 7" xfId="6334" xr:uid="{5C34C65C-7681-41AE-B4A6-D8534DC8C0A6}"/>
    <cellStyle name="RISKtlandrEdge 4" xfId="3047" xr:uid="{B149103D-56EE-4F6A-A331-9A0E8EE70E7A}"/>
    <cellStyle name="RISKtlandrEdge 4 2" xfId="3048" xr:uid="{76082689-121D-4E10-A255-FE70D456EA04}"/>
    <cellStyle name="RISKtlandrEdge 4 2 2" xfId="3049" xr:uid="{37F15E98-B4BF-4928-9604-D5E6D96E42D7}"/>
    <cellStyle name="RISKtlandrEdge 4 2 2 2" xfId="6335" xr:uid="{4ABC22DC-E234-4BE3-9324-63F371BE8ED2}"/>
    <cellStyle name="RISKtlandrEdge 4 2 3" xfId="6336" xr:uid="{B152A6A5-EAC0-42BD-8D15-74173E5DB6F2}"/>
    <cellStyle name="RISKtlandrEdge 4 3" xfId="3050" xr:uid="{9510D925-D021-498A-842B-6800674452F3}"/>
    <cellStyle name="RISKtlandrEdge 4 3 2" xfId="3051" xr:uid="{B9E39039-803E-44ED-B983-72DD1963CFE4}"/>
    <cellStyle name="RISKtlandrEdge 4 3 2 2" xfId="6337" xr:uid="{E62AB258-7E77-4337-AC14-CA45C26FF3FB}"/>
    <cellStyle name="RISKtlandrEdge 4 3 3" xfId="6338" xr:uid="{46AC62F6-1F5B-4441-AC8C-654774E64BB9}"/>
    <cellStyle name="RISKtlandrEdge 4 4" xfId="3052" xr:uid="{30EACB42-6717-4A5E-9E33-40C4F2D844E7}"/>
    <cellStyle name="RISKtlandrEdge 4 4 2" xfId="3053" xr:uid="{ABFDFAF5-5137-4590-ACD9-980935F90F91}"/>
    <cellStyle name="RISKtlandrEdge 4 4 2 2" xfId="6339" xr:uid="{ABDD7266-AF41-40CC-85FD-B38459892FF6}"/>
    <cellStyle name="RISKtlandrEdge 4 4 3" xfId="6340" xr:uid="{0A6F4233-D6ED-4573-9104-DCC740A39450}"/>
    <cellStyle name="RISKtlandrEdge 4 5" xfId="3054" xr:uid="{DF308EC5-FB3C-4603-9E2A-AFA059F2AEAF}"/>
    <cellStyle name="RISKtlandrEdge 4 5 2" xfId="6341" xr:uid="{26CC34EF-02AC-4E3D-872F-7A3E27F5520C}"/>
    <cellStyle name="RISKtlandrEdge 4 6" xfId="3055" xr:uid="{899B0BAC-A1FA-4AD9-959E-85199E77E140}"/>
    <cellStyle name="RISKtlandrEdge 4 6 2" xfId="6342" xr:uid="{30A0C214-804A-4BB8-B05A-BFD220854666}"/>
    <cellStyle name="RISKtlandrEdge 4 7" xfId="6343" xr:uid="{C5561E59-BDB8-414A-B36C-C8711E8B468E}"/>
    <cellStyle name="RISKtlandrEdge 5" xfId="3056" xr:uid="{8F036457-5FFF-4032-9626-34E976960175}"/>
    <cellStyle name="RISKtlandrEdge 5 2" xfId="6344" xr:uid="{83097A14-0315-4DDC-B144-F28488F3841A}"/>
    <cellStyle name="RISKtlandrEdge 6" xfId="3057" xr:uid="{323C563A-D828-408A-B3EC-1B5B8C3D662A}"/>
    <cellStyle name="RISKtlandrEdge 6 2" xfId="6345" xr:uid="{9C091B54-9008-4E60-BD92-05D4DF88FED7}"/>
    <cellStyle name="RISKtlandrEdge 7" xfId="3058" xr:uid="{16435207-D23C-4EDA-946D-1C6C74C81FC8}"/>
    <cellStyle name="RISKtlandrEdge 7 2" xfId="6346" xr:uid="{8DF1A6BD-CD59-4D2B-8C43-15AA5E765A5D}"/>
    <cellStyle name="RISKtlandrEdge 8" xfId="6347" xr:uid="{F50A1A5B-AD44-405E-9DD2-2A96505F1AF2}"/>
    <cellStyle name="RISKtlandrEdge_PyG" xfId="3059" xr:uid="{ED5EBB21-423F-456D-810F-6BAF357ED60B}"/>
    <cellStyle name="RISKtlCorner" xfId="3060" xr:uid="{8533D60B-ECC9-4B66-898E-729BAB95FEC6}"/>
    <cellStyle name="RISKtlCorner 2" xfId="3061" xr:uid="{FCB7D1CB-5333-4A89-A6C0-6A4AB6F299A7}"/>
    <cellStyle name="RISKtlCorner 2 2" xfId="3062" xr:uid="{9A104217-8CE3-47D6-A8D1-F4320A155F19}"/>
    <cellStyle name="RISKtlCorner 2 2 2" xfId="3063" xr:uid="{3C78F932-16FE-4954-B581-4327BAE1E323}"/>
    <cellStyle name="RISKtlCorner 2 2 2 2" xfId="6348" xr:uid="{68D91321-6CE5-4E82-97E8-84D96D44552E}"/>
    <cellStyle name="RISKtlCorner 2 2 3" xfId="6349" xr:uid="{C37D8F7F-1059-4571-B297-C806B7C9D6A1}"/>
    <cellStyle name="RISKtlCorner 2 3" xfId="3064" xr:uid="{22E012BC-1C0C-45FB-891F-8DE29BCBD696}"/>
    <cellStyle name="RISKtlCorner 2 3 2" xfId="3065" xr:uid="{2D319C19-E308-46CB-A838-B1E176F63D24}"/>
    <cellStyle name="RISKtlCorner 2 3 2 2" xfId="6350" xr:uid="{83B31F73-28E4-49E9-A5D3-590126BEFE46}"/>
    <cellStyle name="RISKtlCorner 2 3 3" xfId="6351" xr:uid="{9B87E48B-7B22-498A-AE00-1AB81A178FD2}"/>
    <cellStyle name="RISKtlCorner 2 4" xfId="3066" xr:uid="{0ACB4928-DD75-473B-B593-B576B342921C}"/>
    <cellStyle name="RISKtlCorner 2 4 2" xfId="3067" xr:uid="{D47DAD52-DC4A-46AA-9C8C-75ECBFAB6988}"/>
    <cellStyle name="RISKtlCorner 2 4 2 2" xfId="6352" xr:uid="{462398E8-A841-4D9E-89AA-A22429B4871C}"/>
    <cellStyle name="RISKtlCorner 2 4 3" xfId="6353" xr:uid="{DC2B9086-71C0-404A-9BC7-00CD6DA3FFA2}"/>
    <cellStyle name="RISKtlCorner 2 5" xfId="3068" xr:uid="{84F5BB21-9802-4AB5-B603-B97325E6B9E9}"/>
    <cellStyle name="RISKtlCorner 2 5 2" xfId="6354" xr:uid="{B844A734-B2B5-40E2-9676-6E013924D394}"/>
    <cellStyle name="RISKtlCorner 2 6" xfId="3069" xr:uid="{3F62C646-423A-409B-944E-8F3E601D77F5}"/>
    <cellStyle name="RISKtlCorner 2 6 2" xfId="6355" xr:uid="{291EF7B0-E68C-45F7-9853-806C8B2EC6D9}"/>
    <cellStyle name="RISKtlCorner 2 7" xfId="6356" xr:uid="{8FAA9180-4ADD-4C41-A595-2F591F6D80F6}"/>
    <cellStyle name="RISKtlCorner 3" xfId="3070" xr:uid="{C6102B5F-676E-414C-A6F0-3A9A080CE873}"/>
    <cellStyle name="RISKtlCorner 3 2" xfId="3071" xr:uid="{20ADCC90-6DF7-466A-B9FC-C13351097338}"/>
    <cellStyle name="RISKtlCorner 3 2 2" xfId="3072" xr:uid="{6CDFA704-49CF-49AF-AE07-6856356A5E5A}"/>
    <cellStyle name="RISKtlCorner 3 2 2 2" xfId="6357" xr:uid="{8E46FDBE-BC8C-4957-BDE8-A4CC1E3CD3A4}"/>
    <cellStyle name="RISKtlCorner 3 2 3" xfId="6358" xr:uid="{8F743100-804A-4542-A9A9-F6DF247B1D8F}"/>
    <cellStyle name="RISKtlCorner 3 3" xfId="3073" xr:uid="{40149C08-1F42-4CBC-9DFC-9190E846F774}"/>
    <cellStyle name="RISKtlCorner 3 3 2" xfId="3074" xr:uid="{3C522814-DBF0-4380-818F-D4C4F3642291}"/>
    <cellStyle name="RISKtlCorner 3 3 2 2" xfId="6359" xr:uid="{A2EC82CF-DC52-45FA-B8E3-52A21F8B78BD}"/>
    <cellStyle name="RISKtlCorner 3 3 3" xfId="6360" xr:uid="{DAED894A-258F-48FF-AA00-61F441C700C1}"/>
    <cellStyle name="RISKtlCorner 3 4" xfId="3075" xr:uid="{51183CD8-EC4E-4054-8730-006421C2636B}"/>
    <cellStyle name="RISKtlCorner 3 4 2" xfId="3076" xr:uid="{81D7029D-23D8-486B-82E6-D392B6772BD1}"/>
    <cellStyle name="RISKtlCorner 3 4 2 2" xfId="6361" xr:uid="{91C90B17-A55D-41B3-BE6A-D972B07F027F}"/>
    <cellStyle name="RISKtlCorner 3 4 3" xfId="6362" xr:uid="{463891DE-6B75-4938-968F-A58A100E16E0}"/>
    <cellStyle name="RISKtlCorner 3 5" xfId="3077" xr:uid="{6D2AB263-D709-4C4F-A7CC-EDE22149C6E2}"/>
    <cellStyle name="RISKtlCorner 3 5 2" xfId="6363" xr:uid="{C300B39C-A148-46F9-86D4-43AA8BF02C58}"/>
    <cellStyle name="RISKtlCorner 3 6" xfId="3078" xr:uid="{2D337272-B939-4E83-AB69-BB86A071BF54}"/>
    <cellStyle name="RISKtlCorner 3 6 2" xfId="6364" xr:uid="{E7D5C812-2756-44FE-963A-49578D6F4255}"/>
    <cellStyle name="RISKtlCorner 3 7" xfId="6365" xr:uid="{CBB2C017-5D5E-4092-967D-E947CEC2E5C0}"/>
    <cellStyle name="RISKtlCorner 4" xfId="3079" xr:uid="{811FC108-22F7-4D8D-AD9F-2798B91B1747}"/>
    <cellStyle name="RISKtlCorner 4 2" xfId="3080" xr:uid="{8CD209BE-AC8F-4CEF-AA16-599F868395EF}"/>
    <cellStyle name="RISKtlCorner 4 2 2" xfId="3081" xr:uid="{E9D394F6-90F7-400F-BEF2-684E21B73B59}"/>
    <cellStyle name="RISKtlCorner 4 2 2 2" xfId="6366" xr:uid="{2637CF18-50B7-4E9B-A370-B02CD42E5FE3}"/>
    <cellStyle name="RISKtlCorner 4 2 3" xfId="6367" xr:uid="{0943DBAF-95EB-4216-A325-37229369F221}"/>
    <cellStyle name="RISKtlCorner 4 3" xfId="3082" xr:uid="{1E8640E3-5596-41DD-AE0F-A772A1F904FF}"/>
    <cellStyle name="RISKtlCorner 4 3 2" xfId="3083" xr:uid="{DB8F0A92-C04D-417B-97E8-FD6F8F8D53FC}"/>
    <cellStyle name="RISKtlCorner 4 3 2 2" xfId="6368" xr:uid="{F6FB485F-21D0-4C88-A760-32325B5FAC0B}"/>
    <cellStyle name="RISKtlCorner 4 3 3" xfId="6369" xr:uid="{35E57413-4CDF-40A0-BB7B-7C8AF26BD92C}"/>
    <cellStyle name="RISKtlCorner 4 4" xfId="3084" xr:uid="{8BDF879E-3C41-4AE3-8EA9-12BCF99CD882}"/>
    <cellStyle name="RISKtlCorner 4 4 2" xfId="3085" xr:uid="{B0F4C6EB-B51E-4B94-80E7-C64BBAD01EDB}"/>
    <cellStyle name="RISKtlCorner 4 4 2 2" xfId="6370" xr:uid="{DE227A53-95A2-44D2-91EF-2355A07FF36D}"/>
    <cellStyle name="RISKtlCorner 4 4 3" xfId="6371" xr:uid="{A74563EF-FB0C-4224-9EEC-58FA6201D579}"/>
    <cellStyle name="RISKtlCorner 4 5" xfId="3086" xr:uid="{327BC5F8-6E98-48C3-BBD7-E896B19F7201}"/>
    <cellStyle name="RISKtlCorner 4 5 2" xfId="6372" xr:uid="{D8730A9D-B639-40AB-9191-9686AEBCB065}"/>
    <cellStyle name="RISKtlCorner 4 6" xfId="3087" xr:uid="{D113FFCC-3B05-471A-9B53-EB0DBDDC82E3}"/>
    <cellStyle name="RISKtlCorner 4 6 2" xfId="6373" xr:uid="{5277AD84-7869-4803-ABBC-C770EC45CDBF}"/>
    <cellStyle name="RISKtlCorner 4 7" xfId="6374" xr:uid="{BDA939FE-9EBD-45F3-886D-68D35BFF6310}"/>
    <cellStyle name="RISKtlCorner 5" xfId="3088" xr:uid="{14520BE1-CF76-48D9-86AD-D3604667B432}"/>
    <cellStyle name="RISKtlCorner 5 2" xfId="6375" xr:uid="{39DE6E36-5FDB-4898-BE43-F584AE1D949D}"/>
    <cellStyle name="RISKtlCorner 6" xfId="3089" xr:uid="{58474703-E522-4938-8126-BE433292D1F4}"/>
    <cellStyle name="RISKtlCorner 6 2" xfId="6376" xr:uid="{8527140C-CEF0-46D3-B0C4-8EE9C1D8FCD7}"/>
    <cellStyle name="RISKtlCorner 7" xfId="3090" xr:uid="{A76AA6CF-A0B3-4335-B7E9-704C941481B8}"/>
    <cellStyle name="RISKtlCorner 7 2" xfId="6377" xr:uid="{9B84F345-F6C7-4F92-B2B1-FB5C811E6229}"/>
    <cellStyle name="RISKtlCorner 8" xfId="6378" xr:uid="{7C5007D1-99F8-4753-88D5-D2226D3756B3}"/>
    <cellStyle name="RISKtlCorner_PyG" xfId="3091" xr:uid="{C3C70CF9-51EC-4241-971F-BE3BAB7F2E79}"/>
    <cellStyle name="RISKtopEdge" xfId="3092" xr:uid="{1C31BBA3-2798-4C63-AAD3-02FECA94E1AB}"/>
    <cellStyle name="RISKtopEdge 2" xfId="3093" xr:uid="{D5A7BB43-5C96-466D-AACD-CAFDFE111A5E}"/>
    <cellStyle name="RISKtopEdge 2 2" xfId="3094" xr:uid="{58311A10-A416-4155-BA71-A613C217381C}"/>
    <cellStyle name="RISKtopEdge 2 2 2" xfId="3095" xr:uid="{B7512FB6-E692-441B-8AC8-83A00A568D9B}"/>
    <cellStyle name="RISKtopEdge 2 2 2 2" xfId="6379" xr:uid="{D15FFDC9-E805-4991-B38F-749FBF9C6C31}"/>
    <cellStyle name="RISKtopEdge 2 2 3" xfId="6380" xr:uid="{ECC0E74B-8153-48F0-B3F2-0A155E981A30}"/>
    <cellStyle name="RISKtopEdge 2 3" xfId="3096" xr:uid="{103DFEA2-A35A-40F2-BE12-74C7D34BE84F}"/>
    <cellStyle name="RISKtopEdge 2 3 2" xfId="3097" xr:uid="{C254DB64-65F1-418A-9694-1FB4A3AE8CB6}"/>
    <cellStyle name="RISKtopEdge 2 3 2 2" xfId="6381" xr:uid="{73CB66E6-6886-411A-873E-546809DC10B6}"/>
    <cellStyle name="RISKtopEdge 2 3 3" xfId="6382" xr:uid="{5EC90D5F-057F-41DF-A40C-4A091C5A6179}"/>
    <cellStyle name="RISKtopEdge 2 4" xfId="3098" xr:uid="{8D4E071D-F578-4EDE-9D0C-FD4AAB03124B}"/>
    <cellStyle name="RISKtopEdge 2 4 2" xfId="3099" xr:uid="{3BF00EC4-55D0-453B-8031-0BFE7D7DC9EC}"/>
    <cellStyle name="RISKtopEdge 2 4 2 2" xfId="6383" xr:uid="{B757060E-1FB7-4D47-BFC9-C1CA1E33735C}"/>
    <cellStyle name="RISKtopEdge 2 4 3" xfId="6384" xr:uid="{209241EF-F1B1-4243-AD20-ED6C906AFEF8}"/>
    <cellStyle name="RISKtopEdge 2 5" xfId="3100" xr:uid="{C229B0B0-1B3E-405A-B044-6BEDCCC38878}"/>
    <cellStyle name="RISKtopEdge 2 5 2" xfId="6385" xr:uid="{7BD30F45-D72D-4B62-9B95-202C1B370C02}"/>
    <cellStyle name="RISKtopEdge 2 6" xfId="3101" xr:uid="{34B22FA9-5CA4-4F78-856A-3D5126AFAD8D}"/>
    <cellStyle name="RISKtopEdge 2 6 2" xfId="6386" xr:uid="{ED1F6F85-7918-4768-AC0B-D61FCA943E3F}"/>
    <cellStyle name="RISKtopEdge 2 7" xfId="6387" xr:uid="{BF38EFD5-20EF-477E-85A4-DC439C2371E1}"/>
    <cellStyle name="RISKtopEdge 3" xfId="3102" xr:uid="{C3FBD69B-0891-4F58-83C1-996023C02B5D}"/>
    <cellStyle name="RISKtopEdge 3 2" xfId="3103" xr:uid="{5147CD48-2BF5-4B9C-930B-8FCEC42DE059}"/>
    <cellStyle name="RISKtopEdge 3 2 2" xfId="3104" xr:uid="{DC919EDD-6D7E-4C1E-8708-A9F355C7B2F0}"/>
    <cellStyle name="RISKtopEdge 3 2 2 2" xfId="6388" xr:uid="{F31F6FC7-94E3-4620-93BD-0DB281E4125E}"/>
    <cellStyle name="RISKtopEdge 3 2 3" xfId="6389" xr:uid="{7B059F80-7A6F-4FF7-AA63-7FDF23583E7B}"/>
    <cellStyle name="RISKtopEdge 3 3" xfId="3105" xr:uid="{BBEA7F45-0668-4447-B5C9-4F4856B6C1D5}"/>
    <cellStyle name="RISKtopEdge 3 3 2" xfId="3106" xr:uid="{C6512F4B-58E3-4DD6-902A-F579EE458600}"/>
    <cellStyle name="RISKtopEdge 3 3 2 2" xfId="6390" xr:uid="{7722F734-D6E0-42B2-8DAC-60EC5E154FA0}"/>
    <cellStyle name="RISKtopEdge 3 3 3" xfId="6391" xr:uid="{529105AA-17BE-414D-8A55-4FC7D00AD1E9}"/>
    <cellStyle name="RISKtopEdge 3 4" xfId="3107" xr:uid="{F8357694-2864-4715-AB76-7298180F46A4}"/>
    <cellStyle name="RISKtopEdge 3 4 2" xfId="3108" xr:uid="{F00539FB-2FD0-471D-A5A0-D9428B71B9C0}"/>
    <cellStyle name="RISKtopEdge 3 4 2 2" xfId="6392" xr:uid="{CD29F7AF-FC99-4BE9-A399-02B9AAAA10E9}"/>
    <cellStyle name="RISKtopEdge 3 4 3" xfId="6393" xr:uid="{EFBD5675-16E4-4B93-AE84-3670DA917A83}"/>
    <cellStyle name="RISKtopEdge 3 5" xfId="3109" xr:uid="{59A5545F-D448-4337-A3C1-3CD20B3C6498}"/>
    <cellStyle name="RISKtopEdge 3 5 2" xfId="6394" xr:uid="{0BE66958-1C9A-4328-8E94-CE8BA9E41FF3}"/>
    <cellStyle name="RISKtopEdge 3 6" xfId="3110" xr:uid="{958F1DC8-FCDB-457B-BB5F-18861CE4E97A}"/>
    <cellStyle name="RISKtopEdge 3 6 2" xfId="6395" xr:uid="{055BE29C-AD8F-42A5-8282-53ABDD6AC05C}"/>
    <cellStyle name="RISKtopEdge 3 7" xfId="6396" xr:uid="{664A160E-5749-4A5C-BCCB-72EBB5B4B408}"/>
    <cellStyle name="RISKtopEdge 4" xfId="3111" xr:uid="{DF0FD22D-3741-4EC5-A2BF-76667F5EC33D}"/>
    <cellStyle name="RISKtopEdge 4 2" xfId="3112" xr:uid="{2B724AB1-1C4C-4553-96F2-7CFB81273B7C}"/>
    <cellStyle name="RISKtopEdge 4 2 2" xfId="3113" xr:uid="{5AA93362-4474-4333-824D-BA9115780639}"/>
    <cellStyle name="RISKtopEdge 4 2 2 2" xfId="6397" xr:uid="{44F5495C-7C23-491C-97E1-68EAC963942D}"/>
    <cellStyle name="RISKtopEdge 4 2 3" xfId="6398" xr:uid="{1FB1A2F3-3803-43E6-B92C-7B39FF16B2B5}"/>
    <cellStyle name="RISKtopEdge 4 3" xfId="3114" xr:uid="{67A3302C-1362-47BB-9109-760A4320103D}"/>
    <cellStyle name="RISKtopEdge 4 3 2" xfId="3115" xr:uid="{4E992BE9-1A33-48F8-9957-88C718F0702B}"/>
    <cellStyle name="RISKtopEdge 4 3 2 2" xfId="6399" xr:uid="{85B32944-8021-47E5-8DC5-61320CBAFBA1}"/>
    <cellStyle name="RISKtopEdge 4 3 3" xfId="6400" xr:uid="{B372289B-AAAF-49EC-A7F1-AC6D08A427D0}"/>
    <cellStyle name="RISKtopEdge 4 4" xfId="3116" xr:uid="{5E6D0974-8213-4FE2-85CE-54CF8FA343BA}"/>
    <cellStyle name="RISKtopEdge 4 4 2" xfId="3117" xr:uid="{73974EBC-95D0-445A-8644-378EE435422F}"/>
    <cellStyle name="RISKtopEdge 4 4 2 2" xfId="6401" xr:uid="{1397BE8E-4DD4-4ADD-873C-EACBBA43210A}"/>
    <cellStyle name="RISKtopEdge 4 4 3" xfId="6402" xr:uid="{966F2DF1-4EA8-43EB-94D9-21F9F0706E46}"/>
    <cellStyle name="RISKtopEdge 4 5" xfId="3118" xr:uid="{9028B8EB-D565-4970-A42C-730BFD4A7C60}"/>
    <cellStyle name="RISKtopEdge 4 5 2" xfId="6403" xr:uid="{19F6934C-A435-496A-8082-9AAC8CCAF652}"/>
    <cellStyle name="RISKtopEdge 4 6" xfId="3119" xr:uid="{CD3C0A48-864D-4A18-A0C4-9351DDFD07DA}"/>
    <cellStyle name="RISKtopEdge 4 6 2" xfId="6404" xr:uid="{89EDB024-1517-4FAA-9D24-5226AA2DEE98}"/>
    <cellStyle name="RISKtopEdge 4 7" xfId="6405" xr:uid="{04672748-20F6-4CAC-8603-2926F8C7D9EF}"/>
    <cellStyle name="RISKtopEdge 5" xfId="3120" xr:uid="{897B4BEA-6BE1-44E3-8DF5-93A05433CC37}"/>
    <cellStyle name="RISKtopEdge 5 2" xfId="6406" xr:uid="{6025ABC7-F504-4C90-8A1F-E97DD716D2F6}"/>
    <cellStyle name="RISKtopEdge 6" xfId="3121" xr:uid="{B6D455F6-7A4B-4D90-BF5D-64296DEBB488}"/>
    <cellStyle name="RISKtopEdge 6 2" xfId="6407" xr:uid="{3A34D7F1-4FC5-4B0F-8D8C-5C1431C6A759}"/>
    <cellStyle name="RISKtopEdge 7" xfId="3122" xr:uid="{B7263CA0-CF9E-484D-A9E7-B8DEA48AA3C2}"/>
    <cellStyle name="RISKtopEdge 7 2" xfId="6408" xr:uid="{651B51A2-474C-45A6-9FCA-D4137797B66B}"/>
    <cellStyle name="RISKtopEdge 8" xfId="6409" xr:uid="{8B410558-2E22-4108-963F-49E1C8F1579B}"/>
    <cellStyle name="RISKtopEdge_PyG" xfId="3123" xr:uid="{C5EB915F-C4B6-4FF6-B04E-7696ADC5658E}"/>
    <cellStyle name="RISKtrCorner" xfId="3124" xr:uid="{08FE9CC9-8902-4F76-B7C4-3B52F00FAFED}"/>
    <cellStyle name="RISKtrCorner 2" xfId="3125" xr:uid="{7407B60B-0C18-46D7-BCA3-AED143C22A35}"/>
    <cellStyle name="RISKtrCorner 2 2" xfId="3126" xr:uid="{CF1330BA-A4AB-40D4-A8E4-0C1E036A8894}"/>
    <cellStyle name="RISKtrCorner 2 2 2" xfId="3127" xr:uid="{55024E20-5F93-42CD-84DC-F79BC78D1078}"/>
    <cellStyle name="RISKtrCorner 2 2 2 2" xfId="6410" xr:uid="{BDF68234-BAC5-45B7-BE9A-6B16B8CCAEFE}"/>
    <cellStyle name="RISKtrCorner 2 2 3" xfId="6411" xr:uid="{88733830-E1EA-4249-B4F5-3933F7D8E8E1}"/>
    <cellStyle name="RISKtrCorner 2 3" xfId="3128" xr:uid="{3C0F27B0-8332-4D26-8E7D-6C448A1BC2E3}"/>
    <cellStyle name="RISKtrCorner 2 3 2" xfId="3129" xr:uid="{73D89480-0D9E-418D-90CF-961CD82D4799}"/>
    <cellStyle name="RISKtrCorner 2 3 2 2" xfId="6412" xr:uid="{084BF620-152C-4B33-98FE-C8C65572FB92}"/>
    <cellStyle name="RISKtrCorner 2 3 3" xfId="6413" xr:uid="{560BDDD0-E9CF-4022-ABCE-736AD33DA9DB}"/>
    <cellStyle name="RISKtrCorner 2 4" xfId="3130" xr:uid="{FEA0BB88-B46C-4B02-A5EB-15E98B98E243}"/>
    <cellStyle name="RISKtrCorner 2 4 2" xfId="3131" xr:uid="{FBB549D4-BCA8-486D-89A9-ED0FE7627B52}"/>
    <cellStyle name="RISKtrCorner 2 4 2 2" xfId="6414" xr:uid="{17828B5A-0BEB-46C1-8AE7-090B4635BA0C}"/>
    <cellStyle name="RISKtrCorner 2 4 3" xfId="6415" xr:uid="{2CCCF063-9374-4145-AFC4-BE72302DBA3B}"/>
    <cellStyle name="RISKtrCorner 2 5" xfId="3132" xr:uid="{08F25F25-20DB-4422-8B85-3C525772D664}"/>
    <cellStyle name="RISKtrCorner 2 5 2" xfId="6416" xr:uid="{D318877E-FB0B-4F3F-8D8C-55FA5E9F8ACA}"/>
    <cellStyle name="RISKtrCorner 2 6" xfId="3133" xr:uid="{3E47E26D-5CF4-40B5-BB1E-AEA1D70ABA0C}"/>
    <cellStyle name="RISKtrCorner 2 6 2" xfId="6417" xr:uid="{538C7FFB-5F32-41F8-A3EB-04E579494B81}"/>
    <cellStyle name="RISKtrCorner 2 7" xfId="6418" xr:uid="{ED80125A-ACA7-4770-9B7C-79309069833E}"/>
    <cellStyle name="RISKtrCorner 3" xfId="3134" xr:uid="{7400CA10-EB38-4E5E-B404-9B9C87950FCA}"/>
    <cellStyle name="RISKtrCorner 3 2" xfId="3135" xr:uid="{D3D5C616-8DD9-4AAD-85C3-6FCB07333EE4}"/>
    <cellStyle name="RISKtrCorner 3 2 2" xfId="3136" xr:uid="{DB7EA0E4-5DE5-49D6-9092-2ED50481CD5D}"/>
    <cellStyle name="RISKtrCorner 3 2 2 2" xfId="6419" xr:uid="{EDCD4161-8F0F-4559-BE1E-C9172399117B}"/>
    <cellStyle name="RISKtrCorner 3 2 3" xfId="6420" xr:uid="{76F8BE54-B8B7-49D4-9156-77B56CE9A847}"/>
    <cellStyle name="RISKtrCorner 3 3" xfId="3137" xr:uid="{DD319386-99BF-4C08-AF78-A04B1BEEBFF1}"/>
    <cellStyle name="RISKtrCorner 3 3 2" xfId="3138" xr:uid="{EE9F4CF9-FFC6-4710-AD1A-DFEB7AD31743}"/>
    <cellStyle name="RISKtrCorner 3 3 2 2" xfId="6421" xr:uid="{AAE155A1-B006-41DE-A11E-D596F3DBA67F}"/>
    <cellStyle name="RISKtrCorner 3 3 3" xfId="6422" xr:uid="{8CC07050-58A7-45DB-93D9-37589F0F9857}"/>
    <cellStyle name="RISKtrCorner 3 4" xfId="3139" xr:uid="{3CCD4F7B-69AA-46B4-AC06-72E822CAB3DD}"/>
    <cellStyle name="RISKtrCorner 3 4 2" xfId="3140" xr:uid="{0E7A6BBF-F5FC-42BF-8A40-D19B9896A100}"/>
    <cellStyle name="RISKtrCorner 3 4 2 2" xfId="6423" xr:uid="{D3FBF3EA-ACAB-4D17-B3E6-AA641697BE38}"/>
    <cellStyle name="RISKtrCorner 3 4 3" xfId="6424" xr:uid="{63385394-74BB-4B90-844E-D9C94E6C7730}"/>
    <cellStyle name="RISKtrCorner 3 5" xfId="3141" xr:uid="{4561D989-F156-4C76-9DC6-94BE8442DD68}"/>
    <cellStyle name="RISKtrCorner 3 5 2" xfId="6425" xr:uid="{BC9BDA8A-EDD6-4681-9163-CBED55C8F973}"/>
    <cellStyle name="RISKtrCorner 3 6" xfId="3142" xr:uid="{4C2B7ABE-C466-4B3F-9DEE-64B7A93C1F49}"/>
    <cellStyle name="RISKtrCorner 3 6 2" xfId="6426" xr:uid="{61FEFBD5-C575-401F-A78D-1606550DEB5E}"/>
    <cellStyle name="RISKtrCorner 3 7" xfId="6427" xr:uid="{E8560F33-288E-4F65-A1C6-FCA7FC518FBF}"/>
    <cellStyle name="RISKtrCorner 4" xfId="3143" xr:uid="{EDC9CFD7-25D7-45D8-A82A-2B0EDC5641C8}"/>
    <cellStyle name="RISKtrCorner 4 2" xfId="3144" xr:uid="{C5593069-D066-4B40-ADD6-7B89E01A9F16}"/>
    <cellStyle name="RISKtrCorner 4 2 2" xfId="3145" xr:uid="{0A4D59BF-0CC9-4BFE-816D-5B46240592AE}"/>
    <cellStyle name="RISKtrCorner 4 2 2 2" xfId="6428" xr:uid="{27EB8D13-F58D-4861-BE50-5D5D46ED9886}"/>
    <cellStyle name="RISKtrCorner 4 2 3" xfId="6429" xr:uid="{B7B76737-A068-4526-813C-63BAFFA3F2B7}"/>
    <cellStyle name="RISKtrCorner 4 3" xfId="3146" xr:uid="{A0FAA1AA-1BC0-49C4-84D3-F0865AE06126}"/>
    <cellStyle name="RISKtrCorner 4 3 2" xfId="3147" xr:uid="{F61049B5-C693-4BE7-9D4C-5C9DFD034233}"/>
    <cellStyle name="RISKtrCorner 4 3 2 2" xfId="6430" xr:uid="{A2D652D2-C657-48FB-AF55-EE8C72639061}"/>
    <cellStyle name="RISKtrCorner 4 3 3" xfId="6431" xr:uid="{4ECB2064-26F4-4D7D-A217-CF2125FCA1F9}"/>
    <cellStyle name="RISKtrCorner 4 4" xfId="3148" xr:uid="{CB59F0D8-8336-470C-A415-D9F8211B14AB}"/>
    <cellStyle name="RISKtrCorner 4 4 2" xfId="3149" xr:uid="{051AA069-23B9-4A70-862C-ECC8BDDD7D86}"/>
    <cellStyle name="RISKtrCorner 4 4 2 2" xfId="6432" xr:uid="{75470789-8DBC-4154-9EF0-15090473139B}"/>
    <cellStyle name="RISKtrCorner 4 4 3" xfId="6433" xr:uid="{0B4A9965-A912-4B8B-A98A-8350140E9B5E}"/>
    <cellStyle name="RISKtrCorner 4 5" xfId="3150" xr:uid="{F197785C-4F59-4819-8907-ECF970A12E6E}"/>
    <cellStyle name="RISKtrCorner 4 5 2" xfId="6434" xr:uid="{D71601B3-FAB3-4F57-BA67-49ACB76B0D7C}"/>
    <cellStyle name="RISKtrCorner 4 6" xfId="3151" xr:uid="{DD565B3C-7E8C-40DD-BEF8-2E912FA735AC}"/>
    <cellStyle name="RISKtrCorner 4 6 2" xfId="6435" xr:uid="{81C36688-24D7-4B74-9114-6703244287C9}"/>
    <cellStyle name="RISKtrCorner 4 7" xfId="6436" xr:uid="{01E3E3A1-609F-43ED-9AF2-E8EC026CC4BC}"/>
    <cellStyle name="RISKtrCorner 5" xfId="3152" xr:uid="{A89A782D-5B87-4E04-9EAA-1D0AFABE1EAB}"/>
    <cellStyle name="RISKtrCorner 5 2" xfId="6437" xr:uid="{3E45E778-BADC-400D-9AC2-D8183D9DE820}"/>
    <cellStyle name="RISKtrCorner 6" xfId="3153" xr:uid="{F60D9E81-BF08-494C-96DD-82492324F1BD}"/>
    <cellStyle name="RISKtrCorner 6 2" xfId="6438" xr:uid="{B3FB458F-B705-4F24-A711-AE5510447967}"/>
    <cellStyle name="RISKtrCorner 7" xfId="3154" xr:uid="{C9BFEFD7-A391-46D2-8D57-DADE1CF395BB}"/>
    <cellStyle name="RISKtrCorner 7 2" xfId="6439" xr:uid="{E1F1D5CA-CAD0-45F9-8B87-8A084427256E}"/>
    <cellStyle name="RISKtrCorner 8" xfId="6440" xr:uid="{69458BF0-10EF-46AE-B9DA-735D4C2FB395}"/>
    <cellStyle name="RISKtrCorner_PyG" xfId="3155" xr:uid="{8550589B-6A97-4A5B-AB4A-D4D683303083}"/>
    <cellStyle name="Saída" xfId="3156" xr:uid="{1952F7C7-14D7-44A1-9872-AACD95483DD0}"/>
    <cellStyle name="Salida 10" xfId="6441" xr:uid="{54BBE424-3147-4D9C-960A-1F17F480BB78}"/>
    <cellStyle name="Salida 11" xfId="6442" xr:uid="{F1B62CCC-D6C2-4495-BF8F-78B242A3D157}"/>
    <cellStyle name="Salida 11 2" xfId="6443" xr:uid="{A8337DD5-F225-45A5-9F75-44A47FFE2798}"/>
    <cellStyle name="Salida 12" xfId="6444" xr:uid="{0BCE38EF-8B11-46C6-8D20-744F5735C58E}"/>
    <cellStyle name="Salida 12 2" xfId="6445" xr:uid="{0A98A8D1-1EBF-46D0-8556-398365888A3E}"/>
    <cellStyle name="Salida 13" xfId="6446" xr:uid="{8480727D-293E-414F-81E6-85374BD75AF1}"/>
    <cellStyle name="Salida 13 2" xfId="6447" xr:uid="{BF3BFD63-A41C-41CD-B36C-337FDA0277F0}"/>
    <cellStyle name="Salida 14" xfId="6448" xr:uid="{8BDF4BC9-D54A-458C-A2B3-3A80708705FD}"/>
    <cellStyle name="Salida 14 2" xfId="6449" xr:uid="{843D2B20-7B0A-45D2-94F7-5B0B46777395}"/>
    <cellStyle name="Salida 15" xfId="6450" xr:uid="{4707732C-A6AA-4EC7-8C2F-B44B4AB42859}"/>
    <cellStyle name="Salida 15 2" xfId="6451" xr:uid="{CEAD42C9-73D8-4D28-A34D-2CA6F494C3E2}"/>
    <cellStyle name="Salida 16" xfId="6452" xr:uid="{B090FC9A-4AF8-4DC4-80C7-D33B2986B5F1}"/>
    <cellStyle name="Salida 2" xfId="3157" xr:uid="{7012B0B1-DF76-4EF7-8BC0-614E6ACB3F28}"/>
    <cellStyle name="Salida 2 2" xfId="3158" xr:uid="{2EB0E041-BD83-40BD-B941-E633B69917BE}"/>
    <cellStyle name="Salida 2 2 2" xfId="6453" xr:uid="{F25D867B-864E-498A-899B-6C905A3E76A5}"/>
    <cellStyle name="Salida 2 2 3" xfId="6454" xr:uid="{EFC7472F-2724-4191-A5A1-4B7602E4DCC5}"/>
    <cellStyle name="Salida 2 2 4" xfId="6455" xr:uid="{412F2F64-79FC-401A-9B7B-B4D807E4E358}"/>
    <cellStyle name="Salida 2 2 4 2" xfId="6456" xr:uid="{0FA49951-4DAD-4146-AAA5-A2975D1C6279}"/>
    <cellStyle name="Salida 2 3" xfId="6457" xr:uid="{88EF96E5-6B8E-4FC4-8825-CC8D1DD3D332}"/>
    <cellStyle name="Salida 2 4" xfId="6458" xr:uid="{EA9B9F6C-76E2-45FD-9A49-0685A3A6F1CD}"/>
    <cellStyle name="Salida 2 4 2" xfId="6459" xr:uid="{3B8BAA75-A1D3-4EA5-941F-BF11B713CC40}"/>
    <cellStyle name="Salida 2 5" xfId="6460" xr:uid="{A607EF2F-4882-4EA6-9077-18A2249A9C01}"/>
    <cellStyle name="Salida 2_GRUPO4Q-2009 COMPLETO" xfId="3641" xr:uid="{8A172A46-7D1F-4F9F-8E92-D0A9CFA6C22D}"/>
    <cellStyle name="Salida 3" xfId="3642" xr:uid="{03723163-AD11-4959-9404-817F710B5EA3}"/>
    <cellStyle name="Salida 3 2" xfId="6461" xr:uid="{CECA8DD1-D082-44FC-B8C0-DB426FA5C627}"/>
    <cellStyle name="Salida 3 3" xfId="6462" xr:uid="{283D5407-C0E9-42D5-8E71-E83C1AF9555B}"/>
    <cellStyle name="Salida 4" xfId="6463" xr:uid="{D152C175-9947-46BF-9AA5-ACBF04E7B925}"/>
    <cellStyle name="Salida 4 2" xfId="6464" xr:uid="{1D52725B-A247-4EAD-BF68-2D77998F5B07}"/>
    <cellStyle name="Salida 4 3" xfId="6465" xr:uid="{6B09749D-1F91-43D1-9CD7-78E46E1B569A}"/>
    <cellStyle name="Salida 5" xfId="6466" xr:uid="{0CFF7E14-6B31-4CCB-97D4-B4D6614348EC}"/>
    <cellStyle name="Salida 6" xfId="6467" xr:uid="{0315C59B-B94C-4016-A1CF-70ED0BF336CF}"/>
    <cellStyle name="Salida 7" xfId="6468" xr:uid="{3CC376B0-EDB2-4C11-A5C2-2A182F6CFA54}"/>
    <cellStyle name="Salida 8" xfId="6469" xr:uid="{D45B9550-0713-4BF4-A12B-452B446AE9DB}"/>
    <cellStyle name="Salida 9" xfId="6470" xr:uid="{17B89EE9-B7B3-4846-8214-8EE887974145}"/>
    <cellStyle name="SAPBorder" xfId="45" xr:uid="{2161806C-F793-425C-A1A8-901B9F14746B}"/>
    <cellStyle name="SAPBorder 2" xfId="71" xr:uid="{9B57CDDF-4E5C-4C88-9E6B-C4CB2AF0AB18}"/>
    <cellStyle name="SAPDataCell" xfId="28" xr:uid="{389CCCF4-4B38-4E6D-8BEE-EDD5602A7CB0}"/>
    <cellStyle name="SAPDataCell 2" xfId="69" xr:uid="{152C10D0-13F1-454E-974F-B2EAEDB60EE8}"/>
    <cellStyle name="SAPDataTotalCell" xfId="29" xr:uid="{D18F9BAF-D3C6-47BA-94DA-0759994700C4}"/>
    <cellStyle name="SAPDataTotalCell 2" xfId="70" xr:uid="{4889CE77-8948-450F-9382-751B68B6403D}"/>
    <cellStyle name="SAPDimensionCell" xfId="27" xr:uid="{625535B0-F815-427F-8D1E-274BD540433E}"/>
    <cellStyle name="SAPDimensionCell 2" xfId="68" xr:uid="{8D16A6C4-0F2B-47A3-B5C2-95025B68E2CA}"/>
    <cellStyle name="SAPEditableDataCell" xfId="30" xr:uid="{CC49D038-9F3C-49F1-BD9F-1659F55CE8A9}"/>
    <cellStyle name="SAPEditableDataTotalCell" xfId="33" xr:uid="{84419FB9-E7DE-4177-958A-C870CFE64BD8}"/>
    <cellStyle name="SAPEmphasized" xfId="53" xr:uid="{3E7D361F-5BE9-49F4-9A0C-49D956909249}"/>
    <cellStyle name="SAPEmphasizedEditableDataCell" xfId="55" xr:uid="{242908A3-3E23-404B-9F8E-E4F4ABE533F1}"/>
    <cellStyle name="SAPEmphasizedEditableDataTotalCell" xfId="56" xr:uid="{63267E28-E7FD-4724-B952-878A5B7E2A63}"/>
    <cellStyle name="SAPEmphasizedLockedDataCell" xfId="59" xr:uid="{C5C466E8-705F-484E-B987-69C9F86E2027}"/>
    <cellStyle name="SAPEmphasizedLockedDataTotalCell" xfId="60" xr:uid="{AD04ED79-EF87-4761-908B-9D9CD0950BF7}"/>
    <cellStyle name="SAPEmphasizedReadonlyDataCell" xfId="57" xr:uid="{525341EB-04CD-4854-8457-4DE88B38D52B}"/>
    <cellStyle name="SAPEmphasizedReadonlyDataTotalCell" xfId="58" xr:uid="{58FA9436-943A-481C-80DA-DBAB42941917}"/>
    <cellStyle name="SAPEmphasizedTotal" xfId="54" xr:uid="{BF117734-E722-4B1E-B8A7-A2BABBAF2401}"/>
    <cellStyle name="SAPExceptionLevel1" xfId="36" xr:uid="{CD4625D8-762D-428A-9C75-E79A9BBF0E99}"/>
    <cellStyle name="SAPExceptionLevel2" xfId="37" xr:uid="{BBDD5C6E-30D0-42AF-9E7E-B08F0BEE8776}"/>
    <cellStyle name="SAPExceptionLevel3" xfId="38" xr:uid="{DBD827F2-BF28-4068-9E50-7EBB9D186391}"/>
    <cellStyle name="SAPExceptionLevel4" xfId="39" xr:uid="{88B157CF-29A9-4338-B23A-8DB70FF2AF7F}"/>
    <cellStyle name="SAPExceptionLevel5" xfId="40" xr:uid="{E9D41310-F207-4398-BD67-B31EC6254428}"/>
    <cellStyle name="SAPExceptionLevel6" xfId="41" xr:uid="{8EDA98D1-163F-46F7-A7B9-77EADB485877}"/>
    <cellStyle name="SAPExceptionLevel7" xfId="42" xr:uid="{A9A77855-3132-49F9-BF1F-F7CFFC2E2A36}"/>
    <cellStyle name="SAPExceptionLevel8" xfId="43" xr:uid="{D0F35B93-21CD-4D08-82DB-B5D359E34BB5}"/>
    <cellStyle name="SAPExceptionLevel9" xfId="44" xr:uid="{C44B91ED-BEFF-4775-872A-5F700B7236C2}"/>
    <cellStyle name="SAPFormula" xfId="62" xr:uid="{7B4F8DB9-2525-4ECA-8B37-EBABA7861A34}"/>
    <cellStyle name="SAPGroupingFillCell" xfId="78" xr:uid="{501D6167-E6D8-452E-8D82-84DE1B96F240}"/>
    <cellStyle name="SAPHierarchyCell0" xfId="48" xr:uid="{51184FE7-3E86-40DF-A8F7-0ADC5B9F284D}"/>
    <cellStyle name="SAPHierarchyCell0 2" xfId="74" xr:uid="{C81776C2-4401-4950-AF70-7C0D3457CBDC}"/>
    <cellStyle name="SAPHierarchyCell1" xfId="49" xr:uid="{9D6B9241-52D4-4CA1-8C47-474EC0DB22EE}"/>
    <cellStyle name="SAPHierarchyCell1 2" xfId="75" xr:uid="{CACDD133-1DF9-496B-8B3A-4FD96E798442}"/>
    <cellStyle name="SAPHierarchyCell2" xfId="50" xr:uid="{6D0C4435-B313-43FB-A697-CB4F64378F23}"/>
    <cellStyle name="SAPHierarchyCell3" xfId="51" xr:uid="{396D05C7-4030-454D-BD90-F604C0A9EFC9}"/>
    <cellStyle name="SAPHierarchyCell4" xfId="52" xr:uid="{6CD975FB-1BB3-4ED1-987E-7FA5F7A5E559}"/>
    <cellStyle name="SAPLockedDataCell" xfId="32" xr:uid="{F1E4A8EC-EC8A-46D0-B2D9-8ADC74D9157A}"/>
    <cellStyle name="SAPLockedDataTotalCell" xfId="35" xr:uid="{54057B46-71DB-43B2-A31C-3583F7350542}"/>
    <cellStyle name="SAPMemberCell" xfId="46" xr:uid="{8C30FA1A-3115-4E49-9FA3-AE96C81F518A}"/>
    <cellStyle name="SAPMemberCell 2" xfId="72" xr:uid="{ADBCC5ED-9473-4F81-9F83-C02124DD3F45}"/>
    <cellStyle name="SAPMemberTotalCell" xfId="47" xr:uid="{44D92723-78A7-4B68-B3BE-95E2CF1CDF9E}"/>
    <cellStyle name="SAPMemberTotalCell 2" xfId="73" xr:uid="{78829BC1-EEB5-45E1-A827-70A3AE0920C1}"/>
    <cellStyle name="SAPMessageText" xfId="61" xr:uid="{1572EBA6-824F-4B6B-9EF0-49930FC18F6F}"/>
    <cellStyle name="SAPReadonlyDataCell" xfId="31" xr:uid="{DC243ECE-F582-4647-B597-1B67448230E7}"/>
    <cellStyle name="SAPReadonlyDataTotalCell" xfId="34" xr:uid="{738D1E6E-B6B1-4BA6-BE91-ED4BF202B98E}"/>
    <cellStyle name="Separador de milhares [0]" xfId="3159" xr:uid="{67805D92-4E11-40F7-843E-FB5F0AE900F7}"/>
    <cellStyle name="Separador de milhares [0] 2" xfId="6471" xr:uid="{956C64E9-56BC-45F9-9E5F-614911AE74A9}"/>
    <cellStyle name="Separador de milhares_CARGA_CTEEP_DEZ" xfId="3643" xr:uid="{8014E9B2-2FF2-49C4-8EA9-37340E317337}"/>
    <cellStyle name="Subtit - Modelo2" xfId="3160" xr:uid="{33D99057-EF76-4447-B6B6-A7B50E7E5AFE}"/>
    <cellStyle name="Subtit - Modelo2 2" xfId="3161" xr:uid="{5660B1FA-B5A4-48C1-BB20-1016FB8868C7}"/>
    <cellStyle name="Subtit - Modelo2 2 2" xfId="3162" xr:uid="{9631EA28-ABAA-4394-8270-A0543C70D6D0}"/>
    <cellStyle name="Subtit - Modelo2 2 3" xfId="3163" xr:uid="{055C632D-ADA8-4BDF-BD0C-DFE8683D5D01}"/>
    <cellStyle name="Subtit - Modelo2 2 4" xfId="3164" xr:uid="{C41E255B-8020-4291-AC1D-15FEA2E10ED0}"/>
    <cellStyle name="Subtit - Modelo2 2 5" xfId="3165" xr:uid="{2DBCC4EF-2B3A-430C-AB58-D6A58796F871}"/>
    <cellStyle name="Subtit - Modelo2 2 6" xfId="3166" xr:uid="{F72A8927-E53A-4021-A360-0BA71ABDB0A7}"/>
    <cellStyle name="Subtit - Modelo2 2_ActiFijos" xfId="3167" xr:uid="{F91B1194-6DB4-4854-B013-4307AA7085AD}"/>
    <cellStyle name="Subtit - Modelo2 3" xfId="3168" xr:uid="{4BB9565C-73A6-4741-962B-C4D9E29143BF}"/>
    <cellStyle name="Subtit - Modelo2 3 2" xfId="3169" xr:uid="{16A4AFC7-302C-4A20-AC90-BF12F14FAB41}"/>
    <cellStyle name="Subtit - Modelo2 3 3" xfId="3170" xr:uid="{24861C6F-BA07-4F2B-A7F7-C7DE2618B623}"/>
    <cellStyle name="Subtit - Modelo2 3 4" xfId="3171" xr:uid="{D5E8C90F-AABA-4CD5-AA1A-F94CC2229E69}"/>
    <cellStyle name="Subtit - Modelo2 3 5" xfId="3172" xr:uid="{70572991-C5EC-420C-860D-733693F02151}"/>
    <cellStyle name="Subtit - Modelo2 3 6" xfId="3173" xr:uid="{F38058D1-8F25-425E-8286-4C77D0652038}"/>
    <cellStyle name="Subtit - Modelo2 3_ActiFijos" xfId="3174" xr:uid="{830C6ED6-78BE-4603-9B3A-BA62F77BB60B}"/>
    <cellStyle name="Subtit - Modelo2 4" xfId="3175" xr:uid="{B1C95EC7-C6AA-48E3-A0D4-6F7B571836D3}"/>
    <cellStyle name="Subtit - Modelo2 4 2" xfId="3176" xr:uid="{6438A7E1-7077-40BB-AED9-D79006DBD6A8}"/>
    <cellStyle name="Subtit - Modelo2 4 3" xfId="3177" xr:uid="{4639FCC3-5852-492E-B76A-E8E02DEEF69F}"/>
    <cellStyle name="Subtit - Modelo2 4 4" xfId="3178" xr:uid="{D3B5C98E-A53D-49AC-BF25-445EEB00342C}"/>
    <cellStyle name="Subtit - Modelo2 4 5" xfId="3179" xr:uid="{3C1A1CC7-741F-42D8-8AF1-540E05357CD7}"/>
    <cellStyle name="Subtit - Modelo2 4 6" xfId="3180" xr:uid="{5DB864A9-9793-4A05-9ACE-C42A4FFAEA98}"/>
    <cellStyle name="Subtit - Modelo2 4_ActiFijos" xfId="3181" xr:uid="{92C7E392-34AC-4220-8C05-0D8B19B37DA9}"/>
    <cellStyle name="Subtit - Modelo2_Bases_Generales" xfId="3182" xr:uid="{7C860E11-A738-41C0-8421-72BFA64EAE4E}"/>
    <cellStyle name="Subtitle" xfId="3644" xr:uid="{6451124D-BC58-41C7-9ABA-5E4ABB962860}"/>
    <cellStyle name="Subtitulo" xfId="3183" xr:uid="{F79378E8-6E61-40DE-9499-4EE6669D4E05}"/>
    <cellStyle name="Subtitulo 2" xfId="3184" xr:uid="{85BDA972-B03A-4FD9-B749-4B06145A21C0}"/>
    <cellStyle name="Subtitulo 2 2" xfId="3185" xr:uid="{EA33F62A-A973-4AE4-B877-E40F66580489}"/>
    <cellStyle name="Subtitulo 2 3" xfId="3186" xr:uid="{196DA123-6A50-4274-B37A-DDCDAF0AA796}"/>
    <cellStyle name="Subtitulo 2 4" xfId="3187" xr:uid="{4E6C7C73-0349-405B-B559-9516F23EE440}"/>
    <cellStyle name="Subtitulo 2 5" xfId="3188" xr:uid="{7E797F40-26B6-400D-8BE1-F3D1030EBFE8}"/>
    <cellStyle name="Subtitulo 2 6" xfId="3189" xr:uid="{E6784246-A502-413B-8FA9-98FB015CF3CE}"/>
    <cellStyle name="Subtitulo 2_ActiFijos" xfId="3190" xr:uid="{AF6733A6-FF77-48C7-8FA1-7E1008217AD1}"/>
    <cellStyle name="Subtitulo 3" xfId="3191" xr:uid="{774BE5C4-D816-46BC-BC08-553DB9A438CF}"/>
    <cellStyle name="Subtitulo 3 2" xfId="3192" xr:uid="{7F05E75B-D988-4DE5-8E20-5F0900BF188D}"/>
    <cellStyle name="Subtitulo 3 3" xfId="3193" xr:uid="{1BC604D7-A7DD-42C3-9CE2-379C74AD0C80}"/>
    <cellStyle name="Subtitulo 3 4" xfId="3194" xr:uid="{3D1D7D6B-F210-4CE2-AABC-8E33CCF3886D}"/>
    <cellStyle name="Subtitulo 3 5" xfId="3195" xr:uid="{57F5F796-C086-45B0-81EA-AB37925106DE}"/>
    <cellStyle name="Subtitulo 3 6" xfId="3196" xr:uid="{DB6515FA-FC91-4C69-B5CD-89B21D565262}"/>
    <cellStyle name="Subtitulo 3_ActiFijos" xfId="3197" xr:uid="{30277494-3861-48DF-B647-03D15C427315}"/>
    <cellStyle name="Subtitulo 4" xfId="3198" xr:uid="{81524866-FE6E-4495-B246-28C987CC70DE}"/>
    <cellStyle name="Subtitulo 4 2" xfId="3199" xr:uid="{F426117D-DE0F-416D-B003-0E31777CC586}"/>
    <cellStyle name="Subtitulo 4 3" xfId="3200" xr:uid="{0B4ADE63-AF79-4F0B-8ECF-AB05EF45B2A6}"/>
    <cellStyle name="Subtitulo 4 4" xfId="3201" xr:uid="{18446F70-5D45-47EE-BB8A-0546722C51A4}"/>
    <cellStyle name="Subtitulo 4 5" xfId="3202" xr:uid="{442CAC3F-BCE3-483D-A7C6-B3F92EC05EE2}"/>
    <cellStyle name="Subtitulo 4 6" xfId="3203" xr:uid="{EAEC7679-8384-42EA-8C60-5C3F72D25BAC}"/>
    <cellStyle name="Subtitulo 4_ActiFijos" xfId="3204" xr:uid="{CF0B6A15-B6FC-4675-85BF-92CA8379B08C}"/>
    <cellStyle name="Subtitulo_Bases_Generales" xfId="3205" xr:uid="{84561A8D-0D84-43DD-BB74-BAD99358309B}"/>
    <cellStyle name="texto" xfId="3206" xr:uid="{5B6AFF77-A19F-4A28-8B33-334C67162CDE}"/>
    <cellStyle name="texto 10" xfId="3645" xr:uid="{6B4B0516-C421-4562-8CDA-FA5017E482E6}"/>
    <cellStyle name="texto 2" xfId="3207" xr:uid="{04389201-CF07-4305-89AB-C003C34C8F70}"/>
    <cellStyle name="texto 2 2" xfId="3208" xr:uid="{D429E706-1B92-41EB-AF6C-ED37BF57F82A}"/>
    <cellStyle name="texto 2 3" xfId="3209" xr:uid="{16A92EEC-4626-4C19-AB0F-7AF3EA17505F}"/>
    <cellStyle name="texto 2 4" xfId="3210" xr:uid="{6B3C9D8D-0CD9-4772-9C05-83AF4EF41D2C}"/>
    <cellStyle name="texto 2 5" xfId="3211" xr:uid="{3B1AC982-5774-4D09-B194-877804140D7E}"/>
    <cellStyle name="texto 2 6" xfId="3212" xr:uid="{0F72D194-F27C-46E6-9C2A-F18AD86017EB}"/>
    <cellStyle name="texto 2_ActiFijos" xfId="3213" xr:uid="{1356CE59-6BE7-4718-8132-DEEBF7E98BDA}"/>
    <cellStyle name="texto 3" xfId="3214" xr:uid="{A5B52FE3-82AD-4971-80FF-182210A6B355}"/>
    <cellStyle name="texto 3 2" xfId="3215" xr:uid="{2D3FC9A9-B3DD-4D9D-980E-8489583DF336}"/>
    <cellStyle name="texto 3 3" xfId="3216" xr:uid="{5E71258B-1787-4C1A-8C0E-2B65F94431CC}"/>
    <cellStyle name="texto 3 4" xfId="3217" xr:uid="{890800D5-A864-4A73-9011-01F8E5B705F7}"/>
    <cellStyle name="texto 3 5" xfId="3218" xr:uid="{9053F320-7C44-4795-B72F-47F20C8E23FF}"/>
    <cellStyle name="texto 3 6" xfId="3219" xr:uid="{A91ABBDD-8C97-41A0-B4A5-5B1DBAB95B27}"/>
    <cellStyle name="texto 3_ActiFijos" xfId="3220" xr:uid="{4621E695-6294-4951-8A15-C8DBEA19FA5A}"/>
    <cellStyle name="texto 4" xfId="3221" xr:uid="{5F6D19A7-3DD8-46CF-945D-B7F604E17B2E}"/>
    <cellStyle name="texto 4 2" xfId="3222" xr:uid="{9F9B3119-9A13-4841-B628-D4EC6F58D697}"/>
    <cellStyle name="texto 4 3" xfId="3223" xr:uid="{C3ECCB48-2862-429F-A6D1-9BBF5B991C15}"/>
    <cellStyle name="texto 4 4" xfId="3224" xr:uid="{C08192D6-D48D-46AB-88DD-B7069499AC10}"/>
    <cellStyle name="texto 4 5" xfId="3225" xr:uid="{70AF4DF6-143F-4E4F-B339-B49A100C3BEF}"/>
    <cellStyle name="texto 4 6" xfId="3226" xr:uid="{19508508-14B5-4D36-90FF-359CCBC703AA}"/>
    <cellStyle name="texto 4_ActiFijos" xfId="3227" xr:uid="{6BF89C1D-A3F6-4B7E-97EB-D70A97BCC0D4}"/>
    <cellStyle name="texto 5" xfId="3646" xr:uid="{53908BDF-F14A-4E86-99EB-1F6743074E94}"/>
    <cellStyle name="texto 6" xfId="3647" xr:uid="{2DBF49A7-F6C7-4AA1-8598-5C35FD7F045C}"/>
    <cellStyle name="texto 7" xfId="3648" xr:uid="{48CDD46A-97AD-4A07-B3D2-CA9FADF6BD09}"/>
    <cellStyle name="texto 8" xfId="3649" xr:uid="{8DD46A27-33D6-434B-BCBF-6749FBDBED02}"/>
    <cellStyle name="texto 9" xfId="3650" xr:uid="{7F5B888E-78C7-42C9-B537-7DFEAFD9DF3D}"/>
    <cellStyle name="Texto de advertencia 10" xfId="6472" xr:uid="{8AFB4295-9418-4CA5-9E2D-71E0A70BC9D2}"/>
    <cellStyle name="Texto de advertencia 10 2" xfId="6473" xr:uid="{082CFEDB-8E09-46F0-B990-8298375F1365}"/>
    <cellStyle name="Texto de advertencia 11" xfId="6474" xr:uid="{D30954E1-B58A-49D3-A677-8A9E32C89E3F}"/>
    <cellStyle name="Texto de advertencia 11 2" xfId="6475" xr:uid="{D9FEDCBB-322C-47CB-9262-4135134F3AD2}"/>
    <cellStyle name="Texto de advertencia 12" xfId="6476" xr:uid="{FEF8937C-FD20-4311-AB36-3191A69651CA}"/>
    <cellStyle name="Texto de advertencia 12 2" xfId="6477" xr:uid="{BF76CB6B-4FA8-4890-9540-3ECB92420D30}"/>
    <cellStyle name="Texto de advertencia 13" xfId="6478" xr:uid="{D9B21EA3-E9F7-4724-9304-89CD99DBFF21}"/>
    <cellStyle name="Texto de advertencia 13 2" xfId="6479" xr:uid="{559247D3-5AA5-4560-8F96-56DDFF1E1F9E}"/>
    <cellStyle name="Texto de advertencia 14" xfId="6480" xr:uid="{0F31E540-97DD-4978-B11D-0A3A3F5A8B3B}"/>
    <cellStyle name="Texto de advertencia 14 2" xfId="6481" xr:uid="{BF31B950-6F17-4D68-9C26-B03DEEC36623}"/>
    <cellStyle name="Texto de advertencia 15" xfId="6482" xr:uid="{748B9AD8-DD70-4FC8-B390-380901E83E83}"/>
    <cellStyle name="Texto de advertencia 2" xfId="3651" xr:uid="{CF52A0E7-61BE-4AD9-8145-2BFE7934E8E5}"/>
    <cellStyle name="Texto de advertencia 2 2" xfId="6483" xr:uid="{454DD816-0C36-449D-980B-93DFD17DF998}"/>
    <cellStyle name="Texto de advertencia 2 2 2" xfId="6484" xr:uid="{A3C40FEF-7E5B-4F35-95D8-96F0490DAC6E}"/>
    <cellStyle name="Texto de advertencia 2 3" xfId="6485" xr:uid="{BA4604EA-548E-4743-B3B4-4DD828FB6564}"/>
    <cellStyle name="Texto de advertencia 2 3 2" xfId="6486" xr:uid="{9E804ED0-3D70-45EF-A485-92A497D3207C}"/>
    <cellStyle name="Texto de advertencia 2 4" xfId="6487" xr:uid="{94769BE2-AEFA-4227-9A5D-FC354B574A3D}"/>
    <cellStyle name="Texto de advertencia 3" xfId="3652" xr:uid="{759553F1-61C8-4124-9B73-CA92763563EE}"/>
    <cellStyle name="Texto de advertencia 3 2" xfId="6488" xr:uid="{2D16E89E-913D-4A47-A843-E911A366E789}"/>
    <cellStyle name="Texto de advertencia 3 3" xfId="6489" xr:uid="{AB4A8C01-930C-4CF4-9869-9A7BFC742424}"/>
    <cellStyle name="Texto de advertencia 4" xfId="6490" xr:uid="{7333C768-C4B0-4303-B5B1-EEE1057EB369}"/>
    <cellStyle name="Texto de advertencia 4 2" xfId="6491" xr:uid="{A50DC398-F3ED-453F-BCC5-E101D36441E7}"/>
    <cellStyle name="Texto de advertencia 4 3" xfId="6492" xr:uid="{16589124-63C5-4E29-9119-404088DF2671}"/>
    <cellStyle name="Texto de advertencia 5" xfId="6493" xr:uid="{06BC2C67-44A9-4BFA-A4DA-D969F1721B95}"/>
    <cellStyle name="Texto de advertencia 5 2" xfId="6494" xr:uid="{C71153A6-5E87-4D73-975F-0D2C7B235B82}"/>
    <cellStyle name="Texto de advertencia 6" xfId="6495" xr:uid="{2BB4CF47-68E2-4741-B3A3-09BA3DE83114}"/>
    <cellStyle name="Texto de advertencia 6 2" xfId="6496" xr:uid="{32323740-7544-4CC4-AFC1-1B0B45A334CE}"/>
    <cellStyle name="Texto de advertencia 7" xfId="6497" xr:uid="{13B81A56-2F15-4373-966A-B8F27DE21CBB}"/>
    <cellStyle name="Texto de advertencia 7 2" xfId="6498" xr:uid="{0C9249A0-49CF-4A6F-8CB9-802E294A51A9}"/>
    <cellStyle name="Texto de advertencia 8" xfId="6499" xr:uid="{7D340468-B4E1-4727-AF88-25E4219FC786}"/>
    <cellStyle name="Texto de advertencia 8 2" xfId="6500" xr:uid="{857B588C-F4D2-4B81-A9C8-62356BCB3E5D}"/>
    <cellStyle name="Texto de advertencia 9" xfId="6501" xr:uid="{0E910B56-A141-4F72-B92C-40EFF76FA625}"/>
    <cellStyle name="Texto de advertencia 9 2" xfId="6502" xr:uid="{E2154EFC-8FBB-4531-9AE5-CAFD04A97794}"/>
    <cellStyle name="Texto de Aviso" xfId="3228" xr:uid="{1C53966B-3313-49FF-8B96-C5E1D7B45549}"/>
    <cellStyle name="Texto explicativo 10" xfId="6503" xr:uid="{724838BF-5203-4869-9C2C-E33E30A9521F}"/>
    <cellStyle name="Texto explicativo 10 2" xfId="6504" xr:uid="{91CE4815-B4BD-47BC-8E56-10130F546D68}"/>
    <cellStyle name="Texto explicativo 11" xfId="6505" xr:uid="{B6E09D6F-2724-4C97-B810-904FEEC0EF07}"/>
    <cellStyle name="Texto explicativo 11 2" xfId="6506" xr:uid="{53330FF7-2CD0-4353-B5B9-C079887E7148}"/>
    <cellStyle name="Texto explicativo 12" xfId="6507" xr:uid="{0F8918CC-CA90-4DB5-84DA-E141E008BF23}"/>
    <cellStyle name="Texto explicativo 12 2" xfId="6508" xr:uid="{0ED9D9EF-2B22-49FB-9BEE-41F57A4AB698}"/>
    <cellStyle name="Texto explicativo 13" xfId="6509" xr:uid="{B971797D-C4B0-4F4E-92F7-3F5C5CC7251E}"/>
    <cellStyle name="Texto explicativo 13 2" xfId="6510" xr:uid="{52D295BC-D461-4B40-B9E8-3DDF6288173F}"/>
    <cellStyle name="Texto explicativo 14" xfId="6511" xr:uid="{2569BB01-3C06-4D87-8AA8-188B937F23F6}"/>
    <cellStyle name="Texto explicativo 14 2" xfId="6512" xr:uid="{43CA55F0-BCB7-4AAC-AFC6-177DEA6DCEA9}"/>
    <cellStyle name="Texto explicativo 15" xfId="6513" xr:uid="{310B6918-B935-4428-B288-B35B0023F952}"/>
    <cellStyle name="Texto explicativo 2" xfId="3653" xr:uid="{26F8D843-F997-4B1E-B352-C0F82AF049FA}"/>
    <cellStyle name="Texto explicativo 2 2" xfId="6514" xr:uid="{C0960CC4-077C-4E32-862C-3A1A8EBE0974}"/>
    <cellStyle name="Texto explicativo 2 3" xfId="6515" xr:uid="{6EFDE751-4FD2-4788-88BF-3D0516FEF848}"/>
    <cellStyle name="Texto explicativo 2 4" xfId="6516" xr:uid="{A4B71533-64E6-464A-BEF9-464CC92BE45E}"/>
    <cellStyle name="Texto explicativo 3" xfId="3654" xr:uid="{0EDE626F-B408-48E5-B0A0-E6DE87D70987}"/>
    <cellStyle name="Texto explicativo 3 2" xfId="6517" xr:uid="{1618D966-4C6C-4DC5-A585-C05CBB84DB92}"/>
    <cellStyle name="Texto explicativo 3 3" xfId="6518" xr:uid="{7030CD5C-7DE8-4CE8-871A-02B05D4FE075}"/>
    <cellStyle name="Texto explicativo 4" xfId="6519" xr:uid="{4736FF8C-C0A1-425B-BE03-E42027BD81EE}"/>
    <cellStyle name="Texto explicativo 4 2" xfId="6520" xr:uid="{99E0CE00-9F41-4C32-80BC-40A3B0106B56}"/>
    <cellStyle name="Texto explicativo 4 3" xfId="6521" xr:uid="{227030DF-7F31-4B01-B470-764EC6149ABD}"/>
    <cellStyle name="Texto explicativo 5" xfId="6522" xr:uid="{3459B72F-4E6C-47E8-BB2E-15F6F35573B9}"/>
    <cellStyle name="Texto explicativo 6" xfId="6523" xr:uid="{D40BAEA5-9E04-42BD-A579-628CCA996770}"/>
    <cellStyle name="Texto explicativo 7" xfId="6524" xr:uid="{B6ABCCC9-1142-48FF-BB5D-67983D02B34D}"/>
    <cellStyle name="Texto explicativo 8" xfId="6525" xr:uid="{DBFA4AA2-6BCF-4885-89B9-8D6C4F62E094}"/>
    <cellStyle name="Texto explicativo 9" xfId="6526" xr:uid="{E8DBDF07-AA2A-4C1B-B542-755272EDA23F}"/>
    <cellStyle name="Title" xfId="3655" xr:uid="{28D18854-3E2E-460D-8254-C9A9771790C8}"/>
    <cellStyle name="titulo" xfId="3229" xr:uid="{3A3F1312-094F-4621-866F-0CEC92BAD9BA}"/>
    <cellStyle name="Título 1 10" xfId="6527" xr:uid="{37CBE184-C51D-431D-A52D-8C4DC99D4575}"/>
    <cellStyle name="Título 1 10 2" xfId="6528" xr:uid="{F96129E6-082F-4B8F-850C-9C6F94646602}"/>
    <cellStyle name="Título 1 11" xfId="6529" xr:uid="{DB615F62-99BA-4312-B29B-7944CA8758C4}"/>
    <cellStyle name="Título 1 11 2" xfId="6530" xr:uid="{61352C51-984D-4BD3-8D0B-0A0C285C794E}"/>
    <cellStyle name="Título 1 12" xfId="6531" xr:uid="{4523E45E-AE3E-4D9A-9CB7-B39889F98A13}"/>
    <cellStyle name="Título 1 12 2" xfId="6532" xr:uid="{70229643-7E63-4C6A-8830-DA9A858ED882}"/>
    <cellStyle name="Título 1 13" xfId="6533" xr:uid="{BA93C384-0D02-4CE6-A9F6-05D48380B94A}"/>
    <cellStyle name="Título 1 13 2" xfId="6534" xr:uid="{B429D33E-9EDF-4C02-A9B2-7FCE59330582}"/>
    <cellStyle name="Título 1 14" xfId="6535" xr:uid="{29498930-4165-423F-9EDE-AB0CE37D638E}"/>
    <cellStyle name="Título 1 14 2" xfId="6536" xr:uid="{3A863F30-B87F-4837-A7CF-2AEBD231AB80}"/>
    <cellStyle name="Título 1 15" xfId="6537" xr:uid="{1D890260-63BE-4520-A639-4D42553EB0A0}"/>
    <cellStyle name="Título 1 2" xfId="3656" xr:uid="{0D9769C6-EA24-442D-8C7C-5815DCAABF1F}"/>
    <cellStyle name="Título 1 2 2" xfId="6538" xr:uid="{8B2485CF-D0D5-4F77-9C77-EE1BE5039261}"/>
    <cellStyle name="Título 1 2 3" xfId="6539" xr:uid="{4E6EFFE9-BAE5-4885-95B8-3C22CEDCF40D}"/>
    <cellStyle name="Título 1 2 4" xfId="6540" xr:uid="{09AE9B52-4818-42A9-AF86-C74A7A67CC9E}"/>
    <cellStyle name="Título 1 3" xfId="3657" xr:uid="{56202D5C-5CD5-432F-876F-8F420DDBA062}"/>
    <cellStyle name="Título 1 3 2" xfId="6541" xr:uid="{DEED0304-7B46-4141-9B63-411493D86375}"/>
    <cellStyle name="Título 1 3 3" xfId="6542" xr:uid="{FBC311D4-98CA-49A6-888D-133AED94B402}"/>
    <cellStyle name="Título 1 4" xfId="6543" xr:uid="{D3B1F13D-211C-4E1B-A036-B09A0C8D2384}"/>
    <cellStyle name="Título 1 4 2" xfId="6544" xr:uid="{7078B794-2959-4859-9F46-F5B5CAF1DA4D}"/>
    <cellStyle name="Título 1 4 3" xfId="6545" xr:uid="{01F49DFF-6542-428D-B388-41D10FC64115}"/>
    <cellStyle name="Título 1 5" xfId="6546" xr:uid="{0880B4AC-757B-419A-8238-114EE9EDD2F4}"/>
    <cellStyle name="Título 1 6" xfId="6547" xr:uid="{B63B8330-7025-4D60-94BA-B36D4D59A421}"/>
    <cellStyle name="Título 1 7" xfId="6548" xr:uid="{B26DA550-9112-4256-BB0D-4266022FF64B}"/>
    <cellStyle name="Título 1 8" xfId="6549" xr:uid="{19B9AB85-44C4-4F89-ACD7-3F5ED858ECF3}"/>
    <cellStyle name="Título 1 9" xfId="6550" xr:uid="{75DB4C13-B0F8-43AE-849F-2896380B7279}"/>
    <cellStyle name="Título 10" xfId="6551" xr:uid="{B4867F52-7221-4B96-830C-5E5EEF30DFA6}"/>
    <cellStyle name="Título 11" xfId="6552" xr:uid="{46797712-C2FC-46F2-922D-835750237EEE}"/>
    <cellStyle name="Título 12" xfId="6553" xr:uid="{4563DA89-1679-4346-ABF3-E9AD5E0C44E1}"/>
    <cellStyle name="Título 12 2" xfId="6554" xr:uid="{30FE5986-DE5F-49DF-B98D-A2B60A0439A6}"/>
    <cellStyle name="Título 13" xfId="6555" xr:uid="{E2A1BC47-C09E-48FE-B3C5-BEFB6D18D900}"/>
    <cellStyle name="Título 13 2" xfId="6556" xr:uid="{1F7BB747-52D3-4BA5-9E6C-225858FEF76C}"/>
    <cellStyle name="Título 14" xfId="6557" xr:uid="{AD03C424-34A3-44D8-8A24-1E6A72E83F92}"/>
    <cellStyle name="Título 14 2" xfId="6558" xr:uid="{B29EDA26-5B94-4038-AE30-8AFE5E55E9C5}"/>
    <cellStyle name="Título 15" xfId="6559" xr:uid="{9BD5C7DD-F4E1-42DF-8F3D-01FDC1DF4D60}"/>
    <cellStyle name="Título 15 2" xfId="6560" xr:uid="{451F6FC0-664C-42C6-BF03-9FD7565FE800}"/>
    <cellStyle name="Título 16" xfId="6561" xr:uid="{AFA1C4D8-6CC2-4CA6-84DA-E14C67FEF6E7}"/>
    <cellStyle name="Título 16 2" xfId="6562" xr:uid="{FF472236-25A3-4F0F-8EA1-BB21E98B5E85}"/>
    <cellStyle name="Título 17" xfId="6563" xr:uid="{0974B081-1BA3-4F03-AB6F-14609E3D11C5}"/>
    <cellStyle name="titulo 2" xfId="3230" xr:uid="{A9320278-A611-4CDF-867D-897244834698}"/>
    <cellStyle name="Título 2 10" xfId="6564" xr:uid="{B097D65C-BFFF-43E2-A037-96B0BE679609}"/>
    <cellStyle name="Título 2 10 2" xfId="6565" xr:uid="{BE99663E-4930-4898-8D21-1C34F2198E70}"/>
    <cellStyle name="Título 2 11" xfId="6566" xr:uid="{E2598859-8E2F-42C3-A861-78B296AF9834}"/>
    <cellStyle name="Título 2 11 2" xfId="6567" xr:uid="{A802FEC7-A151-4540-BB6A-52B1EB0FAAE2}"/>
    <cellStyle name="Título 2 12" xfId="6568" xr:uid="{B06B39EF-B777-4127-A82B-712005B09EF2}"/>
    <cellStyle name="Título 2 12 2" xfId="6569" xr:uid="{956ED2AD-79F3-4796-9125-B36C0BB95F3F}"/>
    <cellStyle name="Título 2 13" xfId="6570" xr:uid="{656FD6C7-6A86-4279-A860-17A5E6AAB69A}"/>
    <cellStyle name="Título 2 13 2" xfId="6571" xr:uid="{51AE876C-0333-4B89-A623-E38D2DD3BD1C}"/>
    <cellStyle name="Título 2 14" xfId="6572" xr:uid="{4573BE10-01B5-4E77-AE43-1BFBDA632637}"/>
    <cellStyle name="Título 2 14 2" xfId="6573" xr:uid="{3642E823-E336-4DF1-8B48-D63C6CF3BC0C}"/>
    <cellStyle name="Título 2 15" xfId="6574" xr:uid="{9ED396DC-962D-4AB3-8697-B8868F6BAEAA}"/>
    <cellStyle name="titulo 2 2" xfId="3231" xr:uid="{B6139174-34BB-4CD3-8A6D-714F4C456628}"/>
    <cellStyle name="Título 2 2" xfId="3658" xr:uid="{B006AD72-6D46-42AA-9B4E-E5CB68AF2BA6}"/>
    <cellStyle name="Título 2 2 2" xfId="6575" xr:uid="{3D9FC835-1937-4905-B290-07C8767FA196}"/>
    <cellStyle name="Título 2 2 3" xfId="6576" xr:uid="{E495D5B1-0487-4AF2-98DE-B16CEA66E411}"/>
    <cellStyle name="Título 2 2 4" xfId="6577" xr:uid="{1CCC89C3-2E1C-4A8D-97EE-FA246F28ACA5}"/>
    <cellStyle name="titulo 2 3" xfId="3232" xr:uid="{B087BBEC-FE5D-4F88-BBA5-CEDF1D7556FA}"/>
    <cellStyle name="Título 2 3" xfId="3659" xr:uid="{14126B1A-7FFE-4E9B-A7FC-A9502936F2D4}"/>
    <cellStyle name="Título 2 3 2" xfId="6578" xr:uid="{830B3529-619F-4EF5-A93A-AE8BFFC38733}"/>
    <cellStyle name="Título 2 3 3" xfId="6579" xr:uid="{FB1676D3-0CA6-4995-A1E2-487B85278669}"/>
    <cellStyle name="titulo 2 4" xfId="3233" xr:uid="{0684908F-BDBB-47AF-B55B-4E51B9A89AC8}"/>
    <cellStyle name="Título 2 4" xfId="6580" xr:uid="{EA0DB30E-B8AB-4D00-8346-37FE98A35AC3}"/>
    <cellStyle name="Título 2 4 2" xfId="6581" xr:uid="{76DD3EC9-B300-4070-8193-DDBFDF402F9C}"/>
    <cellStyle name="Título 2 4 3" xfId="6582" xr:uid="{D9A90EA8-DB04-4933-B768-774E0290D4E2}"/>
    <cellStyle name="titulo 2 5" xfId="3234" xr:uid="{C27FA352-1BBA-4358-B440-99CFFA8A9D3B}"/>
    <cellStyle name="Título 2 5" xfId="6583" xr:uid="{0E1AF8B6-4B25-45B2-9896-630BA224E9C0}"/>
    <cellStyle name="titulo 2 6" xfId="3235" xr:uid="{879D5591-F128-4CF4-9378-6F20AC566078}"/>
    <cellStyle name="Título 2 6" xfId="6584" xr:uid="{1883E82C-B37F-4CB8-B552-E0A9A31D3804}"/>
    <cellStyle name="Título 2 7" xfId="6585" xr:uid="{F724398C-B255-440F-B514-CFFBDFB9CE1F}"/>
    <cellStyle name="Título 2 8" xfId="6586" xr:uid="{992EB999-4A89-4A39-B1AA-4346009CB100}"/>
    <cellStyle name="Título 2 9" xfId="6587" xr:uid="{AD93410A-0E5E-4BC9-A413-AD72E9BE49ED}"/>
    <cellStyle name="titulo 2_ActiFijos" xfId="3236" xr:uid="{D2CEAFE1-C7D2-43AB-992E-FE449E3855B6}"/>
    <cellStyle name="titulo 3" xfId="3237" xr:uid="{DD178ADA-7650-43C2-B45E-2E999B220B4F}"/>
    <cellStyle name="Título 3 10" xfId="6588" xr:uid="{17800C5A-D9A0-4CC0-94EF-1E264905A6B3}"/>
    <cellStyle name="Título 3 10 2" xfId="6589" xr:uid="{F94B58A2-2342-4E2E-A886-4FB30FB6B9D8}"/>
    <cellStyle name="Título 3 11" xfId="6590" xr:uid="{B22D24A5-3E10-424B-8C44-7AD911670D8C}"/>
    <cellStyle name="Título 3 11 2" xfId="6591" xr:uid="{1E38743E-8E10-47D6-9BF6-854AC57B6556}"/>
    <cellStyle name="Título 3 12" xfId="6592" xr:uid="{86DF802B-6C5A-48A7-A182-436741FAC1A1}"/>
    <cellStyle name="Título 3 12 2" xfId="6593" xr:uid="{B37D6F4C-BE1B-4251-BA51-5B946947ABC3}"/>
    <cellStyle name="Título 3 13" xfId="6594" xr:uid="{9BFA7B87-97E3-4768-8E1A-5A6E77BAC95D}"/>
    <cellStyle name="Título 3 13 2" xfId="6595" xr:uid="{A88D38D8-0D52-4C32-832F-E78EB5F1E077}"/>
    <cellStyle name="Título 3 14" xfId="6596" xr:uid="{95D4D88B-E566-40AE-A484-6E7D2BA65BEB}"/>
    <cellStyle name="Título 3 14 2" xfId="6597" xr:uid="{3283F31E-A219-4E0C-9068-2A1295163E31}"/>
    <cellStyle name="Título 3 15" xfId="6598" xr:uid="{7D836938-FE5E-45AC-B909-D7C739A0ED5C}"/>
    <cellStyle name="titulo 3 2" xfId="3238" xr:uid="{6C401F46-BCBE-4841-AFA2-F2AD9A4BE357}"/>
    <cellStyle name="Título 3 2" xfId="3660" xr:uid="{9E505E94-511A-435C-B9EB-993F78597AEB}"/>
    <cellStyle name="Título 3 2 2" xfId="6599" xr:uid="{5790F605-026E-44B0-88E7-04632D5E4C43}"/>
    <cellStyle name="Título 3 2 3" xfId="6600" xr:uid="{E35A94BF-CF6D-47BA-9C7E-80D97807066F}"/>
    <cellStyle name="Título 3 2 4" xfId="6601" xr:uid="{24D0DDC8-26E3-48AF-B3AB-707B3E61F971}"/>
    <cellStyle name="titulo 3 3" xfId="3239" xr:uid="{240F314A-A58F-4991-A4C2-3CE4C94021D8}"/>
    <cellStyle name="Título 3 3" xfId="3661" xr:uid="{82079A34-A1F9-4CC6-871B-8249BAA7CD88}"/>
    <cellStyle name="Título 3 3 2" xfId="6602" xr:uid="{DE262793-9377-453B-91EA-DAD028070C29}"/>
    <cellStyle name="Título 3 3 3" xfId="6603" xr:uid="{EEDCBCA3-B2F1-4619-AE8D-7356C4EB516D}"/>
    <cellStyle name="titulo 3 4" xfId="3240" xr:uid="{EB94B49F-E2D8-4AAF-B883-34C60810156E}"/>
    <cellStyle name="Título 3 4" xfId="6604" xr:uid="{F68E77B7-F3F9-460C-A6E2-A9A233407D2E}"/>
    <cellStyle name="Título 3 4 2" xfId="6605" xr:uid="{DA8A9205-1B1F-470E-982F-C1559688603C}"/>
    <cellStyle name="Título 3 4 3" xfId="6606" xr:uid="{1A12FD07-64A3-4F7B-BAE3-951EC54F92F6}"/>
    <cellStyle name="titulo 3 5" xfId="3241" xr:uid="{EE1D7DED-FCDE-42A5-9699-41A890EF97F3}"/>
    <cellStyle name="Título 3 5" xfId="6607" xr:uid="{B3122699-1CD3-438E-BD28-C3EFF3E44A6B}"/>
    <cellStyle name="titulo 3 6" xfId="3242" xr:uid="{4023D728-195F-4964-A964-F037C1E2F45A}"/>
    <cellStyle name="Título 3 6" xfId="6608" xr:uid="{3C46A4D7-C661-4242-AA43-695A3A6FA110}"/>
    <cellStyle name="Título 3 7" xfId="6609" xr:uid="{7A4AC111-B096-4892-943C-131E0BD8ED6B}"/>
    <cellStyle name="Título 3 8" xfId="6610" xr:uid="{6C96C025-7F68-493B-9765-FFADED37E24E}"/>
    <cellStyle name="Título 3 9" xfId="6611" xr:uid="{4090EBA7-557D-47A4-AEA3-4BAE114C2917}"/>
    <cellStyle name="titulo 3_ActiFijos" xfId="3243" xr:uid="{3FBF488B-46A4-45C8-85E7-85E0630E8BDE}"/>
    <cellStyle name="titulo 4" xfId="3244" xr:uid="{662090AA-56B8-43EC-9265-DDFB14C63A2D}"/>
    <cellStyle name="Título 4" xfId="3245" xr:uid="{294F01EE-6FAA-455C-BA93-CED40ACC09BD}"/>
    <cellStyle name="Título 4 10" xfId="6612" xr:uid="{FDB7D606-CBB1-4162-B6C1-89717F7311D3}"/>
    <cellStyle name="titulo 4 2" xfId="3246" xr:uid="{D2F9C7B0-019C-4B6F-9E0F-F501BB711CC6}"/>
    <cellStyle name="Título 4 2" xfId="6613" xr:uid="{155B83D8-5ABB-4472-909C-0F1C75927559}"/>
    <cellStyle name="titulo 4 3" xfId="3247" xr:uid="{C81D46EF-7678-47FC-89AC-FA5364371AAF}"/>
    <cellStyle name="Título 4 3" xfId="6614" xr:uid="{56853E43-C9F5-4EF6-98DB-EE560B088329}"/>
    <cellStyle name="titulo 4 4" xfId="3248" xr:uid="{68B9D379-CFC8-4292-BC4E-01A64056A0ED}"/>
    <cellStyle name="Título 4 4" xfId="6615" xr:uid="{12148B12-2989-42A3-BB87-5EC51D5FE2A6}"/>
    <cellStyle name="titulo 4 5" xfId="3249" xr:uid="{B7A3B179-3B60-4E94-86F7-98E4C11DDD57}"/>
    <cellStyle name="Título 4 5" xfId="6616" xr:uid="{0566F481-0B0E-404A-B918-FD5E8A8D74C0}"/>
    <cellStyle name="titulo 4 6" xfId="3250" xr:uid="{8264B42C-A2E2-433F-96C0-11C71D504329}"/>
    <cellStyle name="Título 4 6" xfId="6617" xr:uid="{9D25F60F-4622-471C-AFF4-0D49B7EB9884}"/>
    <cellStyle name="Título 4 7" xfId="6618" xr:uid="{8415714C-30AA-4AB0-8464-BF2CA45C7FB2}"/>
    <cellStyle name="Título 4 8" xfId="6619" xr:uid="{181C0678-5D8C-4C84-9BD4-F08F47C273E3}"/>
    <cellStyle name="Título 4 9" xfId="6620" xr:uid="{8BCB018E-DF56-423D-B04A-29B1213F1B91}"/>
    <cellStyle name="titulo 4_ActiFijos" xfId="3251" xr:uid="{D51ABDCF-573C-4266-A140-D539304E86A6}"/>
    <cellStyle name="Título 5" xfId="6621" xr:uid="{17B1E450-C99C-40DB-8D45-362633867981}"/>
    <cellStyle name="Título 5 2" xfId="6622" xr:uid="{6D3F7256-1BBD-4E5C-88B6-694CD1BC4F24}"/>
    <cellStyle name="Título 5 3" xfId="6623" xr:uid="{C28081D8-9FCC-47CA-8930-6FCD2E00F1EA}"/>
    <cellStyle name="Título 6" xfId="6624" xr:uid="{0205EF60-968F-46B9-8983-4993D60AF020}"/>
    <cellStyle name="Título 6 2" xfId="6625" xr:uid="{EC725D0D-E1B4-4B04-9F6F-937C743C8DEA}"/>
    <cellStyle name="Título 6 3" xfId="6626" xr:uid="{80AAB78A-CF54-4E08-9F67-8D12BECA8F4D}"/>
    <cellStyle name="Título 7" xfId="6627" xr:uid="{44B04F34-3EFC-437E-BA26-721F5359A5D0}"/>
    <cellStyle name="Título 8" xfId="6628" xr:uid="{E5BBCEE3-6BB8-40DD-B0D3-9051743A4CBD}"/>
    <cellStyle name="Título 9" xfId="6629" xr:uid="{7B61DB09-ABFF-44FA-9F1F-6CE08D611CEB}"/>
    <cellStyle name="titulo_Balanc" xfId="3252" xr:uid="{392EA3A2-DAF5-4DDF-A694-E8966CFDE085}"/>
    <cellStyle name="Total 10" xfId="3253" xr:uid="{7D479B1C-6D12-40B9-9A13-9839F1EB6378}"/>
    <cellStyle name="Total 11" xfId="3254" xr:uid="{6ACF2D2A-1E89-4F81-BE23-F2BB6DB6E3EF}"/>
    <cellStyle name="Total 11 2" xfId="6630" xr:uid="{E21F28A9-558D-4522-A8DB-609C8A2C6851}"/>
    <cellStyle name="Total 12" xfId="3255" xr:uid="{134A7619-1840-4C17-891E-C33EF6621701}"/>
    <cellStyle name="Total 12 2" xfId="6631" xr:uid="{27407DEB-49B3-4715-98F2-E293027838D6}"/>
    <cellStyle name="Total 13" xfId="6632" xr:uid="{4A01E75D-07A7-45EC-9CD7-67E4BECAB937}"/>
    <cellStyle name="Total 13 2" xfId="6633" xr:uid="{08421BEA-2D77-488F-AB48-53390035ED6B}"/>
    <cellStyle name="Total 13 3" xfId="6634" xr:uid="{184B826D-C3FB-4142-A6B8-822DDA824F93}"/>
    <cellStyle name="Total 14" xfId="6635" xr:uid="{96A4FF6A-98E3-4EDE-9565-27E77A0181FC}"/>
    <cellStyle name="Total 14 2" xfId="6636" xr:uid="{4D18A1F9-B512-4D05-8887-23C1A6EF72E3}"/>
    <cellStyle name="Total 14 3" xfId="6637" xr:uid="{F84633DF-2601-409F-87E2-3B8F0E2F6AB8}"/>
    <cellStyle name="Total 15" xfId="6638" xr:uid="{1B9318FD-D180-471D-8403-EA6DBA3FC83E}"/>
    <cellStyle name="Total 16" xfId="6639" xr:uid="{544328B8-8EFB-4456-8B49-16EC5B1564DF}"/>
    <cellStyle name="Total 17" xfId="6640" xr:uid="{A9278F13-2256-48D8-8429-BD8DDFEC4332}"/>
    <cellStyle name="Total 18" xfId="6641" xr:uid="{10F6566A-C628-4FBD-86AE-1F79F6A72CAE}"/>
    <cellStyle name="Total 19" xfId="6642" xr:uid="{AA867F23-972F-4467-B9DE-49936162BDAB}"/>
    <cellStyle name="Total 2" xfId="3256" xr:uid="{2D6EAE97-C143-48AC-A496-B68B80E5D4A2}"/>
    <cellStyle name="Total 2 2" xfId="3257" xr:uid="{51167640-AD1A-4E56-B9A9-7993C8C50529}"/>
    <cellStyle name="Total 2 2 2" xfId="6643" xr:uid="{758CD92F-FCED-4E20-B16C-95B2075A7E31}"/>
    <cellStyle name="Total 2 3" xfId="3258" xr:uid="{DB4771F6-9CE8-4914-9372-4307552562E8}"/>
    <cellStyle name="Total 2 3 2" xfId="6644" xr:uid="{4030DE11-1B79-46A3-B485-DA8E066EC61C}"/>
    <cellStyle name="Total 2 4" xfId="3259" xr:uid="{52639507-DD17-4F71-B3DA-9E79B10B0ED6}"/>
    <cellStyle name="Total 2 4 2" xfId="6645" xr:uid="{8A5E9E0E-93D2-4C8C-BC0C-E43CEB8DDFBC}"/>
    <cellStyle name="Total 2 5" xfId="3260" xr:uid="{D341BCBE-23D5-4EDB-8543-781C2D62218C}"/>
    <cellStyle name="Total 2 5 2" xfId="6646" xr:uid="{47D03DBC-B2FC-4A95-9E50-CDE895A99C55}"/>
    <cellStyle name="Total 2 6" xfId="3261" xr:uid="{4384B981-A56B-45A7-92BD-62B6D154C489}"/>
    <cellStyle name="Total 2 6 2" xfId="6647" xr:uid="{5BF0B637-9936-4492-8DC8-4F8B0A20FA0D}"/>
    <cellStyle name="Total 2 7" xfId="6648" xr:uid="{76BCA150-4D97-41C4-A6F0-D2E1FD81BD5C}"/>
    <cellStyle name="Total 2 8" xfId="6649" xr:uid="{CF07D102-E084-4DF9-8927-1C50EE6466E9}"/>
    <cellStyle name="Total 2 8 2" xfId="6650" xr:uid="{FB6CD934-B3A3-4333-B6CA-4DECB9372094}"/>
    <cellStyle name="Total 2 9" xfId="6651" xr:uid="{275EAE18-15B3-41A0-A6BA-F0A2825C5D4A}"/>
    <cellStyle name="Total 2_GRUPO4Q-2009 COMPLETO" xfId="3662" xr:uid="{470BA132-2537-4995-A2BB-C5356A5A6CA7}"/>
    <cellStyle name="Total 20" xfId="6652" xr:uid="{FAE421C3-709A-46B1-AC33-7AA260F75C61}"/>
    <cellStyle name="Total 21" xfId="6653" xr:uid="{0EB4219C-D20A-46C3-87A2-95F86BA89E49}"/>
    <cellStyle name="Total 21 2" xfId="6654" xr:uid="{3FAA9FC7-EA1E-4256-85E1-555355CF4C5D}"/>
    <cellStyle name="Total 22" xfId="6655" xr:uid="{74D7C8E8-1CFA-4A05-95E7-BF7D81BA1ACE}"/>
    <cellStyle name="Total 22 2" xfId="6656" xr:uid="{FFF9A460-575F-4340-B57C-C16F0F45AC52}"/>
    <cellStyle name="Total 23" xfId="6657" xr:uid="{0B2C0EBE-9ACF-44BB-B952-39CA9EF9FAF4}"/>
    <cellStyle name="Total 23 2" xfId="6658" xr:uid="{E23AA012-574A-4EF6-970D-1ECC321A40DB}"/>
    <cellStyle name="Total 24" xfId="6659" xr:uid="{27BA49ED-0D2F-40DA-9AA7-2F87C2FFF11B}"/>
    <cellStyle name="Total 24 2" xfId="6660" xr:uid="{FB8C5CA2-6FD2-4729-8A3C-7297E8C8A12F}"/>
    <cellStyle name="Total 25" xfId="6661" xr:uid="{B7E0FF0D-6F12-4C2A-9C39-8B27AFECBBC5}"/>
    <cellStyle name="Total 25 2" xfId="6662" xr:uid="{E0F0187E-3B2B-4C8A-BB79-3027F43BDFE4}"/>
    <cellStyle name="Total 26" xfId="6663" xr:uid="{AD93E49A-57D1-46A0-8F93-EAACE3711C99}"/>
    <cellStyle name="Total 3" xfId="3262" xr:uid="{6D136C3D-E824-4577-A117-ECF0427B0685}"/>
    <cellStyle name="Total 3 2" xfId="3263" xr:uid="{148EE8F5-DE5D-4376-A142-30C7246DEBD0}"/>
    <cellStyle name="Total 3 2 2" xfId="6664" xr:uid="{90CC214E-44BC-4598-9600-3BF61ED6C0B9}"/>
    <cellStyle name="Total 3 3" xfId="3264" xr:uid="{3F0D8EF1-56AE-44C0-9C73-3A0AEA12A58C}"/>
    <cellStyle name="Total 3 3 2" xfId="6665" xr:uid="{FC9F2370-DF8E-43DF-86BC-6C61C9A616F5}"/>
    <cellStyle name="Total 3 4" xfId="3265" xr:uid="{16DFBC79-842A-47B8-9559-214685E1A273}"/>
    <cellStyle name="Total 3 4 2" xfId="6666" xr:uid="{5BE1621D-CD13-46F6-84DC-9A0DBB7F5583}"/>
    <cellStyle name="Total 3 5" xfId="3266" xr:uid="{E9CC6009-97C6-457D-8062-F83D01B729E1}"/>
    <cellStyle name="Total 3 5 2" xfId="6667" xr:uid="{142F0A73-9224-4CEC-87DD-01F0E5DE679A}"/>
    <cellStyle name="Total 3 6" xfId="3267" xr:uid="{98BE125D-8DFB-4430-B846-09447E18855E}"/>
    <cellStyle name="Total 3 6 2" xfId="6668" xr:uid="{5FC43F55-BFE5-46B8-8401-0AF229AE5662}"/>
    <cellStyle name="Total 3 7" xfId="6669" xr:uid="{84F83DF6-75A8-4AFD-A05D-B51DC9C143DE}"/>
    <cellStyle name="Total 3_GRUPO4Q-2009 COMPLETO" xfId="3663" xr:uid="{B70E2188-021E-4DB6-938E-8895728B570B}"/>
    <cellStyle name="Total 4" xfId="3268" xr:uid="{B453559F-1D5E-4291-AE25-A4F336C19107}"/>
    <cellStyle name="Total 4 2" xfId="3269" xr:uid="{669C8C92-B1CB-4607-812A-45052A9B188A}"/>
    <cellStyle name="Total 4 2 2" xfId="6670" xr:uid="{81078374-CDEF-47D2-BE09-774AFB3DDBFA}"/>
    <cellStyle name="Total 4 3" xfId="3270" xr:uid="{DB21B5C3-CB97-4F76-9980-B03301A318F2}"/>
    <cellStyle name="Total 4 3 2" xfId="6671" xr:uid="{CBED3F64-A23D-4434-944D-E7F505996376}"/>
    <cellStyle name="Total 4 4" xfId="3271" xr:uid="{368003F9-A44C-4274-8085-962546DCB3EE}"/>
    <cellStyle name="Total 4 4 2" xfId="6672" xr:uid="{F1EF144F-D1B1-44DE-8673-06A2A0EB7BFF}"/>
    <cellStyle name="Total 4 5" xfId="3272" xr:uid="{0DAC5492-1F58-46E7-BFB9-919A6E73956D}"/>
    <cellStyle name="Total 4 5 2" xfId="6673" xr:uid="{931692BB-03A5-48A8-A53C-AD272047A46B}"/>
    <cellStyle name="Total 4 6" xfId="3273" xr:uid="{68F20549-F65F-4010-8677-8832F3458DB9}"/>
    <cellStyle name="Total 4 6 2" xfId="6674" xr:uid="{DEF1C12A-CC68-49E2-911D-1D6DAD2FB40D}"/>
    <cellStyle name="Total 4 7" xfId="6675" xr:uid="{E2065969-641C-4892-9C92-1E0C5ECF6D62}"/>
    <cellStyle name="Total 5" xfId="3274" xr:uid="{BE0A2C6A-85E5-49E0-9E65-1CE26ACF0F6B}"/>
    <cellStyle name="Total 5 2" xfId="6676" xr:uid="{32E36605-B82C-410D-A939-44F0E37586DA}"/>
    <cellStyle name="Total 6" xfId="3275" xr:uid="{92071890-09B7-4B2A-8C3C-6FB9237311D3}"/>
    <cellStyle name="Total 6 2" xfId="6677" xr:uid="{503DF251-8198-43E1-8A09-1EB7A1299640}"/>
    <cellStyle name="Total 7" xfId="3276" xr:uid="{9EC63D39-DD30-4A50-A7A8-3B378D81DB38}"/>
    <cellStyle name="Total 7 2" xfId="6678" xr:uid="{96288291-6EA2-4EBC-AE05-885ACCE0CC08}"/>
    <cellStyle name="Total 8" xfId="3277" xr:uid="{EC8141B5-EAEE-4F7F-B658-6DD4A7C34D03}"/>
    <cellStyle name="Total 8 2" xfId="6679" xr:uid="{AD07642A-0526-4658-BC64-3F291EA4D032}"/>
    <cellStyle name="Total 9" xfId="3278" xr:uid="{FDD363A6-229B-4834-9EFB-909DA0AAB214}"/>
    <cellStyle name="Total 9 2" xfId="6680" xr:uid="{0A5228F4-F23C-4C2C-9331-E6D94E304504}"/>
    <cellStyle name="Total2" xfId="3279" xr:uid="{F6D127C3-1FCB-4330-A401-A5B4C4388E78}"/>
    <cellStyle name="veces" xfId="3280" xr:uid="{21839395-6BA6-49C1-8E8F-7DC0FE065991}"/>
    <cellStyle name="veces 2" xfId="3281" xr:uid="{EDC3370E-F2A5-4EB1-A939-0303B86A0415}"/>
    <cellStyle name="veces 2 2" xfId="3282" xr:uid="{6FD95C27-8667-4302-BCDB-6FB00F01C74D}"/>
    <cellStyle name="veces 2 2 2" xfId="6681" xr:uid="{631B36B3-5BEE-424F-8796-4C74376365BB}"/>
    <cellStyle name="veces 2 3" xfId="3283" xr:uid="{81492DFE-CEA8-439F-89C7-708ECBB65600}"/>
    <cellStyle name="veces 2 3 2" xfId="6682" xr:uid="{729FE986-4A78-4D6B-A1A8-4D69517EA157}"/>
    <cellStyle name="veces 2 4" xfId="3284" xr:uid="{75B7C7E9-8B1D-472C-A01C-959F29B2E69F}"/>
    <cellStyle name="veces 2 4 2" xfId="6683" xr:uid="{194A1FAB-B1D6-464A-A167-18266C66E9EE}"/>
    <cellStyle name="veces 2 5" xfId="3285" xr:uid="{D84A7E8F-C730-4182-BDCF-7E91876121C5}"/>
    <cellStyle name="veces 2 5 2" xfId="6684" xr:uid="{09ED341F-F448-4016-B864-5A21C5A77FC0}"/>
    <cellStyle name="veces 2 6" xfId="3286" xr:uid="{A38E1AEA-B5A2-49AE-A433-1230F8FF8374}"/>
    <cellStyle name="veces 2 6 2" xfId="6685" xr:uid="{BAA78996-89D8-4DBE-9A85-90BF85E0A5EB}"/>
    <cellStyle name="veces 2 7" xfId="6686" xr:uid="{666186B0-10B9-4012-A915-E66FA0E38EF2}"/>
    <cellStyle name="veces 3" xfId="3287" xr:uid="{3AC9C816-6A80-4AA2-BE74-B7900DB74FCA}"/>
    <cellStyle name="veces 3 2" xfId="3288" xr:uid="{82D3AFA9-C967-4E7D-B74A-504F1D605194}"/>
    <cellStyle name="veces 3 2 2" xfId="6687" xr:uid="{B4580983-D5F3-4BCD-B6DE-CF9DB3D161F2}"/>
    <cellStyle name="veces 3 3" xfId="3289" xr:uid="{BAF2E7AB-DA8A-49F0-A5E3-8ECF3533A3E4}"/>
    <cellStyle name="veces 3 3 2" xfId="6688" xr:uid="{E2CE4A80-5F37-41D5-9D5D-6E99B8FDE37B}"/>
    <cellStyle name="veces 3 4" xfId="3290" xr:uid="{A41FF64B-30EC-49FA-B501-9CA7D422D717}"/>
    <cellStyle name="veces 3 4 2" xfId="6689" xr:uid="{9F803A16-EC36-47FC-8F3F-F522FAC7FDD6}"/>
    <cellStyle name="veces 3 5" xfId="3291" xr:uid="{6333EBF5-DA16-4140-BF33-3B8FB95470B7}"/>
    <cellStyle name="veces 3 5 2" xfId="6690" xr:uid="{424A1BA9-EDFA-4A6D-B078-CB555DDF7360}"/>
    <cellStyle name="veces 3 6" xfId="3292" xr:uid="{9D56342C-76D3-4EDF-8550-629050B371A8}"/>
    <cellStyle name="veces 3 6 2" xfId="6691" xr:uid="{CF6E4ABC-273B-4376-A85E-412EAC821C8F}"/>
    <cellStyle name="veces 3 7" xfId="6692" xr:uid="{A125AE86-BF24-416D-94CD-3AE6639D7679}"/>
    <cellStyle name="veces 4" xfId="3293" xr:uid="{6D3FA3CD-9454-4699-AFA1-75B6E19D8583}"/>
    <cellStyle name="veces 4 2" xfId="3294" xr:uid="{5B18E196-90DA-494E-91EF-842C030565B8}"/>
    <cellStyle name="veces 4 2 2" xfId="6693" xr:uid="{AF9A0447-7B85-41D7-B0E4-AF3B99B1FD1F}"/>
    <cellStyle name="veces 4 3" xfId="3295" xr:uid="{C1641128-8BF3-4620-888A-F3C2057C34FD}"/>
    <cellStyle name="veces 4 3 2" xfId="6694" xr:uid="{8A2CC724-53AF-48B1-A848-D08776C81A12}"/>
    <cellStyle name="veces 4 4" xfId="3296" xr:uid="{6C5ADE10-3E1D-4A12-B1A3-2C8AA0C9FF76}"/>
    <cellStyle name="veces 4 4 2" xfId="6695" xr:uid="{B3785924-5B07-437A-BAC9-3DBB71E65C65}"/>
    <cellStyle name="veces 4 5" xfId="3297" xr:uid="{91D79C24-2ADA-4215-94A8-0AB57F42BF46}"/>
    <cellStyle name="veces 4 5 2" xfId="6696" xr:uid="{261426B7-560F-4A52-84DA-D1D4133333E8}"/>
    <cellStyle name="veces 4 6" xfId="3298" xr:uid="{9B52EBBD-7AD6-4BA3-91CD-17BA5636600B}"/>
    <cellStyle name="veces 4 6 2" xfId="6697" xr:uid="{95193C73-7C1C-411A-B813-FB1F6DBAFC46}"/>
    <cellStyle name="veces 4 7" xfId="6698" xr:uid="{6038A69C-2074-4359-9061-5353FCAA6D32}"/>
    <cellStyle name="veces 5" xfId="6699" xr:uid="{9BF0BACD-4072-43E5-8C55-5B6F0D4139F2}"/>
    <cellStyle name="Vírgula 13" xfId="13" xr:uid="{F0E926BD-AECB-4246-85FD-53C504835A8D}"/>
    <cellStyle name="Vírgula 13 2" xfId="6898" xr:uid="{B0D88A5F-EB97-40A1-9E79-A2B8A240EA18}"/>
    <cellStyle name="Vírgula 13 2 2" xfId="7539" xr:uid="{3A80033A-85C9-43EC-80BD-AEEE649897C2}"/>
    <cellStyle name="Vírgula 13 3" xfId="23" xr:uid="{2C883861-0F86-42E2-B992-AC884D92AFFF}"/>
    <cellStyle name="Vírgula 13 3 2" xfId="7869" xr:uid="{8EFADB22-D302-4886-9BD2-BD091CA3AD18}"/>
    <cellStyle name="Vírgula 13 3 3" xfId="7872" xr:uid="{8FC72B67-2D80-4C1D-8E5C-4E17A97411B9}"/>
    <cellStyle name="Vírgula 2" xfId="7867" xr:uid="{5A6B9F86-4990-40D1-BB86-97499F9B8AFC}"/>
  </cellStyles>
  <dxfs count="0"/>
  <tableStyles count="0" defaultTableStyle="TableStyleMedium2" defaultPivotStyle="PivotStyleLight16"/>
  <colors>
    <mruColors>
      <color rgb="FF050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externalLink" Target="externalLinks/externalLink21.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42" Type="http://schemas.openxmlformats.org/officeDocument/2006/relationships/externalLink" Target="externalLinks/externalLink24.xml"/><Relationship Id="rId47" Type="http://schemas.openxmlformats.org/officeDocument/2006/relationships/externalLink" Target="externalLinks/externalLink29.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1.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externalLink" Target="externalLinks/externalLink22.xml"/><Relationship Id="rId45" Type="http://schemas.openxmlformats.org/officeDocument/2006/relationships/externalLink" Target="externalLinks/externalLink27.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4" Type="http://schemas.openxmlformats.org/officeDocument/2006/relationships/externalLink" Target="externalLinks/externalLink26.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43" Type="http://schemas.openxmlformats.org/officeDocument/2006/relationships/externalLink" Target="externalLinks/externalLink25.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externalLink" Target="externalLinks/externalLink20.xml"/><Relationship Id="rId46" Type="http://schemas.openxmlformats.org/officeDocument/2006/relationships/externalLink" Target="externalLinks/externalLink28.xml"/><Relationship Id="rId20" Type="http://schemas.openxmlformats.org/officeDocument/2006/relationships/externalLink" Target="externalLinks/externalLink2.xml"/><Relationship Id="rId41" Type="http://schemas.openxmlformats.org/officeDocument/2006/relationships/externalLink" Target="externalLinks/externalLink23.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8</xdr:col>
      <xdr:colOff>415790</xdr:colOff>
      <xdr:row>7</xdr:row>
      <xdr:rowOff>118514</xdr:rowOff>
    </xdr:from>
    <xdr:to>
      <xdr:col>10</xdr:col>
      <xdr:colOff>259371</xdr:colOff>
      <xdr:row>11</xdr:row>
      <xdr:rowOff>124354</xdr:rowOff>
    </xdr:to>
    <xdr:pic>
      <xdr:nvPicPr>
        <xdr:cNvPr id="13" name="Imagen 12">
          <a:extLst>
            <a:ext uri="{FF2B5EF4-FFF2-40B4-BE49-F238E27FC236}">
              <a16:creationId xmlns:a16="http://schemas.microsoft.com/office/drawing/2014/main" id="{AAA688C2-067E-47F6-9BAD-7FD5CFEAE2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69644" y="1414972"/>
          <a:ext cx="1444310" cy="746674"/>
        </a:xfrm>
        <a:prstGeom prst="rect">
          <a:avLst/>
        </a:prstGeom>
      </xdr:spPr>
    </xdr:pic>
    <xdr:clientData/>
  </xdr:twoCellAnchor>
  <xdr:twoCellAnchor editAs="oneCell">
    <xdr:from>
      <xdr:col>0</xdr:col>
      <xdr:colOff>89959</xdr:colOff>
      <xdr:row>0</xdr:row>
      <xdr:rowOff>6615</xdr:rowOff>
    </xdr:from>
    <xdr:to>
      <xdr:col>1</xdr:col>
      <xdr:colOff>2373312</xdr:colOff>
      <xdr:row>7</xdr:row>
      <xdr:rowOff>141551</xdr:rowOff>
    </xdr:to>
    <xdr:pic>
      <xdr:nvPicPr>
        <xdr:cNvPr id="3" name="Imagen 2">
          <a:extLst>
            <a:ext uri="{FF2B5EF4-FFF2-40B4-BE49-F238E27FC236}">
              <a16:creationId xmlns:a16="http://schemas.microsoft.com/office/drawing/2014/main" id="{5A23A287-6AF6-463C-937A-7828971BB6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59" y="6615"/>
          <a:ext cx="2455332" cy="1431394"/>
        </a:xfrm>
        <a:prstGeom prst="rect">
          <a:avLst/>
        </a:prstGeom>
      </xdr:spPr>
    </xdr:pic>
    <xdr:clientData/>
  </xdr:twoCellAnchor>
  <xdr:twoCellAnchor editAs="oneCell">
    <xdr:from>
      <xdr:col>1</xdr:col>
      <xdr:colOff>2413000</xdr:colOff>
      <xdr:row>0</xdr:row>
      <xdr:rowOff>0</xdr:rowOff>
    </xdr:from>
    <xdr:to>
      <xdr:col>4</xdr:col>
      <xdr:colOff>45643</xdr:colOff>
      <xdr:row>7</xdr:row>
      <xdr:rowOff>136025</xdr:rowOff>
    </xdr:to>
    <xdr:pic>
      <xdr:nvPicPr>
        <xdr:cNvPr id="5" name="Imagen 4">
          <a:extLst>
            <a:ext uri="{FF2B5EF4-FFF2-40B4-BE49-F238E27FC236}">
              <a16:creationId xmlns:a16="http://schemas.microsoft.com/office/drawing/2014/main" id="{43458677-D829-4F54-A139-3D08CA1E683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84979" y="0"/>
          <a:ext cx="2385221" cy="1432483"/>
        </a:xfrm>
        <a:prstGeom prst="rect">
          <a:avLst/>
        </a:prstGeom>
      </xdr:spPr>
    </xdr:pic>
    <xdr:clientData/>
  </xdr:twoCellAnchor>
  <xdr:twoCellAnchor editAs="oneCell">
    <xdr:from>
      <xdr:col>10</xdr:col>
      <xdr:colOff>463021</xdr:colOff>
      <xdr:row>0</xdr:row>
      <xdr:rowOff>0</xdr:rowOff>
    </xdr:from>
    <xdr:to>
      <xdr:col>13</xdr:col>
      <xdr:colOff>19845</xdr:colOff>
      <xdr:row>7</xdr:row>
      <xdr:rowOff>134936</xdr:rowOff>
    </xdr:to>
    <xdr:pic>
      <xdr:nvPicPr>
        <xdr:cNvPr id="7" name="Imagen 6">
          <a:extLst>
            <a:ext uri="{FF2B5EF4-FFF2-40B4-BE49-F238E27FC236}">
              <a16:creationId xmlns:a16="http://schemas.microsoft.com/office/drawing/2014/main" id="{D1BB3B0C-A489-4035-A439-24975A29E66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617604" y="0"/>
          <a:ext cx="1957917" cy="1431394"/>
        </a:xfrm>
        <a:prstGeom prst="rect">
          <a:avLst/>
        </a:prstGeom>
      </xdr:spPr>
    </xdr:pic>
    <xdr:clientData/>
  </xdr:twoCellAnchor>
  <xdr:twoCellAnchor editAs="oneCell">
    <xdr:from>
      <xdr:col>4</xdr:col>
      <xdr:colOff>670719</xdr:colOff>
      <xdr:row>0</xdr:row>
      <xdr:rowOff>0</xdr:rowOff>
    </xdr:from>
    <xdr:to>
      <xdr:col>7</xdr:col>
      <xdr:colOff>631030</xdr:colOff>
      <xdr:row>7</xdr:row>
      <xdr:rowOff>134937</xdr:rowOff>
    </xdr:to>
    <xdr:pic>
      <xdr:nvPicPr>
        <xdr:cNvPr id="12" name="Imagen 11">
          <a:extLst>
            <a:ext uri="{FF2B5EF4-FFF2-40B4-BE49-F238E27FC236}">
              <a16:creationId xmlns:a16="http://schemas.microsoft.com/office/drawing/2014/main" id="{5777AE0C-4FF2-4D8C-B149-0019FA0D944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023115" y="0"/>
          <a:ext cx="2361406" cy="1431395"/>
        </a:xfrm>
        <a:prstGeom prst="rect">
          <a:avLst/>
        </a:prstGeom>
      </xdr:spPr>
    </xdr:pic>
    <xdr:clientData/>
  </xdr:twoCellAnchor>
  <xdr:twoCellAnchor editAs="oneCell">
    <xdr:from>
      <xdr:col>7</xdr:col>
      <xdr:colOff>669395</xdr:colOff>
      <xdr:row>0</xdr:row>
      <xdr:rowOff>0</xdr:rowOff>
    </xdr:from>
    <xdr:to>
      <xdr:col>10</xdr:col>
      <xdr:colOff>431270</xdr:colOff>
      <xdr:row>7</xdr:row>
      <xdr:rowOff>134936</xdr:rowOff>
    </xdr:to>
    <xdr:pic>
      <xdr:nvPicPr>
        <xdr:cNvPr id="15" name="Imagen 14">
          <a:extLst>
            <a:ext uri="{FF2B5EF4-FFF2-40B4-BE49-F238E27FC236}">
              <a16:creationId xmlns:a16="http://schemas.microsoft.com/office/drawing/2014/main" id="{1DD2BADA-C80D-401C-9577-A1C4717491E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22885" y="0"/>
          <a:ext cx="2162968" cy="14313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13493751</xdr:colOff>
      <xdr:row>0</xdr:row>
      <xdr:rowOff>21167</xdr:rowOff>
    </xdr:from>
    <xdr:to>
      <xdr:col>3</xdr:col>
      <xdr:colOff>549064</xdr:colOff>
      <xdr:row>4</xdr:row>
      <xdr:rowOff>98284</xdr:rowOff>
    </xdr:to>
    <xdr:pic>
      <xdr:nvPicPr>
        <xdr:cNvPr id="5" name="Imagen 4">
          <a:extLst>
            <a:ext uri="{FF2B5EF4-FFF2-40B4-BE49-F238E27FC236}">
              <a16:creationId xmlns:a16="http://schemas.microsoft.com/office/drawing/2014/main" id="{4F010059-8BE0-4DE4-AB94-E54DA7838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11251" y="21167"/>
          <a:ext cx="1619250" cy="8380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772026</xdr:colOff>
      <xdr:row>0</xdr:row>
      <xdr:rowOff>0</xdr:rowOff>
    </xdr:from>
    <xdr:to>
      <xdr:col>14</xdr:col>
      <xdr:colOff>574825</xdr:colOff>
      <xdr:row>5</xdr:row>
      <xdr:rowOff>53307</xdr:rowOff>
    </xdr:to>
    <xdr:pic>
      <xdr:nvPicPr>
        <xdr:cNvPr id="2" name="Imagen 1">
          <a:extLst>
            <a:ext uri="{FF2B5EF4-FFF2-40B4-BE49-F238E27FC236}">
              <a16:creationId xmlns:a16="http://schemas.microsoft.com/office/drawing/2014/main" id="{03A093E6-F507-4EDF-8EBE-73BB340BA9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26476" y="0"/>
          <a:ext cx="1907471" cy="1031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369796</xdr:colOff>
      <xdr:row>0</xdr:row>
      <xdr:rowOff>0</xdr:rowOff>
    </xdr:from>
    <xdr:to>
      <xdr:col>14</xdr:col>
      <xdr:colOff>516779</xdr:colOff>
      <xdr:row>3</xdr:row>
      <xdr:rowOff>162139</xdr:rowOff>
    </xdr:to>
    <xdr:pic>
      <xdr:nvPicPr>
        <xdr:cNvPr id="3" name="Imagen 2">
          <a:extLst>
            <a:ext uri="{FF2B5EF4-FFF2-40B4-BE49-F238E27FC236}">
              <a16:creationId xmlns:a16="http://schemas.microsoft.com/office/drawing/2014/main" id="{4DDB8CB3-7285-419B-B712-FA22F2F0FF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56046" y="0"/>
          <a:ext cx="1413808" cy="716083"/>
        </a:xfrm>
        <a:prstGeom prst="rect">
          <a:avLst/>
        </a:prstGeom>
      </xdr:spPr>
    </xdr:pic>
    <xdr:clientData/>
  </xdr:twoCellAnchor>
  <xdr:twoCellAnchor editAs="oneCell">
    <xdr:from>
      <xdr:col>13</xdr:col>
      <xdr:colOff>369796</xdr:colOff>
      <xdr:row>0</xdr:row>
      <xdr:rowOff>0</xdr:rowOff>
    </xdr:from>
    <xdr:to>
      <xdr:col>14</xdr:col>
      <xdr:colOff>516779</xdr:colOff>
      <xdr:row>3</xdr:row>
      <xdr:rowOff>162139</xdr:rowOff>
    </xdr:to>
    <xdr:pic>
      <xdr:nvPicPr>
        <xdr:cNvPr id="4" name="Imagen 3">
          <a:extLst>
            <a:ext uri="{FF2B5EF4-FFF2-40B4-BE49-F238E27FC236}">
              <a16:creationId xmlns:a16="http://schemas.microsoft.com/office/drawing/2014/main" id="{621EBA93-328D-4662-AFC7-04EF39D95A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57746" y="0"/>
          <a:ext cx="1416983" cy="71458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469053</xdr:colOff>
      <xdr:row>0</xdr:row>
      <xdr:rowOff>0</xdr:rowOff>
    </xdr:from>
    <xdr:to>
      <xdr:col>13</xdr:col>
      <xdr:colOff>16828</xdr:colOff>
      <xdr:row>6</xdr:row>
      <xdr:rowOff>19222</xdr:rowOff>
    </xdr:to>
    <xdr:pic>
      <xdr:nvPicPr>
        <xdr:cNvPr id="3" name="Imagen 2">
          <a:extLst>
            <a:ext uri="{FF2B5EF4-FFF2-40B4-BE49-F238E27FC236}">
              <a16:creationId xmlns:a16="http://schemas.microsoft.com/office/drawing/2014/main" id="{A584DA17-7895-4335-B5AF-F37812379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6985" y="0"/>
          <a:ext cx="2121140" cy="11041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790576</xdr:colOff>
      <xdr:row>0</xdr:row>
      <xdr:rowOff>0</xdr:rowOff>
    </xdr:from>
    <xdr:to>
      <xdr:col>14</xdr:col>
      <xdr:colOff>685801</xdr:colOff>
      <xdr:row>5</xdr:row>
      <xdr:rowOff>17242</xdr:rowOff>
    </xdr:to>
    <xdr:pic>
      <xdr:nvPicPr>
        <xdr:cNvPr id="2" name="Imagen 1">
          <a:extLst>
            <a:ext uri="{FF2B5EF4-FFF2-40B4-BE49-F238E27FC236}">
              <a16:creationId xmlns:a16="http://schemas.microsoft.com/office/drawing/2014/main" id="{D13DAF5D-AFF4-4567-BE0D-4AACE2D3C5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73401" y="0"/>
          <a:ext cx="1828800" cy="99514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495300</xdr:colOff>
      <xdr:row>0</xdr:row>
      <xdr:rowOff>0</xdr:rowOff>
    </xdr:from>
    <xdr:to>
      <xdr:col>15</xdr:col>
      <xdr:colOff>111125</xdr:colOff>
      <xdr:row>5</xdr:row>
      <xdr:rowOff>54926</xdr:rowOff>
    </xdr:to>
    <xdr:pic>
      <xdr:nvPicPr>
        <xdr:cNvPr id="3" name="Imagen 2">
          <a:extLst>
            <a:ext uri="{FF2B5EF4-FFF2-40B4-BE49-F238E27FC236}">
              <a16:creationId xmlns:a16="http://schemas.microsoft.com/office/drawing/2014/main" id="{1A393758-FA49-4DF6-9567-D9E4C2422A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39625" y="0"/>
          <a:ext cx="1952625" cy="101060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495300</xdr:colOff>
      <xdr:row>0</xdr:row>
      <xdr:rowOff>1</xdr:rowOff>
    </xdr:from>
    <xdr:to>
      <xdr:col>14</xdr:col>
      <xdr:colOff>554355</xdr:colOff>
      <xdr:row>4</xdr:row>
      <xdr:rowOff>91441</xdr:rowOff>
    </xdr:to>
    <xdr:pic>
      <xdr:nvPicPr>
        <xdr:cNvPr id="2" name="Imagen 1">
          <a:extLst>
            <a:ext uri="{FF2B5EF4-FFF2-40B4-BE49-F238E27FC236}">
              <a16:creationId xmlns:a16="http://schemas.microsoft.com/office/drawing/2014/main" id="{9573CA26-032C-4C68-9592-0434900EEA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58260" y="1"/>
          <a:ext cx="1964055" cy="8382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12</xdr:col>
      <xdr:colOff>810848</xdr:colOff>
      <xdr:row>0</xdr:row>
      <xdr:rowOff>0</xdr:rowOff>
    </xdr:from>
    <xdr:to>
      <xdr:col>14</xdr:col>
      <xdr:colOff>513406</xdr:colOff>
      <xdr:row>5</xdr:row>
      <xdr:rowOff>41677</xdr:rowOff>
    </xdr:to>
    <xdr:pic>
      <xdr:nvPicPr>
        <xdr:cNvPr id="3" name="Imagen 2">
          <a:extLst>
            <a:ext uri="{FF2B5EF4-FFF2-40B4-BE49-F238E27FC236}">
              <a16:creationId xmlns:a16="http://schemas.microsoft.com/office/drawing/2014/main" id="{19CA1F3A-5D67-43E7-A011-F8178404EE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62540" y="0"/>
          <a:ext cx="1817076" cy="9404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472440</xdr:colOff>
      <xdr:row>0</xdr:row>
      <xdr:rowOff>91440</xdr:rowOff>
    </xdr:from>
    <xdr:to>
      <xdr:col>5</xdr:col>
      <xdr:colOff>858238</xdr:colOff>
      <xdr:row>4</xdr:row>
      <xdr:rowOff>56149</xdr:rowOff>
    </xdr:to>
    <xdr:pic>
      <xdr:nvPicPr>
        <xdr:cNvPr id="3" name="Imagen 2">
          <a:extLst>
            <a:ext uri="{FF2B5EF4-FFF2-40B4-BE49-F238E27FC236}">
              <a16:creationId xmlns:a16="http://schemas.microsoft.com/office/drawing/2014/main" id="{00FDE2D1-2919-4BC1-90F6-A985347DBD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16880" y="91440"/>
          <a:ext cx="1485900" cy="7690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746760</xdr:colOff>
      <xdr:row>1</xdr:row>
      <xdr:rowOff>7620</xdr:rowOff>
    </xdr:from>
    <xdr:to>
      <xdr:col>1</xdr:col>
      <xdr:colOff>1333500</xdr:colOff>
      <xdr:row>4</xdr:row>
      <xdr:rowOff>168865</xdr:rowOff>
    </xdr:to>
    <xdr:pic>
      <xdr:nvPicPr>
        <xdr:cNvPr id="3" name="Imagen 2">
          <a:extLst>
            <a:ext uri="{FF2B5EF4-FFF2-40B4-BE49-F238E27FC236}">
              <a16:creationId xmlns:a16="http://schemas.microsoft.com/office/drawing/2014/main" id="{E6B989A3-E410-405B-86C8-BEE78394F1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6760" y="190500"/>
          <a:ext cx="1371600" cy="7098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0</xdr:row>
      <xdr:rowOff>20320</xdr:rowOff>
    </xdr:from>
    <xdr:to>
      <xdr:col>4</xdr:col>
      <xdr:colOff>248071</xdr:colOff>
      <xdr:row>4</xdr:row>
      <xdr:rowOff>128831</xdr:rowOff>
    </xdr:to>
    <xdr:pic>
      <xdr:nvPicPr>
        <xdr:cNvPr id="2" name="Imagen 1">
          <a:extLst>
            <a:ext uri="{FF2B5EF4-FFF2-40B4-BE49-F238E27FC236}">
              <a16:creationId xmlns:a16="http://schemas.microsoft.com/office/drawing/2014/main" id="{4EB7835D-3B00-44D2-8579-F52495B9E2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49061" y="20320"/>
          <a:ext cx="1611206" cy="85357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2</xdr:col>
      <xdr:colOff>596348</xdr:colOff>
      <xdr:row>1</xdr:row>
      <xdr:rowOff>15875</xdr:rowOff>
    </xdr:from>
    <xdr:ext cx="8829675" cy="264560"/>
    <xdr:sp macro="" textlink="">
      <xdr:nvSpPr>
        <xdr:cNvPr id="2" name="CuadroTexto 1">
          <a:extLst>
            <a:ext uri="{FF2B5EF4-FFF2-40B4-BE49-F238E27FC236}">
              <a16:creationId xmlns:a16="http://schemas.microsoft.com/office/drawing/2014/main" id="{AA6DE34B-8597-4BC4-9F35-8CA13FDE4A08}"/>
            </a:ext>
          </a:extLst>
        </xdr:cNvPr>
        <xdr:cNvSpPr txBox="1"/>
      </xdr:nvSpPr>
      <xdr:spPr>
        <a:xfrm>
          <a:off x="2136913" y="209136"/>
          <a:ext cx="8829675" cy="264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72000" rtlCol="0" anchor="ctr" anchorCtr="1">
          <a:noAutofit/>
        </a:bodyPr>
        <a:lstStyle/>
        <a:p>
          <a:pPr marL="0" indent="0"/>
          <a:fld id="{C95EFA04-54B3-4DE7-9E32-725F0089A209}" type="TxLink">
            <a:rPr lang="en-US" sz="1200" b="1" i="0" u="none" strike="noStrike">
              <a:solidFill>
                <a:srgbClr val="0099FF"/>
              </a:solidFill>
              <a:latin typeface="Arial" panose="020B0604020202020204" pitchFamily="34" charset="0"/>
              <a:ea typeface="+mn-ea"/>
              <a:cs typeface="Arial" panose="020B0604020202020204" pitchFamily="34" charset="0"/>
            </a:rPr>
            <a:pPr marL="0" indent="0"/>
            <a:t>REPORTE PARTICIPACIÓN EFECTIVA</a:t>
          </a:fld>
          <a:endParaRPr lang="en-US" sz="1200" b="1">
            <a:solidFill>
              <a:srgbClr val="0099FF"/>
            </a:solidFill>
            <a:latin typeface="Arial" panose="020B0604020202020204" pitchFamily="34" charset="0"/>
            <a:ea typeface="+mn-ea"/>
            <a:cs typeface="Arial" panose="020B0604020202020204" pitchFamily="34"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saempresas.sharepoint.com/ControlDeGestion/DATOS/LIQUIDAC/OCA&#20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sa1\ISA_VP_FinanzasCorporativas\ControlDeGestion\DATOS\LIQUIDAC\OCA&#20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ant01\ControlDeGestion\DATOS\LIQUIDAC\OCA&#20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sant01\Financiera\BancaInversion\Modelo\Archivos%20de%20seguridad\Prueba%20octubre\para%20quitar%20vinculo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X:\Work\Tela%20de%20Gest&#227;o\Acompanhamento%20Planejamento%20Operacional%2020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Work\Tela%20de%20Gest&#227;o\Acompanhamento%20Planejamento%20Operacional%20dez%2006%20v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sant01\Financiera\UsoredT\valorSTN\ingr0303\REPOR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Documents%20and%20Settings\m075632\Desktop\Otimiza&#231;&#227;o%20de%20Ativos%20(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r4953\maria%20ines\maria%20ines\DATOS\Nueva%20carpeta\ingra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sant01\Financiera\Modelo\Milenio\Consolidaci&#243;n\Nueva%20Consolidaci&#243;n\Filiales\Sensibilida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Documents%20and%20Settings\m075632\Meus%20documentos\VP%20Opera&#231;&#245;es\Acompanhamento%20PO\&#218;ltima%20vers&#227;o%20do%20documento\Planilhas%20para%20preenchimento\Faturamento\Gest&#227;o%20da%20Receit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BancaInversion\Historicos\SEPT%2024\C.P\Presentaci&#243;n\Vinculo%20Blan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sant01\Financiera\BancaInversion\Modelo\Milenio\L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sa1\FCC\CUSTOS\DESPESAS%20OPERACIONAIS\ANO%202007\10%20-%202007\PES1007%20RELATORI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sant01\ControlDeGestion\BancaInversion\Modelo\Milenio\Pres.%20C.P.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sant01\ControlDeGestion\DircontrolFinanyResult\EquipoSeguimientoGestion\EjecucionPresupuestal\2003\CONSOLIDADOS%20DE%20MESES\Gastos%20AOM%20consolidada%20mes%2020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Work\Tela%20de%20Gest&#227;o\Tela_de_Gest&#227;o_Work.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OCUME~1\43117011\CONFIG~1\Temp\PLAN%20FINANCIERA%20%202005-2032%20(11.10.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isaempresas.sharepoint.com/Temp/Modelo%20ingresos%20(19%20ago%20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sa1\ISA_VP_FinanzasCorporativas\Temp\Modelo%20ingresos%20(19%20ago%20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sa1\ISA_VP_FinanzasCorporativas\financiera\NuevaEstructura\Dir%20Recursos%20Financieros\Financiamiento%20y%20Admon%20Deuda\Deuda\Deuda\PRESUPUESTO\Modelo%20de%20Deuda%20-%20DEUDA%20report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isaempresas.sharepoint.com/financiera/NuevaEstructura/Dir%20Recursos%20Financieros/Financiamiento%20y%20Admon%20Deuda/Deuda/Deuda/PRESUPUESTO/Modelo%20de%20Deuda%20-%20DEUDA%20report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X:\Documents%20and%20Settings\m075632\Meus%20documentos\VP%20Opera&#231;&#245;es\2005%20Plano%20Operacional\Acompanhamento\Planilhas%20para%20preenchimento%20do%20PO\Finan&#231;as\Acompanhamento%20Planejamento%20Operacional%20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sa1\ISA_VP_FinanzasCorporativas\ESTADOS%20FINANCIEROS\EEFF%202005\08_AGO%202005\EEFF%20AGO%202005%20REFORMULADO%2012SET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isaempresas.sharepoint.com/ESTADOS%20FINANCIEROS/EEFF%202005/08_AGO%202005/EEFF%20AGO%202005%20REFORMULADO%2012SET0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X:\Diretoria%20de%20Gest&#227;o%20Comercial\Relat&#243;rio%20de%20Informa&#231;&#245;es%20Comerciais\Banco%20de%20dados\Base05.cle"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isaempresas.sharepoint.com/Meus%20documentos/DESPESAS%20OPERACIONAIS/ANO%202003/BALCTEEP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sa1\ISA_VP_FinanzasCorporativas\Meus%20documentos\DESPESAS%20OPERACIONAIS\ANO%202003\BALCTEEP20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X:\Planejamento%20Operacional%202006\Planilhas%20para%20preenchimento\Faturamento\Novo%20Gest&#227;o%20da%20Recei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Módulos de Línea ISA 99"/>
      <sheetName val="Módulo Común EPM 99"/>
      <sheetName val="Módulos de Línea ISA 2000"/>
      <sheetName val="Módulo Común EPM 2000"/>
      <sheetName val="GRAF-NO-ccp-real-real"/>
      <sheetName val="Módulos_de_Línea_ISA_992"/>
      <sheetName val="Módulo_Común_EPM_992"/>
      <sheetName val="Módulos_de_Línea_ISA_20002"/>
      <sheetName val="Módulo_Común_EPM_20002"/>
      <sheetName val="Módulos_de_Línea_ISA_99"/>
      <sheetName val="Módulo_Común_EPM_99"/>
      <sheetName val="Módulos_de_Línea_ISA_2000"/>
      <sheetName val="Módulo_Común_EPM_2000"/>
      <sheetName val="Módulos_de_Línea_ISA_991"/>
      <sheetName val="Módulo_Común_EPM_991"/>
      <sheetName val="Módulos_de_Línea_ISA_20001"/>
      <sheetName val="Módulo_Común_EPM_20001"/>
      <sheetName val="Módulos_de_Línea_ISA_993"/>
      <sheetName val="Módulo_Común_EPM_993"/>
      <sheetName val="Módulos_de_Línea_ISA_20003"/>
      <sheetName val="Módulo_Común_EPM_20003"/>
      <sheetName val="Módulos_de_Línea_ISA_994"/>
      <sheetName val="Módulo_Común_EPM_994"/>
      <sheetName val="Módulos_de_Línea_ISA_20004"/>
      <sheetName val="Módulo_Común_EPM_20004"/>
      <sheetName val="Módulos_de_Línea_ISA_995"/>
      <sheetName val="Módulo_Común_EPM_995"/>
      <sheetName val="Módulos_de_Línea_ISA_20005"/>
      <sheetName val="Módulo_Común_EPM_20005"/>
      <sheetName val="DEUDACOP"/>
      <sheetName val="Módulos_de_Línea_ISA_996"/>
      <sheetName val="Módulo_Común_EPM_996"/>
      <sheetName val="Módulos_de_Línea_ISA_20006"/>
      <sheetName val="Módulo_Común_EPM_20006"/>
      <sheetName val="Módulos_de_Línea_ISA_997"/>
      <sheetName val="Módulo_Común_EPM_997"/>
      <sheetName val="Módulos_de_Línea_ISA_20007"/>
      <sheetName val="Módulo_Común_EPM_20007"/>
      <sheetName val="Módulos_de_Línea_ISA_998"/>
      <sheetName val="Módulo_Común_EPM_998"/>
      <sheetName val="Módulos_de_Línea_ISA_20008"/>
      <sheetName val="Módulo_Común_EPM_20008"/>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Módulos de Línea ISA 99"/>
      <sheetName val="Módulo Común EPM 99"/>
      <sheetName val="Módulos de Línea ISA 2000"/>
      <sheetName val="Módulo Común EPM 2000"/>
      <sheetName val="GRAF-NO-ccp-real-real"/>
      <sheetName val="Módulos_de_Línea_ISA_992"/>
      <sheetName val="Módulo_Común_EPM_992"/>
      <sheetName val="Módulos_de_Línea_ISA_20002"/>
      <sheetName val="Módulo_Común_EPM_20002"/>
      <sheetName val="Módulos_de_Línea_ISA_99"/>
      <sheetName val="Módulo_Común_EPM_99"/>
      <sheetName val="Módulos_de_Línea_ISA_2000"/>
      <sheetName val="Módulo_Común_EPM_2000"/>
      <sheetName val="Módulos_de_Línea_ISA_991"/>
      <sheetName val="Módulo_Común_EPM_991"/>
      <sheetName val="Módulos_de_Línea_ISA_20001"/>
      <sheetName val="Módulo_Común_EPM_20001"/>
      <sheetName val="Módulos_de_Línea_ISA_993"/>
      <sheetName val="Módulo_Común_EPM_993"/>
      <sheetName val="Módulos_de_Línea_ISA_20003"/>
      <sheetName val="Módulo_Común_EPM_20003"/>
      <sheetName val="Módulos_de_Línea_ISA_994"/>
      <sheetName val="Módulo_Común_EPM_994"/>
      <sheetName val="Módulos_de_Línea_ISA_20004"/>
      <sheetName val="Módulo_Común_EPM_20004"/>
      <sheetName val="Módulos_de_Línea_ISA_995"/>
      <sheetName val="Módulo_Común_EPM_995"/>
      <sheetName val="Módulos_de_Línea_ISA_20005"/>
      <sheetName val="Módulo_Común_EPM_20005"/>
      <sheetName val="DEUDACOP"/>
      <sheetName val="Módulos_de_Línea_ISA_996"/>
      <sheetName val="Módulo_Común_EPM_996"/>
      <sheetName val="Módulos_de_Línea_ISA_20006"/>
      <sheetName val="Módulo_Común_EPM_20006"/>
      <sheetName val="Módulos_de_Línea_ISA_997"/>
      <sheetName val="Módulo_Común_EPM_997"/>
      <sheetName val="Módulos_de_Línea_ISA_20007"/>
      <sheetName val="Módulo_Común_EPM_20007"/>
      <sheetName val="Módulos_de_Línea_ISA_998"/>
      <sheetName val="Módulo_Común_EPM_998"/>
      <sheetName val="Módulos_de_Línea_ISA_20008"/>
      <sheetName val="Módulo_Común_EPM_20008"/>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Módulos de Línea ISA 99"/>
      <sheetName val="Módulo Común EPM 99"/>
      <sheetName val="Módulos de Línea ISA 2000"/>
      <sheetName val="Módulo Común EPM 2000"/>
      <sheetName val="Módulos_de_Línea_ISA_99"/>
      <sheetName val="Módulo_Común_EPM_99"/>
      <sheetName val="Módulos_de_Línea_ISA_2000"/>
      <sheetName val="Módulo_Común_EPM_2000"/>
      <sheetName val="Módulos_de_Línea_ISA_991"/>
      <sheetName val="Módulo_Común_EPM_991"/>
      <sheetName val="Módulos_de_Línea_ISA_20001"/>
      <sheetName val="Módulo_Común_EPM_200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para quitar vinculos"/>
      <sheetName val="Gráficas"/>
      <sheetName val="Flujo año 00-01-02"/>
      <sheetName val="PyG Año 00-01-02"/>
      <sheetName val="Dividendos"/>
      <sheetName val="Subordinadas"/>
      <sheetName val="graf indi"/>
      <sheetName val="aom reg"/>
      <sheetName val="inver2"/>
      <sheetName val="historia"/>
      <sheetName val="para_quitar_vinculos"/>
      <sheetName val="Flujo_año_00-01-02"/>
      <sheetName val="PyG_Año_00-01-02"/>
      <sheetName val="graf_indi"/>
      <sheetName val="aom_reg"/>
      <sheetName val="para_quitar_vinculos1"/>
      <sheetName val="Flujo_año_00-01-021"/>
      <sheetName val="PyG_Año_00-01-021"/>
      <sheetName val="graf_indi1"/>
      <sheetName val="aom_reg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Ger"/>
      <sheetName val="CapexComl"/>
      <sheetName val="CapexReg"/>
      <sheetName val="CapexDistr"/>
      <sheetName val="OpexReg"/>
      <sheetName val="OpexGer"/>
      <sheetName val="OpexComl"/>
      <sheetName val="OpexDistr"/>
      <sheetName val="Home"/>
      <sheetName val="Mapa Estratégico"/>
      <sheetName val="Indicadores Estratégicos"/>
      <sheetName val="Indicadores Operacionais"/>
      <sheetName val="cKPIs 2005 2006"/>
      <sheetName val="cKPIs 2007"/>
      <sheetName val="cKPIs 2007 jan"/>
      <sheetName val="Persp Financeira"/>
      <sheetName val="Perdas Metas Resultados (2)"/>
      <sheetName val="Perdas Metas Resultados (3)"/>
      <sheetName val="Perdas Metas Resultados"/>
      <sheetName val="Dados_Perdas"/>
      <sheetName val="Arrecadação"/>
      <sheetName val="Energia Adicionada"/>
      <sheetName val="Clientes Recuperados"/>
      <sheetName val="Regularização Ligações"/>
      <sheetName val="Perda Fisica"/>
      <sheetName val="Outros KPIs"/>
      <sheetName val="Conceito Perdas"/>
      <sheetName val="AN Perdas"/>
      <sheetName val="Tx Arrec Metas Resultados"/>
      <sheetName val="Dados Inadimplência"/>
      <sheetName val="Tx Arrec"/>
      <sheetName val="DSO"/>
      <sheetName val="Conceito Tx Arrec e DSO"/>
      <sheetName val="PCLD Metas Resultados"/>
      <sheetName val="PCLD"/>
      <sheetName val="Conceito PCLD"/>
      <sheetName val="AN PCLD"/>
      <sheetName val="Persp Clientes"/>
      <sheetName val="Persp Proc Interno "/>
      <sheetName val="Metas resultados IDMR IDCP"/>
      <sheetName val="IDMR IDCP"/>
      <sheetName val="DRP DRC Metas Resultados"/>
      <sheetName val="DRP DRC"/>
      <sheetName val="DRP DRC Conceito"/>
      <sheetName val="DRP DRC AN"/>
      <sheetName val="DEC FEC Metas Resultados "/>
      <sheetName val="Dados DEC e FEC"/>
      <sheetName val="TMA"/>
      <sheetName val="Multas DEC FEC"/>
      <sheetName val="Multas DIC FIC DMIC"/>
      <sheetName val="DEC FEC"/>
      <sheetName val="T90"/>
      <sheetName val="Conceito Qual Forn"/>
      <sheetName val="AN Qual Forn"/>
      <sheetName val="Refaturamento Meta Resultado"/>
      <sheetName val="Refaturamento A"/>
      <sheetName val="Refaturamento B"/>
      <sheetName val="Dados Refaturamento"/>
      <sheetName val="IRC ABRADEE"/>
      <sheetName val="Custo financeiro"/>
      <sheetName val="Motivos revisões"/>
      <sheetName val="Conceito Refaturamento"/>
      <sheetName val="AN Refaturamento"/>
      <sheetName val="Dados Ind Com"/>
      <sheetName val="Ind Com Metas Resultados"/>
      <sheetName val="Ind Com TML"/>
      <sheetName val="Ind Com TMR24h"/>
      <sheetName val="Ind Com TMRURG"/>
      <sheetName val="Ind Com Ind Assoc"/>
      <sheetName val="Ind Com TME"/>
      <sheetName val="Ind Com TMS"/>
      <sheetName val="Conceito Ind Com"/>
      <sheetName val="AN Ind Comerciais"/>
      <sheetName val="Dados compra energia"/>
      <sheetName val="Metas resultados Compra energia"/>
      <sheetName val="Dados RiscoEnergia"/>
      <sheetName val="Nível contratacao"/>
      <sheetName val="VAR"/>
      <sheetName val="Conceito Compra energia"/>
      <sheetName val="AN Compra energia"/>
      <sheetName val="Metas resultados Plan_Mercado"/>
      <sheetName val="Desvio_Cativo"/>
      <sheetName val="Resumo_mensal"/>
      <sheetName val="AN Plan_Mercado"/>
      <sheetName val="MUST"/>
      <sheetName val="PontosConexao"/>
      <sheetName val="Dados Must"/>
      <sheetName val="Conceito MUST"/>
      <sheetName val="AN MUST"/>
      <sheetName val="Produtos Serviços"/>
      <sheetName val="Dados Prod Serv"/>
      <sheetName val="Venda Prod Serv BT"/>
      <sheetName val="Venda Prod Serv AT"/>
      <sheetName val="Crédito ICMS"/>
      <sheetName val="AN Produtos Serviços"/>
      <sheetName val="Conceito Produtos Serviços"/>
      <sheetName val="Lojas Metas Resultados"/>
      <sheetName val="Lojas"/>
      <sheetName val="Conceito Lojas"/>
      <sheetName val="Dados das Lojas"/>
      <sheetName val="Ouvidoria Metas Resultados"/>
      <sheetName val="Dados de Ouvidoria"/>
      <sheetName val="AudiencProcon"/>
      <sheetName val="AcordoProcon"/>
      <sheetName val="FMS"/>
      <sheetName val="Reiteradas"/>
      <sheetName val="ConsumIrreg"/>
      <sheetName val="Solicitações Retorno"/>
      <sheetName val="Conceito Ouvidoria"/>
      <sheetName val="Call Center Metas Resultados"/>
      <sheetName val="Dados Call Center"/>
      <sheetName val="2_e_3_PedidosRetorno"/>
      <sheetName val="Conceito 2os 3os Pedidos"/>
      <sheetName val="Metas e resultados WM"/>
      <sheetName val="Dados Work"/>
      <sheetName val="Ganho Econômico WM"/>
      <sheetName val="Coeficiente Produtividade WM"/>
      <sheetName val="Conceitos WM"/>
      <sheetName val="AN WM"/>
      <sheetName val="Persp GSA"/>
      <sheetName val="Metas Resultados Segurança"/>
      <sheetName val="DadosSeguranc"/>
      <sheetName val="Natureza Lesões"/>
      <sheetName val="Tipos Acidentes"/>
      <sheetName val="TF e TG"/>
      <sheetName val="Classificação Acidentes"/>
      <sheetName val="Pró-ativos"/>
      <sheetName val="Conceito Segurança"/>
      <sheetName val="AN Segurança"/>
      <sheetName val="Metas Resultados Segurança Públ"/>
      <sheetName val="Fatal Leve Grave"/>
      <sheetName val="Plan1"/>
      <sheetName val="AN Público"/>
      <sheetName val="DEUDACOP"/>
      <sheetName val="Mapa_Estratégico2"/>
      <sheetName val="Indicadores_Estratégicos2"/>
      <sheetName val="Indicadores_Operacionais2"/>
      <sheetName val="cKPIs_2005_20062"/>
      <sheetName val="cKPIs_20072"/>
      <sheetName val="cKPIs_2007_jan2"/>
      <sheetName val="Persp_Financeira2"/>
      <sheetName val="Perdas_Metas_Resultados_(2)2"/>
      <sheetName val="Perdas_Metas_Resultados_(3)2"/>
      <sheetName val="Perdas_Metas_Resultados2"/>
      <sheetName val="Energia_Adicionada2"/>
      <sheetName val="Clientes_Recuperados2"/>
      <sheetName val="Regularização_Ligações2"/>
      <sheetName val="Perda_Fisica2"/>
      <sheetName val="Outros_KPIs2"/>
      <sheetName val="Conceito_Perdas2"/>
      <sheetName val="AN_Perdas2"/>
      <sheetName val="Tx_Arrec_Metas_Resultados2"/>
      <sheetName val="Dados_Inadimplência2"/>
      <sheetName val="Tx_Arrec2"/>
      <sheetName val="Conceito_Tx_Arrec_e_DSO2"/>
      <sheetName val="PCLD_Metas_Resultados2"/>
      <sheetName val="Conceito_PCLD2"/>
      <sheetName val="AN_PCLD2"/>
      <sheetName val="Persp_Clientes2"/>
      <sheetName val="Persp_Proc_Interno_2"/>
      <sheetName val="Metas_resultados_IDMR_IDCP2"/>
      <sheetName val="IDMR_IDCP2"/>
      <sheetName val="DRP_DRC_Metas_Resultados2"/>
      <sheetName val="DRP_DRC2"/>
      <sheetName val="DRP_DRC_Conceito2"/>
      <sheetName val="DRP_DRC_AN2"/>
      <sheetName val="DEC_FEC_Metas_Resultados_2"/>
      <sheetName val="Dados_DEC_e_FEC2"/>
      <sheetName val="Multas_DEC_FEC2"/>
      <sheetName val="Multas_DIC_FIC_DMIC2"/>
      <sheetName val="DEC_FEC2"/>
      <sheetName val="Conceito_Qual_Forn2"/>
      <sheetName val="AN_Qual_Forn2"/>
      <sheetName val="Refaturamento_Meta_Resultado2"/>
      <sheetName val="Refaturamento_A2"/>
      <sheetName val="Refaturamento_B2"/>
      <sheetName val="Dados_Refaturamento2"/>
      <sheetName val="IRC_ABRADEE2"/>
      <sheetName val="Custo_financeiro2"/>
      <sheetName val="Motivos_revisões2"/>
      <sheetName val="Conceito_Refaturamento2"/>
      <sheetName val="AN_Refaturamento2"/>
      <sheetName val="Dados_Ind_Com2"/>
      <sheetName val="Ind_Com_Metas_Resultados2"/>
      <sheetName val="Ind_Com_TML2"/>
      <sheetName val="Ind_Com_TMR24h2"/>
      <sheetName val="Ind_Com_TMRURG2"/>
      <sheetName val="Ind_Com_Ind_Assoc2"/>
      <sheetName val="Ind_Com_TME2"/>
      <sheetName val="Ind_Com_TMS2"/>
      <sheetName val="Conceito_Ind_Com2"/>
      <sheetName val="AN_Ind_Comerciais2"/>
      <sheetName val="Dados_compra_energia2"/>
      <sheetName val="Metas_resultados_Compra_energi2"/>
      <sheetName val="Dados_RiscoEnergia2"/>
      <sheetName val="Nível_contratacao2"/>
      <sheetName val="Conceito_Compra_energia2"/>
      <sheetName val="AN_Compra_energia2"/>
      <sheetName val="Metas_resultados_Plan_Mercado2"/>
      <sheetName val="AN_Plan_Mercado2"/>
      <sheetName val="Dados_Must2"/>
      <sheetName val="Conceito_MUST2"/>
      <sheetName val="AN_MUST2"/>
      <sheetName val="Produtos_Serviços2"/>
      <sheetName val="Dados_Prod_Serv2"/>
      <sheetName val="Venda_Prod_Serv_BT2"/>
      <sheetName val="Venda_Prod_Serv_AT2"/>
      <sheetName val="Crédito_ICMS2"/>
      <sheetName val="AN_Produtos_Serviços2"/>
      <sheetName val="Conceito_Produtos_Serviços2"/>
      <sheetName val="Lojas_Metas_Resultados2"/>
      <sheetName val="Conceito_Lojas2"/>
      <sheetName val="Dados_das_Lojas2"/>
      <sheetName val="Ouvidoria_Metas_Resultados2"/>
      <sheetName val="Dados_de_Ouvidoria2"/>
      <sheetName val="Solicitações_Retorno2"/>
      <sheetName val="Conceito_Ouvidoria2"/>
      <sheetName val="Call_Center_Metas_Resultados2"/>
      <sheetName val="Dados_Call_Center2"/>
      <sheetName val="Conceito_2os_3os_Pedidos2"/>
      <sheetName val="Metas_e_resultados_WM2"/>
      <sheetName val="Dados_Work2"/>
      <sheetName val="Ganho_Econômico_WM2"/>
      <sheetName val="Coeficiente_Produtividade_WM2"/>
      <sheetName val="Conceitos_WM2"/>
      <sheetName val="AN_WM2"/>
      <sheetName val="Persp_GSA2"/>
      <sheetName val="Metas_Resultados_Segurança2"/>
      <sheetName val="Natureza_Lesões2"/>
      <sheetName val="Tipos_Acidentes2"/>
      <sheetName val="TF_e_TG2"/>
      <sheetName val="Classificação_Acidentes2"/>
      <sheetName val="Conceito_Segurança2"/>
      <sheetName val="AN_Segurança2"/>
      <sheetName val="Metas_Resultados_Segurança_Púb2"/>
      <sheetName val="Fatal_Leve_Grave2"/>
      <sheetName val="AN_Público2"/>
      <sheetName val="Mapa_Estratégico"/>
      <sheetName val="Indicadores_Estratégicos"/>
      <sheetName val="Indicadores_Operacionais"/>
      <sheetName val="cKPIs_2005_2006"/>
      <sheetName val="cKPIs_2007"/>
      <sheetName val="cKPIs_2007_jan"/>
      <sheetName val="Persp_Financeira"/>
      <sheetName val="Perdas_Metas_Resultados_(2)"/>
      <sheetName val="Perdas_Metas_Resultados_(3)"/>
      <sheetName val="Perdas_Metas_Resultados"/>
      <sheetName val="Energia_Adicionada"/>
      <sheetName val="Clientes_Recuperados"/>
      <sheetName val="Regularização_Ligações"/>
      <sheetName val="Perda_Fisica"/>
      <sheetName val="Outros_KPIs"/>
      <sheetName val="Conceito_Perdas"/>
      <sheetName val="AN_Perdas"/>
      <sheetName val="Tx_Arrec_Metas_Resultados"/>
      <sheetName val="Dados_Inadimplência"/>
      <sheetName val="Tx_Arrec"/>
      <sheetName val="Conceito_Tx_Arrec_e_DSO"/>
      <sheetName val="PCLD_Metas_Resultados"/>
      <sheetName val="Conceito_PCLD"/>
      <sheetName val="AN_PCLD"/>
      <sheetName val="Persp_Clientes"/>
      <sheetName val="Persp_Proc_Interno_"/>
      <sheetName val="Metas_resultados_IDMR_IDCP"/>
      <sheetName val="IDMR_IDCP"/>
      <sheetName val="DRP_DRC_Metas_Resultados"/>
      <sheetName val="DRP_DRC"/>
      <sheetName val="DRP_DRC_Conceito"/>
      <sheetName val="DRP_DRC_AN"/>
      <sheetName val="DEC_FEC_Metas_Resultados_"/>
      <sheetName val="Dados_DEC_e_FEC"/>
      <sheetName val="Multas_DEC_FEC"/>
      <sheetName val="Multas_DIC_FIC_DMIC"/>
      <sheetName val="DEC_FEC"/>
      <sheetName val="Conceito_Qual_Forn"/>
      <sheetName val="AN_Qual_Forn"/>
      <sheetName val="Refaturamento_Meta_Resultado"/>
      <sheetName val="Refaturamento_A"/>
      <sheetName val="Refaturamento_B"/>
      <sheetName val="Dados_Refaturamento"/>
      <sheetName val="IRC_ABRADEE"/>
      <sheetName val="Custo_financeiro"/>
      <sheetName val="Motivos_revisões"/>
      <sheetName val="Conceito_Refaturamento"/>
      <sheetName val="AN_Refaturamento"/>
      <sheetName val="Dados_Ind_Com"/>
      <sheetName val="Ind_Com_Metas_Resultados"/>
      <sheetName val="Ind_Com_TML"/>
      <sheetName val="Ind_Com_TMR24h"/>
      <sheetName val="Ind_Com_TMRURG"/>
      <sheetName val="Ind_Com_Ind_Assoc"/>
      <sheetName val="Ind_Com_TME"/>
      <sheetName val="Ind_Com_TMS"/>
      <sheetName val="Conceito_Ind_Com"/>
      <sheetName val="AN_Ind_Comerciais"/>
      <sheetName val="Dados_compra_energia"/>
      <sheetName val="Metas_resultados_Compra_energia"/>
      <sheetName val="Dados_RiscoEnergia"/>
      <sheetName val="Nível_contratacao"/>
      <sheetName val="Conceito_Compra_energia"/>
      <sheetName val="AN_Compra_energia"/>
      <sheetName val="Metas_resultados_Plan_Mercado"/>
      <sheetName val="AN_Plan_Mercado"/>
      <sheetName val="Dados_Must"/>
      <sheetName val="Conceito_MUST"/>
      <sheetName val="AN_MUST"/>
      <sheetName val="Produtos_Serviços"/>
      <sheetName val="Dados_Prod_Serv"/>
      <sheetName val="Venda_Prod_Serv_BT"/>
      <sheetName val="Venda_Prod_Serv_AT"/>
      <sheetName val="Crédito_ICMS"/>
      <sheetName val="AN_Produtos_Serviços"/>
      <sheetName val="Conceito_Produtos_Serviços"/>
      <sheetName val="Lojas_Metas_Resultados"/>
      <sheetName val="Conceito_Lojas"/>
      <sheetName val="Dados_das_Lojas"/>
      <sheetName val="Ouvidoria_Metas_Resultados"/>
      <sheetName val="Dados_de_Ouvidoria"/>
      <sheetName val="Solicitações_Retorno"/>
      <sheetName val="Conceito_Ouvidoria"/>
      <sheetName val="Call_Center_Metas_Resultados"/>
      <sheetName val="Dados_Call_Center"/>
      <sheetName val="Conceito_2os_3os_Pedidos"/>
      <sheetName val="Metas_e_resultados_WM"/>
      <sheetName val="Dados_Work"/>
      <sheetName val="Ganho_Econômico_WM"/>
      <sheetName val="Coeficiente_Produtividade_WM"/>
      <sheetName val="Conceitos_WM"/>
      <sheetName val="AN_WM"/>
      <sheetName val="Persp_GSA"/>
      <sheetName val="Metas_Resultados_Segurança"/>
      <sheetName val="Natureza_Lesões"/>
      <sheetName val="Tipos_Acidentes"/>
      <sheetName val="TF_e_TG"/>
      <sheetName val="Classificação_Acidentes"/>
      <sheetName val="Conceito_Segurança"/>
      <sheetName val="AN_Segurança"/>
      <sheetName val="Metas_Resultados_Segurança_Públ"/>
      <sheetName val="Fatal_Leve_Grave"/>
      <sheetName val="AN_Público"/>
      <sheetName val="Mapa_Estratégico1"/>
      <sheetName val="Indicadores_Estratégicos1"/>
      <sheetName val="Indicadores_Operacionais1"/>
      <sheetName val="cKPIs_2005_20061"/>
      <sheetName val="cKPIs_20071"/>
      <sheetName val="cKPIs_2007_jan1"/>
      <sheetName val="Persp_Financeira1"/>
      <sheetName val="Perdas_Metas_Resultados_(2)1"/>
      <sheetName val="Perdas_Metas_Resultados_(3)1"/>
      <sheetName val="Perdas_Metas_Resultados1"/>
      <sheetName val="Energia_Adicionada1"/>
      <sheetName val="Clientes_Recuperados1"/>
      <sheetName val="Regularização_Ligações1"/>
      <sheetName val="Perda_Fisica1"/>
      <sheetName val="Outros_KPIs1"/>
      <sheetName val="Conceito_Perdas1"/>
      <sheetName val="AN_Perdas1"/>
      <sheetName val="Tx_Arrec_Metas_Resultados1"/>
      <sheetName val="Dados_Inadimplência1"/>
      <sheetName val="Tx_Arrec1"/>
      <sheetName val="Conceito_Tx_Arrec_e_DSO1"/>
      <sheetName val="PCLD_Metas_Resultados1"/>
      <sheetName val="Conceito_PCLD1"/>
      <sheetName val="AN_PCLD1"/>
      <sheetName val="Persp_Clientes1"/>
      <sheetName val="Persp_Proc_Interno_1"/>
      <sheetName val="Metas_resultados_IDMR_IDCP1"/>
      <sheetName val="IDMR_IDCP1"/>
      <sheetName val="DRP_DRC_Metas_Resultados1"/>
      <sheetName val="DRP_DRC1"/>
      <sheetName val="DRP_DRC_Conceito1"/>
      <sheetName val="DRP_DRC_AN1"/>
      <sheetName val="DEC_FEC_Metas_Resultados_1"/>
      <sheetName val="Dados_DEC_e_FEC1"/>
      <sheetName val="Multas_DEC_FEC1"/>
      <sheetName val="Multas_DIC_FIC_DMIC1"/>
      <sheetName val="DEC_FEC1"/>
      <sheetName val="Conceito_Qual_Forn1"/>
      <sheetName val="AN_Qual_Forn1"/>
      <sheetName val="Refaturamento_Meta_Resultado1"/>
      <sheetName val="Refaturamento_A1"/>
      <sheetName val="Refaturamento_B1"/>
      <sheetName val="Dados_Refaturamento1"/>
      <sheetName val="IRC_ABRADEE1"/>
      <sheetName val="Custo_financeiro1"/>
      <sheetName val="Motivos_revisões1"/>
      <sheetName val="Conceito_Refaturamento1"/>
      <sheetName val="AN_Refaturamento1"/>
      <sheetName val="Dados_Ind_Com1"/>
      <sheetName val="Ind_Com_Metas_Resultados1"/>
      <sheetName val="Ind_Com_TML1"/>
      <sheetName val="Ind_Com_TMR24h1"/>
      <sheetName val="Ind_Com_TMRURG1"/>
      <sheetName val="Ind_Com_Ind_Assoc1"/>
      <sheetName val="Ind_Com_TME1"/>
      <sheetName val="Ind_Com_TMS1"/>
      <sheetName val="Conceito_Ind_Com1"/>
      <sheetName val="AN_Ind_Comerciais1"/>
      <sheetName val="Dados_compra_energia1"/>
      <sheetName val="Metas_resultados_Compra_energi1"/>
      <sheetName val="Dados_RiscoEnergia1"/>
      <sheetName val="Nível_contratacao1"/>
      <sheetName val="Conceito_Compra_energia1"/>
      <sheetName val="AN_Compra_energia1"/>
      <sheetName val="Metas_resultados_Plan_Mercado1"/>
      <sheetName val="AN_Plan_Mercado1"/>
      <sheetName val="Dados_Must1"/>
      <sheetName val="Conceito_MUST1"/>
      <sheetName val="AN_MUST1"/>
      <sheetName val="Produtos_Serviços1"/>
      <sheetName val="Dados_Prod_Serv1"/>
      <sheetName val="Venda_Prod_Serv_BT1"/>
      <sheetName val="Venda_Prod_Serv_AT1"/>
      <sheetName val="Crédito_ICMS1"/>
      <sheetName val="AN_Produtos_Serviços1"/>
      <sheetName val="Conceito_Produtos_Serviços1"/>
      <sheetName val="Lojas_Metas_Resultados1"/>
      <sheetName val="Conceito_Lojas1"/>
      <sheetName val="Dados_das_Lojas1"/>
      <sheetName val="Ouvidoria_Metas_Resultados1"/>
      <sheetName val="Dados_de_Ouvidoria1"/>
      <sheetName val="Solicitações_Retorno1"/>
      <sheetName val="Conceito_Ouvidoria1"/>
      <sheetName val="Call_Center_Metas_Resultados1"/>
      <sheetName val="Dados_Call_Center1"/>
      <sheetName val="Conceito_2os_3os_Pedidos1"/>
      <sheetName val="Metas_e_resultados_WM1"/>
      <sheetName val="Dados_Work1"/>
      <sheetName val="Ganho_Econômico_WM1"/>
      <sheetName val="Coeficiente_Produtividade_WM1"/>
      <sheetName val="Conceitos_WM1"/>
      <sheetName val="AN_WM1"/>
      <sheetName val="Persp_GSA1"/>
      <sheetName val="Metas_Resultados_Segurança1"/>
      <sheetName val="Natureza_Lesões1"/>
      <sheetName val="Tipos_Acidentes1"/>
      <sheetName val="TF_e_TG1"/>
      <sheetName val="Classificação_Acidentes1"/>
      <sheetName val="Conceito_Segurança1"/>
      <sheetName val="AN_Segurança1"/>
      <sheetName val="Metas_Resultados_Segurança_Púb1"/>
      <sheetName val="Fatal_Leve_Grave1"/>
      <sheetName val="AN_Público1"/>
      <sheetName val="Mapa_Estratégico3"/>
      <sheetName val="Indicadores_Estratégicos3"/>
      <sheetName val="Indicadores_Operacionais3"/>
      <sheetName val="cKPIs_2005_20063"/>
      <sheetName val="cKPIs_20073"/>
      <sheetName val="cKPIs_2007_jan3"/>
      <sheetName val="Persp_Financeira3"/>
      <sheetName val="Perdas_Metas_Resultados_(2)3"/>
      <sheetName val="Perdas_Metas_Resultados_(3)3"/>
      <sheetName val="Perdas_Metas_Resultados3"/>
      <sheetName val="Energia_Adicionada3"/>
      <sheetName val="Clientes_Recuperados3"/>
      <sheetName val="Regularização_Ligações3"/>
      <sheetName val="Perda_Fisica3"/>
      <sheetName val="Outros_KPIs3"/>
      <sheetName val="Conceito_Perdas3"/>
      <sheetName val="AN_Perdas3"/>
      <sheetName val="Tx_Arrec_Metas_Resultados3"/>
      <sheetName val="Dados_Inadimplência3"/>
      <sheetName val="Tx_Arrec3"/>
      <sheetName val="Conceito_Tx_Arrec_e_DSO3"/>
      <sheetName val="PCLD_Metas_Resultados3"/>
      <sheetName val="Conceito_PCLD3"/>
      <sheetName val="AN_PCLD3"/>
      <sheetName val="Persp_Clientes3"/>
      <sheetName val="Persp_Proc_Interno_3"/>
      <sheetName val="Metas_resultados_IDMR_IDCP3"/>
      <sheetName val="IDMR_IDCP3"/>
      <sheetName val="DRP_DRC_Metas_Resultados3"/>
      <sheetName val="DRP_DRC3"/>
      <sheetName val="DRP_DRC_Conceito3"/>
      <sheetName val="DRP_DRC_AN3"/>
      <sheetName val="DEC_FEC_Metas_Resultados_3"/>
      <sheetName val="Dados_DEC_e_FEC3"/>
      <sheetName val="Multas_DEC_FEC3"/>
      <sheetName val="Multas_DIC_FIC_DMIC3"/>
      <sheetName val="DEC_FEC3"/>
      <sheetName val="Conceito_Qual_Forn3"/>
      <sheetName val="AN_Qual_Forn3"/>
      <sheetName val="Refaturamento_Meta_Resultado3"/>
      <sheetName val="Refaturamento_A3"/>
      <sheetName val="Refaturamento_B3"/>
      <sheetName val="Dados_Refaturamento3"/>
      <sheetName val="IRC_ABRADEE3"/>
      <sheetName val="Custo_financeiro3"/>
      <sheetName val="Motivos_revisões3"/>
      <sheetName val="Conceito_Refaturamento3"/>
      <sheetName val="AN_Refaturamento3"/>
      <sheetName val="Dados_Ind_Com3"/>
      <sheetName val="Ind_Com_Metas_Resultados3"/>
      <sheetName val="Ind_Com_TML3"/>
      <sheetName val="Ind_Com_TMR24h3"/>
      <sheetName val="Ind_Com_TMRURG3"/>
      <sheetName val="Ind_Com_Ind_Assoc3"/>
      <sheetName val="Ind_Com_TME3"/>
      <sheetName val="Ind_Com_TMS3"/>
      <sheetName val="Conceito_Ind_Com3"/>
      <sheetName val="AN_Ind_Comerciais3"/>
      <sheetName val="Dados_compra_energia3"/>
      <sheetName val="Metas_resultados_Compra_energi3"/>
      <sheetName val="Dados_RiscoEnergia3"/>
      <sheetName val="Nível_contratacao3"/>
      <sheetName val="Conceito_Compra_energia3"/>
      <sheetName val="AN_Compra_energia3"/>
      <sheetName val="Metas_resultados_Plan_Mercado3"/>
      <sheetName val="AN_Plan_Mercado3"/>
      <sheetName val="Dados_Must3"/>
      <sheetName val="Conceito_MUST3"/>
      <sheetName val="AN_MUST3"/>
      <sheetName val="Produtos_Serviços3"/>
      <sheetName val="Dados_Prod_Serv3"/>
      <sheetName val="Venda_Prod_Serv_BT3"/>
      <sheetName val="Venda_Prod_Serv_AT3"/>
      <sheetName val="Crédito_ICMS3"/>
      <sheetName val="AN_Produtos_Serviços3"/>
      <sheetName val="Conceito_Produtos_Serviços3"/>
      <sheetName val="Lojas_Metas_Resultados3"/>
      <sheetName val="Conceito_Lojas3"/>
      <sheetName val="Dados_das_Lojas3"/>
      <sheetName val="Ouvidoria_Metas_Resultados3"/>
      <sheetName val="Dados_de_Ouvidoria3"/>
      <sheetName val="Solicitações_Retorno3"/>
      <sheetName val="Conceito_Ouvidoria3"/>
      <sheetName val="Call_Center_Metas_Resultados3"/>
      <sheetName val="Dados_Call_Center3"/>
      <sheetName val="Conceito_2os_3os_Pedidos3"/>
      <sheetName val="Metas_e_resultados_WM3"/>
      <sheetName val="Dados_Work3"/>
      <sheetName val="Ganho_Econômico_WM3"/>
      <sheetName val="Coeficiente_Produtividade_WM3"/>
      <sheetName val="Conceitos_WM3"/>
      <sheetName val="AN_WM3"/>
      <sheetName val="Persp_GSA3"/>
      <sheetName val="Metas_Resultados_Segurança3"/>
      <sheetName val="Natureza_Lesões3"/>
      <sheetName val="Tipos_Acidentes3"/>
      <sheetName val="TF_e_TG3"/>
      <sheetName val="Classificação_Acidentes3"/>
      <sheetName val="Conceito_Segurança3"/>
      <sheetName val="AN_Segurança3"/>
      <sheetName val="Metas_Resultados_Segurança_Púb3"/>
      <sheetName val="Fatal_Leve_Grave3"/>
      <sheetName val="AN_Público3"/>
      <sheetName val="Mapa_Estratégico4"/>
      <sheetName val="Indicadores_Estratégicos4"/>
      <sheetName val="Indicadores_Operacionais4"/>
      <sheetName val="cKPIs_2005_20064"/>
      <sheetName val="cKPIs_20074"/>
      <sheetName val="cKPIs_2007_jan4"/>
      <sheetName val="Persp_Financeira4"/>
      <sheetName val="Perdas_Metas_Resultados_(2)4"/>
      <sheetName val="Perdas_Metas_Resultados_(3)4"/>
      <sheetName val="Perdas_Metas_Resultados4"/>
      <sheetName val="Energia_Adicionada4"/>
      <sheetName val="Clientes_Recuperados4"/>
      <sheetName val="Regularização_Ligações4"/>
      <sheetName val="Perda_Fisica4"/>
      <sheetName val="Outros_KPIs4"/>
      <sheetName val="Conceito_Perdas4"/>
      <sheetName val="AN_Perdas4"/>
      <sheetName val="Tx_Arrec_Metas_Resultados4"/>
      <sheetName val="Dados_Inadimplência4"/>
      <sheetName val="Tx_Arrec4"/>
      <sheetName val="Conceito_Tx_Arrec_e_DSO4"/>
      <sheetName val="PCLD_Metas_Resultados4"/>
      <sheetName val="Conceito_PCLD4"/>
      <sheetName val="AN_PCLD4"/>
      <sheetName val="Persp_Clientes4"/>
      <sheetName val="Persp_Proc_Interno_4"/>
      <sheetName val="Metas_resultados_IDMR_IDCP4"/>
      <sheetName val="IDMR_IDCP4"/>
      <sheetName val="DRP_DRC_Metas_Resultados4"/>
      <sheetName val="DRP_DRC4"/>
      <sheetName val="DRP_DRC_Conceito4"/>
      <sheetName val="DRP_DRC_AN4"/>
      <sheetName val="DEC_FEC_Metas_Resultados_4"/>
      <sheetName val="Dados_DEC_e_FEC4"/>
      <sheetName val="Multas_DEC_FEC4"/>
      <sheetName val="Multas_DIC_FIC_DMIC4"/>
      <sheetName val="DEC_FEC4"/>
      <sheetName val="Conceito_Qual_Forn4"/>
      <sheetName val="AN_Qual_Forn4"/>
      <sheetName val="Refaturamento_Meta_Resultado4"/>
      <sheetName val="Refaturamento_A4"/>
      <sheetName val="Refaturamento_B4"/>
      <sheetName val="Dados_Refaturamento4"/>
      <sheetName val="IRC_ABRADEE4"/>
      <sheetName val="Custo_financeiro4"/>
      <sheetName val="Motivos_revisões4"/>
      <sheetName val="Conceito_Refaturamento4"/>
      <sheetName val="AN_Refaturamento4"/>
      <sheetName val="Dados_Ind_Com4"/>
      <sheetName val="Ind_Com_Metas_Resultados4"/>
      <sheetName val="Ind_Com_TML4"/>
      <sheetName val="Ind_Com_TMR24h4"/>
      <sheetName val="Ind_Com_TMRURG4"/>
      <sheetName val="Ind_Com_Ind_Assoc4"/>
      <sheetName val="Ind_Com_TME4"/>
      <sheetName val="Ind_Com_TMS4"/>
      <sheetName val="Conceito_Ind_Com4"/>
      <sheetName val="AN_Ind_Comerciais4"/>
      <sheetName val="Dados_compra_energia4"/>
      <sheetName val="Metas_resultados_Compra_energi4"/>
      <sheetName val="Dados_RiscoEnergia4"/>
      <sheetName val="Nível_contratacao4"/>
      <sheetName val="Conceito_Compra_energia4"/>
      <sheetName val="AN_Compra_energia4"/>
      <sheetName val="Metas_resultados_Plan_Mercado4"/>
      <sheetName val="AN_Plan_Mercado4"/>
      <sheetName val="Dados_Must4"/>
      <sheetName val="Conceito_MUST4"/>
      <sheetName val="AN_MUST4"/>
      <sheetName val="Produtos_Serviços4"/>
      <sheetName val="Dados_Prod_Serv4"/>
      <sheetName val="Venda_Prod_Serv_BT4"/>
      <sheetName val="Venda_Prod_Serv_AT4"/>
      <sheetName val="Crédito_ICMS4"/>
      <sheetName val="AN_Produtos_Serviços4"/>
      <sheetName val="Conceito_Produtos_Serviços4"/>
      <sheetName val="Lojas_Metas_Resultados4"/>
      <sheetName val="Conceito_Lojas4"/>
      <sheetName val="Dados_das_Lojas4"/>
      <sheetName val="Ouvidoria_Metas_Resultados4"/>
      <sheetName val="Dados_de_Ouvidoria4"/>
      <sheetName val="Solicitações_Retorno4"/>
      <sheetName val="Conceito_Ouvidoria4"/>
      <sheetName val="Call_Center_Metas_Resultados4"/>
      <sheetName val="Dados_Call_Center4"/>
      <sheetName val="Conceito_2os_3os_Pedidos4"/>
      <sheetName val="Metas_e_resultados_WM4"/>
      <sheetName val="Dados_Work4"/>
      <sheetName val="Ganho_Econômico_WM4"/>
      <sheetName val="Coeficiente_Produtividade_WM4"/>
      <sheetName val="Conceitos_WM4"/>
      <sheetName val="AN_WM4"/>
      <sheetName val="Persp_GSA4"/>
      <sheetName val="Metas_Resultados_Segurança4"/>
      <sheetName val="Natureza_Lesões4"/>
      <sheetName val="Tipos_Acidentes4"/>
      <sheetName val="TF_e_TG4"/>
      <sheetName val="Classificação_Acidentes4"/>
      <sheetName val="Conceito_Segurança4"/>
      <sheetName val="AN_Segurança4"/>
      <sheetName val="Metas_Resultados_Segurança_Púb4"/>
      <sheetName val="Fatal_Leve_Grave4"/>
      <sheetName val="AN_Público4"/>
      <sheetName val="Mapa_Estratégico5"/>
      <sheetName val="Indicadores_Estratégicos5"/>
      <sheetName val="Indicadores_Operacionais5"/>
      <sheetName val="cKPIs_2005_20065"/>
      <sheetName val="cKPIs_20075"/>
      <sheetName val="cKPIs_2007_jan5"/>
      <sheetName val="Persp_Financeira5"/>
      <sheetName val="Perdas_Metas_Resultados_(2)5"/>
      <sheetName val="Perdas_Metas_Resultados_(3)5"/>
      <sheetName val="Perdas_Metas_Resultados5"/>
      <sheetName val="Energia_Adicionada5"/>
      <sheetName val="Clientes_Recuperados5"/>
      <sheetName val="Regularização_Ligações5"/>
      <sheetName val="Perda_Fisica5"/>
      <sheetName val="Outros_KPIs5"/>
      <sheetName val="Conceito_Perdas5"/>
      <sheetName val="AN_Perdas5"/>
      <sheetName val="Tx_Arrec_Metas_Resultados5"/>
      <sheetName val="Dados_Inadimplência5"/>
      <sheetName val="Tx_Arrec5"/>
      <sheetName val="Conceito_Tx_Arrec_e_DSO5"/>
      <sheetName val="PCLD_Metas_Resultados5"/>
      <sheetName val="Conceito_PCLD5"/>
      <sheetName val="AN_PCLD5"/>
      <sheetName val="Persp_Clientes5"/>
      <sheetName val="Persp_Proc_Interno_5"/>
      <sheetName val="Metas_resultados_IDMR_IDCP5"/>
      <sheetName val="IDMR_IDCP5"/>
      <sheetName val="DRP_DRC_Metas_Resultados5"/>
      <sheetName val="DRP_DRC5"/>
      <sheetName val="DRP_DRC_Conceito5"/>
      <sheetName val="DRP_DRC_AN5"/>
      <sheetName val="DEC_FEC_Metas_Resultados_5"/>
      <sheetName val="Dados_DEC_e_FEC5"/>
      <sheetName val="Multas_DEC_FEC5"/>
      <sheetName val="Multas_DIC_FIC_DMIC5"/>
      <sheetName val="DEC_FEC5"/>
      <sheetName val="Conceito_Qual_Forn5"/>
      <sheetName val="AN_Qual_Forn5"/>
      <sheetName val="Refaturamento_Meta_Resultado5"/>
      <sheetName val="Refaturamento_A5"/>
      <sheetName val="Refaturamento_B5"/>
      <sheetName val="Dados_Refaturamento5"/>
      <sheetName val="IRC_ABRADEE5"/>
      <sheetName val="Custo_financeiro5"/>
      <sheetName val="Motivos_revisões5"/>
      <sheetName val="Conceito_Refaturamento5"/>
      <sheetName val="AN_Refaturamento5"/>
      <sheetName val="Dados_Ind_Com5"/>
      <sheetName val="Ind_Com_Metas_Resultados5"/>
      <sheetName val="Ind_Com_TML5"/>
      <sheetName val="Ind_Com_TMR24h5"/>
      <sheetName val="Ind_Com_TMRURG5"/>
      <sheetName val="Ind_Com_Ind_Assoc5"/>
      <sheetName val="Ind_Com_TME5"/>
      <sheetName val="Ind_Com_TMS5"/>
      <sheetName val="Conceito_Ind_Com5"/>
      <sheetName val="AN_Ind_Comerciais5"/>
      <sheetName val="Dados_compra_energia5"/>
      <sheetName val="Metas_resultados_Compra_energi5"/>
      <sheetName val="Dados_RiscoEnergia5"/>
      <sheetName val="Nível_contratacao5"/>
      <sheetName val="Conceito_Compra_energia5"/>
      <sheetName val="AN_Compra_energia5"/>
      <sheetName val="Metas_resultados_Plan_Mercado5"/>
      <sheetName val="AN_Plan_Mercado5"/>
      <sheetName val="Dados_Must5"/>
      <sheetName val="Conceito_MUST5"/>
      <sheetName val="AN_MUST5"/>
      <sheetName val="Produtos_Serviços5"/>
      <sheetName val="Dados_Prod_Serv5"/>
      <sheetName val="Venda_Prod_Serv_BT5"/>
      <sheetName val="Venda_Prod_Serv_AT5"/>
      <sheetName val="Crédito_ICMS5"/>
      <sheetName val="AN_Produtos_Serviços5"/>
      <sheetName val="Conceito_Produtos_Serviços5"/>
      <sheetName val="Lojas_Metas_Resultados5"/>
      <sheetName val="Conceito_Lojas5"/>
      <sheetName val="Dados_das_Lojas5"/>
      <sheetName val="Ouvidoria_Metas_Resultados5"/>
      <sheetName val="Dados_de_Ouvidoria5"/>
      <sheetName val="Solicitações_Retorno5"/>
      <sheetName val="Conceito_Ouvidoria5"/>
      <sheetName val="Call_Center_Metas_Resultados5"/>
      <sheetName val="Dados_Call_Center5"/>
      <sheetName val="Conceito_2os_3os_Pedidos5"/>
      <sheetName val="Metas_e_resultados_WM5"/>
      <sheetName val="Dados_Work5"/>
      <sheetName val="Ganho_Econômico_WM5"/>
      <sheetName val="Coeficiente_Produtividade_WM5"/>
      <sheetName val="Conceitos_WM5"/>
      <sheetName val="AN_WM5"/>
      <sheetName val="Persp_GSA5"/>
      <sheetName val="Metas_Resultados_Segurança5"/>
      <sheetName val="Natureza_Lesões5"/>
      <sheetName val="Tipos_Acidentes5"/>
      <sheetName val="TF_e_TG5"/>
      <sheetName val="Classificação_Acidentes5"/>
      <sheetName val="Conceito_Segurança5"/>
      <sheetName val="AN_Segurança5"/>
      <sheetName val="Metas_Resultados_Segurança_Púb5"/>
      <sheetName val="Fatal_Leve_Grave5"/>
      <sheetName val="AN_Público5"/>
      <sheetName val="Colombia CE"/>
      <sheetName val="Mapa_Estratégico6"/>
      <sheetName val="Indicadores_Estratégicos6"/>
      <sheetName val="Indicadores_Operacionais6"/>
      <sheetName val="cKPIs_2005_20066"/>
      <sheetName val="cKPIs_20076"/>
      <sheetName val="cKPIs_2007_jan6"/>
      <sheetName val="Persp_Financeira6"/>
      <sheetName val="Perdas_Metas_Resultados_(2)6"/>
      <sheetName val="Perdas_Metas_Resultados_(3)6"/>
      <sheetName val="Perdas_Metas_Resultados6"/>
      <sheetName val="Energia_Adicionada6"/>
      <sheetName val="Clientes_Recuperados6"/>
      <sheetName val="Regularização_Ligações6"/>
      <sheetName val="Perda_Fisica6"/>
      <sheetName val="Outros_KPIs6"/>
      <sheetName val="Conceito_Perdas6"/>
      <sheetName val="AN_Perdas6"/>
      <sheetName val="Tx_Arrec_Metas_Resultados6"/>
      <sheetName val="Dados_Inadimplência6"/>
      <sheetName val="Tx_Arrec6"/>
      <sheetName val="Conceito_Tx_Arrec_e_DSO6"/>
      <sheetName val="PCLD_Metas_Resultados6"/>
      <sheetName val="Conceito_PCLD6"/>
      <sheetName val="AN_PCLD6"/>
      <sheetName val="Persp_Clientes6"/>
      <sheetName val="Persp_Proc_Interno_6"/>
      <sheetName val="Metas_resultados_IDMR_IDCP6"/>
      <sheetName val="IDMR_IDCP6"/>
      <sheetName val="DRP_DRC_Metas_Resultados6"/>
      <sheetName val="DRP_DRC6"/>
      <sheetName val="DRP_DRC_Conceito6"/>
      <sheetName val="DRP_DRC_AN6"/>
      <sheetName val="DEC_FEC_Metas_Resultados_6"/>
      <sheetName val="Dados_DEC_e_FEC6"/>
      <sheetName val="Multas_DEC_FEC6"/>
      <sheetName val="Multas_DIC_FIC_DMIC6"/>
      <sheetName val="DEC_FEC6"/>
      <sheetName val="Conceito_Qual_Forn6"/>
      <sheetName val="AN_Qual_Forn6"/>
      <sheetName val="Refaturamento_Meta_Resultado6"/>
      <sheetName val="Refaturamento_A6"/>
      <sheetName val="Refaturamento_B6"/>
      <sheetName val="Dados_Refaturamento6"/>
      <sheetName val="IRC_ABRADEE6"/>
      <sheetName val="Custo_financeiro6"/>
      <sheetName val="Motivos_revisões6"/>
      <sheetName val="Conceito_Refaturamento6"/>
      <sheetName val="AN_Refaturamento6"/>
      <sheetName val="Dados_Ind_Com6"/>
      <sheetName val="Ind_Com_Metas_Resultados6"/>
      <sheetName val="Ind_Com_TML6"/>
      <sheetName val="Ind_Com_TMR24h6"/>
      <sheetName val="Ind_Com_TMRURG6"/>
      <sheetName val="Ind_Com_Ind_Assoc6"/>
      <sheetName val="Ind_Com_TME6"/>
      <sheetName val="Ind_Com_TMS6"/>
      <sheetName val="Conceito_Ind_Com6"/>
      <sheetName val="AN_Ind_Comerciais6"/>
      <sheetName val="Dados_compra_energia6"/>
      <sheetName val="Metas_resultados_Compra_energi6"/>
      <sheetName val="Dados_RiscoEnergia6"/>
      <sheetName val="Nível_contratacao6"/>
      <sheetName val="Conceito_Compra_energia6"/>
      <sheetName val="AN_Compra_energia6"/>
      <sheetName val="Metas_resultados_Plan_Mercado6"/>
      <sheetName val="AN_Plan_Mercado6"/>
      <sheetName val="Dados_Must6"/>
      <sheetName val="Conceito_MUST6"/>
      <sheetName val="AN_MUST6"/>
      <sheetName val="Produtos_Serviços6"/>
      <sheetName val="Dados_Prod_Serv6"/>
      <sheetName val="Venda_Prod_Serv_BT6"/>
      <sheetName val="Venda_Prod_Serv_AT6"/>
      <sheetName val="Crédito_ICMS6"/>
      <sheetName val="AN_Produtos_Serviços6"/>
      <sheetName val="Conceito_Produtos_Serviços6"/>
      <sheetName val="Lojas_Metas_Resultados6"/>
      <sheetName val="Conceito_Lojas6"/>
      <sheetName val="Dados_das_Lojas6"/>
      <sheetName val="Ouvidoria_Metas_Resultados6"/>
      <sheetName val="Dados_de_Ouvidoria6"/>
      <sheetName val="Solicitações_Retorno6"/>
      <sheetName val="Conceito_Ouvidoria6"/>
      <sheetName val="Call_Center_Metas_Resultados6"/>
      <sheetName val="Dados_Call_Center6"/>
      <sheetName val="Conceito_2os_3os_Pedidos6"/>
      <sheetName val="Metas_e_resultados_WM6"/>
      <sheetName val="Dados_Work6"/>
      <sheetName val="Ganho_Econômico_WM6"/>
      <sheetName val="Coeficiente_Produtividade_WM6"/>
      <sheetName val="Conceitos_WM6"/>
      <sheetName val="AN_WM6"/>
      <sheetName val="Persp_GSA6"/>
      <sheetName val="Metas_Resultados_Segurança6"/>
      <sheetName val="Natureza_Lesões6"/>
      <sheetName val="Tipos_Acidentes6"/>
      <sheetName val="TF_e_TG6"/>
      <sheetName val="Classificação_Acidentes6"/>
      <sheetName val="Conceito_Segurança6"/>
      <sheetName val="AN_Segurança6"/>
      <sheetName val="Metas_Resultados_Segurança_Púb6"/>
      <sheetName val="Fatal_Leve_Grave6"/>
      <sheetName val="AN_Público6"/>
      <sheetName val="Colombia_CE"/>
      <sheetName val="Mapa_Estratégico7"/>
      <sheetName val="Indicadores_Estratégicos7"/>
      <sheetName val="Indicadores_Operacionais7"/>
      <sheetName val="cKPIs_2005_20067"/>
      <sheetName val="cKPIs_20077"/>
      <sheetName val="cKPIs_2007_jan7"/>
      <sheetName val="Persp_Financeira7"/>
      <sheetName val="Perdas_Metas_Resultados_(2)7"/>
      <sheetName val="Perdas_Metas_Resultados_(3)7"/>
      <sheetName val="Perdas_Metas_Resultados7"/>
      <sheetName val="Energia_Adicionada7"/>
      <sheetName val="Clientes_Recuperados7"/>
      <sheetName val="Regularização_Ligações7"/>
      <sheetName val="Perda_Fisica7"/>
      <sheetName val="Outros_KPIs7"/>
      <sheetName val="Conceito_Perdas7"/>
      <sheetName val="AN_Perdas7"/>
      <sheetName val="Tx_Arrec_Metas_Resultados7"/>
      <sheetName val="Dados_Inadimplência7"/>
      <sheetName val="Tx_Arrec7"/>
      <sheetName val="Conceito_Tx_Arrec_e_DSO7"/>
      <sheetName val="PCLD_Metas_Resultados7"/>
      <sheetName val="Conceito_PCLD7"/>
      <sheetName val="AN_PCLD7"/>
      <sheetName val="Persp_Clientes7"/>
      <sheetName val="Persp_Proc_Interno_7"/>
      <sheetName val="Metas_resultados_IDMR_IDCP7"/>
      <sheetName val="IDMR_IDCP7"/>
      <sheetName val="DRP_DRC_Metas_Resultados7"/>
      <sheetName val="DRP_DRC7"/>
      <sheetName val="DRP_DRC_Conceito7"/>
      <sheetName val="DRP_DRC_AN7"/>
      <sheetName val="DEC_FEC_Metas_Resultados_7"/>
      <sheetName val="Dados_DEC_e_FEC7"/>
      <sheetName val="Multas_DEC_FEC7"/>
      <sheetName val="Multas_DIC_FIC_DMIC7"/>
      <sheetName val="DEC_FEC7"/>
      <sheetName val="Conceito_Qual_Forn7"/>
      <sheetName val="AN_Qual_Forn7"/>
      <sheetName val="Refaturamento_Meta_Resultado7"/>
      <sheetName val="Refaturamento_A7"/>
      <sheetName val="Refaturamento_B7"/>
      <sheetName val="Dados_Refaturamento7"/>
      <sheetName val="IRC_ABRADEE7"/>
      <sheetName val="Custo_financeiro7"/>
      <sheetName val="Motivos_revisões7"/>
      <sheetName val="Conceito_Refaturamento7"/>
      <sheetName val="AN_Refaturamento7"/>
      <sheetName val="Dados_Ind_Com7"/>
      <sheetName val="Ind_Com_Metas_Resultados7"/>
      <sheetName val="Ind_Com_TML7"/>
      <sheetName val="Ind_Com_TMR24h7"/>
      <sheetName val="Ind_Com_TMRURG7"/>
      <sheetName val="Ind_Com_Ind_Assoc7"/>
      <sheetName val="Ind_Com_TME7"/>
      <sheetName val="Ind_Com_TMS7"/>
      <sheetName val="Conceito_Ind_Com7"/>
      <sheetName val="AN_Ind_Comerciais7"/>
      <sheetName val="Dados_compra_energia7"/>
      <sheetName val="Metas_resultados_Compra_energi7"/>
      <sheetName val="Dados_RiscoEnergia7"/>
      <sheetName val="Nível_contratacao7"/>
      <sheetName val="Conceito_Compra_energia7"/>
      <sheetName val="AN_Compra_energia7"/>
      <sheetName val="Metas_resultados_Plan_Mercado7"/>
      <sheetName val="AN_Plan_Mercado7"/>
      <sheetName val="Dados_Must7"/>
      <sheetName val="Conceito_MUST7"/>
      <sheetName val="AN_MUST7"/>
      <sheetName val="Produtos_Serviços7"/>
      <sheetName val="Dados_Prod_Serv7"/>
      <sheetName val="Venda_Prod_Serv_BT7"/>
      <sheetName val="Venda_Prod_Serv_AT7"/>
      <sheetName val="Crédito_ICMS7"/>
      <sheetName val="AN_Produtos_Serviços7"/>
      <sheetName val="Conceito_Produtos_Serviços7"/>
      <sheetName val="Lojas_Metas_Resultados7"/>
      <sheetName val="Conceito_Lojas7"/>
      <sheetName val="Dados_das_Lojas7"/>
      <sheetName val="Ouvidoria_Metas_Resultados7"/>
      <sheetName val="Dados_de_Ouvidoria7"/>
      <sheetName val="Solicitações_Retorno7"/>
      <sheetName val="Conceito_Ouvidoria7"/>
      <sheetName val="Call_Center_Metas_Resultados7"/>
      <sheetName val="Dados_Call_Center7"/>
      <sheetName val="Conceito_2os_3os_Pedidos7"/>
      <sheetName val="Metas_e_resultados_WM7"/>
      <sheetName val="Dados_Work7"/>
      <sheetName val="Ganho_Econômico_WM7"/>
      <sheetName val="Coeficiente_Produtividade_WM7"/>
      <sheetName val="Conceitos_WM7"/>
      <sheetName val="AN_WM7"/>
      <sheetName val="Persp_GSA7"/>
      <sheetName val="Metas_Resultados_Segurança7"/>
      <sheetName val="Natureza_Lesões7"/>
      <sheetName val="Tipos_Acidentes7"/>
      <sheetName val="TF_e_TG7"/>
      <sheetName val="Classificação_Acidentes7"/>
      <sheetName val="Conceito_Segurança7"/>
      <sheetName val="AN_Segurança7"/>
      <sheetName val="Metas_Resultados_Segurança_Púb7"/>
      <sheetName val="Fatal_Leve_Grave7"/>
      <sheetName val="AN_Público7"/>
      <sheetName val="Colombia_CE1"/>
      <sheetName val="Mapa_Estratégico8"/>
      <sheetName val="Indicadores_Estratégicos8"/>
      <sheetName val="Indicadores_Operacionais8"/>
      <sheetName val="cKPIs_2005_20068"/>
      <sheetName val="cKPIs_20078"/>
      <sheetName val="cKPIs_2007_jan8"/>
      <sheetName val="Persp_Financeira8"/>
      <sheetName val="Perdas_Metas_Resultados_(2)8"/>
      <sheetName val="Perdas_Metas_Resultados_(3)8"/>
      <sheetName val="Perdas_Metas_Resultados8"/>
      <sheetName val="Energia_Adicionada8"/>
      <sheetName val="Clientes_Recuperados8"/>
      <sheetName val="Regularização_Ligações8"/>
      <sheetName val="Perda_Fisica8"/>
      <sheetName val="Outros_KPIs8"/>
      <sheetName val="Conceito_Perdas8"/>
      <sheetName val="AN_Perdas8"/>
      <sheetName val="Tx_Arrec_Metas_Resultados8"/>
      <sheetName val="Dados_Inadimplência8"/>
      <sheetName val="Tx_Arrec8"/>
      <sheetName val="Conceito_Tx_Arrec_e_DSO8"/>
      <sheetName val="PCLD_Metas_Resultados8"/>
      <sheetName val="Conceito_PCLD8"/>
      <sheetName val="AN_PCLD8"/>
      <sheetName val="Persp_Clientes8"/>
      <sheetName val="Persp_Proc_Interno_8"/>
      <sheetName val="Metas_resultados_IDMR_IDCP8"/>
      <sheetName val="IDMR_IDCP8"/>
      <sheetName val="DRP_DRC_Metas_Resultados8"/>
      <sheetName val="DRP_DRC8"/>
      <sheetName val="DRP_DRC_Conceito8"/>
      <sheetName val="DRP_DRC_AN8"/>
      <sheetName val="DEC_FEC_Metas_Resultados_8"/>
      <sheetName val="Dados_DEC_e_FEC8"/>
      <sheetName val="Multas_DEC_FEC8"/>
      <sheetName val="Multas_DIC_FIC_DMIC8"/>
      <sheetName val="DEC_FEC8"/>
      <sheetName val="Conceito_Qual_Forn8"/>
      <sheetName val="AN_Qual_Forn8"/>
      <sheetName val="Refaturamento_Meta_Resultado8"/>
      <sheetName val="Refaturamento_A8"/>
      <sheetName val="Refaturamento_B8"/>
      <sheetName val="Dados_Refaturamento8"/>
      <sheetName val="IRC_ABRADEE8"/>
      <sheetName val="Custo_financeiro8"/>
      <sheetName val="Motivos_revisões8"/>
      <sheetName val="Conceito_Refaturamento8"/>
      <sheetName val="AN_Refaturamento8"/>
      <sheetName val="Dados_Ind_Com8"/>
      <sheetName val="Ind_Com_Metas_Resultados8"/>
      <sheetName val="Ind_Com_TML8"/>
      <sheetName val="Ind_Com_TMR24h8"/>
      <sheetName val="Ind_Com_TMRURG8"/>
      <sheetName val="Ind_Com_Ind_Assoc8"/>
      <sheetName val="Ind_Com_TME8"/>
      <sheetName val="Ind_Com_TMS8"/>
      <sheetName val="Conceito_Ind_Com8"/>
      <sheetName val="AN_Ind_Comerciais8"/>
      <sheetName val="Dados_compra_energia8"/>
      <sheetName val="Metas_resultados_Compra_energi8"/>
      <sheetName val="Dados_RiscoEnergia8"/>
      <sheetName val="Nível_contratacao8"/>
      <sheetName val="Conceito_Compra_energia8"/>
      <sheetName val="AN_Compra_energia8"/>
      <sheetName val="Metas_resultados_Plan_Mercado8"/>
      <sheetName val="AN_Plan_Mercado8"/>
      <sheetName val="Dados_Must8"/>
      <sheetName val="Conceito_MUST8"/>
      <sheetName val="AN_MUST8"/>
      <sheetName val="Produtos_Serviços8"/>
      <sheetName val="Dados_Prod_Serv8"/>
      <sheetName val="Venda_Prod_Serv_BT8"/>
      <sheetName val="Venda_Prod_Serv_AT8"/>
      <sheetName val="Crédito_ICMS8"/>
      <sheetName val="AN_Produtos_Serviços8"/>
      <sheetName val="Conceito_Produtos_Serviços8"/>
      <sheetName val="Lojas_Metas_Resultados8"/>
      <sheetName val="Conceito_Lojas8"/>
      <sheetName val="Dados_das_Lojas8"/>
      <sheetName val="Ouvidoria_Metas_Resultados8"/>
      <sheetName val="Dados_de_Ouvidoria8"/>
      <sheetName val="Solicitações_Retorno8"/>
      <sheetName val="Conceito_Ouvidoria8"/>
      <sheetName val="Call_Center_Metas_Resultados8"/>
      <sheetName val="Dados_Call_Center8"/>
      <sheetName val="Conceito_2os_3os_Pedidos8"/>
      <sheetName val="Metas_e_resultados_WM8"/>
      <sheetName val="Dados_Work8"/>
      <sheetName val="Ganho_Econômico_WM8"/>
      <sheetName val="Coeficiente_Produtividade_WM8"/>
      <sheetName val="Conceitos_WM8"/>
      <sheetName val="AN_WM8"/>
      <sheetName val="Persp_GSA8"/>
      <sheetName val="Metas_Resultados_Segurança8"/>
      <sheetName val="Natureza_Lesões8"/>
      <sheetName val="Tipos_Acidentes8"/>
      <sheetName val="TF_e_TG8"/>
      <sheetName val="Classificação_Acidentes8"/>
      <sheetName val="Conceito_Segurança8"/>
      <sheetName val="AN_Segurança8"/>
      <sheetName val="Metas_Resultados_Segurança_Púb8"/>
      <sheetName val="Fatal_Leve_Grave8"/>
      <sheetName val="AN_Público8"/>
      <sheetName val="Colombia_CE2"/>
      <sheetName val="Arrendamientos"/>
      <sheetName val="Compras"/>
      <sheetName val="Honorarios"/>
      <sheetName val="Servicios"/>
      <sheetName val="Timbre"/>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C3">
            <v>877.95492100000001</v>
          </cell>
          <cell r="D3">
            <v>862.15395999999998</v>
          </cell>
          <cell r="E3" t="str">
            <v/>
          </cell>
          <cell r="F3" t="str">
            <v/>
          </cell>
          <cell r="G3" t="str">
            <v/>
          </cell>
          <cell r="H3" t="str">
            <v/>
          </cell>
          <cell r="I3" t="str">
            <v/>
          </cell>
          <cell r="J3" t="str">
            <v/>
          </cell>
          <cell r="K3" t="str">
            <v/>
          </cell>
          <cell r="L3" t="str">
            <v/>
          </cell>
          <cell r="M3" t="str">
            <v/>
          </cell>
          <cell r="N3" t="str">
            <v/>
          </cell>
          <cell r="O3">
            <v>1740.1088810000001</v>
          </cell>
        </row>
        <row r="4">
          <cell r="C4">
            <v>751.90827200111926</v>
          </cell>
          <cell r="D4">
            <v>752.10809661300527</v>
          </cell>
          <cell r="E4">
            <v>773.51480918918492</v>
          </cell>
          <cell r="F4">
            <v>793.68747252305252</v>
          </cell>
          <cell r="G4">
            <v>820.06788742151593</v>
          </cell>
          <cell r="H4">
            <v>828.64113943699886</v>
          </cell>
          <cell r="I4">
            <v>856.62968378397215</v>
          </cell>
          <cell r="J4">
            <v>853.94444963192029</v>
          </cell>
          <cell r="K4">
            <v>869.07867148801233</v>
          </cell>
          <cell r="L4">
            <v>895.7696934833923</v>
          </cell>
          <cell r="M4">
            <v>899.57800256753433</v>
          </cell>
          <cell r="N4">
            <v>910.36316337991241</v>
          </cell>
          <cell r="O4">
            <v>10005.29134151962</v>
          </cell>
        </row>
        <row r="5">
          <cell r="C5">
            <v>1918.8747800000001</v>
          </cell>
          <cell r="D5">
            <v>1450.14239</v>
          </cell>
          <cell r="E5" t="str">
            <v/>
          </cell>
          <cell r="F5" t="str">
            <v/>
          </cell>
          <cell r="G5" t="str">
            <v/>
          </cell>
          <cell r="H5" t="str">
            <v/>
          </cell>
          <cell r="I5" t="str">
            <v/>
          </cell>
          <cell r="J5" t="str">
            <v/>
          </cell>
          <cell r="K5" t="str">
            <v/>
          </cell>
          <cell r="L5" t="str">
            <v/>
          </cell>
          <cell r="M5" t="str">
            <v/>
          </cell>
          <cell r="N5" t="str">
            <v/>
          </cell>
          <cell r="O5">
            <v>3369.0171700000001</v>
          </cell>
        </row>
        <row r="6">
          <cell r="C6">
            <v>1486.1695029126165</v>
          </cell>
          <cell r="D6">
            <v>1486.5644623181381</v>
          </cell>
          <cell r="E6">
            <v>1528.875478931461</v>
          </cell>
          <cell r="F6">
            <v>1568.7473597920466</v>
          </cell>
          <cell r="G6">
            <v>1620.889049884026</v>
          </cell>
          <cell r="H6">
            <v>1637.834342495697</v>
          </cell>
          <cell r="I6">
            <v>1693.1545492127834</v>
          </cell>
          <cell r="J6">
            <v>1687.8471024755131</v>
          </cell>
          <cell r="K6">
            <v>1717.7603509532528</v>
          </cell>
          <cell r="L6">
            <v>1770.5159653921437</v>
          </cell>
          <cell r="M6">
            <v>1778.0432037924527</v>
          </cell>
          <cell r="N6">
            <v>1799.3604012222754</v>
          </cell>
          <cell r="O6">
            <v>19775.761769382403</v>
          </cell>
        </row>
        <row r="7">
          <cell r="C7">
            <v>2112.9266360000001</v>
          </cell>
          <cell r="D7">
            <v>1819.4484829999999</v>
          </cell>
          <cell r="E7" t="str">
            <v/>
          </cell>
          <cell r="F7" t="str">
            <v/>
          </cell>
          <cell r="G7" t="str">
            <v/>
          </cell>
          <cell r="H7" t="str">
            <v/>
          </cell>
          <cell r="I7" t="str">
            <v/>
          </cell>
          <cell r="J7" t="str">
            <v/>
          </cell>
          <cell r="K7" t="str">
            <v/>
          </cell>
          <cell r="L7" t="str">
            <v/>
          </cell>
          <cell r="M7" t="str">
            <v/>
          </cell>
          <cell r="N7" t="str">
            <v/>
          </cell>
          <cell r="O7">
            <v>3932.3751190000003</v>
          </cell>
        </row>
        <row r="8">
          <cell r="C8">
            <v>1616.6820706303474</v>
          </cell>
          <cell r="D8">
            <v>1617.1117146166373</v>
          </cell>
          <cell r="E8">
            <v>1663.1384039107206</v>
          </cell>
          <cell r="F8">
            <v>1706.5117572080994</v>
          </cell>
          <cell r="G8">
            <v>1763.2324309528242</v>
          </cell>
          <cell r="H8">
            <v>1781.6658268024796</v>
          </cell>
          <cell r="I8">
            <v>1841.8441484325504</v>
          </cell>
          <cell r="J8">
            <v>1836.0706118580515</v>
          </cell>
          <cell r="K8">
            <v>1868.6107846939869</v>
          </cell>
          <cell r="L8">
            <v>1925.9992964494036</v>
          </cell>
          <cell r="M8">
            <v>1934.1875625518169</v>
          </cell>
          <cell r="N8">
            <v>1957.37679555205</v>
          </cell>
          <cell r="O8">
            <v>21512.431403658968</v>
          </cell>
        </row>
        <row r="9">
          <cell r="C9">
            <v>1274.8999100000001</v>
          </cell>
          <cell r="D9">
            <v>1238.00486</v>
          </cell>
          <cell r="E9" t="str">
            <v/>
          </cell>
          <cell r="F9" t="str">
            <v/>
          </cell>
          <cell r="G9" t="str">
            <v/>
          </cell>
          <cell r="H9" t="str">
            <v/>
          </cell>
          <cell r="I9" t="str">
            <v/>
          </cell>
          <cell r="J9" t="str">
            <v/>
          </cell>
          <cell r="K9" t="str">
            <v/>
          </cell>
          <cell r="L9" t="str">
            <v/>
          </cell>
          <cell r="M9" t="str">
            <v/>
          </cell>
          <cell r="N9" t="str">
            <v/>
          </cell>
          <cell r="O9">
            <v>2512.9047700000001</v>
          </cell>
        </row>
        <row r="10">
          <cell r="C10">
            <v>824.82790310395319</v>
          </cell>
          <cell r="D10">
            <v>825.0471065915965</v>
          </cell>
          <cell r="E10">
            <v>848.52982982267304</v>
          </cell>
          <cell r="F10">
            <v>870.65882642675774</v>
          </cell>
          <cell r="G10">
            <v>899.59759876637031</v>
          </cell>
          <cell r="H10">
            <v>909.00227982393164</v>
          </cell>
          <cell r="I10">
            <v>939.70513707965233</v>
          </cell>
          <cell r="J10">
            <v>936.75949046628887</v>
          </cell>
          <cell r="K10">
            <v>953.36142044033727</v>
          </cell>
          <cell r="L10">
            <v>982.64092237420891</v>
          </cell>
          <cell r="M10">
            <v>986.81855907966042</v>
          </cell>
          <cell r="N10">
            <v>998.6496585751313</v>
          </cell>
          <cell r="O10">
            <v>10975.598732550563</v>
          </cell>
        </row>
        <row r="11">
          <cell r="C11">
            <v>1691.55763</v>
          </cell>
          <cell r="D11">
            <v>1453.60258</v>
          </cell>
          <cell r="E11" t="str">
            <v/>
          </cell>
          <cell r="F11" t="str">
            <v/>
          </cell>
          <cell r="G11" t="str">
            <v/>
          </cell>
          <cell r="H11" t="str">
            <v/>
          </cell>
          <cell r="I11" t="str">
            <v/>
          </cell>
          <cell r="J11" t="str">
            <v/>
          </cell>
          <cell r="K11" t="str">
            <v/>
          </cell>
          <cell r="L11" t="str">
            <v/>
          </cell>
          <cell r="M11" t="str">
            <v/>
          </cell>
          <cell r="N11" t="str">
            <v/>
          </cell>
          <cell r="O11">
            <v>3145.16021</v>
          </cell>
        </row>
        <row r="12">
          <cell r="C12">
            <v>956.74191684262996</v>
          </cell>
          <cell r="D12">
            <v>956.99617735461959</v>
          </cell>
          <cell r="E12">
            <v>984.23447221860113</v>
          </cell>
          <cell r="F12">
            <v>1009.9025401260077</v>
          </cell>
          <cell r="G12">
            <v>1043.4694653174122</v>
          </cell>
          <cell r="H12">
            <v>1054.3782288891155</v>
          </cell>
          <cell r="I12">
            <v>1089.9913675727637</v>
          </cell>
          <cell r="J12">
            <v>1086.5746262421117</v>
          </cell>
          <cell r="K12">
            <v>1105.831688529754</v>
          </cell>
          <cell r="L12">
            <v>1139.7938359049735</v>
          </cell>
          <cell r="M12">
            <v>1144.6395984384728</v>
          </cell>
          <cell r="N12">
            <v>1158.3628354519835</v>
          </cell>
          <cell r="O12">
            <v>12730.916752888446</v>
          </cell>
        </row>
        <row r="13">
          <cell r="C13">
            <v>7876.2138770000001</v>
          </cell>
          <cell r="D13">
            <v>6823.3522729999995</v>
          </cell>
          <cell r="E13" t="str">
            <v/>
          </cell>
          <cell r="F13" t="str">
            <v/>
          </cell>
          <cell r="G13" t="str">
            <v/>
          </cell>
          <cell r="H13" t="str">
            <v/>
          </cell>
          <cell r="I13" t="str">
            <v/>
          </cell>
          <cell r="J13" t="str">
            <v/>
          </cell>
          <cell r="K13" t="str">
            <v/>
          </cell>
          <cell r="L13" t="str">
            <v/>
          </cell>
          <cell r="M13" t="str">
            <v/>
          </cell>
          <cell r="N13" t="str">
            <v/>
          </cell>
          <cell r="O13">
            <v>14699.566149999999</v>
          </cell>
        </row>
        <row r="14">
          <cell r="C14">
            <v>5636.3296654906662</v>
          </cell>
          <cell r="D14">
            <v>5637.8275574939962</v>
          </cell>
          <cell r="E14">
            <v>5798.2929940726408</v>
          </cell>
          <cell r="F14">
            <v>5949.5079560759641</v>
          </cell>
          <cell r="G14">
            <v>6147.2564323421484</v>
          </cell>
          <cell r="H14">
            <v>6211.5218174482234</v>
          </cell>
          <cell r="I14">
            <v>6421.3248860817212</v>
          </cell>
          <cell r="J14">
            <v>6401.1962806738857</v>
          </cell>
          <cell r="K14">
            <v>6514.6429161053429</v>
          </cell>
          <cell r="L14">
            <v>6714.7197136041223</v>
          </cell>
          <cell r="M14">
            <v>6743.2669264299366</v>
          </cell>
          <cell r="N14">
            <v>6824.1128541813523</v>
          </cell>
          <cell r="O14">
            <v>75000</v>
          </cell>
        </row>
        <row r="17">
          <cell r="Q17" t="str">
            <v>Combate a Fraude &amp; Anomalia</v>
          </cell>
        </row>
        <row r="18">
          <cell r="C18">
            <v>15.167080290208077</v>
          </cell>
          <cell r="D18">
            <v>69.793288440239976</v>
          </cell>
          <cell r="E18">
            <v>175.82518716178802</v>
          </cell>
          <cell r="F18">
            <v>283.23773834913345</v>
          </cell>
          <cell r="G18">
            <v>346.11570636024851</v>
          </cell>
          <cell r="H18">
            <v>444.67459752129059</v>
          </cell>
          <cell r="I18">
            <v>485.5776828726361</v>
          </cell>
          <cell r="J18">
            <v>601.89815553690585</v>
          </cell>
          <cell r="K18">
            <v>756.16948870207511</v>
          </cell>
          <cell r="L18">
            <v>777.90220451740709</v>
          </cell>
          <cell r="M18">
            <v>875.11460782970926</v>
          </cell>
          <cell r="N18">
            <v>869.02426241835713</v>
          </cell>
          <cell r="O18">
            <v>5700.5</v>
          </cell>
          <cell r="Q18" t="str">
            <v>Perdas Administrativas</v>
          </cell>
        </row>
        <row r="19">
          <cell r="C19">
            <v>31.695499999999999</v>
          </cell>
          <cell r="D19">
            <v>424.5385</v>
          </cell>
          <cell r="E19" t="str">
            <v/>
          </cell>
          <cell r="F19" t="str">
            <v/>
          </cell>
          <cell r="G19" t="str">
            <v/>
          </cell>
          <cell r="H19" t="str">
            <v/>
          </cell>
          <cell r="I19" t="str">
            <v/>
          </cell>
          <cell r="J19" t="str">
            <v/>
          </cell>
          <cell r="K19" t="str">
            <v/>
          </cell>
          <cell r="L19" t="str">
            <v/>
          </cell>
          <cell r="M19" t="str">
            <v/>
          </cell>
          <cell r="N19" t="str">
            <v/>
          </cell>
          <cell r="O19">
            <v>456.23399999999998</v>
          </cell>
          <cell r="Q19" t="str">
            <v>Ligações Informais</v>
          </cell>
        </row>
        <row r="20">
          <cell r="C20">
            <v>26.080845929968856</v>
          </cell>
          <cell r="D20">
            <v>152.68515600361624</v>
          </cell>
          <cell r="E20">
            <v>315.48325877582369</v>
          </cell>
          <cell r="F20">
            <v>498.7333507202494</v>
          </cell>
          <cell r="G20">
            <v>702.2631284719032</v>
          </cell>
          <cell r="H20">
            <v>917.64065370112201</v>
          </cell>
          <cell r="I20">
            <v>1024.4586539443667</v>
          </cell>
          <cell r="J20">
            <v>1258.7466836073065</v>
          </cell>
          <cell r="K20">
            <v>1470.8823840620528</v>
          </cell>
          <cell r="L20">
            <v>1759.4451331926628</v>
          </cell>
          <cell r="M20">
            <v>1723.0336499012617</v>
          </cell>
          <cell r="N20">
            <v>1875.3140190727838</v>
          </cell>
          <cell r="O20">
            <v>11724.766917383118</v>
          </cell>
          <cell r="Q20" t="str">
            <v>Cordados Situação 3 e 4</v>
          </cell>
        </row>
        <row r="21">
          <cell r="C21">
            <v>114.3755</v>
          </cell>
          <cell r="D21">
            <v>265.35399999999998</v>
          </cell>
          <cell r="E21" t="str">
            <v/>
          </cell>
          <cell r="F21" t="str">
            <v/>
          </cell>
          <cell r="G21" t="str">
            <v/>
          </cell>
          <cell r="H21" t="str">
            <v/>
          </cell>
          <cell r="I21" t="str">
            <v/>
          </cell>
          <cell r="J21" t="str">
            <v/>
          </cell>
          <cell r="K21" t="str">
            <v/>
          </cell>
          <cell r="L21" t="str">
            <v/>
          </cell>
          <cell r="M21" t="str">
            <v/>
          </cell>
          <cell r="N21" t="str">
            <v/>
          </cell>
          <cell r="O21">
            <v>379.72949999999997</v>
          </cell>
        </row>
        <row r="22">
          <cell r="C22">
            <v>75.937454846860888</v>
          </cell>
          <cell r="D22">
            <v>247.31392787704073</v>
          </cell>
          <cell r="E22">
            <v>479.55887756926575</v>
          </cell>
          <cell r="F22">
            <v>723.50631783259553</v>
          </cell>
          <cell r="G22">
            <v>895.48893976632019</v>
          </cell>
          <cell r="H22">
            <v>1162.9448657871928</v>
          </cell>
          <cell r="I22">
            <v>1245.7873722844668</v>
          </cell>
          <cell r="J22">
            <v>1397.1622253053604</v>
          </cell>
          <cell r="K22">
            <v>1777.9654086737253</v>
          </cell>
          <cell r="L22">
            <v>1791.5419796862059</v>
          </cell>
          <cell r="M22">
            <v>2035.5935714687148</v>
          </cell>
          <cell r="N22">
            <v>2026.929588261484</v>
          </cell>
          <cell r="O22">
            <v>13859.730529359233</v>
          </cell>
        </row>
        <row r="23">
          <cell r="C23">
            <v>254.61750000000001</v>
          </cell>
          <cell r="D23">
            <v>563.08600000000001</v>
          </cell>
          <cell r="E23" t="str">
            <v/>
          </cell>
          <cell r="F23" t="str">
            <v/>
          </cell>
          <cell r="G23" t="str">
            <v/>
          </cell>
          <cell r="H23" t="str">
            <v/>
          </cell>
          <cell r="I23" t="str">
            <v/>
          </cell>
          <cell r="J23" t="str">
            <v/>
          </cell>
          <cell r="K23" t="str">
            <v/>
          </cell>
          <cell r="L23" t="str">
            <v/>
          </cell>
          <cell r="M23" t="str">
            <v/>
          </cell>
          <cell r="N23" t="str">
            <v/>
          </cell>
          <cell r="O23">
            <v>817.70350000000008</v>
          </cell>
        </row>
        <row r="24">
          <cell r="C24">
            <v>42.152825444890958</v>
          </cell>
          <cell r="D24">
            <v>137.72222484996183</v>
          </cell>
          <cell r="E24">
            <v>348.52850969049973</v>
          </cell>
          <cell r="F24">
            <v>484.19650888404959</v>
          </cell>
          <cell r="G24">
            <v>619.40748119415332</v>
          </cell>
          <cell r="H24">
            <v>761.82644772682579</v>
          </cell>
          <cell r="I24">
            <v>814.74862782566777</v>
          </cell>
          <cell r="J24">
            <v>981.50882700812895</v>
          </cell>
          <cell r="K24">
            <v>1195.7950314307977</v>
          </cell>
          <cell r="L24">
            <v>1312.8322386985401</v>
          </cell>
          <cell r="M24">
            <v>1514.2958209384838</v>
          </cell>
          <cell r="N24">
            <v>1447.2584086601514</v>
          </cell>
          <cell r="O24">
            <v>9660.2729523521502</v>
          </cell>
        </row>
        <row r="25">
          <cell r="C25">
            <v>19.897500000000001</v>
          </cell>
          <cell r="D25">
            <v>166.673</v>
          </cell>
          <cell r="E25" t="str">
            <v/>
          </cell>
          <cell r="F25" t="str">
            <v/>
          </cell>
          <cell r="G25" t="str">
            <v/>
          </cell>
          <cell r="H25" t="str">
            <v/>
          </cell>
          <cell r="I25" t="str">
            <v/>
          </cell>
          <cell r="J25" t="str">
            <v/>
          </cell>
          <cell r="K25" t="str">
            <v/>
          </cell>
          <cell r="L25" t="str">
            <v/>
          </cell>
          <cell r="M25" t="str">
            <v/>
          </cell>
          <cell r="N25" t="str">
            <v/>
          </cell>
          <cell r="O25">
            <v>186.57050000000001</v>
          </cell>
        </row>
        <row r="26">
          <cell r="C26">
            <v>44.395642686764795</v>
          </cell>
          <cell r="D26">
            <v>160.84261167293036</v>
          </cell>
          <cell r="E26">
            <v>374.76912263506756</v>
          </cell>
          <cell r="F26">
            <v>590.27334479832109</v>
          </cell>
          <cell r="G26">
            <v>719.79937932440521</v>
          </cell>
          <cell r="H26">
            <v>974.09568173746379</v>
          </cell>
          <cell r="I26">
            <v>1004.6314191505837</v>
          </cell>
          <cell r="J26">
            <v>1213.2212488891</v>
          </cell>
          <cell r="K26">
            <v>1402.665416460811</v>
          </cell>
          <cell r="L26">
            <v>1467.3770378718141</v>
          </cell>
          <cell r="M26">
            <v>1642.3681260243318</v>
          </cell>
          <cell r="N26">
            <v>1660.3139543829002</v>
          </cell>
          <cell r="O26">
            <v>11254.752985634494</v>
          </cell>
        </row>
        <row r="27">
          <cell r="C27">
            <v>37.167499999999997</v>
          </cell>
          <cell r="D27">
            <v>192.61850000000001</v>
          </cell>
          <cell r="E27" t="str">
            <v/>
          </cell>
          <cell r="F27" t="str">
            <v/>
          </cell>
          <cell r="G27" t="str">
            <v/>
          </cell>
          <cell r="H27" t="str">
            <v/>
          </cell>
          <cell r="I27" t="str">
            <v/>
          </cell>
          <cell r="J27" t="str">
            <v/>
          </cell>
          <cell r="K27" t="str">
            <v/>
          </cell>
          <cell r="L27" t="str">
            <v/>
          </cell>
          <cell r="M27" t="str">
            <v/>
          </cell>
          <cell r="N27" t="str">
            <v/>
          </cell>
          <cell r="O27">
            <v>229.786</v>
          </cell>
        </row>
        <row r="28">
          <cell r="C28">
            <v>203.73384919869358</v>
          </cell>
          <cell r="D28">
            <v>768.35720884378907</v>
          </cell>
          <cell r="E28">
            <v>1694.1649558324448</v>
          </cell>
          <cell r="F28">
            <v>2579.9472605843489</v>
          </cell>
          <cell r="G28">
            <v>3283.0746351170305</v>
          </cell>
          <cell r="H28">
            <v>4261.1822464738952</v>
          </cell>
          <cell r="I28">
            <v>4575.2037560777208</v>
          </cell>
          <cell r="J28">
            <v>5452.5371403468007</v>
          </cell>
          <cell r="K28">
            <v>6603.4777293294619</v>
          </cell>
          <cell r="L28">
            <v>7109.0985939666298</v>
          </cell>
          <cell r="M28">
            <v>7790.4057761625008</v>
          </cell>
          <cell r="N28">
            <v>7878.8402327956765</v>
          </cell>
          <cell r="O28">
            <v>52200.023384728993</v>
          </cell>
        </row>
        <row r="29">
          <cell r="C29">
            <v>457.75349999999997</v>
          </cell>
          <cell r="D29">
            <v>1612.27</v>
          </cell>
          <cell r="E29" t="str">
            <v/>
          </cell>
          <cell r="F29" t="str">
            <v/>
          </cell>
          <cell r="G29" t="str">
            <v/>
          </cell>
          <cell r="H29" t="str">
            <v/>
          </cell>
          <cell r="I29" t="str">
            <v/>
          </cell>
          <cell r="J29" t="str">
            <v/>
          </cell>
          <cell r="K29" t="str">
            <v/>
          </cell>
          <cell r="L29" t="str">
            <v/>
          </cell>
          <cell r="M29" t="str">
            <v/>
          </cell>
          <cell r="N29" t="str">
            <v/>
          </cell>
          <cell r="O29">
            <v>2070.0234999999998</v>
          </cell>
        </row>
        <row r="33">
          <cell r="C33">
            <v>12.475473990718074</v>
          </cell>
          <cell r="D33">
            <v>15.771037760858571</v>
          </cell>
          <cell r="E33">
            <v>36.955417777755912</v>
          </cell>
          <cell r="F33">
            <v>76.935631453493372</v>
          </cell>
          <cell r="G33">
            <v>107.75517078590401</v>
          </cell>
          <cell r="H33">
            <v>155.65470352638286</v>
          </cell>
          <cell r="I33">
            <v>161.19335378279834</v>
          </cell>
          <cell r="J33">
            <v>185.13597539863031</v>
          </cell>
          <cell r="K33">
            <v>241.19243608760556</v>
          </cell>
          <cell r="L33">
            <v>268.4938250702595</v>
          </cell>
          <cell r="M33">
            <v>316.45802699806711</v>
          </cell>
          <cell r="N33">
            <v>296.67229677601756</v>
          </cell>
          <cell r="O33">
            <v>1874.693349408491</v>
          </cell>
        </row>
        <row r="34">
          <cell r="C34">
            <v>2.117</v>
          </cell>
          <cell r="D34">
            <v>25.561333333333334</v>
          </cell>
          <cell r="E34" t="str">
            <v/>
          </cell>
          <cell r="F34" t="str">
            <v/>
          </cell>
          <cell r="G34" t="str">
            <v/>
          </cell>
          <cell r="H34" t="str">
            <v/>
          </cell>
          <cell r="I34" t="str">
            <v/>
          </cell>
          <cell r="J34" t="str">
            <v/>
          </cell>
          <cell r="K34" t="str">
            <v/>
          </cell>
          <cell r="L34" t="str">
            <v/>
          </cell>
          <cell r="M34" t="str">
            <v/>
          </cell>
          <cell r="N34" t="str">
            <v/>
          </cell>
          <cell r="O34">
            <v>27.678333333333335</v>
          </cell>
        </row>
        <row r="35">
          <cell r="C35">
            <v>41.222493270007675</v>
          </cell>
          <cell r="D35">
            <v>93.931487283259315</v>
          </cell>
          <cell r="E35">
            <v>172.64373124840569</v>
          </cell>
          <cell r="F35">
            <v>272.55144541708097</v>
          </cell>
          <cell r="G35">
            <v>371.69798720173344</v>
          </cell>
          <cell r="H35">
            <v>457.55051802863068</v>
          </cell>
          <cell r="I35">
            <v>472.07220279308535</v>
          </cell>
          <cell r="J35">
            <v>506.71432058757193</v>
          </cell>
          <cell r="K35">
            <v>534.51009128820158</v>
          </cell>
          <cell r="L35">
            <v>550.73417720837426</v>
          </cell>
          <cell r="M35">
            <v>672.31739008212583</v>
          </cell>
          <cell r="N35">
            <v>665.02764727868941</v>
          </cell>
          <cell r="O35">
            <v>4810.9734916871657</v>
          </cell>
        </row>
        <row r="36">
          <cell r="C36">
            <v>4.181</v>
          </cell>
          <cell r="D36">
            <v>91.972666666666669</v>
          </cell>
          <cell r="E36" t="str">
            <v/>
          </cell>
          <cell r="F36" t="str">
            <v/>
          </cell>
          <cell r="G36" t="str">
            <v/>
          </cell>
          <cell r="H36" t="str">
            <v/>
          </cell>
          <cell r="I36" t="str">
            <v/>
          </cell>
          <cell r="J36" t="str">
            <v/>
          </cell>
          <cell r="K36" t="str">
            <v/>
          </cell>
          <cell r="L36" t="str">
            <v/>
          </cell>
          <cell r="M36" t="str">
            <v/>
          </cell>
          <cell r="N36" t="str">
            <v/>
          </cell>
          <cell r="O36">
            <v>96.153666666666666</v>
          </cell>
        </row>
        <row r="37">
          <cell r="C37">
            <v>91.446227510629086</v>
          </cell>
          <cell r="D37">
            <v>180.91988210458962</v>
          </cell>
          <cell r="E37">
            <v>388.10550429565001</v>
          </cell>
          <cell r="F37">
            <v>551.99692714371145</v>
          </cell>
          <cell r="G37">
            <v>703.46152463485078</v>
          </cell>
          <cell r="H37">
            <v>895.85257565226243</v>
          </cell>
          <cell r="I37">
            <v>926.52062596362191</v>
          </cell>
          <cell r="J37">
            <v>1031.7794355348449</v>
          </cell>
          <cell r="K37">
            <v>1233.1905228633339</v>
          </cell>
          <cell r="L37">
            <v>1261.66326976646</v>
          </cell>
          <cell r="M37">
            <v>1427.6280245630871</v>
          </cell>
          <cell r="N37">
            <v>1433.9140532335059</v>
          </cell>
          <cell r="O37">
            <v>10126.478573266548</v>
          </cell>
        </row>
        <row r="38">
          <cell r="C38">
            <v>82.597999999999999</v>
          </cell>
          <cell r="D38">
            <v>213.82366666666667</v>
          </cell>
          <cell r="E38" t="str">
            <v/>
          </cell>
          <cell r="F38" t="str">
            <v/>
          </cell>
          <cell r="G38" t="str">
            <v/>
          </cell>
          <cell r="H38" t="str">
            <v/>
          </cell>
          <cell r="I38" t="str">
            <v/>
          </cell>
          <cell r="J38" t="str">
            <v/>
          </cell>
          <cell r="K38" t="str">
            <v/>
          </cell>
          <cell r="L38" t="str">
            <v/>
          </cell>
          <cell r="M38" t="str">
            <v/>
          </cell>
          <cell r="N38" t="str">
            <v/>
          </cell>
          <cell r="O38">
            <v>296.42166666666668</v>
          </cell>
        </row>
        <row r="39">
          <cell r="C39">
            <v>32.781451859590113</v>
          </cell>
          <cell r="D39">
            <v>54.041470783868554</v>
          </cell>
          <cell r="E39">
            <v>77.300354154401063</v>
          </cell>
          <cell r="F39">
            <v>89.842109123108528</v>
          </cell>
          <cell r="G39">
            <v>118.03286124265149</v>
          </cell>
          <cell r="H39">
            <v>136.8707862911053</v>
          </cell>
          <cell r="I39">
            <v>135.9306511527322</v>
          </cell>
          <cell r="J39">
            <v>167.82011748147426</v>
          </cell>
          <cell r="K39">
            <v>239.56696709788105</v>
          </cell>
          <cell r="L39">
            <v>311.16074967402238</v>
          </cell>
          <cell r="M39">
            <v>347.023401710114</v>
          </cell>
          <cell r="N39">
            <v>299.99345054471968</v>
          </cell>
          <cell r="O39">
            <v>2010.3643711156685</v>
          </cell>
        </row>
        <row r="40">
          <cell r="C40">
            <v>27.841999999999999</v>
          </cell>
          <cell r="D40">
            <v>52.819666666666663</v>
          </cell>
          <cell r="E40" t="str">
            <v/>
          </cell>
          <cell r="F40" t="str">
            <v/>
          </cell>
          <cell r="G40" t="str">
            <v/>
          </cell>
          <cell r="H40" t="str">
            <v/>
          </cell>
          <cell r="I40" t="str">
            <v/>
          </cell>
          <cell r="J40" t="str">
            <v/>
          </cell>
          <cell r="K40" t="str">
            <v/>
          </cell>
          <cell r="L40" t="str">
            <v/>
          </cell>
          <cell r="M40" t="str">
            <v/>
          </cell>
          <cell r="N40" t="str">
            <v/>
          </cell>
          <cell r="O40">
            <v>80.661666666666662</v>
          </cell>
        </row>
        <row r="41">
          <cell r="C41">
            <v>100.93723233390232</v>
          </cell>
          <cell r="D41">
            <v>199.69716270351975</v>
          </cell>
          <cell r="E41">
            <v>428.38612946174294</v>
          </cell>
          <cell r="F41">
            <v>609.28748620306703</v>
          </cell>
          <cell r="G41">
            <v>776.47226444388741</v>
          </cell>
          <cell r="H41">
            <v>988.83116370248126</v>
          </cell>
          <cell r="I41">
            <v>1022.6821841740003</v>
          </cell>
          <cell r="J41">
            <v>1138.8655763827778</v>
          </cell>
          <cell r="K41">
            <v>1361.1806818794651</v>
          </cell>
          <cell r="L41">
            <v>1392.6085531824249</v>
          </cell>
          <cell r="M41">
            <v>1575.7984284804425</v>
          </cell>
          <cell r="N41">
            <v>1582.7368703783313</v>
          </cell>
          <cell r="O41">
            <v>11177.483733326044</v>
          </cell>
        </row>
        <row r="42">
          <cell r="C42">
            <v>90.084000000000003</v>
          </cell>
          <cell r="D42">
            <v>425.95666666666665</v>
          </cell>
          <cell r="E42" t="str">
            <v/>
          </cell>
          <cell r="F42" t="str">
            <v/>
          </cell>
          <cell r="G42" t="str">
            <v/>
          </cell>
          <cell r="H42" t="str">
            <v/>
          </cell>
          <cell r="I42" t="str">
            <v/>
          </cell>
          <cell r="J42" t="str">
            <v/>
          </cell>
          <cell r="K42" t="str">
            <v/>
          </cell>
          <cell r="L42" t="str">
            <v/>
          </cell>
          <cell r="M42" t="str">
            <v/>
          </cell>
          <cell r="N42" t="str">
            <v/>
          </cell>
          <cell r="O42">
            <v>516.04066666666665</v>
          </cell>
        </row>
        <row r="43">
          <cell r="C43">
            <v>278.86287896484725</v>
          </cell>
          <cell r="D43">
            <v>544.36104063609582</v>
          </cell>
          <cell r="E43">
            <v>1103.3911369379555</v>
          </cell>
          <cell r="F43">
            <v>1600.6135993404614</v>
          </cell>
          <cell r="G43">
            <v>2077.4198083090273</v>
          </cell>
          <cell r="H43">
            <v>2634.7597472008629</v>
          </cell>
          <cell r="I43">
            <v>2718.399017866238</v>
          </cell>
          <cell r="J43">
            <v>3030.315425385299</v>
          </cell>
          <cell r="K43">
            <v>3609.6406992164875</v>
          </cell>
          <cell r="L43">
            <v>3784.6605749015407</v>
          </cell>
          <cell r="M43">
            <v>4339.2252718338368</v>
          </cell>
          <cell r="N43">
            <v>4278.3443182112642</v>
          </cell>
          <cell r="O43">
            <v>29999.99351880392</v>
          </cell>
        </row>
        <row r="44">
          <cell r="C44">
            <v>206.822</v>
          </cell>
          <cell r="D44">
            <v>810.13400000000001</v>
          </cell>
          <cell r="E44" t="str">
            <v/>
          </cell>
          <cell r="F44" t="str">
            <v/>
          </cell>
          <cell r="G44" t="str">
            <v/>
          </cell>
          <cell r="H44" t="str">
            <v/>
          </cell>
          <cell r="I44" t="str">
            <v/>
          </cell>
          <cell r="J44" t="str">
            <v/>
          </cell>
          <cell r="K44" t="str">
            <v/>
          </cell>
          <cell r="L44" t="str">
            <v/>
          </cell>
          <cell r="M44" t="str">
            <v/>
          </cell>
          <cell r="N44" t="str">
            <v/>
          </cell>
          <cell r="O44">
            <v>1016.956</v>
          </cell>
        </row>
        <row r="49">
          <cell r="C49">
            <v>20.403183442165176</v>
          </cell>
          <cell r="D49">
            <v>124.28999468763274</v>
          </cell>
          <cell r="E49">
            <v>232.39233970214272</v>
          </cell>
          <cell r="F49">
            <v>305.54188758019257</v>
          </cell>
          <cell r="G49">
            <v>411.55252488644436</v>
          </cell>
          <cell r="H49">
            <v>507.90758246455619</v>
          </cell>
          <cell r="I49">
            <v>604.26264004266807</v>
          </cell>
          <cell r="J49">
            <v>700.61769762077984</v>
          </cell>
          <cell r="K49">
            <v>796.9727551988916</v>
          </cell>
          <cell r="L49">
            <v>893.32781277700337</v>
          </cell>
          <cell r="M49">
            <v>989.68287035511537</v>
          </cell>
          <cell r="N49">
            <v>977.43413513990447</v>
          </cell>
          <cell r="O49">
            <v>6564.3854238974964</v>
          </cell>
        </row>
        <row r="50">
          <cell r="C50">
            <v>10.17</v>
          </cell>
          <cell r="D50">
            <v>67.055000000000007</v>
          </cell>
          <cell r="E50" t="str">
            <v/>
          </cell>
          <cell r="F50" t="str">
            <v/>
          </cell>
          <cell r="G50" t="str">
            <v/>
          </cell>
          <cell r="H50" t="str">
            <v/>
          </cell>
          <cell r="I50" t="str">
            <v/>
          </cell>
          <cell r="J50" t="str">
            <v/>
          </cell>
          <cell r="K50" t="str">
            <v/>
          </cell>
          <cell r="L50" t="str">
            <v/>
          </cell>
          <cell r="M50" t="str">
            <v/>
          </cell>
          <cell r="N50" t="str">
            <v/>
          </cell>
          <cell r="O50">
            <v>77.225000000000009</v>
          </cell>
        </row>
        <row r="51">
          <cell r="C51">
            <v>36.049944771292296</v>
          </cell>
          <cell r="D51">
            <v>228.07790951767493</v>
          </cell>
          <cell r="E51">
            <v>635.53443905020572</v>
          </cell>
          <cell r="F51">
            <v>1335.0262391025133</v>
          </cell>
          <cell r="G51">
            <v>1634.773070999031</v>
          </cell>
          <cell r="H51">
            <v>2065.212987678769</v>
          </cell>
          <cell r="I51">
            <v>2495.6529043585065</v>
          </cell>
          <cell r="J51">
            <v>2926.0928210382444</v>
          </cell>
          <cell r="K51">
            <v>3356.5327377179819</v>
          </cell>
          <cell r="L51">
            <v>3786.9726543977195</v>
          </cell>
          <cell r="M51">
            <v>4217.4125710774579</v>
          </cell>
          <cell r="N51">
            <v>4183.0672389814754</v>
          </cell>
          <cell r="O51">
            <v>26900.405518690874</v>
          </cell>
        </row>
        <row r="52">
          <cell r="C52">
            <v>3.202</v>
          </cell>
          <cell r="D52">
            <v>53.271999999999998</v>
          </cell>
          <cell r="E52" t="str">
            <v/>
          </cell>
          <cell r="F52" t="str">
            <v/>
          </cell>
          <cell r="G52" t="str">
            <v/>
          </cell>
          <cell r="H52" t="str">
            <v/>
          </cell>
          <cell r="I52" t="str">
            <v/>
          </cell>
          <cell r="J52" t="str">
            <v/>
          </cell>
          <cell r="K52" t="str">
            <v/>
          </cell>
          <cell r="L52" t="str">
            <v/>
          </cell>
          <cell r="M52" t="str">
            <v/>
          </cell>
          <cell r="N52" t="str">
            <v/>
          </cell>
          <cell r="O52">
            <v>56.473999999999997</v>
          </cell>
        </row>
        <row r="53">
          <cell r="C53">
            <v>27.047934541311591</v>
          </cell>
          <cell r="D53">
            <v>271.16892228629769</v>
          </cell>
          <cell r="E53">
            <v>518.84913232984172</v>
          </cell>
          <cell r="F53">
            <v>939.57003898743335</v>
          </cell>
          <cell r="G53">
            <v>1185.4580674699478</v>
          </cell>
          <cell r="H53">
            <v>1483.9802057257887</v>
          </cell>
          <cell r="I53">
            <v>1782.5023439816293</v>
          </cell>
          <cell r="J53">
            <v>2081.0244822374702</v>
          </cell>
          <cell r="K53">
            <v>2379.5466204933109</v>
          </cell>
          <cell r="L53">
            <v>2678.0687587491516</v>
          </cell>
          <cell r="M53">
            <v>2976.5908970049927</v>
          </cell>
          <cell r="N53">
            <v>2947.60173173475</v>
          </cell>
          <cell r="O53">
            <v>19271.409135541926</v>
          </cell>
        </row>
        <row r="54">
          <cell r="C54">
            <v>26.611999999999998</v>
          </cell>
          <cell r="D54">
            <v>125.85</v>
          </cell>
          <cell r="E54" t="str">
            <v/>
          </cell>
          <cell r="F54" t="str">
            <v/>
          </cell>
          <cell r="G54" t="str">
            <v/>
          </cell>
          <cell r="H54" t="str">
            <v/>
          </cell>
          <cell r="I54" t="str">
            <v/>
          </cell>
          <cell r="J54" t="str">
            <v/>
          </cell>
          <cell r="K54" t="str">
            <v/>
          </cell>
          <cell r="L54" t="str">
            <v/>
          </cell>
          <cell r="M54" t="str">
            <v/>
          </cell>
          <cell r="N54" t="str">
            <v/>
          </cell>
          <cell r="O54">
            <v>152.46199999999999</v>
          </cell>
        </row>
        <row r="55">
          <cell r="C55">
            <v>15.116217761201444</v>
          </cell>
          <cell r="D55">
            <v>151.54755987335432</v>
          </cell>
          <cell r="E55">
            <v>289.9680364698188</v>
          </cell>
          <cell r="F55">
            <v>525.09537427126077</v>
          </cell>
          <cell r="G55">
            <v>662.51425842809704</v>
          </cell>
          <cell r="H55">
            <v>829.34864800126684</v>
          </cell>
          <cell r="I55">
            <v>996.18303757443664</v>
          </cell>
          <cell r="J55">
            <v>1163.0174271476064</v>
          </cell>
          <cell r="K55">
            <v>1329.8518167207762</v>
          </cell>
          <cell r="L55">
            <v>1496.6862062939458</v>
          </cell>
          <cell r="M55">
            <v>1663.5205958671158</v>
          </cell>
          <cell r="N55">
            <v>1647.3194868962569</v>
          </cell>
          <cell r="O55">
            <v>10770.168665305137</v>
          </cell>
        </row>
        <row r="56">
          <cell r="C56">
            <v>3.6859999999999999</v>
          </cell>
          <cell r="D56">
            <v>31.234999999999999</v>
          </cell>
          <cell r="E56" t="str">
            <v/>
          </cell>
          <cell r="F56" t="str">
            <v/>
          </cell>
          <cell r="G56" t="str">
            <v/>
          </cell>
          <cell r="H56" t="str">
            <v/>
          </cell>
          <cell r="I56" t="str">
            <v/>
          </cell>
          <cell r="J56" t="str">
            <v/>
          </cell>
          <cell r="K56" t="str">
            <v/>
          </cell>
          <cell r="L56" t="str">
            <v/>
          </cell>
          <cell r="M56" t="str">
            <v/>
          </cell>
          <cell r="N56" t="str">
            <v/>
          </cell>
          <cell r="O56">
            <v>34.920999999999999</v>
          </cell>
        </row>
        <row r="57">
          <cell r="C57">
            <v>51.041245222637187</v>
          </cell>
          <cell r="D57">
            <v>319.65750370775697</v>
          </cell>
          <cell r="E57">
            <v>473.44411269024823</v>
          </cell>
          <cell r="F57">
            <v>686.90510268287903</v>
          </cell>
          <cell r="G57">
            <v>898.10390596702348</v>
          </cell>
          <cell r="H57">
            <v>1104.2417241033452</v>
          </cell>
          <cell r="I57">
            <v>1310.379542239667</v>
          </cell>
          <cell r="J57">
            <v>1516.5173603759883</v>
          </cell>
          <cell r="K57">
            <v>1722.6551785123102</v>
          </cell>
          <cell r="L57">
            <v>1928.792996648632</v>
          </cell>
          <cell r="M57">
            <v>2134.9308147849538</v>
          </cell>
          <cell r="N57">
            <v>2106.961769629148</v>
          </cell>
          <cell r="O57">
            <v>14253.631256564589</v>
          </cell>
        </row>
        <row r="58">
          <cell r="C58">
            <v>7.9279999999999999</v>
          </cell>
          <cell r="D58">
            <v>28.472999999999999</v>
          </cell>
          <cell r="E58" t="str">
            <v/>
          </cell>
          <cell r="F58" t="str">
            <v/>
          </cell>
          <cell r="G58" t="str">
            <v/>
          </cell>
          <cell r="H58" t="str">
            <v/>
          </cell>
          <cell r="I58" t="str">
            <v/>
          </cell>
          <cell r="J58" t="str">
            <v/>
          </cell>
          <cell r="K58" t="str">
            <v/>
          </cell>
          <cell r="L58" t="str">
            <v/>
          </cell>
          <cell r="M58" t="str">
            <v/>
          </cell>
          <cell r="N58" t="str">
            <v/>
          </cell>
          <cell r="O58">
            <v>36.400999999999996</v>
          </cell>
        </row>
        <row r="59">
          <cell r="C59">
            <v>149.65852573860769</v>
          </cell>
          <cell r="D59">
            <v>1094.7418900727166</v>
          </cell>
          <cell r="E59">
            <v>2150.1880602422575</v>
          </cell>
          <cell r="F59">
            <v>3792.1386426242789</v>
          </cell>
          <cell r="G59">
            <v>4792.4018277505438</v>
          </cell>
          <cell r="H59">
            <v>5990.6911479737264</v>
          </cell>
          <cell r="I59">
            <v>7188.9804681969072</v>
          </cell>
          <cell r="J59">
            <v>8387.2697884200898</v>
          </cell>
          <cell r="K59">
            <v>9585.5591086432705</v>
          </cell>
          <cell r="L59">
            <v>10783.848428866451</v>
          </cell>
          <cell r="M59">
            <v>11982.137749089636</v>
          </cell>
          <cell r="N59">
            <v>11862.384362381534</v>
          </cell>
          <cell r="O59">
            <v>77760</v>
          </cell>
        </row>
        <row r="60">
          <cell r="C60">
            <v>51.597999999999992</v>
          </cell>
          <cell r="D60">
            <v>305.88499999999999</v>
          </cell>
          <cell r="E60" t="str">
            <v/>
          </cell>
          <cell r="F60" t="str">
            <v/>
          </cell>
          <cell r="G60" t="str">
            <v/>
          </cell>
          <cell r="H60" t="str">
            <v/>
          </cell>
          <cell r="I60" t="str">
            <v/>
          </cell>
          <cell r="J60" t="str">
            <v/>
          </cell>
          <cell r="K60" t="str">
            <v/>
          </cell>
          <cell r="L60" t="str">
            <v/>
          </cell>
          <cell r="M60" t="str">
            <v/>
          </cell>
          <cell r="N60" t="str">
            <v/>
          </cell>
          <cell r="O60">
            <v>357.483</v>
          </cell>
        </row>
        <row r="64">
          <cell r="C64" t="str">
            <v>0</v>
          </cell>
          <cell r="D64">
            <v>38.5</v>
          </cell>
          <cell r="E64">
            <v>77</v>
          </cell>
          <cell r="F64">
            <v>154</v>
          </cell>
          <cell r="G64">
            <v>322</v>
          </cell>
          <cell r="H64">
            <v>490</v>
          </cell>
          <cell r="I64">
            <v>658</v>
          </cell>
          <cell r="J64">
            <v>854</v>
          </cell>
          <cell r="K64">
            <v>1022</v>
          </cell>
          <cell r="L64">
            <v>1176</v>
          </cell>
          <cell r="M64">
            <v>1330</v>
          </cell>
          <cell r="N64">
            <v>1340.22</v>
          </cell>
          <cell r="O64">
            <v>7461.72</v>
          </cell>
        </row>
        <row r="65">
          <cell r="C65">
            <v>2.34</v>
          </cell>
          <cell r="D65">
            <v>39.985999999999997</v>
          </cell>
          <cell r="E65" t="str">
            <v/>
          </cell>
          <cell r="F65" t="str">
            <v/>
          </cell>
          <cell r="G65" t="str">
            <v/>
          </cell>
          <cell r="H65" t="str">
            <v/>
          </cell>
          <cell r="I65" t="str">
            <v/>
          </cell>
          <cell r="J65" t="str">
            <v/>
          </cell>
          <cell r="K65" t="str">
            <v/>
          </cell>
          <cell r="L65" t="str">
            <v/>
          </cell>
          <cell r="M65" t="str">
            <v/>
          </cell>
          <cell r="N65" t="str">
            <v/>
          </cell>
          <cell r="O65">
            <v>42.325999999999993</v>
          </cell>
        </row>
        <row r="66">
          <cell r="C66" t="str">
            <v>0</v>
          </cell>
          <cell r="D66">
            <v>35.07</v>
          </cell>
          <cell r="E66">
            <v>70.14</v>
          </cell>
          <cell r="F66">
            <v>140.28</v>
          </cell>
          <cell r="G66">
            <v>286.72000000000003</v>
          </cell>
          <cell r="H66">
            <v>412.02</v>
          </cell>
          <cell r="I66">
            <v>540.26</v>
          </cell>
          <cell r="J66">
            <v>668.5</v>
          </cell>
          <cell r="K66">
            <v>808.5</v>
          </cell>
          <cell r="L66">
            <v>955.22</v>
          </cell>
          <cell r="M66">
            <v>1053.5</v>
          </cell>
          <cell r="N66">
            <v>1053.5</v>
          </cell>
          <cell r="O66">
            <v>6023.71</v>
          </cell>
        </row>
        <row r="67">
          <cell r="C67">
            <v>0.73</v>
          </cell>
          <cell r="D67">
            <v>81.433000000000007</v>
          </cell>
          <cell r="E67" t="str">
            <v/>
          </cell>
          <cell r="F67" t="str">
            <v/>
          </cell>
          <cell r="G67" t="str">
            <v/>
          </cell>
          <cell r="H67" t="str">
            <v/>
          </cell>
          <cell r="I67" t="str">
            <v/>
          </cell>
          <cell r="J67" t="str">
            <v/>
          </cell>
          <cell r="K67" t="str">
            <v/>
          </cell>
          <cell r="L67" t="str">
            <v/>
          </cell>
          <cell r="M67" t="str">
            <v/>
          </cell>
          <cell r="N67" t="str">
            <v/>
          </cell>
          <cell r="O67">
            <v>82.163000000000011</v>
          </cell>
        </row>
        <row r="68">
          <cell r="C68" t="str">
            <v>0</v>
          </cell>
          <cell r="D68">
            <v>77.98</v>
          </cell>
          <cell r="E68">
            <v>155.96</v>
          </cell>
          <cell r="F68">
            <v>311.92</v>
          </cell>
          <cell r="G68">
            <v>528.91999999999996</v>
          </cell>
          <cell r="H68">
            <v>752.92</v>
          </cell>
          <cell r="I68">
            <v>990.92</v>
          </cell>
          <cell r="J68">
            <v>1214.92</v>
          </cell>
          <cell r="K68">
            <v>1382.92</v>
          </cell>
          <cell r="L68">
            <v>1423.38</v>
          </cell>
          <cell r="M68">
            <v>1423.38</v>
          </cell>
          <cell r="N68">
            <v>1423.38</v>
          </cell>
          <cell r="O68">
            <v>9686.6</v>
          </cell>
        </row>
        <row r="69">
          <cell r="C69" t="str">
            <v>0</v>
          </cell>
          <cell r="D69">
            <v>20.94</v>
          </cell>
          <cell r="E69" t="str">
            <v/>
          </cell>
          <cell r="F69" t="str">
            <v/>
          </cell>
          <cell r="G69" t="str">
            <v/>
          </cell>
          <cell r="H69" t="str">
            <v/>
          </cell>
          <cell r="I69" t="str">
            <v/>
          </cell>
          <cell r="J69" t="str">
            <v/>
          </cell>
          <cell r="K69" t="str">
            <v/>
          </cell>
          <cell r="L69" t="str">
            <v/>
          </cell>
          <cell r="M69" t="str">
            <v/>
          </cell>
          <cell r="N69" t="str">
            <v/>
          </cell>
          <cell r="O69">
            <v>20.94</v>
          </cell>
        </row>
        <row r="70">
          <cell r="C70" t="str">
            <v>0</v>
          </cell>
          <cell r="D70">
            <v>26.074999999999999</v>
          </cell>
          <cell r="E70">
            <v>52.15</v>
          </cell>
          <cell r="F70">
            <v>104.3</v>
          </cell>
          <cell r="G70">
            <v>233.1</v>
          </cell>
          <cell r="H70">
            <v>401.1</v>
          </cell>
          <cell r="I70">
            <v>569.1</v>
          </cell>
          <cell r="J70">
            <v>737.1</v>
          </cell>
          <cell r="K70">
            <v>905.1</v>
          </cell>
          <cell r="L70">
            <v>1078.7</v>
          </cell>
          <cell r="M70">
            <v>1239.98</v>
          </cell>
          <cell r="N70">
            <v>1239.98</v>
          </cell>
          <cell r="O70">
            <v>6586.6849999999995</v>
          </cell>
        </row>
        <row r="71">
          <cell r="C71" t="str">
            <v>0</v>
          </cell>
          <cell r="D71">
            <v>34.802</v>
          </cell>
          <cell r="E71" t="str">
            <v/>
          </cell>
          <cell r="F71" t="str">
            <v/>
          </cell>
          <cell r="G71" t="str">
            <v/>
          </cell>
          <cell r="H71" t="str">
            <v/>
          </cell>
          <cell r="I71" t="str">
            <v/>
          </cell>
          <cell r="J71" t="str">
            <v/>
          </cell>
          <cell r="K71" t="str">
            <v/>
          </cell>
          <cell r="L71" t="str">
            <v/>
          </cell>
          <cell r="M71" t="str">
            <v/>
          </cell>
          <cell r="N71" t="str">
            <v/>
          </cell>
          <cell r="O71">
            <v>34.802</v>
          </cell>
        </row>
        <row r="72">
          <cell r="C72" t="str">
            <v>0</v>
          </cell>
          <cell r="D72">
            <v>77</v>
          </cell>
          <cell r="E72">
            <v>154</v>
          </cell>
          <cell r="F72">
            <v>308</v>
          </cell>
          <cell r="G72">
            <v>574</v>
          </cell>
          <cell r="H72">
            <v>845.6</v>
          </cell>
          <cell r="I72">
            <v>1103.2</v>
          </cell>
          <cell r="J72">
            <v>1369.2</v>
          </cell>
          <cell r="K72">
            <v>1635.2</v>
          </cell>
          <cell r="L72">
            <v>1884.4</v>
          </cell>
          <cell r="M72">
            <v>2133.6</v>
          </cell>
          <cell r="N72">
            <v>2230.7600000000002</v>
          </cell>
          <cell r="O72">
            <v>12314.96</v>
          </cell>
        </row>
        <row r="73">
          <cell r="C73" t="str">
            <v>0</v>
          </cell>
          <cell r="D73">
            <v>71.914000000000001</v>
          </cell>
          <cell r="E73" t="str">
            <v/>
          </cell>
          <cell r="F73" t="str">
            <v/>
          </cell>
          <cell r="G73" t="str">
            <v/>
          </cell>
          <cell r="H73" t="str">
            <v/>
          </cell>
          <cell r="I73" t="str">
            <v/>
          </cell>
          <cell r="J73" t="str">
            <v/>
          </cell>
          <cell r="K73" t="str">
            <v/>
          </cell>
          <cell r="L73" t="str">
            <v/>
          </cell>
          <cell r="M73" t="str">
            <v/>
          </cell>
          <cell r="N73" t="str">
            <v/>
          </cell>
          <cell r="O73">
            <v>71.914000000000001</v>
          </cell>
        </row>
        <row r="74">
          <cell r="C74" t="str">
            <v>0</v>
          </cell>
          <cell r="D74">
            <v>254.625</v>
          </cell>
          <cell r="E74">
            <v>509.25</v>
          </cell>
          <cell r="F74">
            <v>1018.5</v>
          </cell>
          <cell r="G74">
            <v>1944.7399999999998</v>
          </cell>
          <cell r="H74">
            <v>2901.64</v>
          </cell>
          <cell r="I74">
            <v>3861.4799999999996</v>
          </cell>
          <cell r="J74">
            <v>4843.72</v>
          </cell>
          <cell r="K74">
            <v>5753.72</v>
          </cell>
          <cell r="L74">
            <v>6517.7000000000007</v>
          </cell>
          <cell r="M74">
            <v>7180.4600000000009</v>
          </cell>
          <cell r="N74">
            <v>7287.84</v>
          </cell>
          <cell r="O74">
            <v>42073.675000000003</v>
          </cell>
        </row>
        <row r="75">
          <cell r="C75">
            <v>3.07</v>
          </cell>
          <cell r="D75">
            <v>249.07499999999999</v>
          </cell>
          <cell r="E75" t="str">
            <v/>
          </cell>
          <cell r="F75" t="str">
            <v/>
          </cell>
          <cell r="G75" t="str">
            <v/>
          </cell>
          <cell r="H75" t="str">
            <v/>
          </cell>
          <cell r="I75" t="str">
            <v/>
          </cell>
          <cell r="J75" t="str">
            <v/>
          </cell>
          <cell r="K75" t="str">
            <v/>
          </cell>
          <cell r="L75" t="str">
            <v/>
          </cell>
          <cell r="M75" t="str">
            <v/>
          </cell>
          <cell r="N75" t="str">
            <v/>
          </cell>
          <cell r="O75">
            <v>252.14499999999998</v>
          </cell>
        </row>
        <row r="79">
          <cell r="C79" t="str">
            <v/>
          </cell>
          <cell r="D79" t="str">
            <v/>
          </cell>
          <cell r="E79" t="str">
            <v/>
          </cell>
          <cell r="F79" t="str">
            <v/>
          </cell>
          <cell r="G79" t="str">
            <v/>
          </cell>
          <cell r="H79" t="str">
            <v/>
          </cell>
          <cell r="I79" t="str">
            <v/>
          </cell>
          <cell r="J79" t="str">
            <v/>
          </cell>
          <cell r="K79" t="str">
            <v/>
          </cell>
          <cell r="L79" t="str">
            <v/>
          </cell>
          <cell r="M79" t="str">
            <v/>
          </cell>
          <cell r="N79" t="str">
            <v/>
          </cell>
          <cell r="O79" t="str">
            <v/>
          </cell>
        </row>
        <row r="80">
          <cell r="C80">
            <v>836</v>
          </cell>
          <cell r="D80">
            <v>575</v>
          </cell>
          <cell r="E80" t="str">
            <v/>
          </cell>
          <cell r="F80" t="str">
            <v/>
          </cell>
          <cell r="G80" t="str">
            <v/>
          </cell>
          <cell r="H80" t="str">
            <v/>
          </cell>
          <cell r="I80" t="str">
            <v/>
          </cell>
          <cell r="J80" t="str">
            <v/>
          </cell>
          <cell r="K80" t="str">
            <v/>
          </cell>
          <cell r="L80" t="str">
            <v/>
          </cell>
          <cell r="M80" t="str">
            <v/>
          </cell>
          <cell r="N80" t="str">
            <v/>
          </cell>
          <cell r="O80">
            <v>1411</v>
          </cell>
        </row>
        <row r="81">
          <cell r="C81" t="str">
            <v/>
          </cell>
          <cell r="D81" t="str">
            <v/>
          </cell>
          <cell r="E81" t="str">
            <v/>
          </cell>
          <cell r="F81" t="str">
            <v/>
          </cell>
          <cell r="G81" t="str">
            <v/>
          </cell>
          <cell r="H81" t="str">
            <v/>
          </cell>
          <cell r="I81" t="str">
            <v/>
          </cell>
          <cell r="J81" t="str">
            <v/>
          </cell>
          <cell r="K81" t="str">
            <v/>
          </cell>
          <cell r="L81" t="str">
            <v/>
          </cell>
          <cell r="M81" t="str">
            <v/>
          </cell>
          <cell r="N81" t="str">
            <v/>
          </cell>
          <cell r="O81" t="str">
            <v/>
          </cell>
        </row>
        <row r="82">
          <cell r="C82">
            <v>421</v>
          </cell>
          <cell r="D82">
            <v>486</v>
          </cell>
          <cell r="E82" t="str">
            <v/>
          </cell>
          <cell r="F82" t="str">
            <v/>
          </cell>
          <cell r="G82" t="str">
            <v/>
          </cell>
          <cell r="H82" t="str">
            <v/>
          </cell>
          <cell r="I82" t="str">
            <v/>
          </cell>
          <cell r="J82" t="str">
            <v/>
          </cell>
          <cell r="K82" t="str">
            <v/>
          </cell>
          <cell r="L82" t="str">
            <v/>
          </cell>
          <cell r="M82" t="str">
            <v/>
          </cell>
          <cell r="N82" t="str">
            <v/>
          </cell>
          <cell r="O82">
            <v>907</v>
          </cell>
        </row>
        <row r="83">
          <cell r="C83" t="str">
            <v/>
          </cell>
          <cell r="D83" t="str">
            <v/>
          </cell>
          <cell r="E83" t="str">
            <v/>
          </cell>
          <cell r="F83" t="str">
            <v/>
          </cell>
          <cell r="G83" t="str">
            <v/>
          </cell>
          <cell r="H83" t="str">
            <v/>
          </cell>
          <cell r="I83" t="str">
            <v/>
          </cell>
          <cell r="J83" t="str">
            <v/>
          </cell>
          <cell r="K83" t="str">
            <v/>
          </cell>
          <cell r="L83" t="str">
            <v/>
          </cell>
          <cell r="M83" t="str">
            <v/>
          </cell>
          <cell r="N83" t="str">
            <v/>
          </cell>
          <cell r="O83" t="str">
            <v/>
          </cell>
        </row>
        <row r="84">
          <cell r="C84">
            <v>865</v>
          </cell>
          <cell r="D84">
            <v>775</v>
          </cell>
          <cell r="E84" t="str">
            <v/>
          </cell>
          <cell r="F84" t="str">
            <v/>
          </cell>
          <cell r="G84" t="str">
            <v/>
          </cell>
          <cell r="H84" t="str">
            <v/>
          </cell>
          <cell r="I84" t="str">
            <v/>
          </cell>
          <cell r="J84" t="str">
            <v/>
          </cell>
          <cell r="K84" t="str">
            <v/>
          </cell>
          <cell r="L84" t="str">
            <v/>
          </cell>
          <cell r="M84" t="str">
            <v/>
          </cell>
          <cell r="N84" t="str">
            <v/>
          </cell>
          <cell r="O84">
            <v>1640</v>
          </cell>
        </row>
        <row r="85">
          <cell r="C85" t="str">
            <v/>
          </cell>
          <cell r="D85" t="str">
            <v/>
          </cell>
          <cell r="E85" t="str">
            <v/>
          </cell>
          <cell r="F85" t="str">
            <v/>
          </cell>
          <cell r="G85" t="str">
            <v/>
          </cell>
          <cell r="H85" t="str">
            <v/>
          </cell>
          <cell r="I85" t="str">
            <v/>
          </cell>
          <cell r="J85" t="str">
            <v/>
          </cell>
          <cell r="K85" t="str">
            <v/>
          </cell>
          <cell r="L85" t="str">
            <v/>
          </cell>
          <cell r="M85" t="str">
            <v/>
          </cell>
          <cell r="N85" t="str">
            <v/>
          </cell>
          <cell r="O85" t="str">
            <v/>
          </cell>
        </row>
        <row r="86">
          <cell r="C86">
            <v>372</v>
          </cell>
          <cell r="D86">
            <v>587</v>
          </cell>
          <cell r="E86" t="str">
            <v/>
          </cell>
          <cell r="F86" t="str">
            <v/>
          </cell>
          <cell r="G86" t="str">
            <v/>
          </cell>
          <cell r="H86" t="str">
            <v/>
          </cell>
          <cell r="I86" t="str">
            <v/>
          </cell>
          <cell r="J86" t="str">
            <v/>
          </cell>
          <cell r="K86" t="str">
            <v/>
          </cell>
          <cell r="L86" t="str">
            <v/>
          </cell>
          <cell r="M86" t="str">
            <v/>
          </cell>
          <cell r="N86" t="str">
            <v/>
          </cell>
          <cell r="O86">
            <v>959</v>
          </cell>
        </row>
        <row r="87">
          <cell r="C87" t="str">
            <v/>
          </cell>
          <cell r="D87" t="str">
            <v/>
          </cell>
          <cell r="E87" t="str">
            <v/>
          </cell>
          <cell r="F87" t="str">
            <v/>
          </cell>
          <cell r="G87" t="str">
            <v/>
          </cell>
          <cell r="H87" t="str">
            <v/>
          </cell>
          <cell r="I87" t="str">
            <v/>
          </cell>
          <cell r="J87" t="str">
            <v/>
          </cell>
          <cell r="K87" t="str">
            <v/>
          </cell>
          <cell r="L87" t="str">
            <v/>
          </cell>
          <cell r="M87" t="str">
            <v/>
          </cell>
          <cell r="N87" t="str">
            <v/>
          </cell>
          <cell r="O87" t="str">
            <v/>
          </cell>
        </row>
        <row r="88">
          <cell r="C88">
            <v>96</v>
          </cell>
          <cell r="D88">
            <v>816</v>
          </cell>
          <cell r="E88" t="str">
            <v/>
          </cell>
          <cell r="F88" t="str">
            <v/>
          </cell>
          <cell r="G88" t="str">
            <v/>
          </cell>
          <cell r="H88" t="str">
            <v/>
          </cell>
          <cell r="I88" t="str">
            <v/>
          </cell>
          <cell r="J88" t="str">
            <v/>
          </cell>
          <cell r="K88" t="str">
            <v/>
          </cell>
          <cell r="L88" t="str">
            <v/>
          </cell>
          <cell r="M88" t="str">
            <v/>
          </cell>
          <cell r="N88" t="str">
            <v/>
          </cell>
          <cell r="O88">
            <v>912</v>
          </cell>
        </row>
        <row r="89">
          <cell r="C89" t="str">
            <v/>
          </cell>
          <cell r="D89" t="str">
            <v/>
          </cell>
          <cell r="E89" t="str">
            <v/>
          </cell>
          <cell r="F89" t="str">
            <v/>
          </cell>
          <cell r="G89" t="str">
            <v/>
          </cell>
          <cell r="H89" t="str">
            <v/>
          </cell>
          <cell r="I89" t="str">
            <v/>
          </cell>
          <cell r="J89" t="str">
            <v/>
          </cell>
          <cell r="K89" t="str">
            <v/>
          </cell>
          <cell r="L89" t="str">
            <v/>
          </cell>
          <cell r="M89" t="str">
            <v/>
          </cell>
          <cell r="N89" t="str">
            <v/>
          </cell>
          <cell r="O89">
            <v>72000</v>
          </cell>
        </row>
        <row r="90">
          <cell r="C90">
            <v>2533</v>
          </cell>
          <cell r="D90">
            <v>3239</v>
          </cell>
          <cell r="E90" t="str">
            <v/>
          </cell>
          <cell r="F90" t="str">
            <v/>
          </cell>
          <cell r="G90" t="str">
            <v/>
          </cell>
          <cell r="H90" t="str">
            <v/>
          </cell>
          <cell r="I90" t="str">
            <v/>
          </cell>
          <cell r="J90" t="str">
            <v/>
          </cell>
          <cell r="K90" t="str">
            <v/>
          </cell>
          <cell r="L90" t="str">
            <v/>
          </cell>
          <cell r="M90" t="str">
            <v/>
          </cell>
          <cell r="N90" t="str">
            <v/>
          </cell>
          <cell r="O90">
            <v>5772</v>
          </cell>
        </row>
        <row r="94">
          <cell r="C94">
            <v>300</v>
          </cell>
          <cell r="D94">
            <v>800</v>
          </cell>
          <cell r="E94">
            <v>1200</v>
          </cell>
          <cell r="F94">
            <v>1373</v>
          </cell>
          <cell r="G94">
            <v>1500</v>
          </cell>
          <cell r="H94">
            <v>1500</v>
          </cell>
          <cell r="I94">
            <v>1500</v>
          </cell>
          <cell r="J94">
            <v>1400</v>
          </cell>
          <cell r="K94" t="str">
            <v>0</v>
          </cell>
          <cell r="L94" t="str">
            <v>0</v>
          </cell>
          <cell r="M94" t="str">
            <v>0</v>
          </cell>
          <cell r="N94" t="str">
            <v>0</v>
          </cell>
          <cell r="O94">
            <v>9573</v>
          </cell>
        </row>
        <row r="95">
          <cell r="C95">
            <v>293</v>
          </cell>
          <cell r="D95">
            <v>794</v>
          </cell>
          <cell r="E95" t="str">
            <v/>
          </cell>
          <cell r="F95" t="str">
            <v/>
          </cell>
          <cell r="G95" t="str">
            <v/>
          </cell>
          <cell r="H95" t="str">
            <v/>
          </cell>
          <cell r="I95" t="str">
            <v/>
          </cell>
          <cell r="J95" t="str">
            <v/>
          </cell>
          <cell r="K95" t="str">
            <v/>
          </cell>
          <cell r="L95" t="str">
            <v/>
          </cell>
          <cell r="M95" t="str">
            <v/>
          </cell>
          <cell r="N95" t="str">
            <v/>
          </cell>
          <cell r="O95">
            <v>1087</v>
          </cell>
        </row>
        <row r="96">
          <cell r="C96">
            <v>420</v>
          </cell>
          <cell r="D96">
            <v>582</v>
          </cell>
          <cell r="E96">
            <v>1163</v>
          </cell>
          <cell r="F96">
            <v>1012</v>
          </cell>
          <cell r="G96">
            <v>1033</v>
          </cell>
          <cell r="H96">
            <v>1033</v>
          </cell>
          <cell r="I96">
            <v>1117</v>
          </cell>
          <cell r="J96">
            <v>1165</v>
          </cell>
          <cell r="K96" t="str">
            <v>0</v>
          </cell>
          <cell r="L96" t="str">
            <v>0</v>
          </cell>
          <cell r="M96" t="str">
            <v>0</v>
          </cell>
          <cell r="N96" t="str">
            <v>0</v>
          </cell>
          <cell r="O96">
            <v>7525</v>
          </cell>
        </row>
        <row r="97">
          <cell r="C97">
            <v>756</v>
          </cell>
          <cell r="D97">
            <v>639</v>
          </cell>
          <cell r="E97" t="str">
            <v/>
          </cell>
          <cell r="F97" t="str">
            <v/>
          </cell>
          <cell r="G97" t="str">
            <v/>
          </cell>
          <cell r="H97" t="str">
            <v/>
          </cell>
          <cell r="I97" t="str">
            <v/>
          </cell>
          <cell r="J97" t="str">
            <v/>
          </cell>
          <cell r="K97" t="str">
            <v/>
          </cell>
          <cell r="L97" t="str">
            <v/>
          </cell>
          <cell r="M97" t="str">
            <v/>
          </cell>
          <cell r="N97" t="str">
            <v/>
          </cell>
          <cell r="O97">
            <v>1395</v>
          </cell>
        </row>
        <row r="98">
          <cell r="C98">
            <v>700</v>
          </cell>
          <cell r="D98">
            <v>1528</v>
          </cell>
          <cell r="E98">
            <v>1550</v>
          </cell>
          <cell r="F98">
            <v>1600</v>
          </cell>
          <cell r="G98">
            <v>1700</v>
          </cell>
          <cell r="H98">
            <v>1600</v>
          </cell>
          <cell r="I98">
            <v>1200</v>
          </cell>
          <cell r="J98">
            <v>289</v>
          </cell>
          <cell r="K98" t="str">
            <v>0</v>
          </cell>
          <cell r="L98" t="str">
            <v>0</v>
          </cell>
          <cell r="M98" t="str">
            <v>0</v>
          </cell>
          <cell r="N98" t="str">
            <v>0</v>
          </cell>
          <cell r="O98">
            <v>10167</v>
          </cell>
        </row>
        <row r="99">
          <cell r="C99">
            <v>927</v>
          </cell>
          <cell r="D99">
            <v>1529</v>
          </cell>
          <cell r="E99" t="str">
            <v/>
          </cell>
          <cell r="F99" t="str">
            <v/>
          </cell>
          <cell r="G99" t="str">
            <v/>
          </cell>
          <cell r="H99" t="str">
            <v/>
          </cell>
          <cell r="I99" t="str">
            <v/>
          </cell>
          <cell r="J99" t="str">
            <v/>
          </cell>
          <cell r="K99" t="str">
            <v/>
          </cell>
          <cell r="L99" t="str">
            <v/>
          </cell>
          <cell r="M99" t="str">
            <v/>
          </cell>
          <cell r="N99" t="str">
            <v/>
          </cell>
          <cell r="O99">
            <v>2456</v>
          </cell>
        </row>
        <row r="100">
          <cell r="C100">
            <v>424</v>
          </cell>
          <cell r="D100">
            <v>550</v>
          </cell>
          <cell r="E100">
            <v>950</v>
          </cell>
          <cell r="F100">
            <v>1380</v>
          </cell>
          <cell r="G100">
            <v>1380</v>
          </cell>
          <cell r="H100">
            <v>1380</v>
          </cell>
          <cell r="I100">
            <v>1380</v>
          </cell>
          <cell r="J100">
            <v>1420</v>
          </cell>
          <cell r="K100" t="str">
            <v>0</v>
          </cell>
          <cell r="L100" t="str">
            <v>0</v>
          </cell>
          <cell r="M100" t="str">
            <v>0</v>
          </cell>
          <cell r="N100" t="str">
            <v>0</v>
          </cell>
          <cell r="O100">
            <v>8864</v>
          </cell>
        </row>
        <row r="101">
          <cell r="C101">
            <v>606</v>
          </cell>
          <cell r="D101">
            <v>168</v>
          </cell>
          <cell r="E101" t="str">
            <v/>
          </cell>
          <cell r="F101" t="str">
            <v/>
          </cell>
          <cell r="G101" t="str">
            <v/>
          </cell>
          <cell r="H101" t="str">
            <v/>
          </cell>
          <cell r="I101" t="str">
            <v/>
          </cell>
          <cell r="J101" t="str">
            <v/>
          </cell>
          <cell r="K101" t="str">
            <v/>
          </cell>
          <cell r="L101" t="str">
            <v/>
          </cell>
          <cell r="M101" t="str">
            <v/>
          </cell>
          <cell r="N101" t="str">
            <v/>
          </cell>
          <cell r="O101">
            <v>774</v>
          </cell>
        </row>
        <row r="102">
          <cell r="C102">
            <v>1000</v>
          </cell>
          <cell r="D102">
            <v>1200</v>
          </cell>
          <cell r="E102">
            <v>1900</v>
          </cell>
          <cell r="F102">
            <v>2435</v>
          </cell>
          <cell r="G102">
            <v>2335</v>
          </cell>
          <cell r="H102">
            <v>2395</v>
          </cell>
          <cell r="I102">
            <v>2395</v>
          </cell>
          <cell r="J102">
            <v>2274</v>
          </cell>
          <cell r="K102" t="str">
            <v>0</v>
          </cell>
          <cell r="L102" t="str">
            <v>0</v>
          </cell>
          <cell r="M102" t="str">
            <v>0</v>
          </cell>
          <cell r="N102" t="str">
            <v>0</v>
          </cell>
          <cell r="O102">
            <v>15934</v>
          </cell>
        </row>
        <row r="103">
          <cell r="C103">
            <v>1125</v>
          </cell>
          <cell r="D103">
            <v>1355</v>
          </cell>
          <cell r="E103" t="str">
            <v/>
          </cell>
          <cell r="F103" t="str">
            <v/>
          </cell>
          <cell r="G103" t="str">
            <v/>
          </cell>
          <cell r="H103" t="str">
            <v/>
          </cell>
          <cell r="I103" t="str">
            <v/>
          </cell>
          <cell r="J103" t="str">
            <v/>
          </cell>
          <cell r="K103" t="str">
            <v/>
          </cell>
          <cell r="L103" t="str">
            <v/>
          </cell>
          <cell r="M103" t="str">
            <v/>
          </cell>
          <cell r="N103" t="str">
            <v/>
          </cell>
          <cell r="O103">
            <v>2480</v>
          </cell>
        </row>
        <row r="104">
          <cell r="C104">
            <v>2844</v>
          </cell>
          <cell r="D104">
            <v>4660</v>
          </cell>
          <cell r="E104">
            <v>6763</v>
          </cell>
          <cell r="F104">
            <v>7800</v>
          </cell>
          <cell r="G104">
            <v>7948</v>
          </cell>
          <cell r="H104">
            <v>7908</v>
          </cell>
          <cell r="I104">
            <v>7592</v>
          </cell>
          <cell r="J104">
            <v>6548</v>
          </cell>
          <cell r="K104" t="str">
            <v>0</v>
          </cell>
          <cell r="L104" t="str">
            <v>0</v>
          </cell>
          <cell r="M104" t="str">
            <v>0</v>
          </cell>
          <cell r="N104" t="str">
            <v>0</v>
          </cell>
          <cell r="O104">
            <v>52063</v>
          </cell>
        </row>
        <row r="105">
          <cell r="C105">
            <v>3707</v>
          </cell>
          <cell r="D105">
            <v>4485</v>
          </cell>
          <cell r="E105" t="str">
            <v/>
          </cell>
          <cell r="F105" t="str">
            <v/>
          </cell>
          <cell r="G105" t="str">
            <v/>
          </cell>
          <cell r="H105" t="str">
            <v/>
          </cell>
          <cell r="I105" t="str">
            <v/>
          </cell>
          <cell r="J105" t="str">
            <v/>
          </cell>
          <cell r="K105" t="str">
            <v/>
          </cell>
          <cell r="L105" t="str">
            <v/>
          </cell>
          <cell r="M105" t="str">
            <v/>
          </cell>
          <cell r="N105" t="str">
            <v/>
          </cell>
          <cell r="O105">
            <v>8192</v>
          </cell>
        </row>
        <row r="117">
          <cell r="C117">
            <v>683.86009099999944</v>
          </cell>
          <cell r="D117">
            <v>646.36900333333222</v>
          </cell>
          <cell r="E117" t="str">
            <v/>
          </cell>
          <cell r="F117" t="str">
            <v/>
          </cell>
          <cell r="G117" t="str">
            <v/>
          </cell>
          <cell r="H117" t="str">
            <v/>
          </cell>
          <cell r="I117" t="str">
            <v/>
          </cell>
          <cell r="J117" t="str">
            <v/>
          </cell>
          <cell r="K117" t="str">
            <v/>
          </cell>
          <cell r="L117" t="str">
            <v/>
          </cell>
          <cell r="M117" t="str">
            <v/>
          </cell>
          <cell r="N117" t="str">
            <v/>
          </cell>
          <cell r="O117" t="str">
            <v/>
          </cell>
        </row>
        <row r="118">
          <cell r="C118">
            <v>2281</v>
          </cell>
          <cell r="D118">
            <v>2423</v>
          </cell>
          <cell r="E118" t="str">
            <v/>
          </cell>
          <cell r="F118" t="str">
            <v/>
          </cell>
          <cell r="G118" t="str">
            <v/>
          </cell>
          <cell r="H118" t="str">
            <v/>
          </cell>
          <cell r="I118" t="str">
            <v/>
          </cell>
          <cell r="J118" t="str">
            <v/>
          </cell>
          <cell r="K118" t="str">
            <v/>
          </cell>
          <cell r="L118" t="str">
            <v/>
          </cell>
          <cell r="M118" t="str">
            <v/>
          </cell>
          <cell r="N118" t="str">
            <v/>
          </cell>
          <cell r="O118" t="str">
            <v/>
          </cell>
        </row>
        <row r="119">
          <cell r="C119">
            <v>0.2</v>
          </cell>
          <cell r="D119">
            <v>0.14000000000000001</v>
          </cell>
          <cell r="E119" t="str">
            <v/>
          </cell>
          <cell r="F119" t="str">
            <v/>
          </cell>
          <cell r="G119" t="str">
            <v/>
          </cell>
          <cell r="H119" t="str">
            <v/>
          </cell>
          <cell r="I119" t="str">
            <v/>
          </cell>
          <cell r="J119" t="str">
            <v/>
          </cell>
          <cell r="K119" t="str">
            <v/>
          </cell>
          <cell r="L119" t="str">
            <v/>
          </cell>
          <cell r="M119" t="str">
            <v/>
          </cell>
          <cell r="N119" t="str">
            <v/>
          </cell>
          <cell r="O119" t="str">
            <v/>
          </cell>
        </row>
        <row r="120">
          <cell r="C120">
            <v>8.1299999999999997E-2</v>
          </cell>
          <cell r="D120" t="str">
            <v/>
          </cell>
          <cell r="E120" t="str">
            <v/>
          </cell>
          <cell r="F120" t="str">
            <v/>
          </cell>
          <cell r="G120" t="str">
            <v/>
          </cell>
          <cell r="H120" t="str">
            <v/>
          </cell>
          <cell r="I120" t="str">
            <v/>
          </cell>
          <cell r="J120" t="str">
            <v/>
          </cell>
          <cell r="K120" t="str">
            <v/>
          </cell>
          <cell r="L120" t="str">
            <v/>
          </cell>
          <cell r="M120" t="str">
            <v/>
          </cell>
          <cell r="N120" t="str">
            <v/>
          </cell>
          <cell r="O120" t="str">
            <v/>
          </cell>
        </row>
        <row r="121">
          <cell r="C121">
            <v>1151.6461674999971</v>
          </cell>
          <cell r="D121">
            <v>1102.9501888333293</v>
          </cell>
          <cell r="E121" t="str">
            <v/>
          </cell>
          <cell r="F121" t="str">
            <v/>
          </cell>
          <cell r="G121" t="str">
            <v/>
          </cell>
          <cell r="H121" t="str">
            <v/>
          </cell>
          <cell r="I121" t="str">
            <v/>
          </cell>
          <cell r="J121" t="str">
            <v/>
          </cell>
          <cell r="K121" t="str">
            <v/>
          </cell>
          <cell r="L121" t="str">
            <v/>
          </cell>
          <cell r="M121" t="str">
            <v/>
          </cell>
          <cell r="N121" t="str">
            <v/>
          </cell>
          <cell r="O121" t="str">
            <v/>
          </cell>
        </row>
        <row r="122">
          <cell r="C122">
            <v>5938</v>
          </cell>
          <cell r="D122">
            <v>5680</v>
          </cell>
          <cell r="E122" t="str">
            <v/>
          </cell>
          <cell r="F122" t="str">
            <v/>
          </cell>
          <cell r="G122" t="str">
            <v/>
          </cell>
          <cell r="H122" t="str">
            <v/>
          </cell>
          <cell r="I122" t="str">
            <v/>
          </cell>
          <cell r="J122" t="str">
            <v/>
          </cell>
          <cell r="K122" t="str">
            <v/>
          </cell>
          <cell r="L122" t="str">
            <v/>
          </cell>
          <cell r="M122" t="str">
            <v/>
          </cell>
          <cell r="N122" t="str">
            <v/>
          </cell>
          <cell r="O122" t="str">
            <v/>
          </cell>
        </row>
        <row r="123">
          <cell r="C123">
            <v>0.23</v>
          </cell>
          <cell r="D123">
            <v>0.23</v>
          </cell>
          <cell r="E123" t="str">
            <v/>
          </cell>
          <cell r="F123" t="str">
            <v/>
          </cell>
          <cell r="G123" t="str">
            <v/>
          </cell>
          <cell r="H123" t="str">
            <v/>
          </cell>
          <cell r="I123" t="str">
            <v/>
          </cell>
          <cell r="J123" t="str">
            <v/>
          </cell>
          <cell r="K123" t="str">
            <v/>
          </cell>
          <cell r="L123" t="str">
            <v/>
          </cell>
          <cell r="M123" t="str">
            <v/>
          </cell>
          <cell r="N123" t="str">
            <v/>
          </cell>
          <cell r="O123" t="str">
            <v/>
          </cell>
        </row>
        <row r="124">
          <cell r="C124">
            <v>8.4199999999999997E-2</v>
          </cell>
          <cell r="D124" t="str">
            <v/>
          </cell>
          <cell r="E124" t="str">
            <v/>
          </cell>
          <cell r="F124" t="str">
            <v/>
          </cell>
          <cell r="G124" t="str">
            <v/>
          </cell>
          <cell r="H124" t="str">
            <v/>
          </cell>
          <cell r="I124" t="str">
            <v/>
          </cell>
          <cell r="J124" t="str">
            <v/>
          </cell>
          <cell r="K124" t="str">
            <v/>
          </cell>
          <cell r="L124" t="str">
            <v/>
          </cell>
          <cell r="M124" t="str">
            <v/>
          </cell>
          <cell r="N124" t="str">
            <v/>
          </cell>
          <cell r="O124" t="str">
            <v/>
          </cell>
        </row>
        <row r="125">
          <cell r="C125">
            <v>1490.2284119999983</v>
          </cell>
          <cell r="D125">
            <v>1383.6864216666656</v>
          </cell>
          <cell r="E125" t="str">
            <v/>
          </cell>
          <cell r="F125" t="str">
            <v/>
          </cell>
          <cell r="G125" t="str">
            <v/>
          </cell>
          <cell r="H125" t="str">
            <v/>
          </cell>
          <cell r="I125" t="str">
            <v/>
          </cell>
          <cell r="J125" t="str">
            <v/>
          </cell>
          <cell r="K125" t="str">
            <v/>
          </cell>
          <cell r="L125" t="str">
            <v/>
          </cell>
          <cell r="M125" t="str">
            <v/>
          </cell>
          <cell r="N125" t="str">
            <v/>
          </cell>
          <cell r="O125" t="str">
            <v/>
          </cell>
        </row>
        <row r="126">
          <cell r="C126">
            <v>8512</v>
          </cell>
          <cell r="D126">
            <v>6576</v>
          </cell>
          <cell r="E126" t="str">
            <v/>
          </cell>
          <cell r="F126" t="str">
            <v/>
          </cell>
          <cell r="G126" t="str">
            <v/>
          </cell>
          <cell r="H126" t="str">
            <v/>
          </cell>
          <cell r="I126" t="str">
            <v/>
          </cell>
          <cell r="J126" t="str">
            <v/>
          </cell>
          <cell r="K126" t="str">
            <v/>
          </cell>
          <cell r="L126" t="str">
            <v/>
          </cell>
          <cell r="M126" t="str">
            <v/>
          </cell>
          <cell r="N126" t="str">
            <v/>
          </cell>
          <cell r="O126" t="str">
            <v/>
          </cell>
        </row>
        <row r="127">
          <cell r="C127">
            <v>0.14000000000000001</v>
          </cell>
          <cell r="D127">
            <v>0.15</v>
          </cell>
          <cell r="E127" t="str">
            <v/>
          </cell>
          <cell r="F127" t="str">
            <v/>
          </cell>
          <cell r="G127" t="str">
            <v/>
          </cell>
          <cell r="H127" t="str">
            <v/>
          </cell>
          <cell r="I127" t="str">
            <v/>
          </cell>
          <cell r="J127" t="str">
            <v/>
          </cell>
          <cell r="K127" t="str">
            <v/>
          </cell>
          <cell r="L127" t="str">
            <v/>
          </cell>
          <cell r="M127" t="str">
            <v/>
          </cell>
          <cell r="N127" t="str">
            <v/>
          </cell>
          <cell r="O127" t="str">
            <v/>
          </cell>
        </row>
        <row r="128">
          <cell r="C128">
            <v>4.4699999999999997E-2</v>
          </cell>
          <cell r="D128" t="str">
            <v/>
          </cell>
          <cell r="E128" t="str">
            <v/>
          </cell>
          <cell r="F128" t="str">
            <v/>
          </cell>
          <cell r="G128" t="str">
            <v/>
          </cell>
          <cell r="H128" t="str">
            <v/>
          </cell>
          <cell r="I128" t="str">
            <v/>
          </cell>
          <cell r="J128" t="str">
            <v/>
          </cell>
          <cell r="K128" t="str">
            <v/>
          </cell>
          <cell r="L128" t="str">
            <v/>
          </cell>
          <cell r="M128" t="str">
            <v/>
          </cell>
          <cell r="N128" t="str">
            <v/>
          </cell>
          <cell r="O128" t="str">
            <v/>
          </cell>
        </row>
        <row r="129">
          <cell r="C129">
            <v>918.94449249999661</v>
          </cell>
          <cell r="D129">
            <v>801.74467033333121</v>
          </cell>
          <cell r="E129" t="str">
            <v/>
          </cell>
          <cell r="F129" t="str">
            <v/>
          </cell>
          <cell r="G129" t="str">
            <v/>
          </cell>
          <cell r="H129" t="str">
            <v/>
          </cell>
          <cell r="I129" t="str">
            <v/>
          </cell>
          <cell r="J129" t="str">
            <v/>
          </cell>
          <cell r="K129" t="str">
            <v/>
          </cell>
          <cell r="L129" t="str">
            <v/>
          </cell>
          <cell r="M129" t="str">
            <v/>
          </cell>
          <cell r="N129" t="str">
            <v/>
          </cell>
          <cell r="O129" t="str">
            <v/>
          </cell>
        </row>
        <row r="130">
          <cell r="C130">
            <v>3000</v>
          </cell>
          <cell r="D130">
            <v>4336</v>
          </cell>
          <cell r="E130" t="str">
            <v/>
          </cell>
          <cell r="F130" t="str">
            <v/>
          </cell>
          <cell r="G130" t="str">
            <v/>
          </cell>
          <cell r="H130" t="str">
            <v/>
          </cell>
          <cell r="I130" t="str">
            <v/>
          </cell>
          <cell r="J130" t="str">
            <v/>
          </cell>
          <cell r="K130" t="str">
            <v/>
          </cell>
          <cell r="L130" t="str">
            <v/>
          </cell>
          <cell r="M130" t="str">
            <v/>
          </cell>
          <cell r="N130" t="str">
            <v/>
          </cell>
          <cell r="O130" t="str">
            <v/>
          </cell>
        </row>
        <row r="131">
          <cell r="C131">
            <v>0.13</v>
          </cell>
          <cell r="D131">
            <v>0.11</v>
          </cell>
          <cell r="E131" t="str">
            <v/>
          </cell>
          <cell r="F131" t="str">
            <v/>
          </cell>
          <cell r="G131" t="str">
            <v/>
          </cell>
          <cell r="H131" t="str">
            <v/>
          </cell>
          <cell r="I131" t="str">
            <v/>
          </cell>
          <cell r="J131" t="str">
            <v/>
          </cell>
          <cell r="K131" t="str">
            <v/>
          </cell>
          <cell r="L131" t="str">
            <v/>
          </cell>
          <cell r="M131" t="str">
            <v/>
          </cell>
          <cell r="N131" t="str">
            <v/>
          </cell>
          <cell r="O131" t="str">
            <v/>
          </cell>
        </row>
        <row r="132">
          <cell r="D132" t="str">
            <v/>
          </cell>
          <cell r="E132" t="str">
            <v/>
          </cell>
          <cell r="F132" t="str">
            <v/>
          </cell>
          <cell r="G132" t="str">
            <v/>
          </cell>
          <cell r="H132" t="str">
            <v/>
          </cell>
          <cell r="I132" t="str">
            <v/>
          </cell>
          <cell r="J132" t="str">
            <v/>
          </cell>
          <cell r="K132" t="str">
            <v/>
          </cell>
          <cell r="L132" t="str">
            <v/>
          </cell>
          <cell r="M132" t="str">
            <v/>
          </cell>
          <cell r="N132" t="str">
            <v/>
          </cell>
          <cell r="O132" t="str">
            <v/>
          </cell>
        </row>
        <row r="133">
          <cell r="C133">
            <v>1078.4008294999978</v>
          </cell>
          <cell r="D133">
            <v>1012.2786753333297</v>
          </cell>
          <cell r="E133" t="str">
            <v/>
          </cell>
          <cell r="F133" t="str">
            <v/>
          </cell>
          <cell r="G133" t="str">
            <v/>
          </cell>
          <cell r="H133" t="str">
            <v/>
          </cell>
          <cell r="I133" t="str">
            <v/>
          </cell>
          <cell r="J133" t="str">
            <v/>
          </cell>
          <cell r="K133" t="str">
            <v/>
          </cell>
          <cell r="L133" t="str">
            <v/>
          </cell>
          <cell r="M133" t="str">
            <v/>
          </cell>
          <cell r="N133" t="str">
            <v/>
          </cell>
          <cell r="O133" t="str">
            <v/>
          </cell>
        </row>
        <row r="134">
          <cell r="C134">
            <v>7902</v>
          </cell>
          <cell r="D134">
            <v>3575</v>
          </cell>
          <cell r="E134" t="str">
            <v/>
          </cell>
          <cell r="F134" t="str">
            <v/>
          </cell>
          <cell r="G134" t="str">
            <v/>
          </cell>
          <cell r="H134" t="str">
            <v/>
          </cell>
          <cell r="I134" t="str">
            <v/>
          </cell>
          <cell r="J134" t="str">
            <v/>
          </cell>
          <cell r="K134" t="str">
            <v/>
          </cell>
          <cell r="L134" t="str">
            <v/>
          </cell>
          <cell r="M134" t="str">
            <v/>
          </cell>
          <cell r="N134" t="str">
            <v/>
          </cell>
          <cell r="O134" t="str">
            <v/>
          </cell>
        </row>
        <row r="135">
          <cell r="C135">
            <v>0.11</v>
          </cell>
          <cell r="D135">
            <v>0.17</v>
          </cell>
          <cell r="E135" t="str">
            <v/>
          </cell>
          <cell r="F135" t="str">
            <v/>
          </cell>
          <cell r="G135" t="str">
            <v/>
          </cell>
          <cell r="H135" t="str">
            <v/>
          </cell>
          <cell r="I135" t="str">
            <v/>
          </cell>
          <cell r="J135" t="str">
            <v/>
          </cell>
          <cell r="K135" t="str">
            <v/>
          </cell>
          <cell r="L135" t="str">
            <v/>
          </cell>
          <cell r="M135" t="str">
            <v/>
          </cell>
          <cell r="N135" t="str">
            <v/>
          </cell>
          <cell r="O135" t="str">
            <v/>
          </cell>
        </row>
        <row r="136">
          <cell r="C136">
            <v>0.113</v>
          </cell>
          <cell r="D136" t="str">
            <v/>
          </cell>
          <cell r="E136" t="str">
            <v/>
          </cell>
          <cell r="F136" t="str">
            <v/>
          </cell>
          <cell r="G136" t="str">
            <v/>
          </cell>
          <cell r="H136" t="str">
            <v/>
          </cell>
          <cell r="I136" t="str">
            <v/>
          </cell>
          <cell r="J136" t="str">
            <v/>
          </cell>
          <cell r="K136" t="str">
            <v/>
          </cell>
          <cell r="L136" t="str">
            <v/>
          </cell>
          <cell r="M136" t="str">
            <v/>
          </cell>
          <cell r="N136" t="str">
            <v/>
          </cell>
          <cell r="O136" t="str">
            <v/>
          </cell>
        </row>
        <row r="137">
          <cell r="C137">
            <v>5323.0799924999892</v>
          </cell>
          <cell r="D137">
            <v>4947.0289594999876</v>
          </cell>
          <cell r="E137" t="str">
            <v/>
          </cell>
          <cell r="F137" t="str">
            <v/>
          </cell>
          <cell r="G137" t="str">
            <v/>
          </cell>
          <cell r="H137" t="str">
            <v/>
          </cell>
          <cell r="I137" t="str">
            <v/>
          </cell>
          <cell r="J137" t="str">
            <v/>
          </cell>
          <cell r="K137" t="str">
            <v/>
          </cell>
          <cell r="L137" t="str">
            <v/>
          </cell>
          <cell r="M137" t="str">
            <v/>
          </cell>
          <cell r="N137" t="str">
            <v/>
          </cell>
          <cell r="O137" t="str">
            <v/>
          </cell>
        </row>
        <row r="138">
          <cell r="C138">
            <v>27633</v>
          </cell>
          <cell r="D138">
            <v>22490</v>
          </cell>
          <cell r="E138" t="str">
            <v/>
          </cell>
          <cell r="F138" t="str">
            <v/>
          </cell>
          <cell r="G138" t="str">
            <v/>
          </cell>
          <cell r="H138" t="str">
            <v/>
          </cell>
          <cell r="I138" t="str">
            <v/>
          </cell>
          <cell r="J138" t="str">
            <v/>
          </cell>
          <cell r="K138" t="str">
            <v/>
          </cell>
          <cell r="L138" t="str">
            <v/>
          </cell>
          <cell r="M138" t="str">
            <v/>
          </cell>
          <cell r="N138" t="str">
            <v/>
          </cell>
          <cell r="O138" t="str">
            <v/>
          </cell>
        </row>
        <row r="139">
          <cell r="C139">
            <v>0.17</v>
          </cell>
          <cell r="D139">
            <v>0.18</v>
          </cell>
          <cell r="E139" t="str">
            <v/>
          </cell>
          <cell r="F139" t="str">
            <v/>
          </cell>
          <cell r="G139" t="str">
            <v/>
          </cell>
          <cell r="H139" t="str">
            <v/>
          </cell>
          <cell r="I139" t="str">
            <v/>
          </cell>
          <cell r="J139" t="str">
            <v/>
          </cell>
          <cell r="K139" t="str">
            <v/>
          </cell>
          <cell r="L139" t="str">
            <v/>
          </cell>
          <cell r="M139" t="str">
            <v/>
          </cell>
          <cell r="N139" t="str">
            <v/>
          </cell>
          <cell r="O139" t="str">
            <v/>
          </cell>
        </row>
        <row r="140">
          <cell r="C140">
            <v>6.7799999999999999E-2</v>
          </cell>
          <cell r="D140" t="str">
            <v/>
          </cell>
          <cell r="E140" t="str">
            <v/>
          </cell>
          <cell r="F140" t="str">
            <v/>
          </cell>
          <cell r="G140" t="str">
            <v/>
          </cell>
          <cell r="H140" t="str">
            <v/>
          </cell>
          <cell r="I140" t="str">
            <v/>
          </cell>
          <cell r="J140" t="str">
            <v/>
          </cell>
          <cell r="K140" t="str">
            <v/>
          </cell>
          <cell r="L140" t="str">
            <v/>
          </cell>
          <cell r="M140" t="str">
            <v/>
          </cell>
          <cell r="N140" t="str">
            <v/>
          </cell>
          <cell r="O140" t="str">
            <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1">
          <cell r="C21">
            <v>0.01</v>
          </cell>
          <cell r="D21">
            <v>0.01</v>
          </cell>
          <cell r="E21">
            <v>0.01</v>
          </cell>
          <cell r="F21">
            <v>0.01</v>
          </cell>
          <cell r="G21">
            <v>0.01</v>
          </cell>
          <cell r="H21">
            <v>0.01</v>
          </cell>
          <cell r="I21">
            <v>0.01</v>
          </cell>
          <cell r="J21">
            <v>0.01</v>
          </cell>
          <cell r="K21">
            <v>0.01</v>
          </cell>
          <cell r="L21">
            <v>0.01</v>
          </cell>
          <cell r="M21">
            <v>0.01</v>
          </cell>
          <cell r="N21">
            <v>0.01</v>
          </cell>
        </row>
        <row r="22">
          <cell r="C22">
            <v>8.2000000000000007E-3</v>
          </cell>
          <cell r="D22">
            <v>6.1000000000000004E-3</v>
          </cell>
        </row>
        <row r="27">
          <cell r="C27">
            <v>4.8492441648581219E-3</v>
          </cell>
          <cell r="D27">
            <v>5.0980082983706756E-3</v>
          </cell>
        </row>
        <row r="29">
          <cell r="C29">
            <v>3.929285951987522E-3</v>
          </cell>
          <cell r="D29">
            <v>-2.3557254570884252E-3</v>
          </cell>
        </row>
        <row r="31">
          <cell r="C31">
            <v>-1.2585977690105152E-3</v>
          </cell>
          <cell r="D31">
            <v>-3.6950309818224803E-5</v>
          </cell>
        </row>
        <row r="33">
          <cell r="C33">
            <v>-7.2673286365351427E-4</v>
          </cell>
          <cell r="D33">
            <v>7.24236955283465E-5</v>
          </cell>
        </row>
        <row r="35">
          <cell r="C35">
            <v>5.2129629237664653E-4</v>
          </cell>
          <cell r="D35">
            <v>-1.6493584240033428E-4</v>
          </cell>
        </row>
        <row r="37">
          <cell r="C37">
            <v>-1.7825615145260433E-5</v>
          </cell>
          <cell r="D37">
            <v>-6.6563072216692149E-4</v>
          </cell>
        </row>
        <row r="39">
          <cell r="C39">
            <v>1.3812158408340242E-3</v>
          </cell>
          <cell r="D39">
            <v>1.4182201538690243E-3</v>
          </cell>
        </row>
        <row r="41">
          <cell r="C41">
            <v>-1.1804333008906247E-3</v>
          </cell>
          <cell r="D41">
            <v>-1.3501043763730354E-3</v>
          </cell>
        </row>
        <row r="43">
          <cell r="C43">
            <v>2.7350662090032201E-4</v>
          </cell>
          <cell r="D43">
            <v>2.0889900382664419E-3</v>
          </cell>
        </row>
        <row r="44">
          <cell r="C44">
            <v>0.01</v>
          </cell>
          <cell r="D44">
            <v>0.01</v>
          </cell>
          <cell r="E44">
            <v>0.01</v>
          </cell>
          <cell r="F44">
            <v>0.01</v>
          </cell>
          <cell r="G44">
            <v>0.01</v>
          </cell>
          <cell r="H44">
            <v>0.01</v>
          </cell>
          <cell r="I44">
            <v>0.01</v>
          </cell>
          <cell r="J44">
            <v>0.01</v>
          </cell>
          <cell r="K44">
            <v>0.01</v>
          </cell>
          <cell r="L44">
            <v>0.01</v>
          </cell>
          <cell r="M44">
            <v>0.01</v>
          </cell>
          <cell r="N44">
            <v>0.01</v>
          </cell>
        </row>
        <row r="45">
          <cell r="C45">
            <v>7.7697573050684128E-3</v>
          </cell>
          <cell r="D45">
            <v>4.1000000000000003E-3</v>
          </cell>
        </row>
        <row r="49">
          <cell r="C49" t="str">
            <v/>
          </cell>
          <cell r="D49" t="str">
            <v/>
          </cell>
          <cell r="E49" t="str">
            <v/>
          </cell>
          <cell r="F49" t="str">
            <v/>
          </cell>
          <cell r="G49" t="str">
            <v/>
          </cell>
          <cell r="H49" t="str">
            <v/>
          </cell>
          <cell r="I49" t="str">
            <v/>
          </cell>
          <cell r="J49" t="str">
            <v/>
          </cell>
          <cell r="K49" t="str">
            <v/>
          </cell>
          <cell r="L49" t="str">
            <v/>
          </cell>
          <cell r="M49" t="str">
            <v/>
          </cell>
          <cell r="N49" t="str">
            <v/>
          </cell>
          <cell r="O49" t="str">
            <v/>
          </cell>
        </row>
        <row r="50">
          <cell r="C50" t="str">
            <v/>
          </cell>
          <cell r="D50" t="str">
            <v/>
          </cell>
          <cell r="E50" t="str">
            <v/>
          </cell>
          <cell r="F50" t="str">
            <v/>
          </cell>
          <cell r="G50" t="str">
            <v/>
          </cell>
          <cell r="H50" t="str">
            <v/>
          </cell>
          <cell r="I50" t="str">
            <v/>
          </cell>
          <cell r="J50" t="str">
            <v/>
          </cell>
          <cell r="K50" t="str">
            <v/>
          </cell>
          <cell r="L50" t="str">
            <v/>
          </cell>
          <cell r="M50" t="str">
            <v/>
          </cell>
          <cell r="N50" t="str">
            <v/>
          </cell>
          <cell r="O50" t="str">
            <v/>
          </cell>
        </row>
        <row r="51">
          <cell r="C51" t="str">
            <v/>
          </cell>
          <cell r="D51" t="str">
            <v/>
          </cell>
          <cell r="E51" t="str">
            <v/>
          </cell>
          <cell r="F51" t="str">
            <v/>
          </cell>
          <cell r="G51" t="str">
            <v/>
          </cell>
          <cell r="H51" t="str">
            <v/>
          </cell>
          <cell r="I51" t="str">
            <v/>
          </cell>
          <cell r="J51" t="str">
            <v/>
          </cell>
          <cell r="K51" t="str">
            <v/>
          </cell>
          <cell r="L51" t="str">
            <v/>
          </cell>
          <cell r="M51" t="str">
            <v/>
          </cell>
          <cell r="N51" t="str">
            <v/>
          </cell>
          <cell r="O51" t="str">
            <v/>
          </cell>
        </row>
        <row r="52">
          <cell r="C52" t="str">
            <v/>
          </cell>
          <cell r="D52" t="str">
            <v/>
          </cell>
          <cell r="E52" t="str">
            <v/>
          </cell>
          <cell r="F52" t="str">
            <v/>
          </cell>
          <cell r="G52" t="str">
            <v/>
          </cell>
          <cell r="H52" t="str">
            <v/>
          </cell>
          <cell r="I52" t="str">
            <v/>
          </cell>
          <cell r="J52" t="str">
            <v/>
          </cell>
          <cell r="K52" t="str">
            <v/>
          </cell>
          <cell r="L52" t="str">
            <v/>
          </cell>
          <cell r="M52" t="str">
            <v/>
          </cell>
          <cell r="N52" t="str">
            <v/>
          </cell>
          <cell r="O52" t="str">
            <v/>
          </cell>
        </row>
        <row r="53">
          <cell r="C53" t="str">
            <v/>
          </cell>
          <cell r="D53" t="str">
            <v/>
          </cell>
          <cell r="E53" t="str">
            <v/>
          </cell>
          <cell r="F53" t="str">
            <v/>
          </cell>
          <cell r="G53" t="str">
            <v/>
          </cell>
          <cell r="H53" t="str">
            <v/>
          </cell>
          <cell r="I53" t="str">
            <v/>
          </cell>
          <cell r="J53" t="str">
            <v/>
          </cell>
          <cell r="K53" t="str">
            <v/>
          </cell>
          <cell r="L53" t="str">
            <v/>
          </cell>
          <cell r="M53" t="str">
            <v/>
          </cell>
          <cell r="N53" t="str">
            <v/>
          </cell>
          <cell r="O53" t="str">
            <v/>
          </cell>
        </row>
        <row r="54">
          <cell r="C54" t="str">
            <v/>
          </cell>
          <cell r="D54" t="str">
            <v/>
          </cell>
          <cell r="E54" t="str">
            <v/>
          </cell>
          <cell r="F54" t="str">
            <v/>
          </cell>
          <cell r="G54" t="str">
            <v/>
          </cell>
          <cell r="H54" t="str">
            <v/>
          </cell>
          <cell r="I54" t="str">
            <v/>
          </cell>
          <cell r="J54" t="str">
            <v/>
          </cell>
          <cell r="K54" t="str">
            <v/>
          </cell>
          <cell r="L54" t="str">
            <v/>
          </cell>
          <cell r="M54" t="str">
            <v/>
          </cell>
          <cell r="N54" t="str">
            <v/>
          </cell>
          <cell r="O54" t="str">
            <v/>
          </cell>
        </row>
        <row r="55">
          <cell r="C55" t="str">
            <v/>
          </cell>
          <cell r="D55" t="str">
            <v/>
          </cell>
          <cell r="E55" t="str">
            <v/>
          </cell>
          <cell r="F55" t="str">
            <v/>
          </cell>
          <cell r="G55" t="str">
            <v/>
          </cell>
          <cell r="H55" t="str">
            <v/>
          </cell>
          <cell r="I55" t="str">
            <v/>
          </cell>
          <cell r="J55" t="str">
            <v/>
          </cell>
          <cell r="K55" t="str">
            <v/>
          </cell>
          <cell r="L55" t="str">
            <v/>
          </cell>
          <cell r="M55" t="str">
            <v/>
          </cell>
          <cell r="N55" t="str">
            <v/>
          </cell>
          <cell r="O55" t="str">
            <v/>
          </cell>
        </row>
        <row r="56">
          <cell r="C56" t="str">
            <v/>
          </cell>
          <cell r="D56" t="str">
            <v/>
          </cell>
          <cell r="E56" t="str">
            <v/>
          </cell>
          <cell r="F56" t="str">
            <v/>
          </cell>
          <cell r="G56" t="str">
            <v/>
          </cell>
          <cell r="H56" t="str">
            <v/>
          </cell>
          <cell r="I56" t="str">
            <v/>
          </cell>
          <cell r="J56" t="str">
            <v/>
          </cell>
          <cell r="K56" t="str">
            <v/>
          </cell>
          <cell r="L56" t="str">
            <v/>
          </cell>
          <cell r="M56" t="str">
            <v/>
          </cell>
          <cell r="N56" t="str">
            <v/>
          </cell>
          <cell r="O56" t="str">
            <v/>
          </cell>
        </row>
        <row r="57">
          <cell r="C57" t="str">
            <v/>
          </cell>
          <cell r="D57" t="str">
            <v/>
          </cell>
          <cell r="E57" t="str">
            <v/>
          </cell>
          <cell r="F57" t="str">
            <v/>
          </cell>
          <cell r="G57" t="str">
            <v/>
          </cell>
          <cell r="H57" t="str">
            <v/>
          </cell>
          <cell r="I57" t="str">
            <v/>
          </cell>
          <cell r="J57" t="str">
            <v/>
          </cell>
          <cell r="K57" t="str">
            <v/>
          </cell>
          <cell r="L57" t="str">
            <v/>
          </cell>
          <cell r="M57" t="str">
            <v/>
          </cell>
          <cell r="N57" t="str">
            <v/>
          </cell>
          <cell r="O57" t="str">
            <v/>
          </cell>
        </row>
        <row r="58">
          <cell r="C58" t="str">
            <v/>
          </cell>
          <cell r="D58" t="str">
            <v/>
          </cell>
          <cell r="E58" t="str">
            <v/>
          </cell>
          <cell r="F58" t="str">
            <v/>
          </cell>
          <cell r="G58" t="str">
            <v/>
          </cell>
          <cell r="H58" t="str">
            <v/>
          </cell>
          <cell r="I58" t="str">
            <v/>
          </cell>
          <cell r="J58" t="str">
            <v/>
          </cell>
          <cell r="K58" t="str">
            <v/>
          </cell>
          <cell r="L58" t="str">
            <v/>
          </cell>
          <cell r="M58" t="str">
            <v/>
          </cell>
          <cell r="N58" t="str">
            <v/>
          </cell>
          <cell r="O58" t="str">
            <v/>
          </cell>
        </row>
        <row r="59">
          <cell r="C59" t="str">
            <v/>
          </cell>
          <cell r="D59" t="str">
            <v/>
          </cell>
          <cell r="E59" t="str">
            <v/>
          </cell>
          <cell r="F59" t="str">
            <v/>
          </cell>
          <cell r="G59" t="str">
            <v/>
          </cell>
          <cell r="H59" t="str">
            <v/>
          </cell>
          <cell r="I59" t="str">
            <v/>
          </cell>
          <cell r="J59" t="str">
            <v/>
          </cell>
          <cell r="K59" t="str">
            <v/>
          </cell>
          <cell r="L59" t="str">
            <v/>
          </cell>
          <cell r="M59" t="str">
            <v/>
          </cell>
          <cell r="N59" t="str">
            <v/>
          </cell>
          <cell r="O59" t="str">
            <v/>
          </cell>
        </row>
        <row r="60">
          <cell r="C60" t="str">
            <v/>
          </cell>
          <cell r="D60" t="str">
            <v/>
          </cell>
          <cell r="E60" t="str">
            <v/>
          </cell>
          <cell r="F60" t="str">
            <v/>
          </cell>
          <cell r="G60" t="str">
            <v/>
          </cell>
          <cell r="H60" t="str">
            <v/>
          </cell>
          <cell r="I60" t="str">
            <v/>
          </cell>
          <cell r="J60" t="str">
            <v/>
          </cell>
          <cell r="K60" t="str">
            <v/>
          </cell>
          <cell r="L60" t="str">
            <v/>
          </cell>
          <cell r="M60" t="str">
            <v/>
          </cell>
          <cell r="N60" t="str">
            <v/>
          </cell>
          <cell r="O60" t="str">
            <v/>
          </cell>
        </row>
        <row r="61">
          <cell r="C61" t="str">
            <v/>
          </cell>
          <cell r="D61" t="str">
            <v/>
          </cell>
          <cell r="E61" t="str">
            <v/>
          </cell>
          <cell r="F61" t="str">
            <v/>
          </cell>
          <cell r="G61" t="str">
            <v/>
          </cell>
          <cell r="H61" t="str">
            <v/>
          </cell>
          <cell r="I61" t="str">
            <v/>
          </cell>
          <cell r="J61" t="str">
            <v/>
          </cell>
          <cell r="K61" t="str">
            <v/>
          </cell>
          <cell r="L61" t="str">
            <v/>
          </cell>
          <cell r="M61" t="str">
            <v/>
          </cell>
          <cell r="N61" t="str">
            <v/>
          </cell>
          <cell r="O61" t="str">
            <v/>
          </cell>
        </row>
        <row r="62">
          <cell r="C62" t="str">
            <v/>
          </cell>
          <cell r="D62" t="str">
            <v/>
          </cell>
          <cell r="E62" t="str">
            <v/>
          </cell>
          <cell r="F62" t="str">
            <v/>
          </cell>
          <cell r="G62" t="str">
            <v/>
          </cell>
          <cell r="H62" t="str">
            <v/>
          </cell>
          <cell r="I62" t="str">
            <v/>
          </cell>
          <cell r="J62" t="str">
            <v/>
          </cell>
          <cell r="K62" t="str">
            <v/>
          </cell>
          <cell r="L62" t="str">
            <v/>
          </cell>
          <cell r="M62" t="str">
            <v/>
          </cell>
          <cell r="N62" t="str">
            <v/>
          </cell>
          <cell r="O62" t="str">
            <v/>
          </cell>
        </row>
        <row r="66">
          <cell r="C66">
            <v>27</v>
          </cell>
          <cell r="D66">
            <v>27</v>
          </cell>
          <cell r="E66" t="str">
            <v/>
          </cell>
          <cell r="F66" t="str">
            <v/>
          </cell>
          <cell r="G66" t="str">
            <v/>
          </cell>
          <cell r="H66" t="str">
            <v/>
          </cell>
          <cell r="I66" t="str">
            <v/>
          </cell>
          <cell r="J66" t="str">
            <v/>
          </cell>
          <cell r="K66" t="str">
            <v/>
          </cell>
          <cell r="L66" t="str">
            <v/>
          </cell>
          <cell r="M66" t="str">
            <v/>
          </cell>
          <cell r="N66" t="str">
            <v/>
          </cell>
          <cell r="O66" t="str">
            <v/>
          </cell>
        </row>
        <row r="67">
          <cell r="C67">
            <v>24.61</v>
          </cell>
          <cell r="D67">
            <v>24.19</v>
          </cell>
          <cell r="E67" t="str">
            <v/>
          </cell>
          <cell r="F67" t="str">
            <v/>
          </cell>
          <cell r="G67" t="str">
            <v/>
          </cell>
          <cell r="H67" t="str">
            <v/>
          </cell>
          <cell r="I67" t="str">
            <v/>
          </cell>
          <cell r="J67" t="str">
            <v/>
          </cell>
          <cell r="K67" t="str">
            <v/>
          </cell>
          <cell r="L67" t="str">
            <v/>
          </cell>
          <cell r="M67" t="str">
            <v/>
          </cell>
          <cell r="N67" t="str">
            <v/>
          </cell>
          <cell r="O67" t="str">
            <v/>
          </cell>
        </row>
        <row r="68">
          <cell r="C68" t="str">
            <v/>
          </cell>
          <cell r="D68" t="str">
            <v/>
          </cell>
          <cell r="E68" t="str">
            <v/>
          </cell>
          <cell r="F68" t="str">
            <v/>
          </cell>
          <cell r="G68" t="str">
            <v/>
          </cell>
          <cell r="H68" t="str">
            <v/>
          </cell>
          <cell r="I68" t="str">
            <v/>
          </cell>
          <cell r="J68" t="str">
            <v/>
          </cell>
          <cell r="K68" t="str">
            <v/>
          </cell>
          <cell r="L68" t="str">
            <v/>
          </cell>
          <cell r="M68" t="str">
            <v/>
          </cell>
          <cell r="N68" t="str">
            <v/>
          </cell>
          <cell r="O68" t="str">
            <v/>
          </cell>
        </row>
        <row r="69">
          <cell r="C69">
            <v>256.29000000000002</v>
          </cell>
          <cell r="D69">
            <v>233.93</v>
          </cell>
          <cell r="E69" t="str">
            <v/>
          </cell>
          <cell r="F69" t="str">
            <v/>
          </cell>
          <cell r="G69" t="str">
            <v/>
          </cell>
          <cell r="H69" t="str">
            <v/>
          </cell>
          <cell r="I69" t="str">
            <v/>
          </cell>
          <cell r="J69" t="str">
            <v/>
          </cell>
          <cell r="K69" t="str">
            <v/>
          </cell>
          <cell r="L69" t="str">
            <v/>
          </cell>
          <cell r="M69" t="str">
            <v/>
          </cell>
          <cell r="N69" t="str">
            <v/>
          </cell>
          <cell r="O69" t="str">
            <v/>
          </cell>
        </row>
        <row r="75">
          <cell r="C75">
            <v>1.0592679774165494</v>
          </cell>
          <cell r="D75">
            <v>0.83040161591723582</v>
          </cell>
          <cell r="E75" t="str">
            <v/>
          </cell>
          <cell r="F75" t="str">
            <v/>
          </cell>
          <cell r="G75" t="str">
            <v/>
          </cell>
          <cell r="H75" t="str">
            <v/>
          </cell>
          <cell r="I75" t="str">
            <v/>
          </cell>
          <cell r="J75" t="str">
            <v/>
          </cell>
          <cell r="K75" t="str">
            <v/>
          </cell>
          <cell r="L75" t="str">
            <v/>
          </cell>
          <cell r="M75" t="str">
            <v/>
          </cell>
          <cell r="N75" t="str">
            <v/>
          </cell>
        </row>
        <row r="76">
          <cell r="C76">
            <v>1.1542987906229212</v>
          </cell>
          <cell r="D76">
            <v>0.86843878650731265</v>
          </cell>
          <cell r="E76" t="str">
            <v/>
          </cell>
          <cell r="F76" t="str">
            <v/>
          </cell>
          <cell r="G76" t="str">
            <v/>
          </cell>
          <cell r="H76" t="str">
            <v/>
          </cell>
          <cell r="I76" t="str">
            <v/>
          </cell>
          <cell r="J76" t="str">
            <v/>
          </cell>
          <cell r="K76" t="str">
            <v/>
          </cell>
          <cell r="L76" t="str">
            <v/>
          </cell>
          <cell r="M76" t="str">
            <v/>
          </cell>
          <cell r="N76" t="str">
            <v/>
          </cell>
        </row>
        <row r="77">
          <cell r="C77">
            <v>1.1358334110619621</v>
          </cell>
          <cell r="D77">
            <v>0.89025244750095267</v>
          </cell>
          <cell r="E77" t="str">
            <v/>
          </cell>
          <cell r="F77" t="str">
            <v/>
          </cell>
          <cell r="G77" t="str">
            <v/>
          </cell>
          <cell r="H77" t="str">
            <v/>
          </cell>
          <cell r="I77" t="str">
            <v/>
          </cell>
          <cell r="J77" t="str">
            <v/>
          </cell>
          <cell r="K77" t="str">
            <v/>
          </cell>
          <cell r="L77" t="str">
            <v/>
          </cell>
          <cell r="M77" t="str">
            <v/>
          </cell>
          <cell r="N77" t="str">
            <v/>
          </cell>
        </row>
        <row r="78">
          <cell r="C78">
            <v>1.1194665242167188</v>
          </cell>
          <cell r="D78">
            <v>0.93605637994907054</v>
          </cell>
          <cell r="E78" t="str">
            <v/>
          </cell>
          <cell r="F78" t="str">
            <v/>
          </cell>
          <cell r="G78" t="str">
            <v/>
          </cell>
          <cell r="H78" t="str">
            <v/>
          </cell>
          <cell r="I78" t="str">
            <v/>
          </cell>
          <cell r="J78" t="str">
            <v/>
          </cell>
          <cell r="K78" t="str">
            <v/>
          </cell>
          <cell r="L78" t="str">
            <v/>
          </cell>
          <cell r="M78" t="str">
            <v/>
          </cell>
          <cell r="N78" t="str">
            <v/>
          </cell>
        </row>
        <row r="79">
          <cell r="C79">
            <v>1.0695669008338518</v>
          </cell>
          <cell r="D79">
            <v>0.79456692590412037</v>
          </cell>
          <cell r="E79" t="str">
            <v/>
          </cell>
          <cell r="F79" t="str">
            <v/>
          </cell>
          <cell r="G79" t="str">
            <v/>
          </cell>
          <cell r="H79" t="str">
            <v/>
          </cell>
          <cell r="I79" t="str">
            <v/>
          </cell>
          <cell r="J79" t="str">
            <v/>
          </cell>
          <cell r="K79" t="str">
            <v/>
          </cell>
          <cell r="L79" t="str">
            <v/>
          </cell>
          <cell r="M79" t="str">
            <v/>
          </cell>
          <cell r="N79" t="str">
            <v/>
          </cell>
        </row>
        <row r="80">
          <cell r="C80">
            <v>1.0668943742695343</v>
          </cell>
          <cell r="D80">
            <v>0.99319877338540419</v>
          </cell>
          <cell r="E80" t="str">
            <v/>
          </cell>
          <cell r="F80" t="str">
            <v/>
          </cell>
          <cell r="G80" t="str">
            <v/>
          </cell>
          <cell r="H80" t="str">
            <v/>
          </cell>
          <cell r="I80" t="str">
            <v/>
          </cell>
          <cell r="J80" t="str">
            <v/>
          </cell>
          <cell r="K80" t="str">
            <v/>
          </cell>
          <cell r="L80" t="str">
            <v/>
          </cell>
          <cell r="M80" t="str">
            <v/>
          </cell>
          <cell r="N80" t="str">
            <v/>
          </cell>
        </row>
        <row r="81">
          <cell r="C81">
            <v>1.1393482703908233</v>
          </cell>
          <cell r="D81">
            <v>0.94455282487921899</v>
          </cell>
          <cell r="E81" t="str">
            <v/>
          </cell>
          <cell r="F81" t="str">
            <v/>
          </cell>
          <cell r="G81" t="str">
            <v/>
          </cell>
          <cell r="H81" t="str">
            <v/>
          </cell>
          <cell r="I81" t="str">
            <v/>
          </cell>
          <cell r="J81" t="str">
            <v/>
          </cell>
          <cell r="K81" t="str">
            <v/>
          </cell>
          <cell r="L81" t="str">
            <v/>
          </cell>
          <cell r="M81" t="str">
            <v/>
          </cell>
          <cell r="N81" t="str">
            <v/>
          </cell>
        </row>
        <row r="82">
          <cell r="C82">
            <v>1.1347312125618836</v>
          </cell>
          <cell r="D82">
            <v>0.95241438563251579</v>
          </cell>
          <cell r="E82" t="str">
            <v/>
          </cell>
          <cell r="F82" t="str">
            <v/>
          </cell>
          <cell r="G82" t="str">
            <v/>
          </cell>
          <cell r="H82" t="str">
            <v/>
          </cell>
          <cell r="I82" t="str">
            <v/>
          </cell>
          <cell r="J82" t="str">
            <v/>
          </cell>
          <cell r="K82" t="str">
            <v/>
          </cell>
          <cell r="L82" t="str">
            <v/>
          </cell>
          <cell r="M82" t="str">
            <v/>
          </cell>
          <cell r="N82" t="str">
            <v/>
          </cell>
        </row>
        <row r="83">
          <cell r="C83">
            <v>1.0715019190427282</v>
          </cell>
          <cell r="D83">
            <v>0.88801105887009535</v>
          </cell>
          <cell r="E83" t="str">
            <v/>
          </cell>
          <cell r="F83" t="str">
            <v/>
          </cell>
          <cell r="G83" t="str">
            <v/>
          </cell>
          <cell r="H83" t="str">
            <v/>
          </cell>
          <cell r="I83" t="str">
            <v/>
          </cell>
          <cell r="J83" t="str">
            <v/>
          </cell>
          <cell r="K83" t="str">
            <v/>
          </cell>
          <cell r="L83" t="str">
            <v/>
          </cell>
          <cell r="M83" t="str">
            <v/>
          </cell>
          <cell r="N83" t="str">
            <v/>
          </cell>
        </row>
        <row r="84">
          <cell r="C84">
            <v>1.0850730591050242</v>
          </cell>
          <cell r="D84">
            <v>0.90411811547659016</v>
          </cell>
          <cell r="E84" t="str">
            <v/>
          </cell>
          <cell r="F84" t="str">
            <v/>
          </cell>
          <cell r="G84" t="str">
            <v/>
          </cell>
          <cell r="H84" t="str">
            <v/>
          </cell>
          <cell r="I84" t="str">
            <v/>
          </cell>
          <cell r="J84" t="str">
            <v/>
          </cell>
          <cell r="K84" t="str">
            <v/>
          </cell>
          <cell r="L84" t="str">
            <v/>
          </cell>
          <cell r="M84" t="str">
            <v/>
          </cell>
          <cell r="N84" t="str">
            <v/>
          </cell>
        </row>
        <row r="85">
          <cell r="C85">
            <v>1.176349284569786</v>
          </cell>
          <cell r="D85">
            <v>0.89480758839187802</v>
          </cell>
          <cell r="E85" t="str">
            <v/>
          </cell>
          <cell r="F85" t="str">
            <v/>
          </cell>
          <cell r="G85" t="str">
            <v/>
          </cell>
          <cell r="H85" t="str">
            <v/>
          </cell>
          <cell r="I85" t="str">
            <v/>
          </cell>
          <cell r="J85" t="str">
            <v/>
          </cell>
          <cell r="K85" t="str">
            <v/>
          </cell>
          <cell r="L85" t="str">
            <v/>
          </cell>
          <cell r="M85" t="str">
            <v/>
          </cell>
          <cell r="N85" t="str">
            <v/>
          </cell>
        </row>
        <row r="86">
          <cell r="C86">
            <v>1.1316268955957027</v>
          </cell>
          <cell r="D86">
            <v>0.83821354134758252</v>
          </cell>
          <cell r="E86" t="str">
            <v/>
          </cell>
          <cell r="F86" t="str">
            <v/>
          </cell>
          <cell r="G86" t="str">
            <v/>
          </cell>
          <cell r="H86" t="str">
            <v/>
          </cell>
          <cell r="I86" t="str">
            <v/>
          </cell>
          <cell r="J86" t="str">
            <v/>
          </cell>
          <cell r="K86" t="str">
            <v/>
          </cell>
          <cell r="L86" t="str">
            <v/>
          </cell>
          <cell r="M86" t="str">
            <v/>
          </cell>
          <cell r="N86" t="str">
            <v/>
          </cell>
        </row>
        <row r="87">
          <cell r="C87">
            <v>1.1359454604796591</v>
          </cell>
          <cell r="D87">
            <v>0.89376209875906643</v>
          </cell>
          <cell r="E87" t="str">
            <v/>
          </cell>
          <cell r="F87" t="str">
            <v/>
          </cell>
          <cell r="G87" t="str">
            <v/>
          </cell>
          <cell r="H87" t="str">
            <v/>
          </cell>
          <cell r="I87" t="str">
            <v/>
          </cell>
          <cell r="J87" t="str">
            <v/>
          </cell>
          <cell r="K87" t="str">
            <v/>
          </cell>
          <cell r="L87" t="str">
            <v/>
          </cell>
          <cell r="M87" t="str">
            <v/>
          </cell>
          <cell r="N87" t="str">
            <v/>
          </cell>
        </row>
        <row r="88">
          <cell r="C88">
            <v>1.1185324818629019</v>
          </cell>
          <cell r="D88">
            <v>0.92394172534273478</v>
          </cell>
          <cell r="E88" t="str">
            <v/>
          </cell>
          <cell r="F88" t="str">
            <v/>
          </cell>
          <cell r="G88" t="str">
            <v/>
          </cell>
          <cell r="H88" t="str">
            <v/>
          </cell>
          <cell r="I88" t="str">
            <v/>
          </cell>
          <cell r="J88" t="str">
            <v/>
          </cell>
          <cell r="K88" t="str">
            <v/>
          </cell>
          <cell r="L88" t="str">
            <v/>
          </cell>
          <cell r="M88" t="str">
            <v/>
          </cell>
          <cell r="N88" t="str">
            <v/>
          </cell>
        </row>
        <row r="89">
          <cell r="C89">
            <v>1.0811034559067754</v>
          </cell>
          <cell r="D89">
            <v>0.86862019282362446</v>
          </cell>
          <cell r="E89" t="str">
            <v/>
          </cell>
          <cell r="F89" t="str">
            <v/>
          </cell>
          <cell r="G89" t="str">
            <v/>
          </cell>
          <cell r="H89" t="str">
            <v/>
          </cell>
          <cell r="I89" t="str">
            <v/>
          </cell>
          <cell r="J89" t="str">
            <v/>
          </cell>
          <cell r="K89" t="str">
            <v/>
          </cell>
          <cell r="L89" t="str">
            <v/>
          </cell>
          <cell r="M89" t="str">
            <v/>
          </cell>
          <cell r="N89" t="str">
            <v/>
          </cell>
        </row>
        <row r="90">
          <cell r="C90">
            <v>1.1149523855585457</v>
          </cell>
          <cell r="D90">
            <v>0.89927693341680104</v>
          </cell>
          <cell r="E90" t="str">
            <v/>
          </cell>
          <cell r="F90" t="str">
            <v/>
          </cell>
          <cell r="G90" t="str">
            <v/>
          </cell>
          <cell r="H90" t="str">
            <v/>
          </cell>
          <cell r="I90" t="str">
            <v/>
          </cell>
          <cell r="J90" t="str">
            <v/>
          </cell>
          <cell r="K90" t="str">
            <v/>
          </cell>
          <cell r="L90" t="str">
            <v/>
          </cell>
          <cell r="M90" t="str">
            <v/>
          </cell>
          <cell r="N90" t="str">
            <v/>
          </cell>
        </row>
        <row r="91">
          <cell r="C91">
            <v>1.0846828829633159</v>
          </cell>
          <cell r="D91">
            <v>0.87029358191539719</v>
          </cell>
          <cell r="E91" t="str">
            <v/>
          </cell>
          <cell r="F91" t="str">
            <v/>
          </cell>
          <cell r="G91" t="str">
            <v/>
          </cell>
          <cell r="H91" t="str">
            <v/>
          </cell>
          <cell r="I91" t="str">
            <v/>
          </cell>
          <cell r="J91" t="str">
            <v/>
          </cell>
          <cell r="K91" t="str">
            <v/>
          </cell>
          <cell r="L91" t="str">
            <v/>
          </cell>
          <cell r="M91" t="str">
            <v/>
          </cell>
          <cell r="N91" t="str">
            <v/>
          </cell>
        </row>
        <row r="92">
          <cell r="C92">
            <v>1.1151897089569369</v>
          </cell>
          <cell r="D92">
            <v>0.90088578582535872</v>
          </cell>
          <cell r="E92" t="str">
            <v/>
          </cell>
          <cell r="F92" t="str">
            <v/>
          </cell>
          <cell r="G92" t="str">
            <v/>
          </cell>
          <cell r="H92" t="str">
            <v/>
          </cell>
          <cell r="I92" t="str">
            <v/>
          </cell>
          <cell r="J92" t="str">
            <v/>
          </cell>
          <cell r="K92" t="str">
            <v/>
          </cell>
          <cell r="L92" t="str">
            <v/>
          </cell>
          <cell r="M92" t="str">
            <v/>
          </cell>
          <cell r="N92" t="str">
            <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row r="6">
          <cell r="A6" t="str">
            <v>Aeroporto</v>
          </cell>
          <cell r="B6">
            <v>161536</v>
          </cell>
          <cell r="C6">
            <v>0.21179999999999999</v>
          </cell>
          <cell r="D6">
            <v>2.3E-3</v>
          </cell>
          <cell r="E6">
            <v>0</v>
          </cell>
          <cell r="F6">
            <v>7.2400000000000006E-2</v>
          </cell>
          <cell r="G6">
            <v>0.13700000000000001</v>
          </cell>
          <cell r="H6" t="str">
            <v>Aeroporto</v>
          </cell>
          <cell r="I6">
            <v>161536</v>
          </cell>
          <cell r="J6">
            <v>0.53359999999999996</v>
          </cell>
          <cell r="K6">
            <v>0.20749999999999999</v>
          </cell>
          <cell r="L6">
            <v>0</v>
          </cell>
          <cell r="M6">
            <v>9.5699999999999993E-2</v>
          </cell>
          <cell r="N6">
            <v>0.23050000000000001</v>
          </cell>
          <cell r="O6" t="str">
            <v/>
          </cell>
          <cell r="P6" t="str">
            <v/>
          </cell>
          <cell r="Q6" t="str">
            <v/>
          </cell>
          <cell r="R6" t="str">
            <v/>
          </cell>
          <cell r="S6" t="str">
            <v/>
          </cell>
          <cell r="T6" t="str">
            <v/>
          </cell>
          <cell r="U6" t="str">
            <v/>
          </cell>
          <cell r="V6" t="str">
            <v/>
          </cell>
          <cell r="W6" t="str">
            <v/>
          </cell>
          <cell r="X6" t="str">
            <v/>
          </cell>
          <cell r="Y6" t="str">
            <v/>
          </cell>
          <cell r="Z6" t="str">
            <v/>
          </cell>
          <cell r="AA6" t="str">
            <v/>
          </cell>
          <cell r="AB6" t="str">
            <v/>
          </cell>
          <cell r="AC6" t="str">
            <v/>
          </cell>
          <cell r="AD6" t="str">
            <v/>
          </cell>
          <cell r="AE6" t="str">
            <v/>
          </cell>
          <cell r="AF6" t="str">
            <v/>
          </cell>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F6" t="str">
            <v/>
          </cell>
          <cell r="CI6">
            <v>0.11689506347338074</v>
          </cell>
          <cell r="CJ6">
            <v>0.22929279426550087</v>
          </cell>
          <cell r="CK6">
            <v>0.31482500214650755</v>
          </cell>
          <cell r="CL6">
            <v>0.39663373324499646</v>
          </cell>
          <cell r="CM6">
            <v>0.45166200016022628</v>
          </cell>
          <cell r="CN6">
            <v>0.48341141126346659</v>
          </cell>
          <cell r="CO6">
            <v>0.54327362014090208</v>
          </cell>
          <cell r="CP6">
            <v>0.60693171625788911</v>
          </cell>
          <cell r="CQ6">
            <v>0.67933376068165008</v>
          </cell>
          <cell r="CR6">
            <v>0.78325273609531842</v>
          </cell>
          <cell r="CS6">
            <v>0.89434440679533</v>
          </cell>
          <cell r="CT6">
            <v>1</v>
          </cell>
        </row>
        <row r="7">
          <cell r="A7" t="str">
            <v>Aricanduva</v>
          </cell>
          <cell r="B7">
            <v>75122</v>
          </cell>
          <cell r="C7">
            <v>0.31669999999999998</v>
          </cell>
          <cell r="D7">
            <v>4.2799999999999998E-2</v>
          </cell>
          <cell r="E7">
            <v>0</v>
          </cell>
          <cell r="F7">
            <v>2.0799999999999999E-2</v>
          </cell>
          <cell r="G7">
            <v>0.25309999999999999</v>
          </cell>
          <cell r="H7" t="str">
            <v>Aricanduva</v>
          </cell>
          <cell r="I7">
            <v>75123</v>
          </cell>
          <cell r="J7">
            <v>0.35149999999999998</v>
          </cell>
          <cell r="K7">
            <v>0</v>
          </cell>
          <cell r="L7">
            <v>0</v>
          </cell>
          <cell r="M7">
            <v>0.01</v>
          </cell>
          <cell r="N7">
            <v>0.34150000000000003</v>
          </cell>
          <cell r="O7" t="str">
            <v/>
          </cell>
          <cell r="P7" t="str">
            <v/>
          </cell>
          <cell r="Q7" t="str">
            <v/>
          </cell>
          <cell r="R7" t="str">
            <v/>
          </cell>
          <cell r="S7" t="str">
            <v/>
          </cell>
          <cell r="T7" t="str">
            <v/>
          </cell>
          <cell r="U7" t="str">
            <v/>
          </cell>
          <cell r="V7" t="str">
            <v/>
          </cell>
          <cell r="W7" t="str">
            <v/>
          </cell>
          <cell r="X7" t="str">
            <v/>
          </cell>
          <cell r="Y7" t="str">
            <v/>
          </cell>
          <cell r="Z7" t="str">
            <v/>
          </cell>
          <cell r="AA7" t="str">
            <v/>
          </cell>
          <cell r="AB7" t="str">
            <v/>
          </cell>
          <cell r="AC7" t="str">
            <v/>
          </cell>
          <cell r="AD7" t="str">
            <v/>
          </cell>
          <cell r="AE7" t="str">
            <v/>
          </cell>
          <cell r="AF7" t="str">
            <v/>
          </cell>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cell r="AW7" t="str">
            <v/>
          </cell>
          <cell r="AX7" t="str">
            <v/>
          </cell>
          <cell r="AY7" t="str">
            <v/>
          </cell>
          <cell r="AZ7" t="str">
            <v/>
          </cell>
          <cell r="BA7" t="str">
            <v/>
          </cell>
          <cell r="BB7" t="str">
            <v/>
          </cell>
          <cell r="BC7" t="str">
            <v/>
          </cell>
          <cell r="BD7" t="str">
            <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F7" t="str">
            <v/>
          </cell>
          <cell r="CI7">
            <v>0.19501128800681702</v>
          </cell>
          <cell r="CJ7">
            <v>0.29394992155411559</v>
          </cell>
          <cell r="CK7">
            <v>0.37984536466139757</v>
          </cell>
          <cell r="CL7">
            <v>0.42485709280420286</v>
          </cell>
          <cell r="CM7">
            <v>0.495394233486605</v>
          </cell>
          <cell r="CN7">
            <v>0.56597170492337923</v>
          </cell>
          <cell r="CO7">
            <v>0.6427650261719583</v>
          </cell>
          <cell r="CP7">
            <v>0.73026484790020763</v>
          </cell>
          <cell r="CQ7">
            <v>0.7883864408315695</v>
          </cell>
          <cell r="CR7">
            <v>0.83298117461441945</v>
          </cell>
          <cell r="CS7">
            <v>0.91042653627395043</v>
          </cell>
          <cell r="CT7">
            <v>1</v>
          </cell>
        </row>
        <row r="8">
          <cell r="A8" t="str">
            <v>Butantã</v>
          </cell>
          <cell r="B8">
            <v>29783</v>
          </cell>
          <cell r="C8">
            <v>0.50160000000000005</v>
          </cell>
          <cell r="D8">
            <v>0</v>
          </cell>
          <cell r="E8">
            <v>0</v>
          </cell>
          <cell r="F8">
            <v>5.8599999999999999E-2</v>
          </cell>
          <cell r="G8">
            <v>0.44290000000000002</v>
          </cell>
          <cell r="H8" t="str">
            <v>Butantã</v>
          </cell>
          <cell r="I8">
            <v>29779</v>
          </cell>
          <cell r="J8">
            <v>0.31540000000000001</v>
          </cell>
          <cell r="K8">
            <v>0</v>
          </cell>
          <cell r="L8">
            <v>0</v>
          </cell>
          <cell r="M8">
            <v>6.9999999999999999E-4</v>
          </cell>
          <cell r="N8">
            <v>0.31469999999999998</v>
          </cell>
          <cell r="O8" t="str">
            <v/>
          </cell>
          <cell r="P8" t="str">
            <v/>
          </cell>
          <cell r="Q8" t="str">
            <v/>
          </cell>
          <cell r="R8" t="str">
            <v/>
          </cell>
          <cell r="S8" t="str">
            <v/>
          </cell>
          <cell r="T8" t="str">
            <v/>
          </cell>
          <cell r="U8" t="str">
            <v/>
          </cell>
          <cell r="V8" t="str">
            <v/>
          </cell>
          <cell r="W8" t="str">
            <v/>
          </cell>
          <cell r="X8" t="str">
            <v/>
          </cell>
          <cell r="Y8" t="str">
            <v/>
          </cell>
          <cell r="Z8" t="str">
            <v/>
          </cell>
          <cell r="AA8" t="str">
            <v/>
          </cell>
          <cell r="AB8" t="str">
            <v/>
          </cell>
          <cell r="AC8" t="str">
            <v/>
          </cell>
          <cell r="AD8" t="str">
            <v/>
          </cell>
          <cell r="AE8" t="str">
            <v/>
          </cell>
          <cell r="AF8" t="str">
            <v/>
          </cell>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cell r="AW8" t="str">
            <v/>
          </cell>
          <cell r="AX8" t="str">
            <v/>
          </cell>
          <cell r="AY8" t="str">
            <v/>
          </cell>
          <cell r="AZ8" t="str">
            <v/>
          </cell>
          <cell r="BA8" t="str">
            <v/>
          </cell>
          <cell r="BB8" t="str">
            <v/>
          </cell>
          <cell r="BC8" t="str">
            <v/>
          </cell>
          <cell r="BD8" t="str">
            <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F8" t="str">
            <v/>
          </cell>
          <cell r="CI8">
            <v>0.1317130238408093</v>
          </cell>
          <cell r="CJ8">
            <v>0.20734006263518501</v>
          </cell>
          <cell r="CK8">
            <v>0.28675393697043677</v>
          </cell>
          <cell r="CL8">
            <v>0.31278168258646155</v>
          </cell>
          <cell r="CM8">
            <v>0.38232932542560893</v>
          </cell>
          <cell r="CN8">
            <v>0.41481477326390198</v>
          </cell>
          <cell r="CO8">
            <v>0.48996082632601551</v>
          </cell>
          <cell r="CP8">
            <v>0.52963934915817634</v>
          </cell>
          <cell r="CQ8">
            <v>0.6299800691853652</v>
          </cell>
          <cell r="CR8">
            <v>0.70802703020469238</v>
          </cell>
          <cell r="CS8">
            <v>0.90373417689663582</v>
          </cell>
          <cell r="CT8">
            <v>1</v>
          </cell>
        </row>
        <row r="9">
          <cell r="A9" t="str">
            <v>Campo Limpo</v>
          </cell>
          <cell r="B9">
            <v>135826</v>
          </cell>
          <cell r="C9">
            <v>1.0510999999999999</v>
          </cell>
          <cell r="D9">
            <v>0</v>
          </cell>
          <cell r="E9">
            <v>0</v>
          </cell>
          <cell r="F9">
            <v>2.98E-2</v>
          </cell>
          <cell r="G9">
            <v>1.0213000000000001</v>
          </cell>
          <cell r="H9" t="str">
            <v>Campo Limpo</v>
          </cell>
          <cell r="I9">
            <v>135808</v>
          </cell>
          <cell r="J9">
            <v>0.67430000000000001</v>
          </cell>
          <cell r="K9">
            <v>0.1323</v>
          </cell>
          <cell r="L9">
            <v>0</v>
          </cell>
          <cell r="M9">
            <v>7.6999999999999999E-2</v>
          </cell>
          <cell r="N9">
            <v>0.46500000000000002</v>
          </cell>
          <cell r="O9" t="str">
            <v/>
          </cell>
          <cell r="P9" t="str">
            <v/>
          </cell>
          <cell r="Q9" t="str">
            <v/>
          </cell>
          <cell r="R9" t="str">
            <v/>
          </cell>
          <cell r="S9" t="str">
            <v/>
          </cell>
          <cell r="T9" t="str">
            <v/>
          </cell>
          <cell r="U9" t="str">
            <v/>
          </cell>
          <cell r="V9" t="str">
            <v/>
          </cell>
          <cell r="W9" t="str">
            <v/>
          </cell>
          <cell r="X9" t="str">
            <v/>
          </cell>
          <cell r="Y9" t="str">
            <v/>
          </cell>
          <cell r="Z9" t="str">
            <v/>
          </cell>
          <cell r="AA9" t="str">
            <v/>
          </cell>
          <cell r="AB9" t="str">
            <v/>
          </cell>
          <cell r="AC9" t="str">
            <v/>
          </cell>
          <cell r="AD9" t="str">
            <v/>
          </cell>
          <cell r="AE9" t="str">
            <v/>
          </cell>
          <cell r="AF9" t="str">
            <v/>
          </cell>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cell r="BA9" t="str">
            <v/>
          </cell>
          <cell r="BB9" t="str">
            <v/>
          </cell>
          <cell r="BC9" t="str">
            <v/>
          </cell>
          <cell r="BD9" t="str">
            <v/>
          </cell>
          <cell r="BE9" t="str">
            <v/>
          </cell>
          <cell r="BF9" t="str">
            <v/>
          </cell>
          <cell r="BG9" t="str">
            <v/>
          </cell>
          <cell r="BH9" t="str">
            <v/>
          </cell>
          <cell r="BI9" t="str">
            <v/>
          </cell>
          <cell r="BJ9" t="str">
            <v/>
          </cell>
          <cell r="BK9" t="str">
            <v/>
          </cell>
          <cell r="BL9" t="str">
            <v/>
          </cell>
          <cell r="BM9" t="str">
            <v/>
          </cell>
          <cell r="BN9" t="str">
            <v/>
          </cell>
          <cell r="BO9" t="str">
            <v/>
          </cell>
          <cell r="BP9" t="str">
            <v/>
          </cell>
          <cell r="BQ9" t="str">
            <v/>
          </cell>
          <cell r="BR9" t="str">
            <v/>
          </cell>
          <cell r="BS9" t="str">
            <v/>
          </cell>
          <cell r="BT9" t="str">
            <v/>
          </cell>
          <cell r="BU9" t="str">
            <v/>
          </cell>
          <cell r="BV9" t="str">
            <v/>
          </cell>
          <cell r="BW9" t="str">
            <v/>
          </cell>
          <cell r="BX9" t="str">
            <v/>
          </cell>
          <cell r="BY9" t="str">
            <v/>
          </cell>
          <cell r="BZ9" t="str">
            <v/>
          </cell>
          <cell r="CA9" t="str">
            <v/>
          </cell>
          <cell r="CB9" t="str">
            <v/>
          </cell>
          <cell r="CC9" t="str">
            <v/>
          </cell>
          <cell r="CD9" t="str">
            <v/>
          </cell>
          <cell r="CE9" t="str">
            <v/>
          </cell>
          <cell r="CF9" t="str">
            <v/>
          </cell>
          <cell r="CI9">
            <v>0.14888038211561133</v>
          </cell>
          <cell r="CJ9">
            <v>0.23765870149977492</v>
          </cell>
          <cell r="CK9">
            <v>0.31823094487078324</v>
          </cell>
          <cell r="CL9">
            <v>0.37464909836477117</v>
          </cell>
          <cell r="CM9">
            <v>0.4211146818586658</v>
          </cell>
          <cell r="CN9">
            <v>0.48318709625850575</v>
          </cell>
          <cell r="CO9">
            <v>0.56784779591795764</v>
          </cell>
          <cell r="CP9">
            <v>0.62832192443774026</v>
          </cell>
          <cell r="CQ9">
            <v>0.73251685463249561</v>
          </cell>
          <cell r="CR9">
            <v>0.80492110635796732</v>
          </cell>
          <cell r="CS9">
            <v>0.90403233502748481</v>
          </cell>
          <cell r="CT9">
            <v>1</v>
          </cell>
        </row>
        <row r="10">
          <cell r="A10" t="str">
            <v>Capão Redondo</v>
          </cell>
          <cell r="B10">
            <v>99685</v>
          </cell>
          <cell r="C10">
            <v>1.2229000000000001</v>
          </cell>
          <cell r="D10">
            <v>0</v>
          </cell>
          <cell r="E10">
            <v>0</v>
          </cell>
          <cell r="F10">
            <v>1.4800000000000001E-2</v>
          </cell>
          <cell r="G10">
            <v>1.208</v>
          </cell>
          <cell r="H10" t="str">
            <v>Capão Redondo</v>
          </cell>
          <cell r="I10">
            <v>99737</v>
          </cell>
          <cell r="J10">
            <v>0.58579999999999999</v>
          </cell>
          <cell r="K10">
            <v>0.17330000000000001</v>
          </cell>
          <cell r="L10">
            <v>0</v>
          </cell>
          <cell r="M10">
            <v>9.8599999999999993E-2</v>
          </cell>
          <cell r="N10">
            <v>0.31390000000000001</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I10">
            <v>0.15657682780598403</v>
          </cell>
          <cell r="CJ10">
            <v>0.21639080243420417</v>
          </cell>
          <cell r="CK10">
            <v>0.28928542666992718</v>
          </cell>
          <cell r="CL10">
            <v>0.34650432304648421</v>
          </cell>
          <cell r="CM10">
            <v>0.40370931618885203</v>
          </cell>
          <cell r="CN10">
            <v>0.44607715367069123</v>
          </cell>
          <cell r="CO10">
            <v>0.53913814039483376</v>
          </cell>
          <cell r="CP10">
            <v>0.60047477816642192</v>
          </cell>
          <cell r="CQ10">
            <v>0.71915908496509295</v>
          </cell>
          <cell r="CR10">
            <v>0.77573791793549274</v>
          </cell>
          <cell r="CS10">
            <v>0.85656310725003038</v>
          </cell>
          <cell r="CT10">
            <v>1</v>
          </cell>
        </row>
        <row r="11">
          <cell r="A11" t="str">
            <v>Carapicuíba</v>
          </cell>
          <cell r="B11">
            <v>103587</v>
          </cell>
          <cell r="C11">
            <v>1.4974000000000001</v>
          </cell>
          <cell r="D11">
            <v>0</v>
          </cell>
          <cell r="E11">
            <v>0</v>
          </cell>
          <cell r="F11">
            <v>9.8599999999999993E-2</v>
          </cell>
          <cell r="G11">
            <v>1.3987000000000001</v>
          </cell>
          <cell r="H11" t="str">
            <v>Carapicuíba</v>
          </cell>
          <cell r="I11">
            <v>103558</v>
          </cell>
          <cell r="J11">
            <v>0.72929999999999995</v>
          </cell>
          <cell r="K11">
            <v>0</v>
          </cell>
          <cell r="L11">
            <v>0</v>
          </cell>
          <cell r="M11">
            <v>7.7899999999999997E-2</v>
          </cell>
          <cell r="N11">
            <v>0.65149999999999997</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cell r="AV11" t="str">
            <v/>
          </cell>
          <cell r="AW11" t="str">
            <v/>
          </cell>
          <cell r="AX11" t="str">
            <v/>
          </cell>
          <cell r="AY11" t="str">
            <v/>
          </cell>
          <cell r="AZ11" t="str">
            <v/>
          </cell>
          <cell r="BA11" t="str">
            <v/>
          </cell>
          <cell r="BB11" t="str">
            <v/>
          </cell>
          <cell r="BC11" t="str">
            <v/>
          </cell>
          <cell r="BD11" t="str">
            <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F11" t="str">
            <v/>
          </cell>
          <cell r="CI11">
            <v>0.12012138460178526</v>
          </cell>
          <cell r="CJ11">
            <v>0.18229498585230267</v>
          </cell>
          <cell r="CK11">
            <v>0.29876952185439731</v>
          </cell>
          <cell r="CL11">
            <v>0.36138228512127807</v>
          </cell>
          <cell r="CM11">
            <v>0.44518639384460251</v>
          </cell>
          <cell r="CN11">
            <v>0.49969038778122526</v>
          </cell>
          <cell r="CO11">
            <v>0.60251490667390173</v>
          </cell>
          <cell r="CP11">
            <v>0.66204329536505546</v>
          </cell>
          <cell r="CQ11">
            <v>0.76407610555970917</v>
          </cell>
          <cell r="CR11">
            <v>0.82037073684910788</v>
          </cell>
          <cell r="CS11">
            <v>0.88763886545622162</v>
          </cell>
          <cell r="CT11">
            <v>1</v>
          </cell>
        </row>
        <row r="12">
          <cell r="A12" t="str">
            <v>Casa Verde</v>
          </cell>
          <cell r="B12">
            <v>253198</v>
          </cell>
          <cell r="C12">
            <v>0.43690000000000001</v>
          </cell>
          <cell r="D12">
            <v>0</v>
          </cell>
          <cell r="E12">
            <v>0</v>
          </cell>
          <cell r="F12">
            <v>7.46E-2</v>
          </cell>
          <cell r="G12">
            <v>0.36230000000000001</v>
          </cell>
          <cell r="H12" t="str">
            <v>Casa Verde</v>
          </cell>
          <cell r="I12">
            <v>253101</v>
          </cell>
          <cell r="J12">
            <v>0.98360000000000003</v>
          </cell>
          <cell r="K12">
            <v>0.54310000000000003</v>
          </cell>
          <cell r="L12">
            <v>7.9100000000000004E-2</v>
          </cell>
          <cell r="M12">
            <v>5.21E-2</v>
          </cell>
          <cell r="N12">
            <v>0.30930000000000002</v>
          </cell>
          <cell r="O12" t="str">
            <v/>
          </cell>
          <cell r="P12" t="str">
            <v/>
          </cell>
          <cell r="Q12" t="str">
            <v/>
          </cell>
          <cell r="R12" t="str">
            <v/>
          </cell>
          <cell r="S12" t="str">
            <v/>
          </cell>
          <cell r="T12" t="str">
            <v/>
          </cell>
          <cell r="U12" t="str">
            <v/>
          </cell>
          <cell r="V12" t="str">
            <v/>
          </cell>
          <cell r="W12" t="str">
            <v/>
          </cell>
          <cell r="X12" t="str">
            <v/>
          </cell>
          <cell r="Y12" t="str">
            <v/>
          </cell>
          <cell r="Z12" t="str">
            <v/>
          </cell>
          <cell r="AA12" t="str">
            <v/>
          </cell>
          <cell r="AB12" t="str">
            <v/>
          </cell>
          <cell r="AC12" t="str">
            <v/>
          </cell>
          <cell r="AD12" t="str">
            <v/>
          </cell>
          <cell r="AE12" t="str">
            <v/>
          </cell>
          <cell r="AF12" t="str">
            <v/>
          </cell>
          <cell r="AG12" t="str">
            <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
          </cell>
          <cell r="AW12" t="str">
            <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t="str">
            <v/>
          </cell>
          <cell r="BM12" t="str">
            <v/>
          </cell>
          <cell r="BN12" t="str">
            <v/>
          </cell>
          <cell r="BO12" t="str">
            <v/>
          </cell>
          <cell r="BP12" t="str">
            <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I12">
            <v>0.11572091150984111</v>
          </cell>
          <cell r="CJ12">
            <v>0.18128064835783669</v>
          </cell>
          <cell r="CK12">
            <v>0.28001159280214016</v>
          </cell>
          <cell r="CL12">
            <v>0.34071714543919157</v>
          </cell>
          <cell r="CM12">
            <v>0.39696066044914863</v>
          </cell>
          <cell r="CN12">
            <v>0.46294696508321675</v>
          </cell>
          <cell r="CO12">
            <v>0.56989715406339858</v>
          </cell>
          <cell r="CP12">
            <v>0.62745573176494074</v>
          </cell>
          <cell r="CQ12">
            <v>0.712670414292779</v>
          </cell>
          <cell r="CR12">
            <v>0.77466899735882577</v>
          </cell>
          <cell r="CS12">
            <v>0.85418227034886396</v>
          </cell>
          <cell r="CT12">
            <v>1</v>
          </cell>
        </row>
        <row r="13">
          <cell r="A13" t="str">
            <v>Centro Jardins</v>
          </cell>
          <cell r="B13">
            <v>175580</v>
          </cell>
          <cell r="C13">
            <v>4.1700000000000001E-2</v>
          </cell>
          <cell r="D13">
            <v>1E-4</v>
          </cell>
          <cell r="E13">
            <v>1.9E-3</v>
          </cell>
          <cell r="F13">
            <v>2.75E-2</v>
          </cell>
          <cell r="G13">
            <v>1.2200000000000001E-2</v>
          </cell>
          <cell r="H13" t="str">
            <v>Centro Jardins</v>
          </cell>
          <cell r="I13">
            <v>175581</v>
          </cell>
          <cell r="J13">
            <v>0.1021</v>
          </cell>
          <cell r="K13">
            <v>4.65E-2</v>
          </cell>
          <cell r="L13">
            <v>1.4E-2</v>
          </cell>
          <cell r="M13">
            <v>8.0000000000000004E-4</v>
          </cell>
          <cell r="N13">
            <v>4.0899999999999999E-2</v>
          </cell>
          <cell r="O13" t="str">
            <v/>
          </cell>
          <cell r="P13" t="str">
            <v/>
          </cell>
          <cell r="Q13" t="str">
            <v/>
          </cell>
          <cell r="R13" t="str">
            <v/>
          </cell>
          <cell r="S13" t="str">
            <v/>
          </cell>
          <cell r="T13" t="str">
            <v/>
          </cell>
          <cell r="U13" t="str">
            <v/>
          </cell>
          <cell r="V13" t="str">
            <v/>
          </cell>
          <cell r="W13" t="str">
            <v/>
          </cell>
          <cell r="X13" t="str">
            <v/>
          </cell>
          <cell r="Y13" t="str">
            <v/>
          </cell>
          <cell r="Z13" t="str">
            <v/>
          </cell>
          <cell r="AA13" t="str">
            <v/>
          </cell>
          <cell r="AB13" t="str">
            <v/>
          </cell>
          <cell r="AC13" t="str">
            <v/>
          </cell>
          <cell r="AD13" t="str">
            <v/>
          </cell>
          <cell r="AE13" t="str">
            <v/>
          </cell>
          <cell r="AF13" t="str">
            <v/>
          </cell>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cell r="BA13" t="str">
            <v/>
          </cell>
          <cell r="BB13" t="str">
            <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I13">
            <v>4.990772570895495E-2</v>
          </cell>
          <cell r="CJ13">
            <v>8.1355114713126814E-2</v>
          </cell>
          <cell r="CK13">
            <v>0.12696069052862929</v>
          </cell>
          <cell r="CL13">
            <v>0.16673082362909791</v>
          </cell>
          <cell r="CM13">
            <v>0.19405042952221763</v>
          </cell>
          <cell r="CN13">
            <v>0.32932184466831727</v>
          </cell>
          <cell r="CO13">
            <v>0.36300261010768547</v>
          </cell>
          <cell r="CP13">
            <v>0.61736262985702428</v>
          </cell>
          <cell r="CQ13">
            <v>0.64485316491736078</v>
          </cell>
          <cell r="CR13">
            <v>0.65950674348252258</v>
          </cell>
          <cell r="CS13">
            <v>0.72393584485987261</v>
          </cell>
          <cell r="CT13">
            <v>1</v>
          </cell>
        </row>
        <row r="14">
          <cell r="A14" t="str">
            <v>Cursino</v>
          </cell>
          <cell r="B14">
            <v>116286</v>
          </cell>
          <cell r="C14">
            <v>0.84089999999999998</v>
          </cell>
          <cell r="D14">
            <v>2.7799999999999998E-2</v>
          </cell>
          <cell r="E14">
            <v>0</v>
          </cell>
          <cell r="F14">
            <v>4.9399999999999999E-2</v>
          </cell>
          <cell r="G14">
            <v>0.76359999999999995</v>
          </cell>
          <cell r="H14" t="str">
            <v>Cursino</v>
          </cell>
          <cell r="I14">
            <v>116286</v>
          </cell>
          <cell r="J14">
            <v>0.93759999999999999</v>
          </cell>
          <cell r="K14">
            <v>2.41E-2</v>
          </cell>
          <cell r="L14">
            <v>0</v>
          </cell>
          <cell r="M14">
            <v>4.07E-2</v>
          </cell>
          <cell r="N14">
            <v>0.87280000000000002</v>
          </cell>
          <cell r="O14" t="str">
            <v/>
          </cell>
          <cell r="P14" t="str">
            <v/>
          </cell>
          <cell r="Q14" t="str">
            <v/>
          </cell>
          <cell r="R14" t="str">
            <v/>
          </cell>
          <cell r="S14" t="str">
            <v/>
          </cell>
          <cell r="T14" t="str">
            <v/>
          </cell>
          <cell r="U14" t="str">
            <v/>
          </cell>
          <cell r="V14" t="str">
            <v/>
          </cell>
          <cell r="W14" t="str">
            <v/>
          </cell>
          <cell r="X14" t="str">
            <v/>
          </cell>
          <cell r="Y14" t="str">
            <v/>
          </cell>
          <cell r="Z14" t="str">
            <v/>
          </cell>
          <cell r="AA14" t="str">
            <v/>
          </cell>
          <cell r="AB14" t="str">
            <v/>
          </cell>
          <cell r="AC14" t="str">
            <v/>
          </cell>
          <cell r="AD14" t="str">
            <v/>
          </cell>
          <cell r="AE14" t="str">
            <v/>
          </cell>
          <cell r="AF14" t="str">
            <v/>
          </cell>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
          </cell>
          <cell r="AW14" t="str">
            <v/>
          </cell>
          <cell r="AX14" t="str">
            <v/>
          </cell>
          <cell r="AY14" t="str">
            <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I14">
            <v>0.10875689373153111</v>
          </cell>
          <cell r="CJ14">
            <v>0.18512277593952595</v>
          </cell>
          <cell r="CK14">
            <v>0.2522381547241358</v>
          </cell>
          <cell r="CL14">
            <v>0.32746716380783708</v>
          </cell>
          <cell r="CM14">
            <v>0.37240573829152995</v>
          </cell>
          <cell r="CN14">
            <v>0.42173148477811545</v>
          </cell>
          <cell r="CO14">
            <v>0.53850084985098867</v>
          </cell>
          <cell r="CP14">
            <v>0.65250808903525948</v>
          </cell>
          <cell r="CQ14">
            <v>0.71454379702726278</v>
          </cell>
          <cell r="CR14">
            <v>0.8486153515026027</v>
          </cell>
          <cell r="CS14">
            <v>0.90132119928425647</v>
          </cell>
          <cell r="CT14">
            <v>1</v>
          </cell>
        </row>
        <row r="15">
          <cell r="A15" t="str">
            <v>Diadema</v>
          </cell>
          <cell r="B15">
            <v>118454</v>
          </cell>
          <cell r="C15">
            <v>0.79100000000000004</v>
          </cell>
          <cell r="D15">
            <v>0</v>
          </cell>
          <cell r="E15">
            <v>0</v>
          </cell>
          <cell r="F15">
            <v>7.7200000000000005E-2</v>
          </cell>
          <cell r="G15">
            <v>0.71379999999999999</v>
          </cell>
          <cell r="H15" t="str">
            <v>Diadema</v>
          </cell>
          <cell r="I15">
            <v>118457</v>
          </cell>
          <cell r="J15">
            <v>0.81279999999999997</v>
          </cell>
          <cell r="K15">
            <v>0</v>
          </cell>
          <cell r="L15">
            <v>5.8999999999999999E-3</v>
          </cell>
          <cell r="M15">
            <v>6.9000000000000006E-2</v>
          </cell>
          <cell r="N15">
            <v>0.73780000000000001</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I15">
            <v>0.10638758976575535</v>
          </cell>
          <cell r="CJ15">
            <v>0.20244587728810917</v>
          </cell>
          <cell r="CK15">
            <v>0.32201968448007973</v>
          </cell>
          <cell r="CL15">
            <v>0.35768969828259983</v>
          </cell>
          <cell r="CM15">
            <v>0.41225586806658215</v>
          </cell>
          <cell r="CN15">
            <v>0.47359492202178061</v>
          </cell>
          <cell r="CO15">
            <v>0.58562780076535315</v>
          </cell>
          <cell r="CP15">
            <v>0.64435535569867786</v>
          </cell>
          <cell r="CQ15">
            <v>0.74593361107394784</v>
          </cell>
          <cell r="CR15">
            <v>0.80357872729760604</v>
          </cell>
          <cell r="CS15">
            <v>0.87835874119786039</v>
          </cell>
          <cell r="CT15">
            <v>1</v>
          </cell>
        </row>
        <row r="16">
          <cell r="A16" t="str">
            <v>Embu</v>
          </cell>
          <cell r="B16">
            <v>59008</v>
          </cell>
          <cell r="C16">
            <v>1.1366000000000001</v>
          </cell>
          <cell r="D16">
            <v>0</v>
          </cell>
          <cell r="E16">
            <v>9.5000000000000001E-2</v>
          </cell>
          <cell r="F16">
            <v>7.0400000000000004E-2</v>
          </cell>
          <cell r="G16">
            <v>0.97119999999999995</v>
          </cell>
          <cell r="H16" t="str">
            <v>Embu</v>
          </cell>
          <cell r="I16">
            <v>59014</v>
          </cell>
          <cell r="J16">
            <v>0.79049999999999998</v>
          </cell>
          <cell r="K16">
            <v>4.8599999999999997E-2</v>
          </cell>
          <cell r="L16">
            <v>0</v>
          </cell>
          <cell r="M16">
            <v>7.8E-2</v>
          </cell>
          <cell r="N16">
            <v>0.66390000000000005</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I16">
            <v>0.13683858918707853</v>
          </cell>
          <cell r="CJ16">
            <v>0.29519572946539535</v>
          </cell>
          <cell r="CK16">
            <v>0.38320043606662646</v>
          </cell>
          <cell r="CL16">
            <v>0.42097238780532409</v>
          </cell>
          <cell r="CM16">
            <v>0.47616500059966405</v>
          </cell>
          <cell r="CN16">
            <v>0.52232694833360738</v>
          </cell>
          <cell r="CO16">
            <v>0.59642324905112787</v>
          </cell>
          <cell r="CP16">
            <v>0.64961980039009815</v>
          </cell>
          <cell r="CQ16">
            <v>0.79518497005580657</v>
          </cell>
          <cell r="CR16">
            <v>0.85791977097542071</v>
          </cell>
          <cell r="CS16">
            <v>0.91922314595095667</v>
          </cell>
          <cell r="CT16">
            <v>1</v>
          </cell>
        </row>
        <row r="17">
          <cell r="A17" t="str">
            <v>Embu Guacu</v>
          </cell>
          <cell r="B17">
            <v>14016</v>
          </cell>
          <cell r="C17">
            <v>1.5883</v>
          </cell>
          <cell r="D17">
            <v>0</v>
          </cell>
          <cell r="E17">
            <v>0</v>
          </cell>
          <cell r="F17">
            <v>1.1000000000000001E-3</v>
          </cell>
          <cell r="G17">
            <v>1.5871999999999999</v>
          </cell>
          <cell r="H17" t="str">
            <v>Embu Guacu</v>
          </cell>
          <cell r="I17">
            <v>14016</v>
          </cell>
          <cell r="J17">
            <v>0.97870000000000001</v>
          </cell>
          <cell r="K17">
            <v>0</v>
          </cell>
          <cell r="L17">
            <v>0</v>
          </cell>
          <cell r="M17">
            <v>4.7E-2</v>
          </cell>
          <cell r="N17">
            <v>0.93169999999999997</v>
          </cell>
          <cell r="O17" t="str">
            <v/>
          </cell>
          <cell r="P17" t="str">
            <v/>
          </cell>
          <cell r="Q17" t="str">
            <v/>
          </cell>
          <cell r="R17" t="str">
            <v/>
          </cell>
          <cell r="S17" t="str">
            <v/>
          </cell>
          <cell r="T17" t="str">
            <v/>
          </cell>
          <cell r="U17" t="str">
            <v/>
          </cell>
          <cell r="V17" t="str">
            <v/>
          </cell>
          <cell r="W17" t="str">
            <v/>
          </cell>
          <cell r="X17" t="str">
            <v/>
          </cell>
          <cell r="Y17" t="str">
            <v/>
          </cell>
          <cell r="Z17" t="str">
            <v/>
          </cell>
          <cell r="AA17" t="str">
            <v/>
          </cell>
          <cell r="AB17" t="str">
            <v/>
          </cell>
          <cell r="AC17" t="str">
            <v/>
          </cell>
          <cell r="AD17" t="str">
            <v/>
          </cell>
          <cell r="AE17" t="str">
            <v/>
          </cell>
          <cell r="AF17" t="str">
            <v/>
          </cell>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I17">
            <v>9.0994238687013354E-2</v>
          </cell>
          <cell r="CJ17">
            <v>0.13655878446119971</v>
          </cell>
          <cell r="CK17">
            <v>0.21332318074651174</v>
          </cell>
          <cell r="CL17">
            <v>0.26923483133468251</v>
          </cell>
          <cell r="CM17">
            <v>0.31987229952635265</v>
          </cell>
          <cell r="CN17">
            <v>0.3772692144305243</v>
          </cell>
          <cell r="CO17">
            <v>0.47546999856790695</v>
          </cell>
          <cell r="CP17">
            <v>0.53347214000201459</v>
          </cell>
          <cell r="CQ17">
            <v>0.60775960338554769</v>
          </cell>
          <cell r="CR17">
            <v>0.7080515740705442</v>
          </cell>
          <cell r="CS17">
            <v>0.82756974965283348</v>
          </cell>
          <cell r="CT17">
            <v>1</v>
          </cell>
        </row>
        <row r="18">
          <cell r="A18" t="str">
            <v>Ermelino Matarazzo</v>
          </cell>
          <cell r="B18">
            <v>84296</v>
          </cell>
          <cell r="C18">
            <v>0.79339999999999999</v>
          </cell>
          <cell r="D18">
            <v>0.12520000000000001</v>
          </cell>
          <cell r="E18">
            <v>0</v>
          </cell>
          <cell r="F18">
            <v>2.29E-2</v>
          </cell>
          <cell r="G18">
            <v>0.64529999999999998</v>
          </cell>
          <cell r="H18" t="str">
            <v>Ermelino Matarazzo</v>
          </cell>
          <cell r="I18">
            <v>84298</v>
          </cell>
          <cell r="J18">
            <v>0.49220000000000003</v>
          </cell>
          <cell r="K18">
            <v>0</v>
          </cell>
          <cell r="L18">
            <v>0</v>
          </cell>
          <cell r="M18">
            <v>2.18E-2</v>
          </cell>
          <cell r="N18">
            <v>0.47039999999999998</v>
          </cell>
          <cell r="O18" t="str">
            <v/>
          </cell>
          <cell r="P18" t="str">
            <v/>
          </cell>
          <cell r="Q18" t="str">
            <v/>
          </cell>
          <cell r="R18" t="str">
            <v/>
          </cell>
          <cell r="S18" t="str">
            <v/>
          </cell>
          <cell r="T18" t="str">
            <v/>
          </cell>
          <cell r="U18" t="str">
            <v/>
          </cell>
          <cell r="V18" t="str">
            <v/>
          </cell>
          <cell r="W18" t="str">
            <v/>
          </cell>
          <cell r="X18" t="str">
            <v/>
          </cell>
          <cell r="Y18" t="str">
            <v/>
          </cell>
          <cell r="Z18" t="str">
            <v/>
          </cell>
          <cell r="AA18" t="str">
            <v/>
          </cell>
          <cell r="AB18" t="str">
            <v/>
          </cell>
          <cell r="AC18" t="str">
            <v/>
          </cell>
          <cell r="AD18" t="str">
            <v/>
          </cell>
          <cell r="AE18" t="str">
            <v/>
          </cell>
          <cell r="AF18" t="str">
            <v/>
          </cell>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I18">
            <v>0.16200861793317303</v>
          </cell>
          <cell r="CJ18">
            <v>0.2259699220010335</v>
          </cell>
          <cell r="CK18">
            <v>0.29187342853414505</v>
          </cell>
          <cell r="CL18">
            <v>0.34683276813858094</v>
          </cell>
          <cell r="CM18">
            <v>0.40300248904037789</v>
          </cell>
          <cell r="CN18">
            <v>0.44056310763555728</v>
          </cell>
          <cell r="CO18">
            <v>0.48593208993161779</v>
          </cell>
          <cell r="CP18">
            <v>0.53282759204573737</v>
          </cell>
          <cell r="CQ18">
            <v>0.60506359334609827</v>
          </cell>
          <cell r="CR18">
            <v>0.65072680399131566</v>
          </cell>
          <cell r="CS18">
            <v>0.86967248435713118</v>
          </cell>
          <cell r="CT18">
            <v>1</v>
          </cell>
        </row>
        <row r="19">
          <cell r="A19" t="str">
            <v>Guaianazes</v>
          </cell>
          <cell r="B19">
            <v>60485</v>
          </cell>
          <cell r="C19">
            <v>0.34710000000000002</v>
          </cell>
          <cell r="D19">
            <v>7.0000000000000001E-3</v>
          </cell>
          <cell r="E19">
            <v>0</v>
          </cell>
          <cell r="F19">
            <v>5.8999999999999999E-3</v>
          </cell>
          <cell r="G19">
            <v>0.3342</v>
          </cell>
          <cell r="H19" t="str">
            <v>Guaianazes</v>
          </cell>
          <cell r="I19">
            <v>60484</v>
          </cell>
          <cell r="J19">
            <v>0.4844</v>
          </cell>
          <cell r="K19">
            <v>0</v>
          </cell>
          <cell r="L19">
            <v>0</v>
          </cell>
          <cell r="M19">
            <v>2.2700000000000001E-2</v>
          </cell>
          <cell r="N19">
            <v>0.4617</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I19">
            <v>0.18712625617617604</v>
          </cell>
          <cell r="CJ19">
            <v>0.28979782641076507</v>
          </cell>
          <cell r="CK19">
            <v>0.38095769630477821</v>
          </cell>
          <cell r="CL19">
            <v>0.41564962769300429</v>
          </cell>
          <cell r="CM19">
            <v>0.48605164953267616</v>
          </cell>
          <cell r="CN19">
            <v>0.53942399312720435</v>
          </cell>
          <cell r="CO19">
            <v>0.65059266098558788</v>
          </cell>
          <cell r="CP19">
            <v>0.70550296477741725</v>
          </cell>
          <cell r="CQ19">
            <v>0.74665109841572963</v>
          </cell>
          <cell r="CR19">
            <v>0.78859983211678863</v>
          </cell>
          <cell r="CS19">
            <v>0.90788662609208959</v>
          </cell>
          <cell r="CT19">
            <v>1</v>
          </cell>
        </row>
        <row r="20">
          <cell r="A20" t="str">
            <v>Interlagos</v>
          </cell>
          <cell r="B20">
            <v>57737</v>
          </cell>
          <cell r="C20">
            <v>0.56740000000000002</v>
          </cell>
          <cell r="D20">
            <v>0</v>
          </cell>
          <cell r="E20">
            <v>0</v>
          </cell>
          <cell r="F20">
            <v>5.21E-2</v>
          </cell>
          <cell r="G20">
            <v>0.51529999999999998</v>
          </cell>
          <cell r="H20" t="str">
            <v>Interlagos</v>
          </cell>
          <cell r="I20">
            <v>57703</v>
          </cell>
          <cell r="J20">
            <v>0.97960000000000003</v>
          </cell>
          <cell r="K20">
            <v>0</v>
          </cell>
          <cell r="L20">
            <v>0</v>
          </cell>
          <cell r="M20">
            <v>0.37209999999999999</v>
          </cell>
          <cell r="N20">
            <v>0.60750000000000004</v>
          </cell>
          <cell r="O20" t="str">
            <v/>
          </cell>
          <cell r="P20" t="str">
            <v/>
          </cell>
          <cell r="Q20" t="str">
            <v/>
          </cell>
          <cell r="R20" t="str">
            <v/>
          </cell>
          <cell r="S20" t="str">
            <v/>
          </cell>
          <cell r="T20" t="str">
            <v/>
          </cell>
          <cell r="U20" t="str">
            <v/>
          </cell>
          <cell r="V20" t="str">
            <v/>
          </cell>
          <cell r="W20" t="str">
            <v/>
          </cell>
          <cell r="X20" t="str">
            <v/>
          </cell>
          <cell r="Y20" t="str">
            <v/>
          </cell>
          <cell r="Z20" t="str">
            <v/>
          </cell>
          <cell r="AA20" t="str">
            <v/>
          </cell>
          <cell r="AB20" t="str">
            <v/>
          </cell>
          <cell r="AC20" t="str">
            <v/>
          </cell>
          <cell r="AD20" t="str">
            <v/>
          </cell>
          <cell r="AE20" t="str">
            <v/>
          </cell>
          <cell r="AF20" t="str">
            <v/>
          </cell>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I20">
            <v>0.16678787516178972</v>
          </cell>
          <cell r="CJ20">
            <v>0.25975486552168925</v>
          </cell>
          <cell r="CK20">
            <v>0.35118595987966789</v>
          </cell>
          <cell r="CL20">
            <v>0.37876664134593285</v>
          </cell>
          <cell r="CM20">
            <v>0.4227695835665512</v>
          </cell>
          <cell r="CN20">
            <v>0.47882935370883056</v>
          </cell>
          <cell r="CO20">
            <v>0.56635513057387221</v>
          </cell>
          <cell r="CP20">
            <v>0.65000520650478011</v>
          </cell>
          <cell r="CQ20">
            <v>0.72368168093938567</v>
          </cell>
          <cell r="CR20">
            <v>0.79934639674035357</v>
          </cell>
          <cell r="CS20">
            <v>0.91530430969934851</v>
          </cell>
          <cell r="CT20">
            <v>1</v>
          </cell>
        </row>
        <row r="21">
          <cell r="A21" t="str">
            <v>Itaim Paulista</v>
          </cell>
          <cell r="B21">
            <v>143286</v>
          </cell>
          <cell r="C21">
            <v>0.57350000000000001</v>
          </cell>
          <cell r="D21">
            <v>0</v>
          </cell>
          <cell r="E21">
            <v>0</v>
          </cell>
          <cell r="F21">
            <v>5.8099999999999999E-2</v>
          </cell>
          <cell r="G21">
            <v>0.51539999999999997</v>
          </cell>
          <cell r="H21" t="str">
            <v>Itaim Paulista</v>
          </cell>
          <cell r="I21">
            <v>143286</v>
          </cell>
          <cell r="J21">
            <v>1.4772000000000001</v>
          </cell>
          <cell r="K21">
            <v>0</v>
          </cell>
          <cell r="L21">
            <v>0</v>
          </cell>
          <cell r="M21">
            <v>0.1701</v>
          </cell>
          <cell r="N21">
            <v>1.3070999999999999</v>
          </cell>
          <cell r="O21" t="str">
            <v/>
          </cell>
          <cell r="P21" t="str">
            <v/>
          </cell>
          <cell r="Q21" t="str">
            <v/>
          </cell>
          <cell r="R21" t="str">
            <v/>
          </cell>
          <cell r="S21" t="str">
            <v/>
          </cell>
          <cell r="T21" t="str">
            <v/>
          </cell>
          <cell r="U21" t="str">
            <v/>
          </cell>
          <cell r="V21" t="str">
            <v/>
          </cell>
          <cell r="W21" t="str">
            <v/>
          </cell>
          <cell r="X21" t="str">
            <v/>
          </cell>
          <cell r="Y21" t="str">
            <v/>
          </cell>
          <cell r="Z21" t="str">
            <v/>
          </cell>
          <cell r="AA21" t="str">
            <v/>
          </cell>
          <cell r="AB21" t="str">
            <v/>
          </cell>
          <cell r="AC21" t="str">
            <v/>
          </cell>
          <cell r="AD21" t="str">
            <v/>
          </cell>
          <cell r="AE21" t="str">
            <v/>
          </cell>
          <cell r="AF21" t="str">
            <v/>
          </cell>
          <cell r="AG21" t="str">
            <v/>
          </cell>
          <cell r="AH21" t="str">
            <v/>
          </cell>
          <cell r="AI21" t="str">
            <v/>
          </cell>
          <cell r="AJ21" t="str">
            <v/>
          </cell>
          <cell r="AK21" t="str">
            <v/>
          </cell>
          <cell r="AL21" t="str">
            <v/>
          </cell>
          <cell r="AM21" t="str">
            <v/>
          </cell>
          <cell r="AN21" t="str">
            <v/>
          </cell>
          <cell r="AO21" t="str">
            <v/>
          </cell>
          <cell r="AP21" t="str">
            <v/>
          </cell>
          <cell r="AQ21" t="str">
            <v/>
          </cell>
          <cell r="AR21" t="str">
            <v/>
          </cell>
          <cell r="AS21" t="str">
            <v/>
          </cell>
          <cell r="AT21" t="str">
            <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I21">
            <v>0.17897727450453935</v>
          </cell>
          <cell r="CJ21">
            <v>0.26388092560392828</v>
          </cell>
          <cell r="CK21">
            <v>0.34263051352309631</v>
          </cell>
          <cell r="CL21">
            <v>0.37977860929671114</v>
          </cell>
          <cell r="CM21">
            <v>0.46389633479073566</v>
          </cell>
          <cell r="CN21">
            <v>0.50736763313540012</v>
          </cell>
          <cell r="CO21">
            <v>0.61058545446944845</v>
          </cell>
          <cell r="CP21">
            <v>0.67490773607263899</v>
          </cell>
          <cell r="CQ21">
            <v>0.75123759488409225</v>
          </cell>
          <cell r="CR21">
            <v>0.81757462944947246</v>
          </cell>
          <cell r="CS21">
            <v>0.89049814637137781</v>
          </cell>
          <cell r="CT21">
            <v>1</v>
          </cell>
        </row>
        <row r="22">
          <cell r="A22" t="str">
            <v>Itapecerica da Serra</v>
          </cell>
          <cell r="B22">
            <v>9848</v>
          </cell>
          <cell r="C22">
            <v>3.0428000000000002</v>
          </cell>
          <cell r="D22">
            <v>0</v>
          </cell>
          <cell r="E22">
            <v>0</v>
          </cell>
          <cell r="F22">
            <v>1.4E-3</v>
          </cell>
          <cell r="G22">
            <v>3.0413999999999999</v>
          </cell>
          <cell r="H22" t="str">
            <v>Itapecerica da Serra</v>
          </cell>
          <cell r="I22">
            <v>9848</v>
          </cell>
          <cell r="J22">
            <v>1.9177999999999999</v>
          </cell>
          <cell r="K22">
            <v>0</v>
          </cell>
          <cell r="L22">
            <v>0</v>
          </cell>
          <cell r="M22">
            <v>0</v>
          </cell>
          <cell r="N22">
            <v>1.9177999999999999</v>
          </cell>
          <cell r="O22" t="str">
            <v/>
          </cell>
          <cell r="P22" t="str">
            <v/>
          </cell>
          <cell r="Q22" t="str">
            <v/>
          </cell>
          <cell r="R22" t="str">
            <v/>
          </cell>
          <cell r="S22" t="str">
            <v/>
          </cell>
          <cell r="T22" t="str">
            <v/>
          </cell>
          <cell r="U22" t="str">
            <v/>
          </cell>
          <cell r="V22" t="str">
            <v/>
          </cell>
          <cell r="W22" t="str">
            <v/>
          </cell>
          <cell r="X22" t="str">
            <v/>
          </cell>
          <cell r="Y22" t="str">
            <v/>
          </cell>
          <cell r="Z22" t="str">
            <v/>
          </cell>
          <cell r="AA22" t="str">
            <v/>
          </cell>
          <cell r="AB22" t="str">
            <v/>
          </cell>
          <cell r="AC22" t="str">
            <v/>
          </cell>
          <cell r="AD22" t="str">
            <v/>
          </cell>
          <cell r="AE22" t="str">
            <v/>
          </cell>
          <cell r="AF22" t="str">
            <v/>
          </cell>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I22">
            <v>0.10784107605835995</v>
          </cell>
          <cell r="CJ22">
            <v>0.18377744017606223</v>
          </cell>
          <cell r="CK22">
            <v>0.24982826734422747</v>
          </cell>
          <cell r="CL22">
            <v>0.30325504518862711</v>
          </cell>
          <cell r="CM22">
            <v>0.36256980673800909</v>
          </cell>
          <cell r="CN22">
            <v>0.40090817652011324</v>
          </cell>
          <cell r="CO22">
            <v>0.50411528070435863</v>
          </cell>
          <cell r="CP22">
            <v>0.56396137952065895</v>
          </cell>
          <cell r="CQ22">
            <v>0.67659124640833634</v>
          </cell>
          <cell r="CR22">
            <v>0.7795330674738612</v>
          </cell>
          <cell r="CS22">
            <v>0.89572129013939106</v>
          </cell>
          <cell r="CT22">
            <v>1</v>
          </cell>
        </row>
        <row r="23">
          <cell r="A23" t="str">
            <v>Itapecerica da Serra-Centro</v>
          </cell>
          <cell r="B23">
            <v>23752</v>
          </cell>
          <cell r="C23">
            <v>1.7482</v>
          </cell>
          <cell r="D23">
            <v>0</v>
          </cell>
          <cell r="E23">
            <v>0</v>
          </cell>
          <cell r="F23">
            <v>6.6500000000000004E-2</v>
          </cell>
          <cell r="G23">
            <v>1.6817</v>
          </cell>
          <cell r="H23" t="str">
            <v>Itapecerica da Serra-Centro</v>
          </cell>
          <cell r="I23">
            <v>23752</v>
          </cell>
          <cell r="J23">
            <v>0.99239999999999995</v>
          </cell>
          <cell r="K23">
            <v>0</v>
          </cell>
          <cell r="L23">
            <v>0</v>
          </cell>
          <cell r="M23">
            <v>0</v>
          </cell>
          <cell r="N23">
            <v>0.99239999999999995</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I23">
            <v>8.5675517454376779E-2</v>
          </cell>
          <cell r="CJ23">
            <v>0.18811610359270542</v>
          </cell>
          <cell r="CK23">
            <v>0.26144708410734968</v>
          </cell>
          <cell r="CL23">
            <v>0.32515547949029822</v>
          </cell>
          <cell r="CM23">
            <v>0.41073526475619759</v>
          </cell>
          <cell r="CN23">
            <v>0.44693432078876194</v>
          </cell>
          <cell r="CO23">
            <v>0.50709674186960263</v>
          </cell>
          <cell r="CP23">
            <v>0.54043620961716887</v>
          </cell>
          <cell r="CQ23">
            <v>0.68586750667327501</v>
          </cell>
          <cell r="CR23">
            <v>0.79363990958737174</v>
          </cell>
          <cell r="CS23">
            <v>0.89656750981322464</v>
          </cell>
          <cell r="CT23">
            <v>1</v>
          </cell>
        </row>
        <row r="24">
          <cell r="A24" t="str">
            <v>Itapevi</v>
          </cell>
          <cell r="B24">
            <v>47569</v>
          </cell>
          <cell r="C24">
            <v>1.2884</v>
          </cell>
          <cell r="D24">
            <v>0</v>
          </cell>
          <cell r="E24">
            <v>0</v>
          </cell>
          <cell r="F24">
            <v>0.1089</v>
          </cell>
          <cell r="G24">
            <v>1.1795</v>
          </cell>
          <cell r="H24" t="str">
            <v>Itapevi</v>
          </cell>
          <cell r="I24">
            <v>47596</v>
          </cell>
          <cell r="J24">
            <v>1.7823</v>
          </cell>
          <cell r="K24">
            <v>0</v>
          </cell>
          <cell r="L24">
            <v>0</v>
          </cell>
          <cell r="M24">
            <v>4.4200000000000003E-2</v>
          </cell>
          <cell r="N24">
            <v>1.7381</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I24">
            <v>0.16797369278265303</v>
          </cell>
          <cell r="CJ24">
            <v>0.26312376669953613</v>
          </cell>
          <cell r="CK24">
            <v>0.34327713207497257</v>
          </cell>
          <cell r="CL24">
            <v>0.41015540676922835</v>
          </cell>
          <cell r="CM24">
            <v>0.47179917684988859</v>
          </cell>
          <cell r="CN24">
            <v>0.51351014326262601</v>
          </cell>
          <cell r="CO24">
            <v>0.5955489166955521</v>
          </cell>
          <cell r="CP24">
            <v>0.6441389036603693</v>
          </cell>
          <cell r="CQ24">
            <v>0.73513935156989185</v>
          </cell>
          <cell r="CR24">
            <v>0.79476957774052526</v>
          </cell>
          <cell r="CS24">
            <v>0.91462999162476999</v>
          </cell>
          <cell r="CT24">
            <v>1</v>
          </cell>
        </row>
        <row r="25">
          <cell r="A25" t="str">
            <v>Itaquera-Iguatemi</v>
          </cell>
          <cell r="B25">
            <v>244138</v>
          </cell>
          <cell r="C25">
            <v>1.0592999999999999</v>
          </cell>
          <cell r="D25">
            <v>7.7100000000000002E-2</v>
          </cell>
          <cell r="E25">
            <v>0</v>
          </cell>
          <cell r="F25">
            <v>0.20399999999999999</v>
          </cell>
          <cell r="G25">
            <v>0.7782</v>
          </cell>
          <cell r="H25" t="str">
            <v>Itaquera-Iguatemi</v>
          </cell>
          <cell r="I25">
            <v>244113</v>
          </cell>
          <cell r="J25">
            <v>0.83979999999999999</v>
          </cell>
          <cell r="K25">
            <v>0</v>
          </cell>
          <cell r="L25">
            <v>0</v>
          </cell>
          <cell r="M25">
            <v>0.13150000000000001</v>
          </cell>
          <cell r="N25">
            <v>0.70820000000000005</v>
          </cell>
          <cell r="O25" t="str">
            <v/>
          </cell>
          <cell r="P25" t="str">
            <v/>
          </cell>
          <cell r="Q25" t="str">
            <v/>
          </cell>
          <cell r="R25" t="str">
            <v/>
          </cell>
          <cell r="S25" t="str">
            <v/>
          </cell>
          <cell r="T25" t="str">
            <v/>
          </cell>
          <cell r="U25" t="str">
            <v/>
          </cell>
          <cell r="V25" t="str">
            <v/>
          </cell>
          <cell r="W25" t="str">
            <v/>
          </cell>
          <cell r="X25" t="str">
            <v/>
          </cell>
          <cell r="Y25" t="str">
            <v/>
          </cell>
          <cell r="Z25" t="str">
            <v/>
          </cell>
          <cell r="AA25" t="str">
            <v/>
          </cell>
          <cell r="AB25" t="str">
            <v/>
          </cell>
          <cell r="AC25" t="str">
            <v/>
          </cell>
          <cell r="AD25" t="str">
            <v/>
          </cell>
          <cell r="AE25" t="str">
            <v/>
          </cell>
          <cell r="AF25" t="str">
            <v/>
          </cell>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I25">
            <v>0.1446081954007955</v>
          </cell>
          <cell r="CJ25">
            <v>0.21228184808838163</v>
          </cell>
          <cell r="CK25">
            <v>0.31228124878175767</v>
          </cell>
          <cell r="CL25">
            <v>0.36192776074764149</v>
          </cell>
          <cell r="CM25">
            <v>0.43898204325245976</v>
          </cell>
          <cell r="CN25">
            <v>0.50462230998929214</v>
          </cell>
          <cell r="CO25">
            <v>0.58699652601555796</v>
          </cell>
          <cell r="CP25">
            <v>0.66015363856634313</v>
          </cell>
          <cell r="CQ25">
            <v>0.74060587957633839</v>
          </cell>
          <cell r="CR25">
            <v>0.79511175052006378</v>
          </cell>
          <cell r="CS25">
            <v>0.87725443577745632</v>
          </cell>
          <cell r="CT25">
            <v>1</v>
          </cell>
        </row>
        <row r="26">
          <cell r="A26" t="str">
            <v>Jabaquara</v>
          </cell>
          <cell r="B26">
            <v>121116</v>
          </cell>
          <cell r="C26">
            <v>0.32529999999999998</v>
          </cell>
          <cell r="D26">
            <v>0</v>
          </cell>
          <cell r="E26">
            <v>0</v>
          </cell>
          <cell r="F26">
            <v>4.8099999999999997E-2</v>
          </cell>
          <cell r="G26">
            <v>0.2772</v>
          </cell>
          <cell r="H26" t="str">
            <v>Jabaquara</v>
          </cell>
          <cell r="I26">
            <v>121118</v>
          </cell>
          <cell r="J26">
            <v>0.45350000000000001</v>
          </cell>
          <cell r="K26">
            <v>9.4899999999999998E-2</v>
          </cell>
          <cell r="L26">
            <v>0</v>
          </cell>
          <cell r="M26">
            <v>4.3900000000000002E-2</v>
          </cell>
          <cell r="N26">
            <v>0.31469999999999998</v>
          </cell>
          <cell r="O26" t="str">
            <v/>
          </cell>
          <cell r="P26" t="str">
            <v/>
          </cell>
          <cell r="Q26" t="str">
            <v/>
          </cell>
          <cell r="R26" t="str">
            <v/>
          </cell>
          <cell r="S26" t="str">
            <v/>
          </cell>
          <cell r="T26" t="str">
            <v/>
          </cell>
          <cell r="U26" t="str">
            <v/>
          </cell>
          <cell r="V26" t="str">
            <v/>
          </cell>
          <cell r="W26" t="str">
            <v/>
          </cell>
          <cell r="X26" t="str">
            <v/>
          </cell>
          <cell r="Y26" t="str">
            <v/>
          </cell>
          <cell r="Z26" t="str">
            <v/>
          </cell>
          <cell r="AA26" t="str">
            <v/>
          </cell>
          <cell r="AB26" t="str">
            <v/>
          </cell>
          <cell r="AC26" t="str">
            <v/>
          </cell>
          <cell r="AD26" t="str">
            <v/>
          </cell>
          <cell r="AE26" t="str">
            <v/>
          </cell>
          <cell r="AF26" t="str">
            <v/>
          </cell>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I26">
            <v>0.13049557965267486</v>
          </cell>
          <cell r="CJ26">
            <v>0.19841398156787607</v>
          </cell>
          <cell r="CK26">
            <v>0.27316883871337744</v>
          </cell>
          <cell r="CL26">
            <v>0.32766683257991364</v>
          </cell>
          <cell r="CM26">
            <v>0.37568027997748543</v>
          </cell>
          <cell r="CN26">
            <v>0.43836542676029622</v>
          </cell>
          <cell r="CO26">
            <v>0.55184608976612914</v>
          </cell>
          <cell r="CP26">
            <v>0.60646165352299342</v>
          </cell>
          <cell r="CQ26">
            <v>0.72989767572450415</v>
          </cell>
          <cell r="CR26">
            <v>0.80995117585782106</v>
          </cell>
          <cell r="CS26">
            <v>0.90597280463404606</v>
          </cell>
          <cell r="CT26">
            <v>1</v>
          </cell>
        </row>
        <row r="27">
          <cell r="A27" t="str">
            <v>Jaçanã</v>
          </cell>
          <cell r="B27">
            <v>72513</v>
          </cell>
          <cell r="C27">
            <v>1.0341</v>
          </cell>
          <cell r="D27">
            <v>0</v>
          </cell>
          <cell r="E27">
            <v>0</v>
          </cell>
          <cell r="F27">
            <v>0.1343</v>
          </cell>
          <cell r="G27">
            <v>0.89980000000000004</v>
          </cell>
          <cell r="H27" t="str">
            <v>Jaçanã</v>
          </cell>
          <cell r="I27">
            <v>72516</v>
          </cell>
          <cell r="J27">
            <v>0.64639999999999997</v>
          </cell>
          <cell r="K27">
            <v>5.3400000000000003E-2</v>
          </cell>
          <cell r="L27">
            <v>7.0000000000000001E-3</v>
          </cell>
          <cell r="M27">
            <v>6.0100000000000001E-2</v>
          </cell>
          <cell r="N27">
            <v>0.52600000000000002</v>
          </cell>
          <cell r="O27" t="str">
            <v/>
          </cell>
          <cell r="P27" t="str">
            <v/>
          </cell>
          <cell r="Q27" t="str">
            <v/>
          </cell>
          <cell r="R27" t="str">
            <v/>
          </cell>
          <cell r="S27" t="str">
            <v/>
          </cell>
          <cell r="T27" t="str">
            <v/>
          </cell>
          <cell r="U27" t="str">
            <v/>
          </cell>
          <cell r="V27" t="str">
            <v/>
          </cell>
          <cell r="W27" t="str">
            <v/>
          </cell>
          <cell r="X27" t="str">
            <v/>
          </cell>
          <cell r="Y27" t="str">
            <v/>
          </cell>
          <cell r="Z27" t="str">
            <v/>
          </cell>
          <cell r="AA27" t="str">
            <v/>
          </cell>
          <cell r="AB27" t="str">
            <v/>
          </cell>
          <cell r="AC27" t="str">
            <v/>
          </cell>
          <cell r="AD27" t="str">
            <v/>
          </cell>
          <cell r="AE27" t="str">
            <v/>
          </cell>
          <cell r="AF27" t="str">
            <v/>
          </cell>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I27">
            <v>0.11421366756914363</v>
          </cell>
          <cell r="CJ27">
            <v>0.20559189048612247</v>
          </cell>
          <cell r="CK27">
            <v>0.2920049089505391</v>
          </cell>
          <cell r="CL27">
            <v>0.3392488902008704</v>
          </cell>
          <cell r="CM27">
            <v>0.41146215115535312</v>
          </cell>
          <cell r="CN27">
            <v>0.47196021291050583</v>
          </cell>
          <cell r="CO27">
            <v>0.61749540744715836</v>
          </cell>
          <cell r="CP27">
            <v>0.67248891298103608</v>
          </cell>
          <cell r="CQ27">
            <v>0.72342770951459145</v>
          </cell>
          <cell r="CR27">
            <v>0.77109027061439295</v>
          </cell>
          <cell r="CS27">
            <v>0.88180699873467394</v>
          </cell>
          <cell r="CT27">
            <v>1</v>
          </cell>
        </row>
        <row r="28">
          <cell r="A28" t="str">
            <v>Jaguaré</v>
          </cell>
          <cell r="B28">
            <v>84363</v>
          </cell>
          <cell r="C28">
            <v>0.54410000000000003</v>
          </cell>
          <cell r="D28">
            <v>0</v>
          </cell>
          <cell r="E28">
            <v>0</v>
          </cell>
          <cell r="F28">
            <v>2.2200000000000001E-2</v>
          </cell>
          <cell r="G28">
            <v>0.52190000000000003</v>
          </cell>
          <cell r="H28" t="str">
            <v>Jaguaré</v>
          </cell>
          <cell r="I28">
            <v>84355</v>
          </cell>
          <cell r="J28">
            <v>0.61339999999999995</v>
          </cell>
          <cell r="K28">
            <v>0</v>
          </cell>
          <cell r="L28">
            <v>2.0000000000000001E-4</v>
          </cell>
          <cell r="M28">
            <v>2.87E-2</v>
          </cell>
          <cell r="N28">
            <v>0.58440000000000003</v>
          </cell>
          <cell r="O28" t="str">
            <v/>
          </cell>
          <cell r="P28" t="str">
            <v/>
          </cell>
          <cell r="Q28" t="str">
            <v/>
          </cell>
          <cell r="R28" t="str">
            <v/>
          </cell>
          <cell r="S28" t="str">
            <v/>
          </cell>
          <cell r="T28" t="str">
            <v/>
          </cell>
          <cell r="U28" t="str">
            <v/>
          </cell>
          <cell r="V28" t="str">
            <v/>
          </cell>
          <cell r="W28" t="str">
            <v/>
          </cell>
          <cell r="X28" t="str">
            <v/>
          </cell>
          <cell r="Y28" t="str">
            <v/>
          </cell>
          <cell r="Z28" t="str">
            <v/>
          </cell>
          <cell r="AA28" t="str">
            <v/>
          </cell>
          <cell r="AB28" t="str">
            <v/>
          </cell>
          <cell r="AC28" t="str">
            <v/>
          </cell>
          <cell r="AD28" t="str">
            <v/>
          </cell>
          <cell r="AE28" t="str">
            <v/>
          </cell>
          <cell r="AF28" t="str">
            <v/>
          </cell>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I28">
            <v>0.11895461535766036</v>
          </cell>
          <cell r="CJ28">
            <v>0.24990565574892296</v>
          </cell>
          <cell r="CK28">
            <v>0.35602382779172631</v>
          </cell>
          <cell r="CL28">
            <v>0.39230481566363584</v>
          </cell>
          <cell r="CM28">
            <v>0.47055985603871053</v>
          </cell>
          <cell r="CN28">
            <v>0.51176229444269594</v>
          </cell>
          <cell r="CO28">
            <v>0.56415877231672196</v>
          </cell>
          <cell r="CP28">
            <v>0.60301229682520918</v>
          </cell>
          <cell r="CQ28">
            <v>0.70506796557759877</v>
          </cell>
          <cell r="CR28">
            <v>0.78064016468116204</v>
          </cell>
          <cell r="CS28">
            <v>0.8626686489163824</v>
          </cell>
          <cell r="CT28">
            <v>1</v>
          </cell>
        </row>
        <row r="29">
          <cell r="A29" t="str">
            <v>Jandira</v>
          </cell>
          <cell r="B29">
            <v>29549</v>
          </cell>
          <cell r="C29">
            <v>0.40739999999999998</v>
          </cell>
          <cell r="D29">
            <v>0</v>
          </cell>
          <cell r="E29">
            <v>0</v>
          </cell>
          <cell r="F29">
            <v>2.9000000000000001E-2</v>
          </cell>
          <cell r="G29">
            <v>0.3785</v>
          </cell>
          <cell r="H29" t="str">
            <v>Jandira</v>
          </cell>
          <cell r="I29">
            <v>29549</v>
          </cell>
          <cell r="J29">
            <v>0.55389999999999995</v>
          </cell>
          <cell r="K29">
            <v>0</v>
          </cell>
          <cell r="L29">
            <v>0</v>
          </cell>
          <cell r="M29">
            <v>4.41E-2</v>
          </cell>
          <cell r="N29">
            <v>0.50980000000000003</v>
          </cell>
          <cell r="O29" t="str">
            <v/>
          </cell>
          <cell r="P29" t="str">
            <v/>
          </cell>
          <cell r="Q29" t="str">
            <v/>
          </cell>
          <cell r="R29" t="str">
            <v/>
          </cell>
          <cell r="S29" t="str">
            <v/>
          </cell>
          <cell r="T29" t="str">
            <v/>
          </cell>
          <cell r="U29" t="str">
            <v/>
          </cell>
          <cell r="V29" t="str">
            <v/>
          </cell>
          <cell r="W29" t="str">
            <v/>
          </cell>
          <cell r="X29" t="str">
            <v/>
          </cell>
          <cell r="Y29" t="str">
            <v/>
          </cell>
          <cell r="Z29" t="str">
            <v/>
          </cell>
          <cell r="AA29" t="str">
            <v/>
          </cell>
          <cell r="AB29" t="str">
            <v/>
          </cell>
          <cell r="AC29" t="str">
            <v/>
          </cell>
          <cell r="AD29" t="str">
            <v/>
          </cell>
          <cell r="AE29" t="str">
            <v/>
          </cell>
          <cell r="AF29" t="str">
            <v/>
          </cell>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I29">
            <v>0.17861087811161835</v>
          </cell>
          <cell r="CJ29">
            <v>0.22981595001520122</v>
          </cell>
          <cell r="CK29">
            <v>0.32559148590416209</v>
          </cell>
          <cell r="CL29">
            <v>0.3955960674108378</v>
          </cell>
          <cell r="CM29">
            <v>0.43836945636518865</v>
          </cell>
          <cell r="CN29">
            <v>0.48624218179247253</v>
          </cell>
          <cell r="CO29">
            <v>0.54697440813950182</v>
          </cell>
          <cell r="CP29">
            <v>0.61511604247742324</v>
          </cell>
          <cell r="CQ29">
            <v>0.78160981950457864</v>
          </cell>
          <cell r="CR29">
            <v>0.8210188172640176</v>
          </cell>
          <cell r="CS29">
            <v>0.89933496316751982</v>
          </cell>
          <cell r="CT29">
            <v>1</v>
          </cell>
        </row>
        <row r="30">
          <cell r="A30" t="str">
            <v>Jaraguá</v>
          </cell>
          <cell r="B30">
            <v>160220</v>
          </cell>
          <cell r="C30">
            <v>0.9597</v>
          </cell>
          <cell r="D30">
            <v>0.1893</v>
          </cell>
          <cell r="E30">
            <v>0</v>
          </cell>
          <cell r="F30">
            <v>2.1700000000000001E-2</v>
          </cell>
          <cell r="G30">
            <v>0.74880000000000002</v>
          </cell>
          <cell r="H30" t="str">
            <v>Jaraguá</v>
          </cell>
          <cell r="I30">
            <v>160270</v>
          </cell>
          <cell r="J30">
            <v>1.5940000000000001</v>
          </cell>
          <cell r="K30">
            <v>0.22969999999999999</v>
          </cell>
          <cell r="L30">
            <v>9.0300000000000005E-2</v>
          </cell>
          <cell r="M30">
            <v>0.1736</v>
          </cell>
          <cell r="N30">
            <v>1.1004</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I30">
            <v>9.7859260199812836E-2</v>
          </cell>
          <cell r="CJ30">
            <v>0.18017695567465059</v>
          </cell>
          <cell r="CK30">
            <v>0.26597327325206926</v>
          </cell>
          <cell r="CL30">
            <v>0.32611429172653256</v>
          </cell>
          <cell r="CM30">
            <v>0.41766138308816464</v>
          </cell>
          <cell r="CN30">
            <v>0.47230119605970772</v>
          </cell>
          <cell r="CO30">
            <v>0.57356241492710092</v>
          </cell>
          <cell r="CP30">
            <v>0.63265935212561608</v>
          </cell>
          <cell r="CQ30">
            <v>0.7060181089285823</v>
          </cell>
          <cell r="CR30">
            <v>0.79356126382038694</v>
          </cell>
          <cell r="CS30">
            <v>0.88430849125978828</v>
          </cell>
          <cell r="CT30">
            <v>1</v>
          </cell>
        </row>
        <row r="31">
          <cell r="A31" t="str">
            <v>Jardim São Luis</v>
          </cell>
          <cell r="B31">
            <v>73710</v>
          </cell>
          <cell r="C31">
            <v>1.5341</v>
          </cell>
          <cell r="D31">
            <v>0</v>
          </cell>
          <cell r="E31">
            <v>0</v>
          </cell>
          <cell r="F31">
            <v>5.7700000000000001E-2</v>
          </cell>
          <cell r="G31">
            <v>1.4764999999999999</v>
          </cell>
          <cell r="H31" t="str">
            <v>Jardim São Luis</v>
          </cell>
          <cell r="I31">
            <v>73710</v>
          </cell>
          <cell r="J31">
            <v>0.98760000000000003</v>
          </cell>
          <cell r="K31">
            <v>0.1666</v>
          </cell>
          <cell r="L31">
            <v>0</v>
          </cell>
          <cell r="M31">
            <v>0.17269999999999999</v>
          </cell>
          <cell r="N31">
            <v>0.64829999999999999</v>
          </cell>
          <cell r="O31" t="str">
            <v/>
          </cell>
          <cell r="P31" t="str">
            <v/>
          </cell>
          <cell r="Q31" t="str">
            <v/>
          </cell>
          <cell r="R31" t="str">
            <v/>
          </cell>
          <cell r="S31" t="str">
            <v/>
          </cell>
          <cell r="T31" t="str">
            <v/>
          </cell>
          <cell r="U31" t="str">
            <v/>
          </cell>
          <cell r="V31" t="str">
            <v/>
          </cell>
          <cell r="W31" t="str">
            <v/>
          </cell>
          <cell r="X31" t="str">
            <v/>
          </cell>
          <cell r="Y31" t="str">
            <v/>
          </cell>
          <cell r="Z31" t="str">
            <v/>
          </cell>
          <cell r="AA31" t="str">
            <v/>
          </cell>
          <cell r="AB31" t="str">
            <v/>
          </cell>
          <cell r="AC31" t="str">
            <v/>
          </cell>
          <cell r="AD31" t="str">
            <v/>
          </cell>
          <cell r="AE31" t="str">
            <v/>
          </cell>
          <cell r="AF31" t="str">
            <v/>
          </cell>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I31">
            <v>0.13704738581685208</v>
          </cell>
          <cell r="CJ31">
            <v>0.23131542536731844</v>
          </cell>
          <cell r="CK31">
            <v>0.29748849466010985</v>
          </cell>
          <cell r="CL31">
            <v>0.34092702439494416</v>
          </cell>
          <cell r="CM31">
            <v>0.41141916172585324</v>
          </cell>
          <cell r="CN31">
            <v>0.46083399933308289</v>
          </cell>
          <cell r="CO31">
            <v>0.55908044425889203</v>
          </cell>
          <cell r="CP31">
            <v>0.62885772003967333</v>
          </cell>
          <cell r="CQ31">
            <v>0.72134375174699705</v>
          </cell>
          <cell r="CR31">
            <v>0.77761183821851865</v>
          </cell>
          <cell r="CS31">
            <v>0.87906804217707601</v>
          </cell>
          <cell r="CT31">
            <v>1</v>
          </cell>
        </row>
        <row r="32">
          <cell r="A32" t="str">
            <v>Juquitiba</v>
          </cell>
          <cell r="B32">
            <v>12907</v>
          </cell>
          <cell r="C32">
            <v>4.4408000000000003</v>
          </cell>
          <cell r="D32">
            <v>0</v>
          </cell>
          <cell r="E32">
            <v>0</v>
          </cell>
          <cell r="F32">
            <v>1.4999999999999999E-2</v>
          </cell>
          <cell r="G32">
            <v>4.4259000000000004</v>
          </cell>
          <cell r="H32" t="str">
            <v>Juquitiba</v>
          </cell>
          <cell r="I32">
            <v>12907</v>
          </cell>
          <cell r="J32">
            <v>5.0106999999999999</v>
          </cell>
          <cell r="K32">
            <v>0</v>
          </cell>
          <cell r="L32">
            <v>0</v>
          </cell>
          <cell r="M32">
            <v>0.1394</v>
          </cell>
          <cell r="N32">
            <v>4.8712999999999997</v>
          </cell>
          <cell r="O32" t="str">
            <v/>
          </cell>
          <cell r="P32" t="str">
            <v/>
          </cell>
          <cell r="Q32" t="str">
            <v/>
          </cell>
          <cell r="R32" t="str">
            <v/>
          </cell>
          <cell r="S32" t="str">
            <v/>
          </cell>
          <cell r="T32" t="str">
            <v/>
          </cell>
          <cell r="U32" t="str">
            <v/>
          </cell>
          <cell r="V32" t="str">
            <v/>
          </cell>
          <cell r="W32" t="str">
            <v/>
          </cell>
          <cell r="X32" t="str">
            <v/>
          </cell>
          <cell r="Y32" t="str">
            <v/>
          </cell>
          <cell r="Z32" t="str">
            <v/>
          </cell>
          <cell r="AA32" t="str">
            <v/>
          </cell>
          <cell r="AB32" t="str">
            <v/>
          </cell>
          <cell r="AC32" t="str">
            <v/>
          </cell>
          <cell r="AD32" t="str">
            <v/>
          </cell>
          <cell r="AE32" t="str">
            <v/>
          </cell>
          <cell r="AF32" t="str">
            <v/>
          </cell>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I32">
            <v>9.2012081095806594E-2</v>
          </cell>
          <cell r="CJ32">
            <v>0.22101120219569559</v>
          </cell>
          <cell r="CK32">
            <v>0.31276483058789178</v>
          </cell>
          <cell r="CL32">
            <v>0.36058475649843053</v>
          </cell>
          <cell r="CM32">
            <v>0.43345526032233139</v>
          </cell>
          <cell r="CN32">
            <v>0.46018470369837117</v>
          </cell>
          <cell r="CO32">
            <v>0.52032856458573584</v>
          </cell>
          <cell r="CP32">
            <v>0.57880072490841217</v>
          </cell>
          <cell r="CQ32">
            <v>0.67824038686448318</v>
          </cell>
          <cell r="CR32">
            <v>0.76853242656120735</v>
          </cell>
          <cell r="CS32">
            <v>0.88365145279253909</v>
          </cell>
          <cell r="CT32">
            <v>1</v>
          </cell>
        </row>
        <row r="33">
          <cell r="A33" t="str">
            <v>Lapa</v>
          </cell>
          <cell r="B33">
            <v>182554</v>
          </cell>
          <cell r="C33">
            <v>0.46079999999999999</v>
          </cell>
          <cell r="D33">
            <v>0</v>
          </cell>
          <cell r="E33">
            <v>1.2699999999999999E-2</v>
          </cell>
          <cell r="F33">
            <v>4.3900000000000002E-2</v>
          </cell>
          <cell r="G33">
            <v>0.40429999999999999</v>
          </cell>
          <cell r="H33" t="str">
            <v>Lapa</v>
          </cell>
          <cell r="I33">
            <v>182554</v>
          </cell>
          <cell r="J33">
            <v>0.53820000000000001</v>
          </cell>
          <cell r="K33">
            <v>0.20069999999999999</v>
          </cell>
          <cell r="L33">
            <v>0</v>
          </cell>
          <cell r="M33">
            <v>3.5200000000000002E-2</v>
          </cell>
          <cell r="N33">
            <v>0.30230000000000001</v>
          </cell>
          <cell r="O33" t="str">
            <v/>
          </cell>
          <cell r="P33" t="str">
            <v/>
          </cell>
          <cell r="Q33" t="str">
            <v/>
          </cell>
          <cell r="R33" t="str">
            <v/>
          </cell>
          <cell r="S33" t="str">
            <v/>
          </cell>
          <cell r="T33" t="str">
            <v/>
          </cell>
          <cell r="U33" t="str">
            <v/>
          </cell>
          <cell r="V33" t="str">
            <v/>
          </cell>
          <cell r="W33" t="str">
            <v/>
          </cell>
          <cell r="X33" t="str">
            <v/>
          </cell>
          <cell r="Y33" t="str">
            <v/>
          </cell>
          <cell r="Z33" t="str">
            <v/>
          </cell>
          <cell r="AA33" t="str">
            <v/>
          </cell>
          <cell r="AB33" t="str">
            <v/>
          </cell>
          <cell r="AC33" t="str">
            <v/>
          </cell>
          <cell r="AD33" t="str">
            <v/>
          </cell>
          <cell r="AE33" t="str">
            <v/>
          </cell>
          <cell r="AF33" t="str">
            <v/>
          </cell>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I33">
            <v>0.12424678819266487</v>
          </cell>
          <cell r="CJ33">
            <v>0.27443964037233792</v>
          </cell>
          <cell r="CK33">
            <v>0.37582630944131573</v>
          </cell>
          <cell r="CL33">
            <v>0.42498185317574266</v>
          </cell>
          <cell r="CM33">
            <v>0.47908866503966563</v>
          </cell>
          <cell r="CN33">
            <v>0.53677510476532608</v>
          </cell>
          <cell r="CO33">
            <v>0.59995852097871694</v>
          </cell>
          <cell r="CP33">
            <v>0.65801670587727512</v>
          </cell>
          <cell r="CQ33">
            <v>0.72090904609036899</v>
          </cell>
          <cell r="CR33">
            <v>0.79836164023419509</v>
          </cell>
          <cell r="CS33">
            <v>0.91026564117956343</v>
          </cell>
          <cell r="CT33">
            <v>1</v>
          </cell>
        </row>
        <row r="34">
          <cell r="A34" t="str">
            <v>Mauá</v>
          </cell>
          <cell r="B34">
            <v>119709</v>
          </cell>
          <cell r="C34">
            <v>1.4063000000000001</v>
          </cell>
          <cell r="D34">
            <v>0.52190000000000003</v>
          </cell>
          <cell r="E34">
            <v>0</v>
          </cell>
          <cell r="F34">
            <v>0.19570000000000001</v>
          </cell>
          <cell r="G34">
            <v>0.68869999999999998</v>
          </cell>
          <cell r="H34" t="str">
            <v>Mauá</v>
          </cell>
          <cell r="I34">
            <v>119708</v>
          </cell>
          <cell r="J34">
            <v>0.58069999999999999</v>
          </cell>
          <cell r="K34">
            <v>0</v>
          </cell>
          <cell r="L34">
            <v>0</v>
          </cell>
          <cell r="M34">
            <v>0.1363</v>
          </cell>
          <cell r="N34">
            <v>0.44440000000000002</v>
          </cell>
          <cell r="O34" t="str">
            <v/>
          </cell>
          <cell r="P34" t="str">
            <v/>
          </cell>
          <cell r="Q34" t="str">
            <v/>
          </cell>
          <cell r="R34" t="str">
            <v/>
          </cell>
          <cell r="S34" t="str">
            <v/>
          </cell>
          <cell r="T34" t="str">
            <v/>
          </cell>
          <cell r="U34" t="str">
            <v/>
          </cell>
          <cell r="V34" t="str">
            <v/>
          </cell>
          <cell r="W34" t="str">
            <v/>
          </cell>
          <cell r="X34" t="str">
            <v/>
          </cell>
          <cell r="Y34" t="str">
            <v/>
          </cell>
          <cell r="Z34" t="str">
            <v/>
          </cell>
          <cell r="AA34" t="str">
            <v/>
          </cell>
          <cell r="AB34" t="str">
            <v/>
          </cell>
          <cell r="AC34" t="str">
            <v/>
          </cell>
          <cell r="AD34" t="str">
            <v/>
          </cell>
          <cell r="AE34" t="str">
            <v/>
          </cell>
          <cell r="AF34" t="str">
            <v/>
          </cell>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I34">
            <v>0.13836676070457979</v>
          </cell>
          <cell r="CJ34">
            <v>0.23693495815650564</v>
          </cell>
          <cell r="CK34">
            <v>0.30381406775812997</v>
          </cell>
          <cell r="CL34">
            <v>0.3402307078001181</v>
          </cell>
          <cell r="CM34">
            <v>0.38655808071383935</v>
          </cell>
          <cell r="CN34">
            <v>0.43890432926392436</v>
          </cell>
          <cell r="CO34">
            <v>0.521639236562224</v>
          </cell>
          <cell r="CP34">
            <v>0.57195562199620509</v>
          </cell>
          <cell r="CQ34">
            <v>0.67601253352216051</v>
          </cell>
          <cell r="CR34">
            <v>0.76181603270232445</v>
          </cell>
          <cell r="CS34">
            <v>0.85846394172038154</v>
          </cell>
          <cell r="CT34">
            <v>1</v>
          </cell>
        </row>
        <row r="35">
          <cell r="A35" t="str">
            <v>Moóca</v>
          </cell>
          <cell r="B35">
            <v>80308</v>
          </cell>
          <cell r="C35">
            <v>0.25890000000000002</v>
          </cell>
          <cell r="D35">
            <v>4.5900000000000003E-2</v>
          </cell>
          <cell r="E35">
            <v>0</v>
          </cell>
          <cell r="F35">
            <v>1.26E-2</v>
          </cell>
          <cell r="G35">
            <v>0.20039999999999999</v>
          </cell>
          <cell r="H35" t="str">
            <v>Moóca</v>
          </cell>
          <cell r="I35">
            <v>80306</v>
          </cell>
          <cell r="J35">
            <v>0.4541</v>
          </cell>
          <cell r="K35">
            <v>0</v>
          </cell>
          <cell r="L35">
            <v>0</v>
          </cell>
          <cell r="M35">
            <v>0.1474</v>
          </cell>
          <cell r="N35">
            <v>0.30680000000000002</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I35">
            <v>9.9777518115214042E-2</v>
          </cell>
          <cell r="CJ35">
            <v>0.22515045236159481</v>
          </cell>
          <cell r="CK35">
            <v>0.31774948963788591</v>
          </cell>
          <cell r="CL35">
            <v>0.38572055185719334</v>
          </cell>
          <cell r="CM35">
            <v>0.47509099121860626</v>
          </cell>
          <cell r="CN35">
            <v>0.56468697320312811</v>
          </cell>
          <cell r="CO35">
            <v>0.63823052060554375</v>
          </cell>
          <cell r="CP35">
            <v>0.67073948011283657</v>
          </cell>
          <cell r="CQ35">
            <v>0.7325634846209087</v>
          </cell>
          <cell r="CR35">
            <v>0.80455628772412624</v>
          </cell>
          <cell r="CS35">
            <v>0.88264191218927657</v>
          </cell>
          <cell r="CT35">
            <v>1</v>
          </cell>
        </row>
        <row r="36">
          <cell r="A36" t="str">
            <v>Oeste</v>
          </cell>
          <cell r="B36">
            <v>72003</v>
          </cell>
          <cell r="C36">
            <v>1.5161</v>
          </cell>
          <cell r="D36">
            <v>0</v>
          </cell>
          <cell r="E36">
            <v>0</v>
          </cell>
          <cell r="F36">
            <v>8.9999999999999993E-3</v>
          </cell>
          <cell r="G36">
            <v>1.5071000000000001</v>
          </cell>
          <cell r="H36" t="str">
            <v>Oeste</v>
          </cell>
          <cell r="I36">
            <v>72003</v>
          </cell>
          <cell r="J36">
            <v>1.4142999999999999</v>
          </cell>
          <cell r="K36">
            <v>0</v>
          </cell>
          <cell r="L36">
            <v>0</v>
          </cell>
          <cell r="M36">
            <v>0.2306</v>
          </cell>
          <cell r="N36">
            <v>1.1837</v>
          </cell>
          <cell r="O36" t="str">
            <v/>
          </cell>
          <cell r="P36" t="str">
            <v/>
          </cell>
          <cell r="Q36" t="str">
            <v/>
          </cell>
          <cell r="R36" t="str">
            <v/>
          </cell>
          <cell r="S36" t="str">
            <v/>
          </cell>
          <cell r="T36" t="str">
            <v/>
          </cell>
          <cell r="U36" t="str">
            <v/>
          </cell>
          <cell r="V36" t="str">
            <v/>
          </cell>
          <cell r="W36" t="str">
            <v/>
          </cell>
          <cell r="X36" t="str">
            <v/>
          </cell>
          <cell r="Y36" t="str">
            <v/>
          </cell>
          <cell r="Z36" t="str">
            <v/>
          </cell>
          <cell r="AA36" t="str">
            <v/>
          </cell>
          <cell r="AB36" t="str">
            <v/>
          </cell>
          <cell r="AC36" t="str">
            <v/>
          </cell>
          <cell r="AD36" t="str">
            <v/>
          </cell>
          <cell r="AE36" t="str">
            <v/>
          </cell>
          <cell r="AF36" t="str">
            <v/>
          </cell>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I36">
            <v>0.13784574406098032</v>
          </cell>
          <cell r="CJ36">
            <v>0.24299019595410826</v>
          </cell>
          <cell r="CK36">
            <v>0.31799018876698404</v>
          </cell>
          <cell r="CL36">
            <v>0.3731376691289543</v>
          </cell>
          <cell r="CM36">
            <v>0.43396440999353925</v>
          </cell>
          <cell r="CN36">
            <v>0.47963070689269699</v>
          </cell>
          <cell r="CO36">
            <v>0.55434137106473547</v>
          </cell>
          <cell r="CP36">
            <v>0.60144401823296123</v>
          </cell>
          <cell r="CQ36">
            <v>0.68944562427550493</v>
          </cell>
          <cell r="CR36">
            <v>0.77384159842261879</v>
          </cell>
          <cell r="CS36">
            <v>0.89930051955503576</v>
          </cell>
          <cell r="CT36">
            <v>1</v>
          </cell>
        </row>
        <row r="37">
          <cell r="A37" t="str">
            <v>Osasco</v>
          </cell>
          <cell r="B37">
            <v>215607</v>
          </cell>
          <cell r="C37">
            <v>0.68079999999999996</v>
          </cell>
          <cell r="D37">
            <v>0</v>
          </cell>
          <cell r="E37">
            <v>3.5299999999999998E-2</v>
          </cell>
          <cell r="F37">
            <v>3.39E-2</v>
          </cell>
          <cell r="G37">
            <v>0.61160000000000003</v>
          </cell>
          <cell r="H37" t="str">
            <v>Osasco</v>
          </cell>
          <cell r="I37">
            <v>215550</v>
          </cell>
          <cell r="J37">
            <v>0.63619999999999999</v>
          </cell>
          <cell r="K37">
            <v>0</v>
          </cell>
          <cell r="L37">
            <v>6.8699999999999997E-2</v>
          </cell>
          <cell r="M37">
            <v>2.5399999999999999E-2</v>
          </cell>
          <cell r="N37">
            <v>0.54200000000000004</v>
          </cell>
          <cell r="O37" t="str">
            <v/>
          </cell>
          <cell r="P37" t="str">
            <v/>
          </cell>
          <cell r="Q37" t="str">
            <v/>
          </cell>
          <cell r="R37" t="str">
            <v/>
          </cell>
          <cell r="S37" t="str">
            <v/>
          </cell>
          <cell r="T37" t="str">
            <v/>
          </cell>
          <cell r="U37" t="str">
            <v/>
          </cell>
          <cell r="V37" t="str">
            <v/>
          </cell>
          <cell r="W37" t="str">
            <v/>
          </cell>
          <cell r="X37" t="str">
            <v/>
          </cell>
          <cell r="Y37" t="str">
            <v/>
          </cell>
          <cell r="Z37" t="str">
            <v/>
          </cell>
          <cell r="AA37" t="str">
            <v/>
          </cell>
          <cell r="AB37" t="str">
            <v/>
          </cell>
          <cell r="AC37" t="str">
            <v/>
          </cell>
          <cell r="AD37" t="str">
            <v/>
          </cell>
          <cell r="AE37" t="str">
            <v/>
          </cell>
          <cell r="AF37" t="str">
            <v/>
          </cell>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I37">
            <v>0.14609328428449217</v>
          </cell>
          <cell r="CJ37">
            <v>0.21061252282176368</v>
          </cell>
          <cell r="CK37">
            <v>0.33222594016908091</v>
          </cell>
          <cell r="CL37">
            <v>0.3822403608947233</v>
          </cell>
          <cell r="CM37">
            <v>0.45058085666989595</v>
          </cell>
          <cell r="CN37">
            <v>0.50382544083154202</v>
          </cell>
          <cell r="CO37">
            <v>0.58725308937662313</v>
          </cell>
          <cell r="CP37">
            <v>0.64799261499511851</v>
          </cell>
          <cell r="CQ37">
            <v>0.74206190931657534</v>
          </cell>
          <cell r="CR37">
            <v>0.80492998776410396</v>
          </cell>
          <cell r="CS37">
            <v>0.89458105614703343</v>
          </cell>
          <cell r="CT37">
            <v>1</v>
          </cell>
        </row>
        <row r="38">
          <cell r="A38" t="str">
            <v>Parelheiros</v>
          </cell>
          <cell r="B38">
            <v>20890</v>
          </cell>
          <cell r="C38">
            <v>1.5021</v>
          </cell>
          <cell r="D38">
            <v>0</v>
          </cell>
          <cell r="E38">
            <v>0</v>
          </cell>
          <cell r="F38">
            <v>0</v>
          </cell>
          <cell r="G38">
            <v>1.5021</v>
          </cell>
          <cell r="H38" t="str">
            <v>Parelheiros</v>
          </cell>
          <cell r="I38">
            <v>20890</v>
          </cell>
          <cell r="J38">
            <v>2.2086999999999999</v>
          </cell>
          <cell r="K38">
            <v>0</v>
          </cell>
          <cell r="L38">
            <v>3.7600000000000001E-2</v>
          </cell>
          <cell r="M38">
            <v>3.9199999999999999E-2</v>
          </cell>
          <cell r="N38">
            <v>2.1318999999999999</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I38">
            <v>0.10344919911846422</v>
          </cell>
          <cell r="CJ38">
            <v>0.17916768071171618</v>
          </cell>
          <cell r="CK38">
            <v>0.27976861233269645</v>
          </cell>
          <cell r="CL38">
            <v>0.30857884411919595</v>
          </cell>
          <cell r="CM38">
            <v>0.37747326875419701</v>
          </cell>
          <cell r="CN38">
            <v>0.43600087808576476</v>
          </cell>
          <cell r="CO38">
            <v>0.51928750059931839</v>
          </cell>
          <cell r="CP38">
            <v>0.57259897440720087</v>
          </cell>
          <cell r="CQ38">
            <v>0.65294380786084261</v>
          </cell>
          <cell r="CR38">
            <v>0.71309719077346023</v>
          </cell>
          <cell r="CS38">
            <v>0.82245692191965725</v>
          </cell>
          <cell r="CT38">
            <v>1</v>
          </cell>
        </row>
        <row r="39">
          <cell r="A39" t="str">
            <v>Parnaíba</v>
          </cell>
          <cell r="B39">
            <v>125798</v>
          </cell>
          <cell r="C39">
            <v>1.2829999999999999</v>
          </cell>
          <cell r="D39">
            <v>7.1199999999999999E-2</v>
          </cell>
          <cell r="E39">
            <v>5.1499999999999997E-2</v>
          </cell>
          <cell r="F39">
            <v>0.16320000000000001</v>
          </cell>
          <cell r="G39">
            <v>0.99709999999999999</v>
          </cell>
          <cell r="H39" t="str">
            <v>Parnaíba</v>
          </cell>
          <cell r="I39">
            <v>125798</v>
          </cell>
          <cell r="J39">
            <v>1.4809000000000001</v>
          </cell>
          <cell r="K39">
            <v>0</v>
          </cell>
          <cell r="L39">
            <v>0</v>
          </cell>
          <cell r="M39">
            <v>8.9700000000000002E-2</v>
          </cell>
          <cell r="N39">
            <v>1.3912</v>
          </cell>
          <cell r="O39" t="str">
            <v/>
          </cell>
          <cell r="P39" t="str">
            <v/>
          </cell>
          <cell r="Q39" t="str">
            <v/>
          </cell>
          <cell r="R39" t="str">
            <v/>
          </cell>
          <cell r="S39" t="str">
            <v/>
          </cell>
          <cell r="T39" t="str">
            <v/>
          </cell>
          <cell r="U39" t="str">
            <v/>
          </cell>
          <cell r="V39" t="str">
            <v/>
          </cell>
          <cell r="W39" t="str">
            <v/>
          </cell>
          <cell r="X39" t="str">
            <v/>
          </cell>
          <cell r="Y39" t="str">
            <v/>
          </cell>
          <cell r="Z39" t="str">
            <v/>
          </cell>
          <cell r="AA39" t="str">
            <v/>
          </cell>
          <cell r="AB39" t="str">
            <v/>
          </cell>
          <cell r="AC39" t="str">
            <v/>
          </cell>
          <cell r="AD39" t="str">
            <v/>
          </cell>
          <cell r="AE39" t="str">
            <v/>
          </cell>
          <cell r="AF39" t="str">
            <v/>
          </cell>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I39">
            <v>0.14328536305818815</v>
          </cell>
          <cell r="CJ39">
            <v>0.21760674495830834</v>
          </cell>
          <cell r="CK39">
            <v>0.31167994949708339</v>
          </cell>
          <cell r="CL39">
            <v>0.37005726666645733</v>
          </cell>
          <cell r="CM39">
            <v>0.43217552416963678</v>
          </cell>
          <cell r="CN39">
            <v>0.47832811904196709</v>
          </cell>
          <cell r="CO39">
            <v>0.5512200666990229</v>
          </cell>
          <cell r="CP39">
            <v>0.60675470386550256</v>
          </cell>
          <cell r="CQ39">
            <v>0.70099971030301544</v>
          </cell>
          <cell r="CR39">
            <v>0.7795935553150446</v>
          </cell>
          <cell r="CS39">
            <v>0.89687992033862951</v>
          </cell>
          <cell r="CT39">
            <v>1</v>
          </cell>
        </row>
        <row r="40">
          <cell r="A40" t="str">
            <v>Penha</v>
          </cell>
          <cell r="B40">
            <v>144924</v>
          </cell>
          <cell r="C40">
            <v>0.47749999999999998</v>
          </cell>
          <cell r="D40">
            <v>4.1000000000000003E-3</v>
          </cell>
          <cell r="E40">
            <v>0</v>
          </cell>
          <cell r="F40">
            <v>6.0199999999999997E-2</v>
          </cell>
          <cell r="G40">
            <v>0.41310000000000002</v>
          </cell>
          <cell r="H40" t="str">
            <v>Penha</v>
          </cell>
          <cell r="I40">
            <v>144924</v>
          </cell>
          <cell r="J40">
            <v>0.37690000000000001</v>
          </cell>
          <cell r="K40">
            <v>0</v>
          </cell>
          <cell r="L40">
            <v>0</v>
          </cell>
          <cell r="M40">
            <v>0.1308</v>
          </cell>
          <cell r="N40">
            <v>0.24610000000000001</v>
          </cell>
          <cell r="O40" t="str">
            <v/>
          </cell>
          <cell r="P40" t="str">
            <v/>
          </cell>
          <cell r="Q40" t="str">
            <v/>
          </cell>
          <cell r="R40" t="str">
            <v/>
          </cell>
          <cell r="S40" t="str">
            <v/>
          </cell>
          <cell r="T40" t="str">
            <v/>
          </cell>
          <cell r="U40" t="str">
            <v/>
          </cell>
          <cell r="V40" t="str">
            <v/>
          </cell>
          <cell r="W40" t="str">
            <v/>
          </cell>
          <cell r="X40" t="str">
            <v/>
          </cell>
          <cell r="Y40" t="str">
            <v/>
          </cell>
          <cell r="Z40" t="str">
            <v/>
          </cell>
          <cell r="AA40" t="str">
            <v/>
          </cell>
          <cell r="AB40" t="str">
            <v/>
          </cell>
          <cell r="AC40" t="str">
            <v/>
          </cell>
          <cell r="AD40" t="str">
            <v/>
          </cell>
          <cell r="AE40" t="str">
            <v/>
          </cell>
          <cell r="AF40" t="str">
            <v/>
          </cell>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I40">
            <v>9.1236156266714913E-2</v>
          </cell>
          <cell r="CJ40">
            <v>0.23884254619341691</v>
          </cell>
          <cell r="CK40">
            <v>0.32758535081118345</v>
          </cell>
          <cell r="CL40">
            <v>0.36894079353261172</v>
          </cell>
          <cell r="CM40">
            <v>0.44863705260760733</v>
          </cell>
          <cell r="CN40">
            <v>0.49939902227733496</v>
          </cell>
          <cell r="CO40">
            <v>0.56981315530635923</v>
          </cell>
          <cell r="CP40">
            <v>0.61908366192038344</v>
          </cell>
          <cell r="CQ40">
            <v>0.7443720665197876</v>
          </cell>
          <cell r="CR40">
            <v>0.81512783934439392</v>
          </cell>
          <cell r="CS40">
            <v>0.88884480583326142</v>
          </cell>
          <cell r="CT40">
            <v>1</v>
          </cell>
        </row>
        <row r="41">
          <cell r="A41" t="str">
            <v>Planalto</v>
          </cell>
          <cell r="B41">
            <v>111017</v>
          </cell>
          <cell r="C41">
            <v>0.55259999999999998</v>
          </cell>
          <cell r="D41">
            <v>0</v>
          </cell>
          <cell r="E41">
            <v>1.0500000000000001E-2</v>
          </cell>
          <cell r="F41">
            <v>0.10290000000000001</v>
          </cell>
          <cell r="G41">
            <v>0.43919999999999998</v>
          </cell>
          <cell r="H41" t="str">
            <v>Planalto</v>
          </cell>
          <cell r="I41">
            <v>111017</v>
          </cell>
          <cell r="J41">
            <v>0.97040000000000004</v>
          </cell>
          <cell r="K41">
            <v>0</v>
          </cell>
          <cell r="L41">
            <v>0.3261</v>
          </cell>
          <cell r="M41">
            <v>3.9800000000000002E-2</v>
          </cell>
          <cell r="N41">
            <v>0.60450000000000004</v>
          </cell>
          <cell r="O41" t="str">
            <v/>
          </cell>
          <cell r="P41" t="str">
            <v/>
          </cell>
          <cell r="Q41" t="str">
            <v/>
          </cell>
          <cell r="R41" t="str">
            <v/>
          </cell>
          <cell r="S41" t="str">
            <v/>
          </cell>
          <cell r="T41" t="str">
            <v/>
          </cell>
          <cell r="U41" t="str">
            <v/>
          </cell>
          <cell r="V41" t="str">
            <v/>
          </cell>
          <cell r="W41" t="str">
            <v/>
          </cell>
          <cell r="X41" t="str">
            <v/>
          </cell>
          <cell r="Y41" t="str">
            <v/>
          </cell>
          <cell r="Z41" t="str">
            <v/>
          </cell>
          <cell r="AA41" t="str">
            <v/>
          </cell>
          <cell r="AB41" t="str">
            <v/>
          </cell>
          <cell r="AC41" t="str">
            <v/>
          </cell>
          <cell r="AD41" t="str">
            <v/>
          </cell>
          <cell r="AE41" t="str">
            <v/>
          </cell>
          <cell r="AF41" t="str">
            <v/>
          </cell>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
          </cell>
          <cell r="BZ41" t="str">
            <v/>
          </cell>
          <cell r="CA41" t="str">
            <v/>
          </cell>
          <cell r="CB41" t="str">
            <v/>
          </cell>
          <cell r="CC41" t="str">
            <v/>
          </cell>
          <cell r="CD41" t="str">
            <v/>
          </cell>
          <cell r="CE41" t="str">
            <v/>
          </cell>
          <cell r="CF41" t="str">
            <v/>
          </cell>
          <cell r="CI41">
            <v>0.16742228881942409</v>
          </cell>
          <cell r="CJ41">
            <v>0.2900948471892596</v>
          </cell>
          <cell r="CK41">
            <v>0.360534811557912</v>
          </cell>
          <cell r="CL41">
            <v>0.41832677157579712</v>
          </cell>
          <cell r="CM41">
            <v>0.48547055481677259</v>
          </cell>
          <cell r="CN41">
            <v>0.53654763266426342</v>
          </cell>
          <cell r="CO41">
            <v>0.60745090802459845</v>
          </cell>
          <cell r="CP41">
            <v>0.65912901538619517</v>
          </cell>
          <cell r="CQ41">
            <v>0.72933657565786447</v>
          </cell>
          <cell r="CR41">
            <v>0.81448197059253902</v>
          </cell>
          <cell r="CS41">
            <v>0.90108871429362003</v>
          </cell>
          <cell r="CT41">
            <v>1</v>
          </cell>
        </row>
        <row r="42">
          <cell r="A42" t="str">
            <v>Raposo Tavares</v>
          </cell>
          <cell r="B42">
            <v>28775</v>
          </cell>
          <cell r="C42">
            <v>0.81689999999999996</v>
          </cell>
          <cell r="D42">
            <v>0</v>
          </cell>
          <cell r="E42">
            <v>0</v>
          </cell>
          <cell r="F42">
            <v>0</v>
          </cell>
          <cell r="G42">
            <v>0.81689999999999996</v>
          </cell>
          <cell r="H42" t="str">
            <v>Raposo Tavares</v>
          </cell>
          <cell r="I42">
            <v>28775</v>
          </cell>
          <cell r="J42">
            <v>0.45729999999999998</v>
          </cell>
          <cell r="K42">
            <v>0</v>
          </cell>
          <cell r="L42">
            <v>0</v>
          </cell>
          <cell r="M42">
            <v>0</v>
          </cell>
          <cell r="N42">
            <v>0.45729999999999998</v>
          </cell>
          <cell r="O42" t="str">
            <v/>
          </cell>
          <cell r="P42" t="str">
            <v/>
          </cell>
          <cell r="Q42" t="str">
            <v/>
          </cell>
          <cell r="R42" t="str">
            <v/>
          </cell>
          <cell r="S42" t="str">
            <v/>
          </cell>
          <cell r="T42" t="str">
            <v/>
          </cell>
          <cell r="U42" t="str">
            <v/>
          </cell>
          <cell r="V42" t="str">
            <v/>
          </cell>
          <cell r="W42" t="str">
            <v/>
          </cell>
          <cell r="X42" t="str">
            <v/>
          </cell>
          <cell r="Y42" t="str">
            <v/>
          </cell>
          <cell r="Z42" t="str">
            <v/>
          </cell>
          <cell r="AA42" t="str">
            <v/>
          </cell>
          <cell r="AB42" t="str">
            <v/>
          </cell>
          <cell r="AC42" t="str">
            <v/>
          </cell>
          <cell r="AD42" t="str">
            <v/>
          </cell>
          <cell r="AE42" t="str">
            <v/>
          </cell>
          <cell r="AF42" t="str">
            <v/>
          </cell>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I42">
            <v>0.12402219524889242</v>
          </cell>
          <cell r="CJ42">
            <v>0.20279154492966994</v>
          </cell>
          <cell r="CK42">
            <v>0.32957686314444751</v>
          </cell>
          <cell r="CL42">
            <v>0.38645833730413726</v>
          </cell>
          <cell r="CM42">
            <v>0.44664365275952789</v>
          </cell>
          <cell r="CN42">
            <v>0.4694092451502388</v>
          </cell>
          <cell r="CO42">
            <v>0.54263567323387807</v>
          </cell>
          <cell r="CP42">
            <v>0.59425481834754756</v>
          </cell>
          <cell r="CQ42">
            <v>0.70629331127435013</v>
          </cell>
          <cell r="CR42">
            <v>0.75694782843645436</v>
          </cell>
          <cell r="CS42">
            <v>0.87742521394955975</v>
          </cell>
          <cell r="CT42">
            <v>1</v>
          </cell>
        </row>
        <row r="43">
          <cell r="A43" t="str">
            <v>Ribeirao Pires - Rio G. da Serra</v>
          </cell>
          <cell r="B43">
            <v>42574</v>
          </cell>
          <cell r="C43">
            <v>1.4881</v>
          </cell>
          <cell r="D43">
            <v>0.80520000000000003</v>
          </cell>
          <cell r="E43">
            <v>0</v>
          </cell>
          <cell r="F43">
            <v>0.30209999999999998</v>
          </cell>
          <cell r="G43">
            <v>0.38080000000000003</v>
          </cell>
          <cell r="H43" t="str">
            <v>Ribeirao Pires - Rio G. da Serra</v>
          </cell>
          <cell r="I43">
            <v>42566</v>
          </cell>
          <cell r="J43">
            <v>0.83030000000000004</v>
          </cell>
          <cell r="K43">
            <v>0</v>
          </cell>
          <cell r="L43">
            <v>0</v>
          </cell>
          <cell r="M43">
            <v>5.2699999999999997E-2</v>
          </cell>
          <cell r="N43">
            <v>0.77759999999999996</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I43">
            <v>0.10681419448581163</v>
          </cell>
          <cell r="CJ43">
            <v>0.26380243378708079</v>
          </cell>
          <cell r="CK43">
            <v>0.35069153190921654</v>
          </cell>
          <cell r="CL43">
            <v>0.39546208997900989</v>
          </cell>
          <cell r="CM43">
            <v>0.44069362738473339</v>
          </cell>
          <cell r="CN43">
            <v>0.50316289940539016</v>
          </cell>
          <cell r="CO43">
            <v>0.56340137151493008</v>
          </cell>
          <cell r="CP43">
            <v>0.62017427390978108</v>
          </cell>
          <cell r="CQ43">
            <v>0.68782552119041906</v>
          </cell>
          <cell r="CR43">
            <v>0.81090647938364635</v>
          </cell>
          <cell r="CS43">
            <v>0.89450728492674858</v>
          </cell>
          <cell r="CT43">
            <v>1</v>
          </cell>
        </row>
        <row r="44">
          <cell r="A44" t="str">
            <v>Rio Bonito</v>
          </cell>
          <cell r="B44">
            <v>97973</v>
          </cell>
          <cell r="C44">
            <v>0.98050000000000004</v>
          </cell>
          <cell r="D44">
            <v>0</v>
          </cell>
          <cell r="E44">
            <v>0</v>
          </cell>
          <cell r="F44">
            <v>9.01E-2</v>
          </cell>
          <cell r="G44">
            <v>0.89039999999999997</v>
          </cell>
          <cell r="H44" t="str">
            <v>Rio Bonito</v>
          </cell>
          <cell r="I44">
            <v>97976</v>
          </cell>
          <cell r="J44">
            <v>0.68110000000000004</v>
          </cell>
          <cell r="K44">
            <v>0</v>
          </cell>
          <cell r="L44">
            <v>0</v>
          </cell>
          <cell r="M44">
            <v>0.28670000000000001</v>
          </cell>
          <cell r="N44">
            <v>0.39429999999999998</v>
          </cell>
          <cell r="O44" t="str">
            <v/>
          </cell>
          <cell r="P44" t="str">
            <v/>
          </cell>
          <cell r="Q44" t="str">
            <v/>
          </cell>
          <cell r="R44" t="str">
            <v/>
          </cell>
          <cell r="S44" t="str">
            <v/>
          </cell>
          <cell r="T44" t="str">
            <v/>
          </cell>
          <cell r="U44" t="str">
            <v/>
          </cell>
          <cell r="V44" t="str">
            <v/>
          </cell>
          <cell r="W44" t="str">
            <v/>
          </cell>
          <cell r="X44" t="str">
            <v/>
          </cell>
          <cell r="Y44" t="str">
            <v/>
          </cell>
          <cell r="Z44" t="str">
            <v/>
          </cell>
          <cell r="AA44" t="str">
            <v/>
          </cell>
          <cell r="AB44" t="str">
            <v/>
          </cell>
          <cell r="AC44" t="str">
            <v/>
          </cell>
          <cell r="AD44" t="str">
            <v/>
          </cell>
          <cell r="AE44" t="str">
            <v/>
          </cell>
          <cell r="AF44" t="str">
            <v/>
          </cell>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I44">
            <v>0.13764070748199239</v>
          </cell>
          <cell r="CJ44">
            <v>0.20773321979736897</v>
          </cell>
          <cell r="CK44">
            <v>0.31044211797327437</v>
          </cell>
          <cell r="CL44">
            <v>0.36209802756071796</v>
          </cell>
          <cell r="CM44">
            <v>0.42100096464095854</v>
          </cell>
          <cell r="CN44">
            <v>0.48606868686530008</v>
          </cell>
          <cell r="CO44">
            <v>0.57036842374973218</v>
          </cell>
          <cell r="CP44">
            <v>0.6473506176196393</v>
          </cell>
          <cell r="CQ44">
            <v>0.73624127990991162</v>
          </cell>
          <cell r="CR44">
            <v>0.83230589009600231</v>
          </cell>
          <cell r="CS44">
            <v>0.91747489500419155</v>
          </cell>
          <cell r="CT44">
            <v>1</v>
          </cell>
        </row>
        <row r="45">
          <cell r="A45" t="str">
            <v>Santana</v>
          </cell>
          <cell r="B45">
            <v>96309</v>
          </cell>
          <cell r="C45">
            <v>0.72460000000000002</v>
          </cell>
          <cell r="D45">
            <v>0</v>
          </cell>
          <cell r="E45">
            <v>7.7100000000000002E-2</v>
          </cell>
          <cell r="F45">
            <v>5.0999999999999997E-2</v>
          </cell>
          <cell r="G45">
            <v>0.59640000000000004</v>
          </cell>
          <cell r="H45" t="str">
            <v>Santana</v>
          </cell>
          <cell r="I45">
            <v>96309</v>
          </cell>
          <cell r="J45">
            <v>0.72430000000000005</v>
          </cell>
          <cell r="K45">
            <v>0.24429999999999999</v>
          </cell>
          <cell r="L45">
            <v>4.0000000000000002E-4</v>
          </cell>
          <cell r="M45">
            <v>3.4799999999999998E-2</v>
          </cell>
          <cell r="N45">
            <v>0.44479999999999997</v>
          </cell>
          <cell r="O45" t="str">
            <v/>
          </cell>
          <cell r="P45" t="str">
            <v/>
          </cell>
          <cell r="Q45" t="str">
            <v/>
          </cell>
          <cell r="R45" t="str">
            <v/>
          </cell>
          <cell r="S45" t="str">
            <v/>
          </cell>
          <cell r="T45" t="str">
            <v/>
          </cell>
          <cell r="U45" t="str">
            <v/>
          </cell>
          <cell r="V45" t="str">
            <v/>
          </cell>
          <cell r="W45" t="str">
            <v/>
          </cell>
          <cell r="X45" t="str">
            <v/>
          </cell>
          <cell r="Y45" t="str">
            <v/>
          </cell>
          <cell r="Z45" t="str">
            <v/>
          </cell>
          <cell r="AA45" t="str">
            <v/>
          </cell>
          <cell r="AB45" t="str">
            <v/>
          </cell>
          <cell r="AC45" t="str">
            <v/>
          </cell>
          <cell r="AD45" t="str">
            <v/>
          </cell>
          <cell r="AE45" t="str">
            <v/>
          </cell>
          <cell r="AF45" t="str">
            <v/>
          </cell>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I45">
            <v>0.11177732613900498</v>
          </cell>
          <cell r="CJ45">
            <v>0.20964552732328068</v>
          </cell>
          <cell r="CK45">
            <v>0.32337016986998302</v>
          </cell>
          <cell r="CL45">
            <v>0.37452305405526654</v>
          </cell>
          <cell r="CM45">
            <v>0.40995822596248865</v>
          </cell>
          <cell r="CN45">
            <v>0.44894556971952726</v>
          </cell>
          <cell r="CO45">
            <v>0.58201052814181797</v>
          </cell>
          <cell r="CP45">
            <v>0.63663626074631019</v>
          </cell>
          <cell r="CQ45">
            <v>0.69669976647249188</v>
          </cell>
          <cell r="CR45">
            <v>0.77761863049719249</v>
          </cell>
          <cell r="CS45">
            <v>0.87151961262762057</v>
          </cell>
          <cell r="CT45">
            <v>1</v>
          </cell>
        </row>
        <row r="46">
          <cell r="A46" t="str">
            <v>Santo Amaro</v>
          </cell>
          <cell r="B46">
            <v>179656</v>
          </cell>
          <cell r="C46">
            <v>0.66549999999999998</v>
          </cell>
          <cell r="D46">
            <v>0</v>
          </cell>
          <cell r="E46">
            <v>0</v>
          </cell>
          <cell r="F46">
            <v>1.3599999999999999E-2</v>
          </cell>
          <cell r="G46">
            <v>0.65180000000000005</v>
          </cell>
          <cell r="H46" t="str">
            <v>Santo Amaro</v>
          </cell>
          <cell r="I46">
            <v>179659</v>
          </cell>
          <cell r="J46">
            <v>1.0615000000000001</v>
          </cell>
          <cell r="K46">
            <v>4.6699999999999998E-2</v>
          </cell>
          <cell r="L46">
            <v>0</v>
          </cell>
          <cell r="M46">
            <v>4.1099999999999998E-2</v>
          </cell>
          <cell r="N46">
            <v>0.9738</v>
          </cell>
          <cell r="O46" t="str">
            <v/>
          </cell>
          <cell r="P46" t="str">
            <v/>
          </cell>
          <cell r="Q46" t="str">
            <v/>
          </cell>
          <cell r="R46" t="str">
            <v/>
          </cell>
          <cell r="S46" t="str">
            <v/>
          </cell>
          <cell r="T46" t="str">
            <v/>
          </cell>
          <cell r="U46" t="str">
            <v/>
          </cell>
          <cell r="V46" t="str">
            <v/>
          </cell>
          <cell r="W46" t="str">
            <v/>
          </cell>
          <cell r="X46" t="str">
            <v/>
          </cell>
          <cell r="Y46" t="str">
            <v/>
          </cell>
          <cell r="Z46" t="str">
            <v/>
          </cell>
          <cell r="AA46" t="str">
            <v/>
          </cell>
          <cell r="AB46" t="str">
            <v/>
          </cell>
          <cell r="AC46" t="str">
            <v/>
          </cell>
          <cell r="AD46" t="str">
            <v/>
          </cell>
          <cell r="AE46" t="str">
            <v/>
          </cell>
          <cell r="AF46" t="str">
            <v/>
          </cell>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
          </cell>
          <cell r="BZ46" t="str">
            <v/>
          </cell>
          <cell r="CA46" t="str">
            <v/>
          </cell>
          <cell r="CB46" t="str">
            <v/>
          </cell>
          <cell r="CC46" t="str">
            <v/>
          </cell>
          <cell r="CD46" t="str">
            <v/>
          </cell>
          <cell r="CE46" t="str">
            <v/>
          </cell>
          <cell r="CF46" t="str">
            <v/>
          </cell>
          <cell r="CI46">
            <v>0.13132517987486611</v>
          </cell>
          <cell r="CJ46">
            <v>0.19453428527961075</v>
          </cell>
          <cell r="CK46">
            <v>0.29109188287287707</v>
          </cell>
          <cell r="CL46">
            <v>0.32964994585225937</v>
          </cell>
          <cell r="CM46">
            <v>0.37737310038011668</v>
          </cell>
          <cell r="CN46">
            <v>0.43299561106245932</v>
          </cell>
          <cell r="CO46">
            <v>0.53977835374597194</v>
          </cell>
          <cell r="CP46">
            <v>0.61579931578806646</v>
          </cell>
          <cell r="CQ46">
            <v>0.73823871220398929</v>
          </cell>
          <cell r="CR46">
            <v>0.80858441746274368</v>
          </cell>
          <cell r="CS46">
            <v>0.89218057808555196</v>
          </cell>
          <cell r="CT46">
            <v>1</v>
          </cell>
        </row>
        <row r="47">
          <cell r="A47" t="str">
            <v>Santo André</v>
          </cell>
          <cell r="B47">
            <v>227574</v>
          </cell>
          <cell r="C47">
            <v>0.69689999999999996</v>
          </cell>
          <cell r="D47">
            <v>0.1401</v>
          </cell>
          <cell r="E47">
            <v>0</v>
          </cell>
          <cell r="F47">
            <v>1.4500000000000001E-2</v>
          </cell>
          <cell r="G47">
            <v>0.5423</v>
          </cell>
          <cell r="H47" t="str">
            <v>Santo André</v>
          </cell>
          <cell r="I47">
            <v>227576</v>
          </cell>
          <cell r="J47">
            <v>0.30499999999999999</v>
          </cell>
          <cell r="K47">
            <v>0</v>
          </cell>
          <cell r="L47">
            <v>0</v>
          </cell>
          <cell r="M47">
            <v>0.192</v>
          </cell>
          <cell r="N47">
            <v>0.113</v>
          </cell>
          <cell r="O47" t="str">
            <v/>
          </cell>
          <cell r="P47" t="str">
            <v/>
          </cell>
          <cell r="Q47" t="str">
            <v/>
          </cell>
          <cell r="R47" t="str">
            <v/>
          </cell>
          <cell r="S47" t="str">
            <v/>
          </cell>
          <cell r="T47" t="str">
            <v/>
          </cell>
          <cell r="U47" t="str">
            <v/>
          </cell>
          <cell r="V47" t="str">
            <v/>
          </cell>
          <cell r="W47" t="str">
            <v/>
          </cell>
          <cell r="X47" t="str">
            <v/>
          </cell>
          <cell r="Y47" t="str">
            <v/>
          </cell>
          <cell r="Z47" t="str">
            <v/>
          </cell>
          <cell r="AA47" t="str">
            <v/>
          </cell>
          <cell r="AB47" t="str">
            <v/>
          </cell>
          <cell r="AC47" t="str">
            <v/>
          </cell>
          <cell r="AD47" t="str">
            <v/>
          </cell>
          <cell r="AE47" t="str">
            <v/>
          </cell>
          <cell r="AF47" t="str">
            <v/>
          </cell>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I47">
            <v>0.12315981331616169</v>
          </cell>
          <cell r="CJ47">
            <v>0.21539918986506795</v>
          </cell>
          <cell r="CK47">
            <v>0.32933829327004882</v>
          </cell>
          <cell r="CL47">
            <v>0.40556843429644457</v>
          </cell>
          <cell r="CM47">
            <v>0.45795350630712239</v>
          </cell>
          <cell r="CN47">
            <v>0.49017235623551114</v>
          </cell>
          <cell r="CO47">
            <v>0.55912970397764017</v>
          </cell>
          <cell r="CP47">
            <v>0.62837293053729604</v>
          </cell>
          <cell r="CQ47">
            <v>0.69648348993162257</v>
          </cell>
          <cell r="CR47">
            <v>0.79924828055973407</v>
          </cell>
          <cell r="CS47">
            <v>0.89540558890786226</v>
          </cell>
          <cell r="CT47">
            <v>1</v>
          </cell>
        </row>
        <row r="48">
          <cell r="A48" t="str">
            <v>Santo Andre - Represa</v>
          </cell>
          <cell r="B48">
            <v>7219</v>
          </cell>
          <cell r="C48">
            <v>1.3815999999999999</v>
          </cell>
          <cell r="D48">
            <v>0.2175</v>
          </cell>
          <cell r="E48">
            <v>0</v>
          </cell>
          <cell r="F48">
            <v>0.14330000000000001</v>
          </cell>
          <cell r="G48">
            <v>1.0207999999999999</v>
          </cell>
          <cell r="H48" t="str">
            <v>Santo Andre - Represa</v>
          </cell>
          <cell r="I48">
            <v>7219</v>
          </cell>
          <cell r="J48">
            <v>2.3100999999999998</v>
          </cell>
          <cell r="K48">
            <v>0</v>
          </cell>
          <cell r="L48">
            <v>0</v>
          </cell>
          <cell r="M48">
            <v>6.2199999999999998E-2</v>
          </cell>
          <cell r="N48">
            <v>2.2479</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I48">
            <v>0.13717228377318916</v>
          </cell>
          <cell r="CJ48">
            <v>0.21957631442684108</v>
          </cell>
          <cell r="CK48">
            <v>0.28076240773799532</v>
          </cell>
          <cell r="CL48">
            <v>0.30880915007239018</v>
          </cell>
          <cell r="CM48">
            <v>0.40433241077994508</v>
          </cell>
          <cell r="CN48">
            <v>0.4570693533207057</v>
          </cell>
          <cell r="CO48">
            <v>0.54796700346757243</v>
          </cell>
          <cell r="CP48">
            <v>0.57433655065908384</v>
          </cell>
          <cell r="CQ48">
            <v>0.70815381996463378</v>
          </cell>
          <cell r="CR48">
            <v>0.82381749826673312</v>
          </cell>
          <cell r="CS48">
            <v>0.9238624679957349</v>
          </cell>
          <cell r="CT48">
            <v>1</v>
          </cell>
        </row>
        <row r="49">
          <cell r="A49" t="str">
            <v>Sao Bernardo do Campo</v>
          </cell>
          <cell r="B49">
            <v>118197</v>
          </cell>
          <cell r="C49">
            <v>0.41520000000000001</v>
          </cell>
          <cell r="D49">
            <v>9.8699999999999996E-2</v>
          </cell>
          <cell r="E49">
            <v>7.4000000000000003E-3</v>
          </cell>
          <cell r="F49">
            <v>3.8300000000000001E-2</v>
          </cell>
          <cell r="G49">
            <v>0.27079999999999999</v>
          </cell>
          <cell r="H49" t="str">
            <v>Sao Bernardo do Campo</v>
          </cell>
          <cell r="I49">
            <v>118119</v>
          </cell>
          <cell r="J49">
            <v>0.54079999999999995</v>
          </cell>
          <cell r="K49">
            <v>0</v>
          </cell>
          <cell r="L49">
            <v>6.4000000000000001E-2</v>
          </cell>
          <cell r="M49">
            <v>1.49E-2</v>
          </cell>
          <cell r="N49">
            <v>0.46189999999999998</v>
          </cell>
          <cell r="O49" t="str">
            <v/>
          </cell>
          <cell r="P49" t="str">
            <v/>
          </cell>
          <cell r="Q49" t="str">
            <v/>
          </cell>
          <cell r="R49" t="str">
            <v/>
          </cell>
          <cell r="S49" t="str">
            <v/>
          </cell>
          <cell r="T49" t="str">
            <v/>
          </cell>
          <cell r="U49" t="str">
            <v/>
          </cell>
          <cell r="V49" t="str">
            <v/>
          </cell>
          <cell r="W49" t="str">
            <v/>
          </cell>
          <cell r="X49" t="str">
            <v/>
          </cell>
          <cell r="Y49" t="str">
            <v/>
          </cell>
          <cell r="Z49" t="str">
            <v/>
          </cell>
          <cell r="AA49" t="str">
            <v/>
          </cell>
          <cell r="AB49" t="str">
            <v/>
          </cell>
          <cell r="AC49" t="str">
            <v/>
          </cell>
          <cell r="AD49" t="str">
            <v/>
          </cell>
          <cell r="AE49" t="str">
            <v/>
          </cell>
          <cell r="AF49" t="str">
            <v/>
          </cell>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I49">
            <v>0.12861406202025527</v>
          </cell>
          <cell r="CJ49">
            <v>0.24219910916772447</v>
          </cell>
          <cell r="CK49">
            <v>0.3627014975468032</v>
          </cell>
          <cell r="CL49">
            <v>0.42401182569022561</v>
          </cell>
          <cell r="CM49">
            <v>0.48212800055133764</v>
          </cell>
          <cell r="CN49">
            <v>0.52940412984341689</v>
          </cell>
          <cell r="CO49">
            <v>0.62486171628024012</v>
          </cell>
          <cell r="CP49">
            <v>0.68656925686013037</v>
          </cell>
          <cell r="CQ49">
            <v>0.75568499067768735</v>
          </cell>
          <cell r="CR49">
            <v>0.84741245123651487</v>
          </cell>
          <cell r="CS49">
            <v>0.9203936416293621</v>
          </cell>
          <cell r="CT49">
            <v>1</v>
          </cell>
        </row>
        <row r="50">
          <cell r="A50" t="str">
            <v>Sao Bernardo do Campo - Represa</v>
          </cell>
          <cell r="B50">
            <v>8110</v>
          </cell>
          <cell r="C50">
            <v>1.3139000000000001</v>
          </cell>
          <cell r="D50">
            <v>4.7E-2</v>
          </cell>
          <cell r="E50">
            <v>0</v>
          </cell>
          <cell r="F50">
            <v>0.22239999999999999</v>
          </cell>
          <cell r="G50">
            <v>1.0445</v>
          </cell>
          <cell r="H50" t="str">
            <v>Sao Bernardo do Campo - Represa</v>
          </cell>
          <cell r="I50">
            <v>8110</v>
          </cell>
          <cell r="J50">
            <v>2.4824999999999999</v>
          </cell>
          <cell r="K50">
            <v>0</v>
          </cell>
          <cell r="L50">
            <v>0.25180000000000002</v>
          </cell>
          <cell r="M50">
            <v>1.52E-2</v>
          </cell>
          <cell r="N50">
            <v>2.2155999999999998</v>
          </cell>
          <cell r="O50" t="str">
            <v/>
          </cell>
          <cell r="P50" t="str">
            <v/>
          </cell>
          <cell r="Q50" t="str">
            <v/>
          </cell>
          <cell r="R50" t="str">
            <v/>
          </cell>
          <cell r="S50" t="str">
            <v/>
          </cell>
          <cell r="T50" t="str">
            <v/>
          </cell>
          <cell r="U50" t="str">
            <v/>
          </cell>
          <cell r="V50" t="str">
            <v/>
          </cell>
          <cell r="W50" t="str">
            <v/>
          </cell>
          <cell r="X50" t="str">
            <v/>
          </cell>
          <cell r="Y50" t="str">
            <v/>
          </cell>
          <cell r="Z50" t="str">
            <v/>
          </cell>
          <cell r="AA50" t="str">
            <v/>
          </cell>
          <cell r="AB50" t="str">
            <v/>
          </cell>
          <cell r="AC50" t="str">
            <v/>
          </cell>
          <cell r="AD50" t="str">
            <v/>
          </cell>
          <cell r="AE50" t="str">
            <v/>
          </cell>
          <cell r="AF50" t="str">
            <v/>
          </cell>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I50">
            <v>0.19098221278200569</v>
          </cell>
          <cell r="CJ50">
            <v>0.30894921308036194</v>
          </cell>
          <cell r="CK50">
            <v>0.39200616234989549</v>
          </cell>
          <cell r="CL50">
            <v>0.44678879784172965</v>
          </cell>
          <cell r="CM50">
            <v>0.52007498315842104</v>
          </cell>
          <cell r="CN50">
            <v>0.5658869831385186</v>
          </cell>
          <cell r="CO50">
            <v>0.61944095170395297</v>
          </cell>
          <cell r="CP50">
            <v>0.66295670759409597</v>
          </cell>
          <cell r="CQ50">
            <v>0.69987181034317036</v>
          </cell>
          <cell r="CR50">
            <v>0.7996536966928236</v>
          </cell>
          <cell r="CS50">
            <v>0.89252443469777087</v>
          </cell>
          <cell r="CT50">
            <v>1</v>
          </cell>
        </row>
        <row r="51">
          <cell r="A51" t="str">
            <v>São Caetano do Sul</v>
          </cell>
          <cell r="B51">
            <v>67041</v>
          </cell>
          <cell r="C51">
            <v>0.45839999999999997</v>
          </cell>
          <cell r="D51">
            <v>8.7099999999999997E-2</v>
          </cell>
          <cell r="E51">
            <v>0</v>
          </cell>
          <cell r="F51">
            <v>6.9199999999999998E-2</v>
          </cell>
          <cell r="G51">
            <v>0.30220000000000002</v>
          </cell>
          <cell r="H51" t="str">
            <v>São Caetano do Sul</v>
          </cell>
          <cell r="I51">
            <v>67041</v>
          </cell>
          <cell r="J51">
            <v>0.20050000000000001</v>
          </cell>
          <cell r="K51">
            <v>0</v>
          </cell>
          <cell r="L51">
            <v>0</v>
          </cell>
          <cell r="M51">
            <v>2.8500000000000001E-2</v>
          </cell>
          <cell r="N51">
            <v>0.17199999999999999</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I51">
            <v>0.11506335761171041</v>
          </cell>
          <cell r="CJ51">
            <v>0.20786655046032471</v>
          </cell>
          <cell r="CK51">
            <v>0.27451055710801614</v>
          </cell>
          <cell r="CL51">
            <v>0.3916569906863776</v>
          </cell>
          <cell r="CM51">
            <v>0.46011458781436615</v>
          </cell>
          <cell r="CN51">
            <v>0.50503582530757718</v>
          </cell>
          <cell r="CO51">
            <v>0.65646009681770745</v>
          </cell>
          <cell r="CP51">
            <v>0.70032212699635077</v>
          </cell>
          <cell r="CQ51">
            <v>0.74949823025616791</v>
          </cell>
          <cell r="CR51">
            <v>0.83318575277199547</v>
          </cell>
          <cell r="CS51">
            <v>0.90501218222968571</v>
          </cell>
          <cell r="CT51">
            <v>1</v>
          </cell>
        </row>
        <row r="52">
          <cell r="A52" t="str">
            <v>São Mateus</v>
          </cell>
          <cell r="B52">
            <v>53316</v>
          </cell>
          <cell r="C52">
            <v>0.62</v>
          </cell>
          <cell r="D52">
            <v>0</v>
          </cell>
          <cell r="E52">
            <v>0</v>
          </cell>
          <cell r="F52">
            <v>3.6400000000000002E-2</v>
          </cell>
          <cell r="G52">
            <v>0.5837</v>
          </cell>
          <cell r="H52" t="str">
            <v>São Mateus</v>
          </cell>
          <cell r="I52">
            <v>53299</v>
          </cell>
          <cell r="J52">
            <v>0.25319999999999998</v>
          </cell>
          <cell r="K52">
            <v>0</v>
          </cell>
          <cell r="L52">
            <v>0</v>
          </cell>
          <cell r="M52">
            <v>8.8099999999999998E-2</v>
          </cell>
          <cell r="N52">
            <v>0.16520000000000001</v>
          </cell>
          <cell r="O52" t="str">
            <v/>
          </cell>
          <cell r="P52" t="str">
            <v/>
          </cell>
          <cell r="Q52" t="str">
            <v/>
          </cell>
          <cell r="R52" t="str">
            <v/>
          </cell>
          <cell r="S52" t="str">
            <v/>
          </cell>
          <cell r="T52" t="str">
            <v/>
          </cell>
          <cell r="U52" t="str">
            <v/>
          </cell>
          <cell r="V52" t="str">
            <v/>
          </cell>
          <cell r="W52" t="str">
            <v/>
          </cell>
          <cell r="X52" t="str">
            <v/>
          </cell>
          <cell r="Y52" t="str">
            <v/>
          </cell>
          <cell r="Z52" t="str">
            <v/>
          </cell>
          <cell r="AA52" t="str">
            <v/>
          </cell>
          <cell r="AB52" t="str">
            <v/>
          </cell>
          <cell r="AC52" t="str">
            <v/>
          </cell>
          <cell r="AD52" t="str">
            <v/>
          </cell>
          <cell r="AE52" t="str">
            <v/>
          </cell>
          <cell r="AF52" t="str">
            <v/>
          </cell>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I52">
            <v>0.11747396309545018</v>
          </cell>
          <cell r="CJ52">
            <v>0.20822500036921746</v>
          </cell>
          <cell r="CK52">
            <v>0.30473989484777175</v>
          </cell>
          <cell r="CL52">
            <v>0.34514201192555027</v>
          </cell>
          <cell r="CM52">
            <v>0.39217674277525949</v>
          </cell>
          <cell r="CN52">
            <v>0.46751775983194621</v>
          </cell>
          <cell r="CO52">
            <v>0.58868820940457101</v>
          </cell>
          <cell r="CP52">
            <v>0.65897444217997203</v>
          </cell>
          <cell r="CQ52">
            <v>0.74523475063842959</v>
          </cell>
          <cell r="CR52">
            <v>0.81682449685358605</v>
          </cell>
          <cell r="CS52">
            <v>0.88565141174171524</v>
          </cell>
          <cell r="CT52">
            <v>1</v>
          </cell>
        </row>
        <row r="53">
          <cell r="A53" t="str">
            <v>São Miguel Paulista</v>
          </cell>
          <cell r="B53">
            <v>91813</v>
          </cell>
          <cell r="C53">
            <v>0.66410000000000002</v>
          </cell>
          <cell r="D53">
            <v>5.7000000000000002E-2</v>
          </cell>
          <cell r="E53">
            <v>0</v>
          </cell>
          <cell r="F53">
            <v>0.19350000000000001</v>
          </cell>
          <cell r="G53">
            <v>0.41360000000000002</v>
          </cell>
          <cell r="H53" t="str">
            <v>São Miguel Paulista</v>
          </cell>
          <cell r="I53">
            <v>91821</v>
          </cell>
          <cell r="J53">
            <v>0.66659999999999997</v>
          </cell>
          <cell r="K53">
            <v>0</v>
          </cell>
          <cell r="L53">
            <v>0</v>
          </cell>
          <cell r="M53">
            <v>3.85E-2</v>
          </cell>
          <cell r="N53">
            <v>0.62809999999999999</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
          </cell>
          <cell r="BZ53" t="str">
            <v/>
          </cell>
          <cell r="CA53" t="str">
            <v/>
          </cell>
          <cell r="CB53" t="str">
            <v/>
          </cell>
          <cell r="CC53" t="str">
            <v/>
          </cell>
          <cell r="CD53" t="str">
            <v/>
          </cell>
          <cell r="CE53" t="str">
            <v/>
          </cell>
          <cell r="CF53" t="str">
            <v/>
          </cell>
          <cell r="CI53">
            <v>0.16264035333070304</v>
          </cell>
          <cell r="CJ53">
            <v>0.23586594631140764</v>
          </cell>
          <cell r="CK53">
            <v>0.30095670621764237</v>
          </cell>
          <cell r="CL53">
            <v>0.34547285864593125</v>
          </cell>
          <cell r="CM53">
            <v>0.42126242726816554</v>
          </cell>
          <cell r="CN53">
            <v>0.48342112424525835</v>
          </cell>
          <cell r="CO53">
            <v>0.56798566384998195</v>
          </cell>
          <cell r="CP53">
            <v>0.62930313365653578</v>
          </cell>
          <cell r="CQ53">
            <v>0.69105931384190511</v>
          </cell>
          <cell r="CR53">
            <v>0.75187969495834683</v>
          </cell>
          <cell r="CS53">
            <v>0.88155883687369263</v>
          </cell>
          <cell r="CT53">
            <v>1</v>
          </cell>
        </row>
        <row r="54">
          <cell r="A54" t="str">
            <v>Sao Paulo - Centro</v>
          </cell>
          <cell r="B54">
            <v>104839</v>
          </cell>
          <cell r="C54">
            <v>0.57730000000000004</v>
          </cell>
          <cell r="D54">
            <v>2.0799999999999999E-2</v>
          </cell>
          <cell r="E54">
            <v>9.0200000000000002E-2</v>
          </cell>
          <cell r="F54">
            <v>0.1883</v>
          </cell>
          <cell r="G54">
            <v>0.27800000000000002</v>
          </cell>
          <cell r="H54" t="str">
            <v>Sao Paulo - Centro</v>
          </cell>
          <cell r="I54">
            <v>104839</v>
          </cell>
          <cell r="J54">
            <v>1.3709</v>
          </cell>
          <cell r="K54">
            <v>0.21290000000000001</v>
          </cell>
          <cell r="L54">
            <v>0.1283</v>
          </cell>
          <cell r="M54">
            <v>0.1573</v>
          </cell>
          <cell r="N54">
            <v>0.87239999999999995</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I54">
            <v>9.9078956104042895E-2</v>
          </cell>
          <cell r="CJ54">
            <v>0.2074227974912411</v>
          </cell>
          <cell r="CK54">
            <v>0.3397776499275218</v>
          </cell>
          <cell r="CL54">
            <v>0.38856156895478267</v>
          </cell>
          <cell r="CM54">
            <v>0.46110173158984658</v>
          </cell>
          <cell r="CN54">
            <v>0.53350279067128215</v>
          </cell>
          <cell r="CO54">
            <v>0.61010940261642188</v>
          </cell>
          <cell r="CP54">
            <v>0.66373685317198028</v>
          </cell>
          <cell r="CQ54">
            <v>0.73208653280844016</v>
          </cell>
          <cell r="CR54">
            <v>0.80185730944867872</v>
          </cell>
          <cell r="CS54">
            <v>0.89644568649359757</v>
          </cell>
          <cell r="CT54">
            <v>1</v>
          </cell>
        </row>
        <row r="55">
          <cell r="A55" t="str">
            <v>São Paulo Represa Sul</v>
          </cell>
          <cell r="B55">
            <v>1408</v>
          </cell>
          <cell r="C55">
            <v>3.1827000000000001</v>
          </cell>
          <cell r="D55">
            <v>0</v>
          </cell>
          <cell r="E55">
            <v>0</v>
          </cell>
          <cell r="F55">
            <v>0</v>
          </cell>
          <cell r="G55">
            <v>3.1827000000000001</v>
          </cell>
          <cell r="H55" t="str">
            <v>São Paulo Represa Sul</v>
          </cell>
          <cell r="I55">
            <v>1408</v>
          </cell>
          <cell r="J55">
            <v>2.9554</v>
          </cell>
          <cell r="K55">
            <v>0</v>
          </cell>
          <cell r="L55">
            <v>4.5900000000000003E-2</v>
          </cell>
          <cell r="M55">
            <v>1.1785000000000001</v>
          </cell>
          <cell r="N55">
            <v>1.7310000000000001</v>
          </cell>
          <cell r="O55" t="str">
            <v/>
          </cell>
          <cell r="P55" t="str">
            <v/>
          </cell>
          <cell r="Q55" t="str">
            <v/>
          </cell>
          <cell r="R55" t="str">
            <v/>
          </cell>
          <cell r="S55" t="str">
            <v/>
          </cell>
          <cell r="T55" t="str">
            <v/>
          </cell>
          <cell r="U55" t="str">
            <v/>
          </cell>
          <cell r="V55" t="str">
            <v/>
          </cell>
          <cell r="W55" t="str">
            <v/>
          </cell>
          <cell r="X55" t="str">
            <v/>
          </cell>
          <cell r="Y55" t="str">
            <v/>
          </cell>
          <cell r="Z55" t="str">
            <v/>
          </cell>
          <cell r="AA55" t="str">
            <v/>
          </cell>
          <cell r="AB55" t="str">
            <v/>
          </cell>
          <cell r="AC55" t="str">
            <v/>
          </cell>
          <cell r="AD55" t="str">
            <v/>
          </cell>
          <cell r="AE55" t="str">
            <v/>
          </cell>
          <cell r="AF55" t="str">
            <v/>
          </cell>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
          </cell>
          <cell r="BB55" t="str">
            <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I55">
            <v>0.18059683786475969</v>
          </cell>
          <cell r="CJ55">
            <v>0.34099743738266347</v>
          </cell>
          <cell r="CK55">
            <v>0.43105034884621057</v>
          </cell>
          <cell r="CL55">
            <v>0.47801038403075508</v>
          </cell>
          <cell r="CM55">
            <v>0.53145037699990227</v>
          </cell>
          <cell r="CN55">
            <v>0.57688847896225492</v>
          </cell>
          <cell r="CO55">
            <v>0.66306325980831038</v>
          </cell>
          <cell r="CP55">
            <v>0.69345844743454166</v>
          </cell>
          <cell r="CQ55">
            <v>0.76999885703705662</v>
          </cell>
          <cell r="CR55">
            <v>0.83094226483712552</v>
          </cell>
          <cell r="CS55">
            <v>0.90691899236768792</v>
          </cell>
          <cell r="CT55">
            <v>1</v>
          </cell>
        </row>
        <row r="56">
          <cell r="A56" t="str">
            <v>Sapopemba</v>
          </cell>
          <cell r="B56">
            <v>98634</v>
          </cell>
          <cell r="C56">
            <v>1.0406</v>
          </cell>
          <cell r="D56">
            <v>0.1389</v>
          </cell>
          <cell r="E56">
            <v>0</v>
          </cell>
          <cell r="F56">
            <v>3.1899999999999998E-2</v>
          </cell>
          <cell r="G56">
            <v>0.86990000000000001</v>
          </cell>
          <cell r="H56" t="str">
            <v>Sapopemba</v>
          </cell>
          <cell r="I56">
            <v>98626</v>
          </cell>
          <cell r="J56">
            <v>0.93889999999999996</v>
          </cell>
          <cell r="K56">
            <v>0</v>
          </cell>
          <cell r="L56">
            <v>0</v>
          </cell>
          <cell r="M56">
            <v>8.8999999999999996E-2</v>
          </cell>
          <cell r="N56">
            <v>0.84989999999999999</v>
          </cell>
          <cell r="O56" t="str">
            <v/>
          </cell>
          <cell r="P56" t="str">
            <v/>
          </cell>
          <cell r="Q56" t="str">
            <v/>
          </cell>
          <cell r="R56" t="str">
            <v/>
          </cell>
          <cell r="S56" t="str">
            <v/>
          </cell>
          <cell r="T56" t="str">
            <v/>
          </cell>
          <cell r="U56" t="str">
            <v/>
          </cell>
          <cell r="V56" t="str">
            <v/>
          </cell>
          <cell r="W56" t="str">
            <v/>
          </cell>
          <cell r="X56" t="str">
            <v/>
          </cell>
          <cell r="Y56" t="str">
            <v/>
          </cell>
          <cell r="Z56" t="str">
            <v/>
          </cell>
          <cell r="AA56" t="str">
            <v/>
          </cell>
          <cell r="AB56" t="str">
            <v/>
          </cell>
          <cell r="AC56" t="str">
            <v/>
          </cell>
          <cell r="AD56" t="str">
            <v/>
          </cell>
          <cell r="AE56" t="str">
            <v/>
          </cell>
          <cell r="AF56" t="str">
            <v/>
          </cell>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I56">
            <v>0.14614786990681475</v>
          </cell>
          <cell r="CJ56">
            <v>0.21679925296545677</v>
          </cell>
          <cell r="CK56">
            <v>0.30192906553083521</v>
          </cell>
          <cell r="CL56">
            <v>0.3428402798329111</v>
          </cell>
          <cell r="CM56">
            <v>0.38938896460839184</v>
          </cell>
          <cell r="CN56">
            <v>0.46990114885928441</v>
          </cell>
          <cell r="CO56">
            <v>0.57189238261195829</v>
          </cell>
          <cell r="CP56">
            <v>0.62121921520149248</v>
          </cell>
          <cell r="CQ56">
            <v>0.69183706992780813</v>
          </cell>
          <cell r="CR56">
            <v>0.77312576896009755</v>
          </cell>
          <cell r="CS56">
            <v>0.87061208347784336</v>
          </cell>
          <cell r="CT56">
            <v>1</v>
          </cell>
        </row>
        <row r="57">
          <cell r="A57" t="str">
            <v>Saúde</v>
          </cell>
          <cell r="B57">
            <v>108374</v>
          </cell>
          <cell r="C57">
            <v>0.12479999999999999</v>
          </cell>
          <cell r="D57">
            <v>4.7800000000000002E-2</v>
          </cell>
          <cell r="E57">
            <v>0</v>
          </cell>
          <cell r="F57">
            <v>8.0999999999999996E-3</v>
          </cell>
          <cell r="G57">
            <v>6.8900000000000003E-2</v>
          </cell>
          <cell r="H57" t="str">
            <v>Saúde</v>
          </cell>
          <cell r="I57">
            <v>108374</v>
          </cell>
          <cell r="J57">
            <v>0.63019999999999998</v>
          </cell>
          <cell r="K57">
            <v>3.4799999999999998E-2</v>
          </cell>
          <cell r="L57">
            <v>0</v>
          </cell>
          <cell r="M57">
            <v>5.2499999999999998E-2</v>
          </cell>
          <cell r="N57">
            <v>0.54290000000000005</v>
          </cell>
          <cell r="O57" t="str">
            <v/>
          </cell>
          <cell r="P57" t="str">
            <v/>
          </cell>
          <cell r="Q57" t="str">
            <v/>
          </cell>
          <cell r="R57" t="str">
            <v/>
          </cell>
          <cell r="S57" t="str">
            <v/>
          </cell>
          <cell r="T57" t="str">
            <v/>
          </cell>
          <cell r="U57" t="str">
            <v/>
          </cell>
          <cell r="V57" t="str">
            <v/>
          </cell>
          <cell r="W57" t="str">
            <v/>
          </cell>
          <cell r="X57" t="str">
            <v/>
          </cell>
          <cell r="Y57" t="str">
            <v/>
          </cell>
          <cell r="Z57" t="str">
            <v/>
          </cell>
          <cell r="AA57" t="str">
            <v/>
          </cell>
          <cell r="AB57" t="str">
            <v/>
          </cell>
          <cell r="AC57" t="str">
            <v/>
          </cell>
          <cell r="AD57" t="str">
            <v/>
          </cell>
          <cell r="AE57" t="str">
            <v/>
          </cell>
          <cell r="AF57" t="str">
            <v/>
          </cell>
          <cell r="AG57" t="str">
            <v/>
          </cell>
          <cell r="AH57" t="str">
            <v/>
          </cell>
          <cell r="AI57" t="str">
            <v/>
          </cell>
          <cell r="AJ57" t="str">
            <v/>
          </cell>
          <cell r="AK57" t="str">
            <v/>
          </cell>
          <cell r="AL57" t="str">
            <v/>
          </cell>
          <cell r="AM57" t="str">
            <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F57" t="str">
            <v/>
          </cell>
          <cell r="CI57">
            <v>0.12597412101750236</v>
          </cell>
          <cell r="CJ57">
            <v>0.24323759041564197</v>
          </cell>
          <cell r="CK57">
            <v>0.31036028794764853</v>
          </cell>
          <cell r="CL57">
            <v>0.38652156010914374</v>
          </cell>
          <cell r="CM57">
            <v>0.44539898469247141</v>
          </cell>
          <cell r="CN57">
            <v>0.47809145720598523</v>
          </cell>
          <cell r="CO57">
            <v>0.53068631376141151</v>
          </cell>
          <cell r="CP57">
            <v>0.6583960452752522</v>
          </cell>
          <cell r="CQ57">
            <v>0.71841347581863513</v>
          </cell>
          <cell r="CR57">
            <v>0.87659311183200395</v>
          </cell>
          <cell r="CS57">
            <v>0.93995725781322659</v>
          </cell>
          <cell r="CT57">
            <v>1</v>
          </cell>
        </row>
        <row r="58">
          <cell r="A58" t="str">
            <v>Taboão da Serra</v>
          </cell>
          <cell r="B58">
            <v>66187</v>
          </cell>
          <cell r="C58">
            <v>0.63670000000000004</v>
          </cell>
          <cell r="D58">
            <v>0</v>
          </cell>
          <cell r="E58">
            <v>0</v>
          </cell>
          <cell r="F58">
            <v>1.8800000000000001E-2</v>
          </cell>
          <cell r="G58">
            <v>0.6179</v>
          </cell>
          <cell r="H58" t="str">
            <v>Taboão da Serra</v>
          </cell>
          <cell r="I58">
            <v>66187</v>
          </cell>
          <cell r="J58">
            <v>0.81100000000000005</v>
          </cell>
          <cell r="K58">
            <v>0.1593</v>
          </cell>
          <cell r="L58">
            <v>0</v>
          </cell>
          <cell r="M58">
            <v>3.0999999999999999E-3</v>
          </cell>
          <cell r="N58">
            <v>0.64870000000000005</v>
          </cell>
          <cell r="O58" t="str">
            <v/>
          </cell>
          <cell r="P58" t="str">
            <v/>
          </cell>
          <cell r="Q58" t="str">
            <v/>
          </cell>
          <cell r="R58" t="str">
            <v/>
          </cell>
          <cell r="S58" t="str">
            <v/>
          </cell>
          <cell r="T58" t="str">
            <v/>
          </cell>
          <cell r="U58" t="str">
            <v/>
          </cell>
          <cell r="V58" t="str">
            <v/>
          </cell>
          <cell r="W58" t="str">
            <v/>
          </cell>
          <cell r="X58" t="str">
            <v/>
          </cell>
          <cell r="Y58" t="str">
            <v/>
          </cell>
          <cell r="Z58" t="str">
            <v/>
          </cell>
          <cell r="AA58" t="str">
            <v/>
          </cell>
          <cell r="AB58" t="str">
            <v/>
          </cell>
          <cell r="AC58" t="str">
            <v/>
          </cell>
          <cell r="AD58" t="str">
            <v/>
          </cell>
          <cell r="AE58" t="str">
            <v/>
          </cell>
          <cell r="AF58" t="str">
            <v/>
          </cell>
          <cell r="AG58" t="str">
            <v/>
          </cell>
          <cell r="AH58" t="str">
            <v/>
          </cell>
          <cell r="AI58" t="str">
            <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I58">
            <v>0.11172731954463679</v>
          </cell>
          <cell r="CJ58">
            <v>0.26371378282092534</v>
          </cell>
          <cell r="CK58">
            <v>0.33749078532395788</v>
          </cell>
          <cell r="CL58">
            <v>0.37225343772087471</v>
          </cell>
          <cell r="CM58">
            <v>0.42914741864428246</v>
          </cell>
          <cell r="CN58">
            <v>0.47060335877330356</v>
          </cell>
          <cell r="CO58">
            <v>0.56296387078379118</v>
          </cell>
          <cell r="CP58">
            <v>0.62601429046695889</v>
          </cell>
          <cell r="CQ58">
            <v>0.7133088194014805</v>
          </cell>
          <cell r="CR58">
            <v>0.79114009999864321</v>
          </cell>
          <cell r="CS58">
            <v>0.89829633680934007</v>
          </cell>
          <cell r="CT58">
            <v>1</v>
          </cell>
        </row>
        <row r="59">
          <cell r="A59" t="str">
            <v>Tatuapé</v>
          </cell>
          <cell r="B59">
            <v>48997</v>
          </cell>
          <cell r="C59">
            <v>0.25159999999999999</v>
          </cell>
          <cell r="D59">
            <v>0.13070000000000001</v>
          </cell>
          <cell r="E59">
            <v>0</v>
          </cell>
          <cell r="F59">
            <v>2.3400000000000001E-2</v>
          </cell>
          <cell r="G59">
            <v>9.74E-2</v>
          </cell>
          <cell r="H59" t="str">
            <v>Tatuapé</v>
          </cell>
          <cell r="I59">
            <v>48963</v>
          </cell>
          <cell r="J59">
            <v>9.4600000000000004E-2</v>
          </cell>
          <cell r="K59">
            <v>0</v>
          </cell>
          <cell r="L59">
            <v>0</v>
          </cell>
          <cell r="M59">
            <v>3.6999999999999998E-2</v>
          </cell>
          <cell r="N59">
            <v>5.7599999999999998E-2</v>
          </cell>
          <cell r="O59" t="str">
            <v/>
          </cell>
          <cell r="P59" t="str">
            <v/>
          </cell>
          <cell r="Q59" t="str">
            <v/>
          </cell>
          <cell r="R59" t="str">
            <v/>
          </cell>
          <cell r="S59" t="str">
            <v/>
          </cell>
          <cell r="T59" t="str">
            <v/>
          </cell>
          <cell r="U59" t="str">
            <v/>
          </cell>
          <cell r="V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I59">
            <v>0.10869530938513579</v>
          </cell>
          <cell r="CJ59">
            <v>0.20116911510782409</v>
          </cell>
          <cell r="CK59">
            <v>0.30966272129282457</v>
          </cell>
          <cell r="CL59">
            <v>0.39582430601498703</v>
          </cell>
          <cell r="CM59">
            <v>0.45080536133749372</v>
          </cell>
          <cell r="CN59">
            <v>0.52399250099336769</v>
          </cell>
          <cell r="CO59">
            <v>0.6510620599149497</v>
          </cell>
          <cell r="CP59">
            <v>0.68888372957971811</v>
          </cell>
          <cell r="CQ59">
            <v>0.75957464723780344</v>
          </cell>
          <cell r="CR59">
            <v>0.81079967413452814</v>
          </cell>
          <cell r="CS59">
            <v>0.92102767516250195</v>
          </cell>
          <cell r="CT59">
            <v>1</v>
          </cell>
        </row>
        <row r="60">
          <cell r="A60" t="str">
            <v>Tucuruvi</v>
          </cell>
          <cell r="B60">
            <v>202933</v>
          </cell>
          <cell r="C60">
            <v>0.5101</v>
          </cell>
          <cell r="D60">
            <v>0</v>
          </cell>
          <cell r="E60">
            <v>0.1212</v>
          </cell>
          <cell r="F60">
            <v>1.2999999999999999E-2</v>
          </cell>
          <cell r="G60">
            <v>0.37580000000000002</v>
          </cell>
          <cell r="H60" t="str">
            <v>Tucuruvi</v>
          </cell>
          <cell r="I60">
            <v>202924</v>
          </cell>
          <cell r="J60">
            <v>0.93940000000000001</v>
          </cell>
          <cell r="K60">
            <v>0.24310000000000001</v>
          </cell>
          <cell r="L60">
            <v>6.6E-3</v>
          </cell>
          <cell r="M60">
            <v>2.1499999999999998E-2</v>
          </cell>
          <cell r="N60">
            <v>0.66820000000000002</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cell r="AI60" t="str">
            <v/>
          </cell>
          <cell r="AJ60" t="str">
            <v/>
          </cell>
          <cell r="AK60" t="str">
            <v/>
          </cell>
          <cell r="AL60" t="str">
            <v/>
          </cell>
          <cell r="AM60" t="str">
            <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I60">
            <v>0.13129528503685101</v>
          </cell>
          <cell r="CJ60">
            <v>0.21959964282523936</v>
          </cell>
          <cell r="CK60">
            <v>0.29558384123318426</v>
          </cell>
          <cell r="CL60">
            <v>0.35532698446995192</v>
          </cell>
          <cell r="CM60">
            <v>0.41784955154290015</v>
          </cell>
          <cell r="CN60">
            <v>0.48551343434432404</v>
          </cell>
          <cell r="CO60">
            <v>0.63736105892337513</v>
          </cell>
          <cell r="CP60">
            <v>0.71324822284847422</v>
          </cell>
          <cell r="CQ60">
            <v>0.7665433772081488</v>
          </cell>
          <cell r="CR60">
            <v>0.80729550288725382</v>
          </cell>
          <cell r="CS60">
            <v>0.89455991826847792</v>
          </cell>
          <cell r="CT60">
            <v>1</v>
          </cell>
        </row>
        <row r="61">
          <cell r="A61" t="str">
            <v>Vila Mariana</v>
          </cell>
          <cell r="B61">
            <v>83699</v>
          </cell>
          <cell r="C61">
            <v>0.20610000000000001</v>
          </cell>
          <cell r="D61">
            <v>8.8099999999999998E-2</v>
          </cell>
          <cell r="E61">
            <v>0</v>
          </cell>
          <cell r="F61">
            <v>1.61E-2</v>
          </cell>
          <cell r="G61">
            <v>0.1018</v>
          </cell>
          <cell r="H61" t="str">
            <v>Vila Mariana</v>
          </cell>
          <cell r="I61">
            <v>83699</v>
          </cell>
          <cell r="J61">
            <v>0.46510000000000001</v>
          </cell>
          <cell r="K61">
            <v>9.8599999999999993E-2</v>
          </cell>
          <cell r="L61">
            <v>0</v>
          </cell>
          <cell r="M61">
            <v>1.26E-2</v>
          </cell>
          <cell r="N61">
            <v>0.35389999999999999</v>
          </cell>
          <cell r="O61" t="str">
            <v/>
          </cell>
          <cell r="P61" t="str">
            <v/>
          </cell>
          <cell r="Q61" t="str">
            <v/>
          </cell>
          <cell r="R61" t="str">
            <v/>
          </cell>
          <cell r="S61" t="str">
            <v/>
          </cell>
          <cell r="T61" t="str">
            <v/>
          </cell>
          <cell r="U61" t="str">
            <v/>
          </cell>
          <cell r="V61" t="str">
            <v/>
          </cell>
          <cell r="W61" t="str">
            <v/>
          </cell>
          <cell r="X61" t="str">
            <v/>
          </cell>
          <cell r="Y61" t="str">
            <v/>
          </cell>
          <cell r="Z61" t="str">
            <v/>
          </cell>
          <cell r="AA61" t="str">
            <v/>
          </cell>
          <cell r="AB61" t="str">
            <v/>
          </cell>
          <cell r="AC61" t="str">
            <v/>
          </cell>
          <cell r="AD61" t="str">
            <v/>
          </cell>
          <cell r="AE61" t="str">
            <v/>
          </cell>
          <cell r="AF61" t="str">
            <v/>
          </cell>
          <cell r="AG61" t="str">
            <v/>
          </cell>
          <cell r="AH61" t="str">
            <v/>
          </cell>
          <cell r="AI61" t="str">
            <v/>
          </cell>
          <cell r="AJ61" t="str">
            <v/>
          </cell>
          <cell r="AK61" t="str">
            <v/>
          </cell>
          <cell r="AL61" t="str">
            <v/>
          </cell>
          <cell r="AM61" t="str">
            <v/>
          </cell>
          <cell r="AN61" t="str">
            <v/>
          </cell>
          <cell r="AO61" t="str">
            <v/>
          </cell>
          <cell r="AP61" t="str">
            <v/>
          </cell>
          <cell r="AQ61" t="str">
            <v/>
          </cell>
          <cell r="AR61" t="str">
            <v/>
          </cell>
          <cell r="AS61" t="str">
            <v/>
          </cell>
          <cell r="AT61" t="str">
            <v/>
          </cell>
          <cell r="AU61" t="str">
            <v/>
          </cell>
          <cell r="AV61" t="str">
            <v/>
          </cell>
          <cell r="AW61" t="str">
            <v/>
          </cell>
          <cell r="AX61" t="str">
            <v/>
          </cell>
          <cell r="AY61" t="str">
            <v/>
          </cell>
          <cell r="AZ61" t="str">
            <v/>
          </cell>
          <cell r="BA61" t="str">
            <v/>
          </cell>
          <cell r="BB61" t="str">
            <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F61" t="str">
            <v/>
          </cell>
          <cell r="CI61">
            <v>0.11123571886733791</v>
          </cell>
          <cell r="CJ61">
            <v>0.25961723248816154</v>
          </cell>
          <cell r="CK61">
            <v>0.336736722814031</v>
          </cell>
          <cell r="CL61">
            <v>0.38369028058557186</v>
          </cell>
          <cell r="CM61">
            <v>0.47860525470183346</v>
          </cell>
          <cell r="CN61">
            <v>0.51058748365324547</v>
          </cell>
          <cell r="CO61">
            <v>0.5428355596008676</v>
          </cell>
          <cell r="CP61">
            <v>0.59806561807376646</v>
          </cell>
          <cell r="CQ61">
            <v>0.69908497752967524</v>
          </cell>
          <cell r="CR61">
            <v>0.78840216474558333</v>
          </cell>
          <cell r="CS61">
            <v>0.8975126003294599</v>
          </cell>
          <cell r="CT61">
            <v>1</v>
          </cell>
        </row>
        <row r="62">
          <cell r="A62" t="str">
            <v>Vila Matilde</v>
          </cell>
          <cell r="B62">
            <v>89273</v>
          </cell>
          <cell r="C62">
            <v>0.34139999999999998</v>
          </cell>
          <cell r="D62">
            <v>3.6799999999999999E-2</v>
          </cell>
          <cell r="E62">
            <v>0</v>
          </cell>
          <cell r="F62">
            <v>1.34E-2</v>
          </cell>
          <cell r="G62">
            <v>0.2913</v>
          </cell>
          <cell r="H62" t="str">
            <v>Vila Matilde</v>
          </cell>
          <cell r="I62">
            <v>89347</v>
          </cell>
          <cell r="J62">
            <v>0.40100000000000002</v>
          </cell>
          <cell r="K62">
            <v>0</v>
          </cell>
          <cell r="L62">
            <v>0</v>
          </cell>
          <cell r="M62">
            <v>7.8899999999999998E-2</v>
          </cell>
          <cell r="N62">
            <v>0.3221</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I62">
            <v>0.19312504115484566</v>
          </cell>
          <cell r="CJ62">
            <v>0.30352678806430688</v>
          </cell>
          <cell r="CK62">
            <v>0.3868582460483001</v>
          </cell>
          <cell r="CL62">
            <v>0.42575070013193772</v>
          </cell>
          <cell r="CM62">
            <v>0.4757870148898285</v>
          </cell>
          <cell r="CN62">
            <v>0.51987298614723509</v>
          </cell>
          <cell r="CO62">
            <v>0.60903114105556089</v>
          </cell>
          <cell r="CP62">
            <v>0.67432674865003295</v>
          </cell>
          <cell r="CQ62">
            <v>0.74549085227212497</v>
          </cell>
          <cell r="CR62">
            <v>0.79686887973828013</v>
          </cell>
          <cell r="CS62">
            <v>0.87376176357850199</v>
          </cell>
          <cell r="CT62">
            <v>1</v>
          </cell>
        </row>
        <row r="63">
          <cell r="A63" t="str">
            <v>Vila Prudente</v>
          </cell>
          <cell r="B63">
            <v>126285</v>
          </cell>
          <cell r="C63">
            <v>0.27629999999999999</v>
          </cell>
          <cell r="D63">
            <v>0.11700000000000001</v>
          </cell>
          <cell r="E63">
            <v>0</v>
          </cell>
          <cell r="F63">
            <v>1.0500000000000001E-2</v>
          </cell>
          <cell r="G63">
            <v>0.14879999999999999</v>
          </cell>
          <cell r="H63" t="str">
            <v>Vila Prudente</v>
          </cell>
          <cell r="I63">
            <v>126189</v>
          </cell>
          <cell r="J63">
            <v>0.47349999999999998</v>
          </cell>
          <cell r="K63">
            <v>0</v>
          </cell>
          <cell r="L63">
            <v>0</v>
          </cell>
          <cell r="M63">
            <v>0.11650000000000001</v>
          </cell>
          <cell r="N63">
            <v>0.35699999999999998</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cell r="AI63" t="str">
            <v/>
          </cell>
          <cell r="AJ63" t="str">
            <v/>
          </cell>
          <cell r="AK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I63">
            <v>0.15455181046654162</v>
          </cell>
          <cell r="CJ63">
            <v>0.23377743416168473</v>
          </cell>
          <cell r="CK63">
            <v>0.30535229597750235</v>
          </cell>
          <cell r="CL63">
            <v>0.36928543327001961</v>
          </cell>
          <cell r="CM63">
            <v>0.43286216977357039</v>
          </cell>
          <cell r="CN63">
            <v>0.50968281092720669</v>
          </cell>
          <cell r="CO63">
            <v>0.62238148546468586</v>
          </cell>
          <cell r="CP63">
            <v>0.68690533585734381</v>
          </cell>
          <cell r="CQ63">
            <v>0.75680281302305086</v>
          </cell>
          <cell r="CR63">
            <v>0.82240240429151767</v>
          </cell>
          <cell r="CS63">
            <v>0.88495560615557234</v>
          </cell>
          <cell r="CT63">
            <v>1</v>
          </cell>
        </row>
        <row r="64">
          <cell r="A64" t="str">
            <v>Eletropaulo</v>
          </cell>
          <cell r="B64">
            <v>5589566</v>
          </cell>
          <cell r="C64">
            <v>0.71236452046545284</v>
          </cell>
          <cell r="D64">
            <v>4.964191855854283E-2</v>
          </cell>
          <cell r="E64">
            <v>8.2599899646591535E-3</v>
          </cell>
          <cell r="F64">
            <v>5.2919891685592399E-2</v>
          </cell>
          <cell r="G64">
            <v>0.43943608533724449</v>
          </cell>
          <cell r="H64" t="str">
            <v>Eletropaulo</v>
          </cell>
          <cell r="I64">
            <v>5589277</v>
          </cell>
          <cell r="J64">
            <v>0.76545725021322075</v>
          </cell>
          <cell r="K64">
            <v>8.0028430457105629E-2</v>
          </cell>
          <cell r="L64">
            <v>2.0479497258768888E-2</v>
          </cell>
          <cell r="M64">
            <v>8.3422323048222516E-2</v>
          </cell>
          <cell r="N64">
            <v>0.58152950963067318</v>
          </cell>
          <cell r="O64" t="str">
            <v/>
          </cell>
          <cell r="P64" t="str">
            <v/>
          </cell>
          <cell r="Q64" t="str">
            <v/>
          </cell>
          <cell r="R64" t="str">
            <v/>
          </cell>
          <cell r="S64" t="str">
            <v/>
          </cell>
          <cell r="T64" t="str">
            <v/>
          </cell>
          <cell r="U64" t="str">
            <v/>
          </cell>
          <cell r="V64" t="str">
            <v/>
          </cell>
          <cell r="W64" t="str">
            <v/>
          </cell>
          <cell r="X64" t="str">
            <v/>
          </cell>
          <cell r="Y64" t="str">
            <v/>
          </cell>
          <cell r="Z64" t="str">
            <v/>
          </cell>
          <cell r="AA64" t="str">
            <v/>
          </cell>
          <cell r="AB64" t="str">
            <v/>
          </cell>
          <cell r="AC64" t="str">
            <v/>
          </cell>
          <cell r="AD64" t="str">
            <v/>
          </cell>
          <cell r="AE64" t="str">
            <v/>
          </cell>
          <cell r="AF64" t="str">
            <v/>
          </cell>
          <cell r="AG64" t="str">
            <v/>
          </cell>
          <cell r="AH64" t="str">
            <v/>
          </cell>
          <cell r="AI64" t="str">
            <v/>
          </cell>
          <cell r="AJ64" t="str">
            <v/>
          </cell>
          <cell r="AK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t="str">
            <v/>
          </cell>
          <cell r="BP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I64">
            <v>0.13387650662839301</v>
          </cell>
          <cell r="CJ64">
            <v>0.22462048237543472</v>
          </cell>
          <cell r="CK64">
            <v>0.31424046257653432</v>
          </cell>
          <cell r="CL64">
            <v>0.36664297635558318</v>
          </cell>
          <cell r="CM64">
            <v>0.43043035992914214</v>
          </cell>
          <cell r="CN64">
            <v>0.48394410586077102</v>
          </cell>
          <cell r="CO64">
            <v>0.57238582812724703</v>
          </cell>
          <cell r="CP64">
            <v>0.63491971454442553</v>
          </cell>
          <cell r="CQ64">
            <v>0.72128502179348652</v>
          </cell>
          <cell r="CR64">
            <v>0.79433565134700634</v>
          </cell>
          <cell r="CS64">
            <v>0.88934864575998451</v>
          </cell>
          <cell r="CT64">
            <v>1</v>
          </cell>
        </row>
        <row r="65">
          <cell r="A65" t="str">
            <v>Regional ABC</v>
          </cell>
          <cell r="B65">
            <v>819895</v>
          </cell>
          <cell r="C65">
            <v>0.78763628647570727</v>
          </cell>
          <cell r="D65">
            <v>0.18062855219265886</v>
          </cell>
          <cell r="E65">
            <v>2.4885336536995591E-3</v>
          </cell>
          <cell r="F65">
            <v>8.8012619664713188E-2</v>
          </cell>
          <cell r="G65">
            <v>0.51651475774336952</v>
          </cell>
          <cell r="H65" t="str">
            <v>Regional ABC</v>
          </cell>
          <cell r="I65">
            <v>819813</v>
          </cell>
          <cell r="J65">
            <v>0.60063767517714406</v>
          </cell>
          <cell r="K65">
            <v>0</v>
          </cell>
          <cell r="L65">
            <v>5.6724221255335057E-2</v>
          </cell>
          <cell r="M65">
            <v>9.6471958361236052E-2</v>
          </cell>
          <cell r="N65">
            <v>0.44742803553981214</v>
          </cell>
          <cell r="O65" t="str">
            <v/>
          </cell>
          <cell r="P65" t="str">
            <v/>
          </cell>
          <cell r="Q65" t="str">
            <v/>
          </cell>
          <cell r="R65" t="str">
            <v/>
          </cell>
          <cell r="S65" t="str">
            <v/>
          </cell>
          <cell r="T65" t="str">
            <v/>
          </cell>
          <cell r="U65" t="str">
            <v/>
          </cell>
          <cell r="V65" t="str">
            <v/>
          </cell>
          <cell r="W65" t="str">
            <v/>
          </cell>
          <cell r="X65" t="str">
            <v/>
          </cell>
          <cell r="Y65" t="str">
            <v/>
          </cell>
          <cell r="Z65" t="str">
            <v/>
          </cell>
          <cell r="AA65" t="str">
            <v/>
          </cell>
          <cell r="AB65" t="str">
            <v/>
          </cell>
          <cell r="AC65" t="str">
            <v/>
          </cell>
          <cell r="AD65" t="str">
            <v/>
          </cell>
          <cell r="AE65" t="str">
            <v/>
          </cell>
          <cell r="AF65" t="str">
            <v/>
          </cell>
          <cell r="AG65" t="str">
            <v/>
          </cell>
          <cell r="AH65" t="str">
            <v/>
          </cell>
          <cell r="AI65" t="str">
            <v/>
          </cell>
          <cell r="AJ65" t="str">
            <v/>
          </cell>
          <cell r="AK65" t="str">
            <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I65">
            <v>0.13387547116045567</v>
          </cell>
          <cell r="CJ65">
            <v>0.24135704761086268</v>
          </cell>
          <cell r="CK65">
            <v>0.33542029325474032</v>
          </cell>
          <cell r="CL65">
            <v>0.39307347616943517</v>
          </cell>
          <cell r="CM65">
            <v>0.45088564540068066</v>
          </cell>
          <cell r="CN65">
            <v>0.49940213858149241</v>
          </cell>
          <cell r="CO65">
            <v>0.58382325826766956</v>
          </cell>
          <cell r="CP65">
            <v>0.64069755032739906</v>
          </cell>
          <cell r="CQ65">
            <v>0.71856051082157513</v>
          </cell>
          <cell r="CR65">
            <v>0.80729959735306811</v>
          </cell>
          <cell r="CS65">
            <v>0.89333769788531747</v>
          </cell>
          <cell r="CT65">
            <v>1</v>
          </cell>
        </row>
        <row r="66">
          <cell r="A66" t="str">
            <v>Regional Leste</v>
          </cell>
          <cell r="B66">
            <v>1340877</v>
          </cell>
          <cell r="C66">
            <v>0.60916418843786568</v>
          </cell>
          <cell r="D66">
            <v>6.0179974822448287E-2</v>
          </cell>
          <cell r="E66">
            <v>0</v>
          </cell>
          <cell r="F66">
            <v>7.3263151429996912E-2</v>
          </cell>
          <cell r="G66">
            <v>0.47572458987662553</v>
          </cell>
          <cell r="H66" t="str">
            <v>Regional Leste</v>
          </cell>
          <cell r="I66">
            <v>1340779</v>
          </cell>
          <cell r="J66">
            <v>0.65071598048597112</v>
          </cell>
          <cell r="K66">
            <v>0</v>
          </cell>
          <cell r="L66">
            <v>0</v>
          </cell>
          <cell r="M66">
            <v>9.8300672295732541E-2</v>
          </cell>
          <cell r="N66">
            <v>0.55240706611604151</v>
          </cell>
          <cell r="O66" t="str">
            <v/>
          </cell>
          <cell r="P66" t="str">
            <v/>
          </cell>
          <cell r="Q66" t="str">
            <v/>
          </cell>
          <cell r="R66" t="str">
            <v/>
          </cell>
          <cell r="S66" t="str">
            <v/>
          </cell>
          <cell r="T66" t="str">
            <v/>
          </cell>
          <cell r="U66" t="str">
            <v/>
          </cell>
          <cell r="V66" t="str">
            <v/>
          </cell>
          <cell r="W66" t="str">
            <v/>
          </cell>
          <cell r="X66" t="str">
            <v/>
          </cell>
          <cell r="Y66" t="str">
            <v/>
          </cell>
          <cell r="Z66" t="str">
            <v/>
          </cell>
          <cell r="AA66" t="str">
            <v/>
          </cell>
          <cell r="AB66" t="str">
            <v/>
          </cell>
          <cell r="AC66" t="str">
            <v/>
          </cell>
          <cell r="AD66" t="str">
            <v/>
          </cell>
          <cell r="AE66" t="str">
            <v/>
          </cell>
          <cell r="AF66" t="str">
            <v/>
          </cell>
          <cell r="AG66" t="str">
            <v/>
          </cell>
          <cell r="AH66" t="str">
            <v/>
          </cell>
          <cell r="AI66" t="str">
            <v/>
          </cell>
          <cell r="AJ66" t="str">
            <v/>
          </cell>
          <cell r="AK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I66">
            <v>0.15298080604373943</v>
          </cell>
          <cell r="CJ66">
            <v>0.23852318140366158</v>
          </cell>
          <cell r="CK66">
            <v>0.32430391038789985</v>
          </cell>
          <cell r="CL66">
            <v>0.37129200192760631</v>
          </cell>
          <cell r="CM66">
            <v>0.44160963889839655</v>
          </cell>
          <cell r="CN66">
            <v>0.50236130785405675</v>
          </cell>
          <cell r="CO66">
            <v>0.5906243649246643</v>
          </cell>
          <cell r="CP66">
            <v>0.65304693402603997</v>
          </cell>
          <cell r="CQ66">
            <v>0.72846142387655677</v>
          </cell>
          <cell r="CR66">
            <v>0.78812746054797544</v>
          </cell>
          <cell r="CS66">
            <v>0.88381207389026539</v>
          </cell>
          <cell r="CT66">
            <v>1</v>
          </cell>
        </row>
        <row r="67">
          <cell r="A67" t="str">
            <v>Regional Norte (Com Subterrâneo)</v>
          </cell>
          <cell r="B67">
            <v>1656603</v>
          </cell>
          <cell r="C67">
            <v>0.47246720849835477</v>
          </cell>
          <cell r="D67">
            <v>2.9389236829825853E-2</v>
          </cell>
          <cell r="E67">
            <v>2.5238988037568445E-2</v>
          </cell>
          <cell r="F67">
            <v>5.4155497786735875E-2</v>
          </cell>
          <cell r="G67">
            <v>0.36365327081986454</v>
          </cell>
          <cell r="H67" t="str">
            <v>Regional Norte (Com Subterrâneo)</v>
          </cell>
          <cell r="I67">
            <v>1656553</v>
          </cell>
          <cell r="J67">
            <v>0.80329875434109255</v>
          </cell>
          <cell r="K67">
            <v>0.20604763421393699</v>
          </cell>
          <cell r="L67">
            <v>3.1563784436718895E-2</v>
          </cell>
          <cell r="M67">
            <v>6.1553637221386813E-2</v>
          </cell>
          <cell r="N67">
            <v>0.50415842650370979</v>
          </cell>
          <cell r="O67" t="str">
            <v/>
          </cell>
          <cell r="P67" t="str">
            <v/>
          </cell>
          <cell r="Q67" t="str">
            <v/>
          </cell>
          <cell r="R67" t="str">
            <v/>
          </cell>
          <cell r="S67" t="str">
            <v/>
          </cell>
          <cell r="T67" t="str">
            <v/>
          </cell>
          <cell r="U67" t="str">
            <v/>
          </cell>
          <cell r="V67" t="str">
            <v/>
          </cell>
          <cell r="W67" t="str">
            <v/>
          </cell>
          <cell r="X67" t="str">
            <v/>
          </cell>
          <cell r="Y67" t="str">
            <v/>
          </cell>
          <cell r="Z67" t="str">
            <v/>
          </cell>
          <cell r="AA67" t="str">
            <v/>
          </cell>
          <cell r="AB67" t="str">
            <v/>
          </cell>
          <cell r="AC67" t="str">
            <v/>
          </cell>
          <cell r="AD67" t="str">
            <v/>
          </cell>
          <cell r="AE67" t="str">
            <v/>
          </cell>
          <cell r="AF67" t="str">
            <v/>
          </cell>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I67">
            <v>0.11213831354679214</v>
          </cell>
          <cell r="CJ67">
            <v>0.20040994509129889</v>
          </cell>
          <cell r="CK67">
            <v>0.28614510611927457</v>
          </cell>
          <cell r="CL67">
            <v>0.34679656488298455</v>
          </cell>
          <cell r="CM67">
            <v>0.41212545130185702</v>
          </cell>
          <cell r="CN67">
            <v>0.46864504945640872</v>
          </cell>
          <cell r="CO67">
            <v>0.57155629765218618</v>
          </cell>
          <cell r="CP67">
            <v>0.64386961479783333</v>
          </cell>
          <cell r="CQ67">
            <v>0.71612623810712051</v>
          </cell>
          <cell r="CR67">
            <v>0.7965997192385873</v>
          </cell>
          <cell r="CS67">
            <v>0.88477298326555309</v>
          </cell>
          <cell r="CT67">
            <v>1</v>
          </cell>
        </row>
        <row r="68">
          <cell r="A68" t="str">
            <v>Regional Oeste</v>
          </cell>
          <cell r="B68">
            <v>779831</v>
          </cell>
          <cell r="C68">
            <v>1.1618705575951713</v>
          </cell>
          <cell r="D68">
            <v>1.1714025218284473E-7</v>
          </cell>
          <cell r="E68">
            <v>4.7020444173160589E-9</v>
          </cell>
          <cell r="F68">
            <v>2.0888461730810908E-8</v>
          </cell>
          <cell r="G68">
            <v>9.4709515266769341E-7</v>
          </cell>
          <cell r="H68" t="str">
            <v>Regional Oeste</v>
          </cell>
          <cell r="I68">
            <v>779778</v>
          </cell>
          <cell r="J68">
            <v>1.0556340005745224</v>
          </cell>
          <cell r="K68">
            <v>1.7199343274624315E-2</v>
          </cell>
          <cell r="L68">
            <v>1.8990385725167931E-2</v>
          </cell>
          <cell r="M68">
            <v>6.6818022821880083E-2</v>
          </cell>
          <cell r="N68">
            <v>0.95262037464509142</v>
          </cell>
          <cell r="O68" t="str">
            <v/>
          </cell>
          <cell r="P68" t="str">
            <v/>
          </cell>
          <cell r="Q68" t="str">
            <v/>
          </cell>
          <cell r="R68" t="str">
            <v/>
          </cell>
          <cell r="S68" t="str">
            <v/>
          </cell>
          <cell r="T68" t="str">
            <v/>
          </cell>
          <cell r="U68" t="str">
            <v/>
          </cell>
          <cell r="V68" t="str">
            <v/>
          </cell>
          <cell r="W68" t="str">
            <v/>
          </cell>
          <cell r="X68" t="str">
            <v/>
          </cell>
          <cell r="Y68" t="str">
            <v/>
          </cell>
          <cell r="Z68" t="str">
            <v/>
          </cell>
          <cell r="AA68" t="str">
            <v/>
          </cell>
          <cell r="AB68" t="str">
            <v/>
          </cell>
          <cell r="AC68" t="str">
            <v/>
          </cell>
          <cell r="AD68" t="str">
            <v/>
          </cell>
          <cell r="AE68" t="str">
            <v/>
          </cell>
          <cell r="AF68" t="str">
            <v/>
          </cell>
          <cell r="AG68" t="str">
            <v/>
          </cell>
          <cell r="AH68" t="str">
            <v/>
          </cell>
          <cell r="AI68" t="str">
            <v/>
          </cell>
          <cell r="AJ68" t="str">
            <v/>
          </cell>
          <cell r="AK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I68">
            <v>0.13407794876508206</v>
          </cell>
          <cell r="CJ68">
            <v>0.22620259544861063</v>
          </cell>
          <cell r="CK68">
            <v>0.31954122392189355</v>
          </cell>
          <cell r="CL68">
            <v>0.37377556024112235</v>
          </cell>
          <cell r="CM68">
            <v>0.43877202368692719</v>
          </cell>
          <cell r="CN68">
            <v>0.48527166762386381</v>
          </cell>
          <cell r="CO68">
            <v>0.56557714564630157</v>
          </cell>
          <cell r="CP68">
            <v>0.62050903122289414</v>
          </cell>
          <cell r="CQ68">
            <v>0.72248628520914759</v>
          </cell>
          <cell r="CR68">
            <v>0.79579681893721821</v>
          </cell>
          <cell r="CS68">
            <v>0.89720216219893079</v>
          </cell>
          <cell r="CT68">
            <v>1</v>
          </cell>
        </row>
        <row r="69">
          <cell r="A69" t="str">
            <v>Regional Sul</v>
          </cell>
          <cell r="B69">
            <v>992360</v>
          </cell>
          <cell r="C69">
            <v>0.83685550284171062</v>
          </cell>
          <cell r="D69">
            <v>0</v>
          </cell>
          <cell r="E69">
            <v>2.3362850175339591E-3</v>
          </cell>
          <cell r="F69">
            <v>3.5961817687129673E-2</v>
          </cell>
          <cell r="G69">
            <v>0.7985520734410898</v>
          </cell>
          <cell r="H69" t="str">
            <v>Regional Sul</v>
          </cell>
          <cell r="I69">
            <v>992354</v>
          </cell>
          <cell r="J69">
            <v>0.76546129304663468</v>
          </cell>
          <cell r="K69">
            <v>9.3273740620786527E-2</v>
          </cell>
          <cell r="L69">
            <v>8.7364206724616425E-4</v>
          </cell>
          <cell r="M69">
            <v>0.10209254177440712</v>
          </cell>
          <cell r="N69">
            <v>0.5692210993254424</v>
          </cell>
          <cell r="O69" t="str">
            <v/>
          </cell>
          <cell r="P69" t="str">
            <v/>
          </cell>
          <cell r="Q69" t="str">
            <v/>
          </cell>
          <cell r="R69" t="str">
            <v/>
          </cell>
          <cell r="S69" t="str">
            <v/>
          </cell>
          <cell r="T69" t="str">
            <v/>
          </cell>
          <cell r="U69" t="str">
            <v/>
          </cell>
          <cell r="V69" t="str">
            <v/>
          </cell>
          <cell r="W69" t="str">
            <v/>
          </cell>
          <cell r="X69" t="str">
            <v/>
          </cell>
          <cell r="Y69" t="str">
            <v/>
          </cell>
          <cell r="Z69" t="str">
            <v/>
          </cell>
          <cell r="AA69" t="str">
            <v/>
          </cell>
          <cell r="AB69" t="str">
            <v/>
          </cell>
          <cell r="AC69" t="str">
            <v/>
          </cell>
          <cell r="AD69" t="str">
            <v/>
          </cell>
          <cell r="AE69" t="str">
            <v/>
          </cell>
          <cell r="AF69" t="str">
            <v/>
          </cell>
          <cell r="AG69" t="str">
            <v/>
          </cell>
          <cell r="AH69" t="str">
            <v/>
          </cell>
          <cell r="AI69" t="str">
            <v/>
          </cell>
          <cell r="AJ69" t="str">
            <v/>
          </cell>
          <cell r="AK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I69">
            <v>0.13605207289185234</v>
          </cell>
          <cell r="CJ69">
            <v>0.22479009452011064</v>
          </cell>
          <cell r="CK69">
            <v>0.31570395010310737</v>
          </cell>
          <cell r="CL69">
            <v>0.36103563225488056</v>
          </cell>
          <cell r="CM69">
            <v>0.41864485831839532</v>
          </cell>
          <cell r="CN69">
            <v>0.47224147461502158</v>
          </cell>
          <cell r="CO69">
            <v>0.55770500228671482</v>
          </cell>
          <cell r="CP69">
            <v>0.62183577093338094</v>
          </cell>
          <cell r="CQ69">
            <v>0.7193376893836585</v>
          </cell>
          <cell r="CR69">
            <v>0.79048444103467375</v>
          </cell>
          <cell r="CS69">
            <v>0.88871353074881265</v>
          </cell>
          <cell r="CT69">
            <v>1</v>
          </cell>
        </row>
        <row r="80">
          <cell r="A80" t="str">
            <v>Aricanduva</v>
          </cell>
          <cell r="B80">
            <v>75122</v>
          </cell>
          <cell r="C80">
            <v>0.5202</v>
          </cell>
          <cell r="D80">
            <v>0.28299999999999997</v>
          </cell>
          <cell r="E80">
            <v>0</v>
          </cell>
          <cell r="F80">
            <v>7.6E-3</v>
          </cell>
          <cell r="G80">
            <v>0.2296</v>
          </cell>
          <cell r="H80" t="str">
            <v>Aricanduva</v>
          </cell>
          <cell r="I80">
            <v>75123</v>
          </cell>
          <cell r="J80">
            <v>0.20730000000000001</v>
          </cell>
          <cell r="K80">
            <v>0</v>
          </cell>
          <cell r="L80">
            <v>0</v>
          </cell>
          <cell r="M80">
            <v>4.8999999999999998E-3</v>
          </cell>
          <cell r="N80">
            <v>0.20230000000000001</v>
          </cell>
          <cell r="O80" t="str">
            <v/>
          </cell>
          <cell r="P80" t="str">
            <v/>
          </cell>
          <cell r="Q80" t="str">
            <v/>
          </cell>
          <cell r="R80" t="str">
            <v/>
          </cell>
          <cell r="S80" t="str">
            <v/>
          </cell>
          <cell r="T80" t="str">
            <v/>
          </cell>
          <cell r="U80" t="str">
            <v/>
          </cell>
          <cell r="V80" t="str">
            <v/>
          </cell>
          <cell r="W80" t="str">
            <v/>
          </cell>
          <cell r="X80" t="str">
            <v/>
          </cell>
          <cell r="Y80" t="str">
            <v/>
          </cell>
          <cell r="Z80" t="str">
            <v/>
          </cell>
          <cell r="AA80" t="str">
            <v/>
          </cell>
          <cell r="AB80" t="str">
            <v/>
          </cell>
          <cell r="AC80" t="str">
            <v/>
          </cell>
          <cell r="AD80" t="str">
            <v/>
          </cell>
          <cell r="AE80" t="str">
            <v/>
          </cell>
          <cell r="AF80" t="str">
            <v/>
          </cell>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
          </cell>
          <cell r="AT80" t="str">
            <v/>
          </cell>
          <cell r="AU80" t="str">
            <v/>
          </cell>
          <cell r="AV80" t="str">
            <v/>
          </cell>
          <cell r="AW80" t="str">
            <v/>
          </cell>
          <cell r="AX80" t="str">
            <v/>
          </cell>
          <cell r="AY80" t="str">
            <v/>
          </cell>
          <cell r="AZ80" t="str">
            <v/>
          </cell>
          <cell r="BA80" t="str">
            <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cell r="BX80" t="str">
            <v/>
          </cell>
          <cell r="BY80" t="str">
            <v/>
          </cell>
          <cell r="BZ80" t="str">
            <v/>
          </cell>
          <cell r="CA80" t="str">
            <v/>
          </cell>
          <cell r="CB80" t="str">
            <v/>
          </cell>
          <cell r="CC80" t="str">
            <v/>
          </cell>
          <cell r="CD80" t="str">
            <v/>
          </cell>
          <cell r="CE80" t="str">
            <v/>
          </cell>
          <cell r="CF80" t="str">
            <v/>
          </cell>
          <cell r="CI80">
            <v>0.10594490900458216</v>
          </cell>
          <cell r="CJ80">
            <v>0.20873989280950261</v>
          </cell>
          <cell r="CK80">
            <v>0.31934322609647631</v>
          </cell>
          <cell r="CL80">
            <v>0.41017057163045195</v>
          </cell>
          <cell r="CM80">
            <v>0.46348787527310753</v>
          </cell>
          <cell r="CN80">
            <v>0.49774450755558869</v>
          </cell>
          <cell r="CO80">
            <v>0.55272943995408463</v>
          </cell>
          <cell r="CP80">
            <v>0.61359404053973521</v>
          </cell>
          <cell r="CQ80">
            <v>0.67681770939062702</v>
          </cell>
          <cell r="CR80">
            <v>0.78178304738830029</v>
          </cell>
          <cell r="CS80">
            <v>0.8917630207822298</v>
          </cell>
          <cell r="CT80">
            <v>1</v>
          </cell>
        </row>
        <row r="81">
          <cell r="A81" t="str">
            <v>Butantã</v>
          </cell>
          <cell r="B81">
            <v>29783</v>
          </cell>
          <cell r="C81">
            <v>0.42409999999999998</v>
          </cell>
          <cell r="D81">
            <v>0</v>
          </cell>
          <cell r="E81">
            <v>0</v>
          </cell>
          <cell r="F81">
            <v>1.38E-2</v>
          </cell>
          <cell r="G81">
            <v>0.4103</v>
          </cell>
          <cell r="H81" t="str">
            <v>Butantã</v>
          </cell>
          <cell r="I81">
            <v>29779</v>
          </cell>
          <cell r="J81">
            <v>0.23580000000000001</v>
          </cell>
          <cell r="K81">
            <v>0</v>
          </cell>
          <cell r="L81">
            <v>0</v>
          </cell>
          <cell r="M81">
            <v>2.0000000000000001E-4</v>
          </cell>
          <cell r="N81">
            <v>0.2356</v>
          </cell>
          <cell r="O81" t="str">
            <v/>
          </cell>
          <cell r="P81" t="str">
            <v/>
          </cell>
          <cell r="Q81" t="str">
            <v/>
          </cell>
          <cell r="R81" t="str">
            <v/>
          </cell>
          <cell r="S81" t="str">
            <v/>
          </cell>
          <cell r="T81" t="str">
            <v/>
          </cell>
          <cell r="U81" t="str">
            <v/>
          </cell>
          <cell r="V81" t="str">
            <v/>
          </cell>
          <cell r="W81" t="str">
            <v/>
          </cell>
          <cell r="X81" t="str">
            <v/>
          </cell>
          <cell r="Y81" t="str">
            <v/>
          </cell>
          <cell r="Z81" t="str">
            <v/>
          </cell>
          <cell r="AA81" t="str">
            <v/>
          </cell>
          <cell r="AB81" t="str">
            <v/>
          </cell>
          <cell r="AC81" t="str">
            <v/>
          </cell>
          <cell r="AD81" t="str">
            <v/>
          </cell>
          <cell r="AE81" t="str">
            <v/>
          </cell>
          <cell r="AF81" t="str">
            <v/>
          </cell>
          <cell r="AG81" t="str">
            <v/>
          </cell>
          <cell r="AH81" t="str">
            <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
          </cell>
          <cell r="AZ81" t="str">
            <v/>
          </cell>
          <cell r="BA81" t="str">
            <v/>
          </cell>
          <cell r="BB81" t="str">
            <v/>
          </cell>
          <cell r="BC81" t="str">
            <v/>
          </cell>
          <cell r="BD81" t="str">
            <v/>
          </cell>
          <cell r="BE81" t="str">
            <v/>
          </cell>
          <cell r="BF81" t="str">
            <v/>
          </cell>
          <cell r="BG81" t="str">
            <v/>
          </cell>
          <cell r="BH81" t="str">
            <v/>
          </cell>
          <cell r="BI81" t="str">
            <v/>
          </cell>
          <cell r="BJ81" t="str">
            <v/>
          </cell>
          <cell r="BK81" t="str">
            <v/>
          </cell>
          <cell r="BL81" t="str">
            <v/>
          </cell>
          <cell r="BM81" t="str">
            <v/>
          </cell>
          <cell r="BN81" t="str">
            <v/>
          </cell>
          <cell r="BO81" t="str">
            <v/>
          </cell>
          <cell r="BP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F81" t="str">
            <v/>
          </cell>
          <cell r="CI81">
            <v>0.15772647557704303</v>
          </cell>
          <cell r="CJ81">
            <v>0.23618904294498819</v>
          </cell>
          <cell r="CK81">
            <v>0.31853950209611237</v>
          </cell>
          <cell r="CL81">
            <v>0.35625116257510914</v>
          </cell>
          <cell r="CM81">
            <v>0.42273455286982303</v>
          </cell>
          <cell r="CN81">
            <v>0.50623436600626659</v>
          </cell>
          <cell r="CO81">
            <v>0.62466977635080412</v>
          </cell>
          <cell r="CP81">
            <v>0.70071647403479931</v>
          </cell>
          <cell r="CQ81">
            <v>0.77174159097586514</v>
          </cell>
          <cell r="CR81">
            <v>0.81342387617893241</v>
          </cell>
          <cell r="CS81">
            <v>0.90577443179290618</v>
          </cell>
          <cell r="CT81">
            <v>1</v>
          </cell>
        </row>
        <row r="82">
          <cell r="A82" t="str">
            <v>Campo Limpo</v>
          </cell>
          <cell r="B82">
            <v>135826</v>
          </cell>
          <cell r="C82">
            <v>0.71030000000000004</v>
          </cell>
          <cell r="D82">
            <v>0</v>
          </cell>
          <cell r="E82">
            <v>0</v>
          </cell>
          <cell r="F82">
            <v>8.9999999999999993E-3</v>
          </cell>
          <cell r="G82">
            <v>0.70120000000000005</v>
          </cell>
          <cell r="H82" t="str">
            <v>Campo Limpo</v>
          </cell>
          <cell r="I82">
            <v>135808</v>
          </cell>
          <cell r="J82">
            <v>0.83799999999999997</v>
          </cell>
          <cell r="K82">
            <v>0.52929999999999999</v>
          </cell>
          <cell r="L82">
            <v>0</v>
          </cell>
          <cell r="M82">
            <v>2.4400000000000002E-2</v>
          </cell>
          <cell r="N82">
            <v>0.2843</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cell r="AU82" t="str">
            <v/>
          </cell>
          <cell r="AV82" t="str">
            <v/>
          </cell>
          <cell r="AW82" t="str">
            <v/>
          </cell>
          <cell r="AX82" t="str">
            <v/>
          </cell>
          <cell r="AY82" t="str">
            <v/>
          </cell>
          <cell r="AZ82" t="str">
            <v/>
          </cell>
          <cell r="BA82" t="str">
            <v/>
          </cell>
          <cell r="BB82" t="str">
            <v/>
          </cell>
          <cell r="BC82" t="str">
            <v/>
          </cell>
          <cell r="BD82" t="str">
            <v/>
          </cell>
          <cell r="BE82" t="str">
            <v/>
          </cell>
          <cell r="BF82" t="str">
            <v/>
          </cell>
          <cell r="BG82" t="str">
            <v/>
          </cell>
          <cell r="BH82" t="str">
            <v/>
          </cell>
          <cell r="BI82" t="str">
            <v/>
          </cell>
          <cell r="BJ82" t="str">
            <v/>
          </cell>
          <cell r="BK82" t="str">
            <v/>
          </cell>
          <cell r="BL82" t="str">
            <v/>
          </cell>
          <cell r="BM82" t="str">
            <v/>
          </cell>
          <cell r="BN82" t="str">
            <v/>
          </cell>
          <cell r="BO82" t="str">
            <v/>
          </cell>
          <cell r="BP82" t="str">
            <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I82">
            <v>0.12993754687029577</v>
          </cell>
          <cell r="CJ82">
            <v>0.21605291295147794</v>
          </cell>
          <cell r="CK82">
            <v>0.29536995536188293</v>
          </cell>
          <cell r="CL82">
            <v>0.31713705533377873</v>
          </cell>
          <cell r="CM82">
            <v>0.39593202697701912</v>
          </cell>
          <cell r="CN82">
            <v>0.42700519499398448</v>
          </cell>
          <cell r="CO82">
            <v>0.49493379275990951</v>
          </cell>
          <cell r="CP82">
            <v>0.54354083595083691</v>
          </cell>
          <cell r="CQ82">
            <v>0.64468761432165878</v>
          </cell>
          <cell r="CR82">
            <v>0.75655751695116213</v>
          </cell>
          <cell r="CS82">
            <v>0.91768870420388871</v>
          </cell>
          <cell r="CT82">
            <v>1</v>
          </cell>
        </row>
        <row r="83">
          <cell r="A83" t="str">
            <v>Capão Redondo</v>
          </cell>
          <cell r="B83">
            <v>99685</v>
          </cell>
          <cell r="C83">
            <v>0.77249999999999996</v>
          </cell>
          <cell r="D83">
            <v>0</v>
          </cell>
          <cell r="E83">
            <v>0</v>
          </cell>
          <cell r="F83">
            <v>7.1999999999999998E-3</v>
          </cell>
          <cell r="G83">
            <v>0.76539999999999997</v>
          </cell>
          <cell r="H83" t="str">
            <v>Capão Redondo</v>
          </cell>
          <cell r="I83">
            <v>99737</v>
          </cell>
          <cell r="J83">
            <v>0.83509999999999995</v>
          </cell>
          <cell r="K83">
            <v>0.50990000000000002</v>
          </cell>
          <cell r="L83">
            <v>0</v>
          </cell>
          <cell r="M83">
            <v>2.8400000000000002E-2</v>
          </cell>
          <cell r="N83">
            <v>0.29680000000000001</v>
          </cell>
          <cell r="O83" t="str">
            <v/>
          </cell>
          <cell r="P83" t="str">
            <v/>
          </cell>
          <cell r="Q83" t="str">
            <v/>
          </cell>
          <cell r="R83" t="str">
            <v/>
          </cell>
          <cell r="S83" t="str">
            <v/>
          </cell>
          <cell r="T83" t="str">
            <v/>
          </cell>
          <cell r="U83" t="str">
            <v/>
          </cell>
          <cell r="V83" t="str">
            <v/>
          </cell>
          <cell r="W83" t="str">
            <v/>
          </cell>
          <cell r="X83" t="str">
            <v/>
          </cell>
          <cell r="Y83" t="str">
            <v/>
          </cell>
          <cell r="Z83" t="str">
            <v/>
          </cell>
          <cell r="AA83" t="str">
            <v/>
          </cell>
          <cell r="AB83" t="str">
            <v/>
          </cell>
          <cell r="AC83" t="str">
            <v/>
          </cell>
          <cell r="AD83" t="str">
            <v/>
          </cell>
          <cell r="AE83" t="str">
            <v/>
          </cell>
          <cell r="AF83" t="str">
            <v/>
          </cell>
          <cell r="AG83" t="str">
            <v/>
          </cell>
          <cell r="AH83" t="str">
            <v/>
          </cell>
          <cell r="AI83" t="str">
            <v/>
          </cell>
          <cell r="AJ83" t="str">
            <v/>
          </cell>
          <cell r="AK83" t="str">
            <v/>
          </cell>
          <cell r="AL83" t="str">
            <v/>
          </cell>
          <cell r="AM83" t="str">
            <v/>
          </cell>
          <cell r="AN83" t="str">
            <v/>
          </cell>
          <cell r="AO83" t="str">
            <v/>
          </cell>
          <cell r="AP83" t="str">
            <v/>
          </cell>
          <cell r="AQ83" t="str">
            <v/>
          </cell>
          <cell r="AR83" t="str">
            <v/>
          </cell>
          <cell r="AS83" t="str">
            <v/>
          </cell>
          <cell r="AT83" t="str">
            <v/>
          </cell>
          <cell r="AU83" t="str">
            <v/>
          </cell>
          <cell r="AV83" t="str">
            <v/>
          </cell>
          <cell r="AW83" t="str">
            <v/>
          </cell>
          <cell r="AX83" t="str">
            <v/>
          </cell>
          <cell r="AY83" t="str">
            <v/>
          </cell>
          <cell r="AZ83" t="str">
            <v/>
          </cell>
          <cell r="BA83" t="str">
            <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F83" t="str">
            <v/>
          </cell>
          <cell r="CI83">
            <v>0.12491148529492223</v>
          </cell>
          <cell r="CJ83">
            <v>0.22159852893251625</v>
          </cell>
          <cell r="CK83">
            <v>0.31617244688496909</v>
          </cell>
          <cell r="CL83">
            <v>0.37637215893172143</v>
          </cell>
          <cell r="CM83">
            <v>0.44709890894850146</v>
          </cell>
          <cell r="CN83">
            <v>0.50294680686137994</v>
          </cell>
          <cell r="CO83">
            <v>0.58982798174347928</v>
          </cell>
          <cell r="CP83">
            <v>0.65582335866592512</v>
          </cell>
          <cell r="CQ83">
            <v>0.73257722975548301</v>
          </cell>
          <cell r="CR83">
            <v>0.80577694967865898</v>
          </cell>
          <cell r="CS83">
            <v>0.89427366789340668</v>
          </cell>
          <cell r="CT83">
            <v>1</v>
          </cell>
        </row>
        <row r="84">
          <cell r="A84" t="str">
            <v>Carapicuíba</v>
          </cell>
          <cell r="B84">
            <v>103587</v>
          </cell>
          <cell r="C84">
            <v>0.79690000000000005</v>
          </cell>
          <cell r="D84">
            <v>0</v>
          </cell>
          <cell r="E84">
            <v>0</v>
          </cell>
          <cell r="F84">
            <v>8.3400000000000002E-2</v>
          </cell>
          <cell r="G84">
            <v>0.71350000000000002</v>
          </cell>
          <cell r="H84" t="str">
            <v>Carapicuíba</v>
          </cell>
          <cell r="I84">
            <v>103558</v>
          </cell>
          <cell r="J84">
            <v>0.37769999999999998</v>
          </cell>
          <cell r="K84">
            <v>0</v>
          </cell>
          <cell r="L84">
            <v>0</v>
          </cell>
          <cell r="M84">
            <v>9.1899999999999996E-2</v>
          </cell>
          <cell r="N84">
            <v>0.2858</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cell r="AU84" t="str">
            <v/>
          </cell>
          <cell r="AV84" t="str">
            <v/>
          </cell>
          <cell r="AW84" t="str">
            <v/>
          </cell>
          <cell r="AX84" t="str">
            <v/>
          </cell>
          <cell r="AY84" t="str">
            <v/>
          </cell>
          <cell r="AZ84" t="str">
            <v/>
          </cell>
          <cell r="BA84" t="str">
            <v/>
          </cell>
          <cell r="BB84" t="str">
            <v/>
          </cell>
          <cell r="BC84" t="str">
            <v/>
          </cell>
          <cell r="BD84" t="str">
            <v/>
          </cell>
          <cell r="BE84" t="str">
            <v/>
          </cell>
          <cell r="BF84" t="str">
            <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cell r="CF84" t="str">
            <v/>
          </cell>
          <cell r="CI84">
            <v>0.1484490908645279</v>
          </cell>
          <cell r="CJ84">
            <v>0.20422048955928446</v>
          </cell>
          <cell r="CK84">
            <v>0.28808244724803483</v>
          </cell>
          <cell r="CL84">
            <v>0.34203948282473023</v>
          </cell>
          <cell r="CM84">
            <v>0.41001144770818565</v>
          </cell>
          <cell r="CN84">
            <v>0.46274121570907123</v>
          </cell>
          <cell r="CO84">
            <v>0.56927321003847853</v>
          </cell>
          <cell r="CP84">
            <v>0.63170312068781187</v>
          </cell>
          <cell r="CQ84">
            <v>0.70726451564282422</v>
          </cell>
          <cell r="CR84">
            <v>0.76219793064015173</v>
          </cell>
          <cell r="CS84">
            <v>0.84982072856458146</v>
          </cell>
          <cell r="CT84">
            <v>1</v>
          </cell>
        </row>
        <row r="85">
          <cell r="A85" t="str">
            <v>Casa Verde</v>
          </cell>
          <cell r="B85">
            <v>253198</v>
          </cell>
          <cell r="C85">
            <v>0.42709999999999998</v>
          </cell>
          <cell r="D85">
            <v>0</v>
          </cell>
          <cell r="E85">
            <v>0</v>
          </cell>
          <cell r="F85">
            <v>2.35E-2</v>
          </cell>
          <cell r="G85">
            <v>0.40350000000000003</v>
          </cell>
          <cell r="H85" t="str">
            <v>Casa Verde</v>
          </cell>
          <cell r="I85">
            <v>253101</v>
          </cell>
          <cell r="J85">
            <v>1.2758</v>
          </cell>
          <cell r="K85">
            <v>0.73499999999999999</v>
          </cell>
          <cell r="L85">
            <v>0.27229999999999999</v>
          </cell>
          <cell r="M85">
            <v>2.1499999999999998E-2</v>
          </cell>
          <cell r="N85">
            <v>0.247</v>
          </cell>
          <cell r="O85" t="str">
            <v/>
          </cell>
          <cell r="P85" t="str">
            <v/>
          </cell>
          <cell r="Q85" t="str">
            <v/>
          </cell>
          <cell r="R85" t="str">
            <v/>
          </cell>
          <cell r="S85" t="str">
            <v/>
          </cell>
          <cell r="T85" t="str">
            <v/>
          </cell>
          <cell r="U85" t="str">
            <v/>
          </cell>
          <cell r="V85" t="str">
            <v/>
          </cell>
          <cell r="W85" t="str">
            <v/>
          </cell>
          <cell r="X85" t="str">
            <v/>
          </cell>
          <cell r="Y85" t="str">
            <v/>
          </cell>
          <cell r="Z85" t="str">
            <v/>
          </cell>
          <cell r="AA85" t="str">
            <v/>
          </cell>
          <cell r="AB85" t="str">
            <v/>
          </cell>
          <cell r="AC85" t="str">
            <v/>
          </cell>
          <cell r="AD85" t="str">
            <v/>
          </cell>
          <cell r="AE85" t="str">
            <v/>
          </cell>
          <cell r="AF85" t="str">
            <v/>
          </cell>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
          </cell>
          <cell r="BZ85" t="str">
            <v/>
          </cell>
          <cell r="CA85" t="str">
            <v/>
          </cell>
          <cell r="CB85" t="str">
            <v/>
          </cell>
          <cell r="CC85" t="str">
            <v/>
          </cell>
          <cell r="CD85" t="str">
            <v/>
          </cell>
          <cell r="CE85" t="str">
            <v/>
          </cell>
          <cell r="CF85" t="str">
            <v/>
          </cell>
          <cell r="CI85">
            <v>0.11645708808128935</v>
          </cell>
          <cell r="CJ85">
            <v>0.1693907772026477</v>
          </cell>
          <cell r="CK85">
            <v>0.25691577093202689</v>
          </cell>
          <cell r="CL85">
            <v>0.33111712559007062</v>
          </cell>
          <cell r="CM85">
            <v>0.41973554866712326</v>
          </cell>
          <cell r="CN85">
            <v>0.47979293296344211</v>
          </cell>
          <cell r="CO85">
            <v>0.5840237697359888</v>
          </cell>
          <cell r="CP85">
            <v>0.65864984694764495</v>
          </cell>
          <cell r="CQ85">
            <v>0.7638215539378953</v>
          </cell>
          <cell r="CR85">
            <v>0.82596685280597237</v>
          </cell>
          <cell r="CS85">
            <v>0.88727899354059914</v>
          </cell>
          <cell r="CT85">
            <v>1</v>
          </cell>
        </row>
        <row r="86">
          <cell r="A86" t="str">
            <v>Centro Jardins</v>
          </cell>
          <cell r="B86">
            <v>175580</v>
          </cell>
          <cell r="C86">
            <v>2.2100000000000002E-2</v>
          </cell>
          <cell r="D86">
            <v>4.0000000000000002E-4</v>
          </cell>
          <cell r="E86">
            <v>1.8E-3</v>
          </cell>
          <cell r="F86">
            <v>1.0999999999999999E-2</v>
          </cell>
          <cell r="G86">
            <v>8.8999999999999999E-3</v>
          </cell>
          <cell r="H86" t="str">
            <v>Centro Jardins</v>
          </cell>
          <cell r="I86">
            <v>175581</v>
          </cell>
          <cell r="J86">
            <v>0.21279999999999999</v>
          </cell>
          <cell r="K86">
            <v>0.17860000000000001</v>
          </cell>
          <cell r="L86">
            <v>8.3000000000000001E-3</v>
          </cell>
          <cell r="M86">
            <v>5.1999999999999998E-3</v>
          </cell>
          <cell r="N86">
            <v>2.07E-2</v>
          </cell>
          <cell r="O86" t="str">
            <v/>
          </cell>
          <cell r="P86" t="str">
            <v/>
          </cell>
          <cell r="Q86" t="str">
            <v/>
          </cell>
          <cell r="R86" t="str">
            <v/>
          </cell>
          <cell r="S86" t="str">
            <v/>
          </cell>
          <cell r="T86" t="str">
            <v/>
          </cell>
          <cell r="U86" t="str">
            <v/>
          </cell>
          <cell r="V86" t="str">
            <v/>
          </cell>
          <cell r="W86" t="str">
            <v/>
          </cell>
          <cell r="X86" t="str">
            <v/>
          </cell>
          <cell r="Y86" t="str">
            <v/>
          </cell>
          <cell r="Z86" t="str">
            <v/>
          </cell>
          <cell r="AA86" t="str">
            <v/>
          </cell>
          <cell r="AB86" t="str">
            <v/>
          </cell>
          <cell r="AC86" t="str">
            <v/>
          </cell>
          <cell r="AD86" t="str">
            <v/>
          </cell>
          <cell r="AE86" t="str">
            <v/>
          </cell>
          <cell r="AF86" t="str">
            <v/>
          </cell>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
          </cell>
          <cell r="AW86" t="str">
            <v/>
          </cell>
          <cell r="AX86" t="str">
            <v/>
          </cell>
          <cell r="AY86" t="str">
            <v/>
          </cell>
          <cell r="AZ86" t="str">
            <v/>
          </cell>
          <cell r="BA86" t="str">
            <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I86">
            <v>8.8532516832436431E-2</v>
          </cell>
          <cell r="CJ86">
            <v>0.1486060910358683</v>
          </cell>
          <cell r="CK86">
            <v>0.24002042746986454</v>
          </cell>
          <cell r="CL86">
            <v>0.30040412306775593</v>
          </cell>
          <cell r="CM86">
            <v>0.34972970282405763</v>
          </cell>
          <cell r="CN86">
            <v>0.42255345805463312</v>
          </cell>
          <cell r="CO86">
            <v>0.52615872381445528</v>
          </cell>
          <cell r="CP86">
            <v>0.59494851553195327</v>
          </cell>
          <cell r="CQ86">
            <v>0.71427492717354601</v>
          </cell>
          <cell r="CR86">
            <v>0.78818843958612173</v>
          </cell>
          <cell r="CS86">
            <v>0.861677057892826</v>
          </cell>
          <cell r="CT86">
            <v>1</v>
          </cell>
        </row>
        <row r="87">
          <cell r="A87" t="str">
            <v>Cursino</v>
          </cell>
          <cell r="B87">
            <v>116286</v>
          </cell>
          <cell r="C87">
            <v>0.72960000000000003</v>
          </cell>
          <cell r="D87">
            <v>8.3400000000000002E-2</v>
          </cell>
          <cell r="E87">
            <v>0</v>
          </cell>
          <cell r="F87">
            <v>4.9200000000000001E-2</v>
          </cell>
          <cell r="G87">
            <v>0.59689999999999999</v>
          </cell>
          <cell r="H87" t="str">
            <v>Cursino</v>
          </cell>
          <cell r="I87">
            <v>116286</v>
          </cell>
          <cell r="J87">
            <v>0.55100000000000005</v>
          </cell>
          <cell r="K87">
            <v>0.1106</v>
          </cell>
          <cell r="L87">
            <v>0</v>
          </cell>
          <cell r="M87">
            <v>3.3099999999999997E-2</v>
          </cell>
          <cell r="N87">
            <v>0.4073</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
          </cell>
          <cell r="BB87" t="str">
            <v/>
          </cell>
          <cell r="BC87" t="str">
            <v/>
          </cell>
          <cell r="BD87" t="str">
            <v/>
          </cell>
          <cell r="BE87" t="str">
            <v/>
          </cell>
          <cell r="BF87" t="str">
            <v/>
          </cell>
          <cell r="BG87" t="str">
            <v/>
          </cell>
          <cell r="BH87" t="str">
            <v/>
          </cell>
          <cell r="BI87" t="str">
            <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I87">
            <v>4.1678685001649958E-2</v>
          </cell>
          <cell r="CJ87">
            <v>8.7448756773151781E-2</v>
          </cell>
          <cell r="CK87">
            <v>0.17628290641628408</v>
          </cell>
          <cell r="CL87">
            <v>0.23274883426491083</v>
          </cell>
          <cell r="CM87">
            <v>0.25222993662359972</v>
          </cell>
          <cell r="CN87">
            <v>0.49326435414971331</v>
          </cell>
          <cell r="CO87">
            <v>0.53174705601514305</v>
          </cell>
          <cell r="CP87">
            <v>0.62640238131339576</v>
          </cell>
          <cell r="CQ87">
            <v>0.65282750263981115</v>
          </cell>
          <cell r="CR87">
            <v>0.67456956217145869</v>
          </cell>
          <cell r="CS87">
            <v>0.77473209408003096</v>
          </cell>
          <cell r="CT87">
            <v>1</v>
          </cell>
        </row>
        <row r="88">
          <cell r="A88" t="str">
            <v>Diadema</v>
          </cell>
          <cell r="B88">
            <v>118454</v>
          </cell>
          <cell r="C88">
            <v>0.54720000000000002</v>
          </cell>
          <cell r="D88">
            <v>0</v>
          </cell>
          <cell r="E88">
            <v>0</v>
          </cell>
          <cell r="F88">
            <v>2.3599999999999999E-2</v>
          </cell>
          <cell r="G88">
            <v>0.52359999999999995</v>
          </cell>
          <cell r="H88" t="str">
            <v>Diadema</v>
          </cell>
          <cell r="I88">
            <v>118457</v>
          </cell>
          <cell r="J88">
            <v>0.62380000000000002</v>
          </cell>
          <cell r="K88">
            <v>0</v>
          </cell>
          <cell r="L88">
            <v>8.3000000000000001E-3</v>
          </cell>
          <cell r="M88">
            <v>1.9300000000000001E-2</v>
          </cell>
          <cell r="N88">
            <v>0.59609999999999996</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I88">
            <v>9.9168552981335423E-2</v>
          </cell>
          <cell r="CJ88">
            <v>0.18276149230101532</v>
          </cell>
          <cell r="CK88">
            <v>0.25635253116683887</v>
          </cell>
          <cell r="CL88">
            <v>0.33819347975116554</v>
          </cell>
          <cell r="CM88">
            <v>0.37937742801481433</v>
          </cell>
          <cell r="CN88">
            <v>0.43814383359052961</v>
          </cell>
          <cell r="CO88">
            <v>0.57924538569111728</v>
          </cell>
          <cell r="CP88">
            <v>0.66103060295828264</v>
          </cell>
          <cell r="CQ88">
            <v>0.74079936870159468</v>
          </cell>
          <cell r="CR88">
            <v>0.85027746925209347</v>
          </cell>
          <cell r="CS88">
            <v>0.91489824582287183</v>
          </cell>
          <cell r="CT88">
            <v>1</v>
          </cell>
        </row>
        <row r="89">
          <cell r="A89" t="str">
            <v>Embu</v>
          </cell>
          <cell r="B89">
            <v>59008</v>
          </cell>
          <cell r="C89">
            <v>0.96640000000000004</v>
          </cell>
          <cell r="D89">
            <v>0</v>
          </cell>
          <cell r="E89">
            <v>0.12670000000000001</v>
          </cell>
          <cell r="F89">
            <v>1.8100000000000002E-2</v>
          </cell>
          <cell r="G89">
            <v>0.8216</v>
          </cell>
          <cell r="H89" t="str">
            <v>Embu</v>
          </cell>
          <cell r="I89">
            <v>59014</v>
          </cell>
          <cell r="J89">
            <v>0.75900000000000001</v>
          </cell>
          <cell r="K89">
            <v>0.1943</v>
          </cell>
          <cell r="L89">
            <v>0</v>
          </cell>
          <cell r="M89">
            <v>3.0499999999999999E-2</v>
          </cell>
          <cell r="N89">
            <v>0.53410000000000002</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I89">
            <v>0.12769515161181119</v>
          </cell>
          <cell r="CJ89">
            <v>0.22095940416939727</v>
          </cell>
          <cell r="CK89">
            <v>0.35551050665128237</v>
          </cell>
          <cell r="CL89">
            <v>0.41266286426355592</v>
          </cell>
          <cell r="CM89">
            <v>0.46913767240593557</v>
          </cell>
          <cell r="CN89">
            <v>0.53151559414520222</v>
          </cell>
          <cell r="CO89">
            <v>0.62786477837297705</v>
          </cell>
          <cell r="CP89">
            <v>0.68822343592990654</v>
          </cell>
          <cell r="CQ89">
            <v>0.77944189496233462</v>
          </cell>
          <cell r="CR89">
            <v>0.8425382864665073</v>
          </cell>
          <cell r="CS89">
            <v>0.90643610472376868</v>
          </cell>
          <cell r="CT89">
            <v>1</v>
          </cell>
        </row>
        <row r="90">
          <cell r="A90" t="str">
            <v>Embu Guacu</v>
          </cell>
          <cell r="B90">
            <v>14016</v>
          </cell>
          <cell r="C90">
            <v>0.83609999999999995</v>
          </cell>
          <cell r="D90">
            <v>0</v>
          </cell>
          <cell r="E90">
            <v>0</v>
          </cell>
          <cell r="F90">
            <v>8.0000000000000004E-4</v>
          </cell>
          <cell r="G90">
            <v>0.83530000000000004</v>
          </cell>
          <cell r="H90" t="str">
            <v>Embu Guacu</v>
          </cell>
          <cell r="I90">
            <v>14016</v>
          </cell>
          <cell r="J90">
            <v>0.37230000000000002</v>
          </cell>
          <cell r="K90">
            <v>0</v>
          </cell>
          <cell r="L90">
            <v>0</v>
          </cell>
          <cell r="M90">
            <v>8.3999999999999995E-3</v>
          </cell>
          <cell r="N90">
            <v>0.3639</v>
          </cell>
          <cell r="O90" t="str">
            <v/>
          </cell>
          <cell r="P90" t="str">
            <v/>
          </cell>
          <cell r="Q90" t="str">
            <v/>
          </cell>
          <cell r="R90" t="str">
            <v/>
          </cell>
          <cell r="S90" t="str">
            <v/>
          </cell>
          <cell r="T90" t="str">
            <v/>
          </cell>
          <cell r="U90" t="str">
            <v/>
          </cell>
          <cell r="V90" t="str">
            <v/>
          </cell>
          <cell r="W90" t="str">
            <v/>
          </cell>
          <cell r="X90" t="str">
            <v/>
          </cell>
          <cell r="Y90" t="str">
            <v/>
          </cell>
          <cell r="Z90" t="str">
            <v/>
          </cell>
          <cell r="AA90" t="str">
            <v/>
          </cell>
          <cell r="AB90" t="str">
            <v/>
          </cell>
          <cell r="AC90" t="str">
            <v/>
          </cell>
          <cell r="AD90" t="str">
            <v/>
          </cell>
          <cell r="AE90" t="str">
            <v/>
          </cell>
          <cell r="AF90" t="str">
            <v/>
          </cell>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I90">
            <v>0.11428003918043422</v>
          </cell>
          <cell r="CJ90">
            <v>0.2193588490062259</v>
          </cell>
          <cell r="CK90">
            <v>0.32603372254114449</v>
          </cell>
          <cell r="CL90">
            <v>0.38284724667468467</v>
          </cell>
          <cell r="CM90">
            <v>0.45962160570343802</v>
          </cell>
          <cell r="CN90">
            <v>0.50408317351595355</v>
          </cell>
          <cell r="CO90">
            <v>0.60625553188929071</v>
          </cell>
          <cell r="CP90">
            <v>0.66499433588644108</v>
          </cell>
          <cell r="CQ90">
            <v>0.77234999240050084</v>
          </cell>
          <cell r="CR90">
            <v>0.85126992365740828</v>
          </cell>
          <cell r="CS90">
            <v>0.91384219251443111</v>
          </cell>
          <cell r="CT90">
            <v>1</v>
          </cell>
        </row>
        <row r="91">
          <cell r="A91" t="str">
            <v>Ermelino Matarazzo</v>
          </cell>
          <cell r="B91">
            <v>84296</v>
          </cell>
          <cell r="C91">
            <v>1.3311999999999999</v>
          </cell>
          <cell r="D91">
            <v>0.83440000000000003</v>
          </cell>
          <cell r="E91">
            <v>0</v>
          </cell>
          <cell r="F91">
            <v>7.7999999999999996E-3</v>
          </cell>
          <cell r="G91">
            <v>0.48899999999999999</v>
          </cell>
          <cell r="H91" t="str">
            <v>Ermelino Matarazzo</v>
          </cell>
          <cell r="I91">
            <v>84298</v>
          </cell>
          <cell r="J91">
            <v>0.34029999999999999</v>
          </cell>
          <cell r="K91">
            <v>0</v>
          </cell>
          <cell r="L91">
            <v>0</v>
          </cell>
          <cell r="M91">
            <v>1.26E-2</v>
          </cell>
          <cell r="N91">
            <v>0.32769999999999999</v>
          </cell>
          <cell r="O91" t="str">
            <v/>
          </cell>
          <cell r="P91" t="str">
            <v/>
          </cell>
          <cell r="Q91" t="str">
            <v/>
          </cell>
          <cell r="R91" t="str">
            <v/>
          </cell>
          <cell r="S91" t="str">
            <v/>
          </cell>
          <cell r="T91" t="str">
            <v/>
          </cell>
          <cell r="U91" t="str">
            <v/>
          </cell>
          <cell r="V91" t="str">
            <v/>
          </cell>
          <cell r="W91" t="str">
            <v/>
          </cell>
          <cell r="X91" t="str">
            <v/>
          </cell>
          <cell r="Y91" t="str">
            <v/>
          </cell>
          <cell r="Z91" t="str">
            <v/>
          </cell>
          <cell r="AA91" t="str">
            <v/>
          </cell>
          <cell r="AB91" t="str">
            <v/>
          </cell>
          <cell r="AC91" t="str">
            <v/>
          </cell>
          <cell r="AD91" t="str">
            <v/>
          </cell>
          <cell r="AE91" t="str">
            <v/>
          </cell>
          <cell r="AF91" t="str">
            <v/>
          </cell>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
          </cell>
          <cell r="AW91" t="str">
            <v/>
          </cell>
          <cell r="AX91" t="str">
            <v/>
          </cell>
          <cell r="AY91" t="str">
            <v/>
          </cell>
          <cell r="AZ91" t="str">
            <v/>
          </cell>
          <cell r="BA91" t="str">
            <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I91">
            <v>8.259982646353875E-2</v>
          </cell>
          <cell r="CJ91">
            <v>0.13513026074347093</v>
          </cell>
          <cell r="CK91">
            <v>0.20413672656100335</v>
          </cell>
          <cell r="CL91">
            <v>0.27450249317075481</v>
          </cell>
          <cell r="CM91">
            <v>0.32278091790330593</v>
          </cell>
          <cell r="CN91">
            <v>0.37461619787625511</v>
          </cell>
          <cell r="CO91">
            <v>0.48079282186288541</v>
          </cell>
          <cell r="CP91">
            <v>0.55488787761353753</v>
          </cell>
          <cell r="CQ91">
            <v>0.61974116416728375</v>
          </cell>
          <cell r="CR91">
            <v>0.70314573318059914</v>
          </cell>
          <cell r="CS91">
            <v>0.82381574278406633</v>
          </cell>
          <cell r="CT91">
            <v>1</v>
          </cell>
        </row>
        <row r="92">
          <cell r="A92" t="str">
            <v>Guaianazes</v>
          </cell>
          <cell r="B92">
            <v>60485</v>
          </cell>
          <cell r="C92">
            <v>0.37119999999999997</v>
          </cell>
          <cell r="D92">
            <v>4.6600000000000003E-2</v>
          </cell>
          <cell r="E92">
            <v>0</v>
          </cell>
          <cell r="F92">
            <v>4.1000000000000003E-3</v>
          </cell>
          <cell r="G92">
            <v>0.32050000000000001</v>
          </cell>
          <cell r="H92" t="str">
            <v>Guaianazes</v>
          </cell>
          <cell r="I92">
            <v>60484</v>
          </cell>
          <cell r="J92">
            <v>0.32069999999999999</v>
          </cell>
          <cell r="K92">
            <v>0</v>
          </cell>
          <cell r="L92">
            <v>0</v>
          </cell>
          <cell r="M92">
            <v>5.7000000000000002E-3</v>
          </cell>
          <cell r="N92">
            <v>0.31509999999999999</v>
          </cell>
          <cell r="O92" t="str">
            <v/>
          </cell>
          <cell r="P92" t="str">
            <v/>
          </cell>
          <cell r="Q92" t="str">
            <v/>
          </cell>
          <cell r="R92" t="str">
            <v/>
          </cell>
          <cell r="S92" t="str">
            <v/>
          </cell>
          <cell r="T92" t="str">
            <v/>
          </cell>
          <cell r="U92" t="str">
            <v/>
          </cell>
          <cell r="V92" t="str">
            <v/>
          </cell>
          <cell r="W92" t="str">
            <v/>
          </cell>
          <cell r="X92" t="str">
            <v/>
          </cell>
          <cell r="Y92" t="str">
            <v/>
          </cell>
          <cell r="Z92" t="str">
            <v/>
          </cell>
          <cell r="AA92" t="str">
            <v/>
          </cell>
          <cell r="AB92" t="str">
            <v/>
          </cell>
          <cell r="AC92" t="str">
            <v/>
          </cell>
          <cell r="AD92" t="str">
            <v/>
          </cell>
          <cell r="AE92" t="str">
            <v/>
          </cell>
          <cell r="AF92" t="str">
            <v/>
          </cell>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cell r="AU92" t="str">
            <v/>
          </cell>
          <cell r="AV92" t="str">
            <v/>
          </cell>
          <cell r="AW92" t="str">
            <v/>
          </cell>
          <cell r="AX92" t="str">
            <v/>
          </cell>
          <cell r="AY92" t="str">
            <v/>
          </cell>
          <cell r="AZ92" t="str">
            <v/>
          </cell>
          <cell r="BA92" t="str">
            <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I92">
            <v>0.15522047769144701</v>
          </cell>
          <cell r="CJ92">
            <v>0.22174749430947835</v>
          </cell>
          <cell r="CK92">
            <v>0.29517997919592454</v>
          </cell>
          <cell r="CL92">
            <v>0.35026260181889279</v>
          </cell>
          <cell r="CM92">
            <v>0.42164750803482637</v>
          </cell>
          <cell r="CN92">
            <v>0.49576606941671808</v>
          </cell>
          <cell r="CO92">
            <v>0.55464576567609303</v>
          </cell>
          <cell r="CP92">
            <v>0.64671549584395183</v>
          </cell>
          <cell r="CQ92">
            <v>0.71019528837690971</v>
          </cell>
          <cell r="CR92">
            <v>0.75522368620009295</v>
          </cell>
          <cell r="CS92">
            <v>0.86822234648043461</v>
          </cell>
          <cell r="CT92">
            <v>1</v>
          </cell>
        </row>
        <row r="93">
          <cell r="A93" t="str">
            <v>Interlagos</v>
          </cell>
          <cell r="B93">
            <v>57737</v>
          </cell>
          <cell r="C93">
            <v>0.33729999999999999</v>
          </cell>
          <cell r="D93">
            <v>0</v>
          </cell>
          <cell r="E93">
            <v>0</v>
          </cell>
          <cell r="F93">
            <v>2.3800000000000002E-2</v>
          </cell>
          <cell r="G93">
            <v>0.3135</v>
          </cell>
          <cell r="H93" t="str">
            <v>Interlagos</v>
          </cell>
          <cell r="I93">
            <v>57703</v>
          </cell>
          <cell r="J93">
            <v>0.56289999999999996</v>
          </cell>
          <cell r="K93">
            <v>0</v>
          </cell>
          <cell r="L93">
            <v>0</v>
          </cell>
          <cell r="M93">
            <v>7.2099999999999997E-2</v>
          </cell>
          <cell r="N93">
            <v>0.4909</v>
          </cell>
          <cell r="O93" t="str">
            <v/>
          </cell>
          <cell r="P93" t="str">
            <v/>
          </cell>
          <cell r="Q93" t="str">
            <v/>
          </cell>
          <cell r="R93" t="str">
            <v/>
          </cell>
          <cell r="S93" t="str">
            <v/>
          </cell>
          <cell r="T93" t="str">
            <v/>
          </cell>
          <cell r="U93" t="str">
            <v/>
          </cell>
          <cell r="V93" t="str">
            <v/>
          </cell>
          <cell r="W93" t="str">
            <v/>
          </cell>
          <cell r="X93" t="str">
            <v/>
          </cell>
          <cell r="Y93" t="str">
            <v/>
          </cell>
          <cell r="Z93" t="str">
            <v/>
          </cell>
          <cell r="AA93" t="str">
            <v/>
          </cell>
          <cell r="AB93" t="str">
            <v/>
          </cell>
          <cell r="AC93" t="str">
            <v/>
          </cell>
          <cell r="AD93" t="str">
            <v/>
          </cell>
          <cell r="AE93" t="str">
            <v/>
          </cell>
          <cell r="AF93" t="str">
            <v/>
          </cell>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
          </cell>
          <cell r="BB93" t="str">
            <v/>
          </cell>
          <cell r="BC93" t="str">
            <v/>
          </cell>
          <cell r="BD93" t="str">
            <v/>
          </cell>
          <cell r="BE93" t="str">
            <v/>
          </cell>
          <cell r="BF93" t="str">
            <v/>
          </cell>
          <cell r="BG93" t="str">
            <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cell r="BW93" t="str">
            <v/>
          </cell>
          <cell r="BX93" t="str">
            <v/>
          </cell>
          <cell r="BY93" t="str">
            <v/>
          </cell>
          <cell r="BZ93" t="str">
            <v/>
          </cell>
          <cell r="CA93" t="str">
            <v/>
          </cell>
          <cell r="CB93" t="str">
            <v/>
          </cell>
          <cell r="CC93" t="str">
            <v/>
          </cell>
          <cell r="CD93" t="str">
            <v/>
          </cell>
          <cell r="CE93" t="str">
            <v/>
          </cell>
          <cell r="CF93" t="str">
            <v/>
          </cell>
          <cell r="CI93">
            <v>0.11999282914692062</v>
          </cell>
          <cell r="CJ93">
            <v>0.24040266703202751</v>
          </cell>
          <cell r="CK93">
            <v>0.34284200581981172</v>
          </cell>
          <cell r="CL93">
            <v>0.37295588917340933</v>
          </cell>
          <cell r="CM93">
            <v>0.42840346469032736</v>
          </cell>
          <cell r="CN93">
            <v>0.48277533528244243</v>
          </cell>
          <cell r="CO93">
            <v>0.60848291243000519</v>
          </cell>
          <cell r="CP93">
            <v>0.66640213976968576</v>
          </cell>
          <cell r="CQ93">
            <v>0.70674521123357603</v>
          </cell>
          <cell r="CR93">
            <v>0.7565709530964454</v>
          </cell>
          <cell r="CS93">
            <v>0.9055843072282177</v>
          </cell>
          <cell r="CT93">
            <v>1</v>
          </cell>
        </row>
        <row r="94">
          <cell r="A94" t="str">
            <v>Itaim Paulista</v>
          </cell>
          <cell r="B94">
            <v>143286</v>
          </cell>
          <cell r="C94">
            <v>0.41060000000000002</v>
          </cell>
          <cell r="D94">
            <v>0</v>
          </cell>
          <cell r="E94">
            <v>0</v>
          </cell>
          <cell r="F94">
            <v>2.2800000000000001E-2</v>
          </cell>
          <cell r="G94">
            <v>0.38779999999999998</v>
          </cell>
          <cell r="H94" t="str">
            <v>Itaim Paulista</v>
          </cell>
          <cell r="I94">
            <v>143286</v>
          </cell>
          <cell r="J94">
            <v>0.61599999999999999</v>
          </cell>
          <cell r="K94">
            <v>0</v>
          </cell>
          <cell r="L94">
            <v>0</v>
          </cell>
          <cell r="M94">
            <v>7.0099999999999996E-2</v>
          </cell>
          <cell r="N94">
            <v>0.54579999999999995</v>
          </cell>
          <cell r="O94" t="str">
            <v/>
          </cell>
          <cell r="P94" t="str">
            <v/>
          </cell>
          <cell r="Q94" t="str">
            <v/>
          </cell>
          <cell r="R94" t="str">
            <v/>
          </cell>
          <cell r="S94" t="str">
            <v/>
          </cell>
          <cell r="T94" t="str">
            <v/>
          </cell>
          <cell r="U94" t="str">
            <v/>
          </cell>
          <cell r="V94" t="str">
            <v/>
          </cell>
          <cell r="W94" t="str">
            <v/>
          </cell>
          <cell r="X94" t="str">
            <v/>
          </cell>
          <cell r="Y94" t="str">
            <v/>
          </cell>
          <cell r="Z94" t="str">
            <v/>
          </cell>
          <cell r="AA94" t="str">
            <v/>
          </cell>
          <cell r="AB94" t="str">
            <v/>
          </cell>
          <cell r="AC94" t="str">
            <v/>
          </cell>
          <cell r="AD94" t="str">
            <v/>
          </cell>
          <cell r="AE94" t="str">
            <v/>
          </cell>
          <cell r="AF94" t="str">
            <v/>
          </cell>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
          </cell>
          <cell r="BB94" t="str">
            <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cell r="CF94" t="str">
            <v/>
          </cell>
          <cell r="CI94">
            <v>0.16818730565733417</v>
          </cell>
          <cell r="CJ94">
            <v>0.27187350189090886</v>
          </cell>
          <cell r="CK94">
            <v>0.3606553290695006</v>
          </cell>
          <cell r="CL94">
            <v>0.41375445678210154</v>
          </cell>
          <cell r="CM94">
            <v>0.46693961642746085</v>
          </cell>
          <cell r="CN94">
            <v>0.52026886589506183</v>
          </cell>
          <cell r="CO94">
            <v>0.6019904082374653</v>
          </cell>
          <cell r="CP94">
            <v>0.65680372452687419</v>
          </cell>
          <cell r="CQ94">
            <v>0.72908233042622927</v>
          </cell>
          <cell r="CR94">
            <v>0.80834554826978466</v>
          </cell>
          <cell r="CS94">
            <v>0.9200922462868969</v>
          </cell>
          <cell r="CT94">
            <v>1</v>
          </cell>
        </row>
        <row r="95">
          <cell r="A95" t="str">
            <v>Itapecerica da Serra</v>
          </cell>
          <cell r="B95">
            <v>9848</v>
          </cell>
          <cell r="C95">
            <v>2.1768999999999998</v>
          </cell>
          <cell r="D95">
            <v>0</v>
          </cell>
          <cell r="E95">
            <v>0</v>
          </cell>
          <cell r="F95">
            <v>1.9E-3</v>
          </cell>
          <cell r="G95">
            <v>2.1749999999999998</v>
          </cell>
          <cell r="H95" t="str">
            <v>Itapecerica da Serra</v>
          </cell>
          <cell r="I95">
            <v>9848</v>
          </cell>
          <cell r="J95">
            <v>1.2592000000000001</v>
          </cell>
          <cell r="K95">
            <v>0</v>
          </cell>
          <cell r="L95">
            <v>0</v>
          </cell>
          <cell r="M95">
            <v>0</v>
          </cell>
          <cell r="N95">
            <v>1.2592000000000001</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
          </cell>
          <cell r="AZ95" t="str">
            <v/>
          </cell>
          <cell r="BA95" t="str">
            <v/>
          </cell>
          <cell r="BB95" t="str">
            <v/>
          </cell>
          <cell r="BC95" t="str">
            <v/>
          </cell>
          <cell r="BD95" t="str">
            <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cell r="BW95" t="str">
            <v/>
          </cell>
          <cell r="BX95" t="str">
            <v/>
          </cell>
          <cell r="BY95" t="str">
            <v/>
          </cell>
          <cell r="BZ95" t="str">
            <v/>
          </cell>
          <cell r="CA95" t="str">
            <v/>
          </cell>
          <cell r="CB95" t="str">
            <v/>
          </cell>
          <cell r="CC95" t="str">
            <v/>
          </cell>
          <cell r="CD95" t="str">
            <v/>
          </cell>
          <cell r="CE95" t="str">
            <v/>
          </cell>
          <cell r="CF95" t="str">
            <v/>
          </cell>
          <cell r="CI95">
            <v>0.13735822535840256</v>
          </cell>
          <cell r="CJ95">
            <v>0.24943420464222477</v>
          </cell>
          <cell r="CK95">
            <v>0.31564869767134601</v>
          </cell>
          <cell r="CL95">
            <v>0.36454494839845986</v>
          </cell>
          <cell r="CM95">
            <v>0.42989213631640866</v>
          </cell>
          <cell r="CN95">
            <v>0.48150815215903886</v>
          </cell>
          <cell r="CO95">
            <v>0.59200216852449317</v>
          </cell>
          <cell r="CP95">
            <v>0.66018191045908292</v>
          </cell>
          <cell r="CQ95">
            <v>0.71107144258662569</v>
          </cell>
          <cell r="CR95">
            <v>0.7685797876251752</v>
          </cell>
          <cell r="CS95">
            <v>0.87822904542535118</v>
          </cell>
          <cell r="CT95">
            <v>1</v>
          </cell>
        </row>
        <row r="96">
          <cell r="A96" t="str">
            <v>Itapecerica da Serra-Centro</v>
          </cell>
          <cell r="B96">
            <v>23752</v>
          </cell>
          <cell r="C96">
            <v>1.3323</v>
          </cell>
          <cell r="D96">
            <v>0</v>
          </cell>
          <cell r="E96">
            <v>0</v>
          </cell>
          <cell r="F96">
            <v>1.95E-2</v>
          </cell>
          <cell r="G96">
            <v>1.3127</v>
          </cell>
          <cell r="H96" t="str">
            <v>Itapecerica da Serra-Centro</v>
          </cell>
          <cell r="I96">
            <v>23752</v>
          </cell>
          <cell r="J96">
            <v>0.99770000000000003</v>
          </cell>
          <cell r="K96">
            <v>0</v>
          </cell>
          <cell r="L96">
            <v>0</v>
          </cell>
          <cell r="M96">
            <v>0</v>
          </cell>
          <cell r="N96">
            <v>0.99770000000000003</v>
          </cell>
          <cell r="O96" t="str">
            <v/>
          </cell>
          <cell r="P96" t="str">
            <v/>
          </cell>
          <cell r="Q96" t="str">
            <v/>
          </cell>
          <cell r="R96" t="str">
            <v/>
          </cell>
          <cell r="S96" t="str">
            <v/>
          </cell>
          <cell r="T96" t="str">
            <v/>
          </cell>
          <cell r="U96" t="str">
            <v/>
          </cell>
          <cell r="V96" t="str">
            <v/>
          </cell>
          <cell r="W96" t="str">
            <v/>
          </cell>
          <cell r="X96" t="str">
            <v/>
          </cell>
          <cell r="Y96" t="str">
            <v/>
          </cell>
          <cell r="Z96" t="str">
            <v/>
          </cell>
          <cell r="AA96" t="str">
            <v/>
          </cell>
          <cell r="AB96" t="str">
            <v/>
          </cell>
          <cell r="AC96" t="str">
            <v/>
          </cell>
          <cell r="AD96" t="str">
            <v/>
          </cell>
          <cell r="AE96" t="str">
            <v/>
          </cell>
          <cell r="AF96" t="str">
            <v/>
          </cell>
          <cell r="AG96" t="str">
            <v/>
          </cell>
          <cell r="AH96" t="str">
            <v/>
          </cell>
          <cell r="AI96" t="str">
            <v/>
          </cell>
          <cell r="AJ96" t="str">
            <v/>
          </cell>
          <cell r="AK96" t="str">
            <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I96">
            <v>8.2321966810032537E-2</v>
          </cell>
          <cell r="CJ96">
            <v>0.17179815719778804</v>
          </cell>
          <cell r="CK96">
            <v>0.23722234010932755</v>
          </cell>
          <cell r="CL96">
            <v>0.29392691414067357</v>
          </cell>
          <cell r="CM96">
            <v>0.35686271915289458</v>
          </cell>
          <cell r="CN96">
            <v>0.40183979898625888</v>
          </cell>
          <cell r="CO96">
            <v>0.49762422633057363</v>
          </cell>
          <cell r="CP96">
            <v>0.57242266276139386</v>
          </cell>
          <cell r="CQ96">
            <v>0.66216045318192873</v>
          </cell>
          <cell r="CR96">
            <v>0.77054504310125349</v>
          </cell>
          <cell r="CS96">
            <v>0.89131781754944284</v>
          </cell>
          <cell r="CT96">
            <v>1</v>
          </cell>
        </row>
        <row r="97">
          <cell r="A97" t="str">
            <v>Itapevi</v>
          </cell>
          <cell r="B97">
            <v>47569</v>
          </cell>
          <cell r="C97">
            <v>0.68269999999999997</v>
          </cell>
          <cell r="D97">
            <v>0</v>
          </cell>
          <cell r="E97">
            <v>0</v>
          </cell>
          <cell r="F97">
            <v>3.09E-2</v>
          </cell>
          <cell r="G97">
            <v>0.65180000000000005</v>
          </cell>
          <cell r="H97" t="str">
            <v>Itapevi</v>
          </cell>
          <cell r="I97">
            <v>47596</v>
          </cell>
          <cell r="J97">
            <v>1.0154000000000001</v>
          </cell>
          <cell r="K97">
            <v>0</v>
          </cell>
          <cell r="L97">
            <v>0</v>
          </cell>
          <cell r="M97">
            <v>1.2200000000000001E-2</v>
          </cell>
          <cell r="N97">
            <v>1.0031000000000001</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cell r="AI97" t="str">
            <v/>
          </cell>
          <cell r="AJ97" t="str">
            <v/>
          </cell>
          <cell r="AK97" t="str">
            <v/>
          </cell>
          <cell r="AL97" t="str">
            <v/>
          </cell>
          <cell r="AM97" t="str">
            <v/>
          </cell>
          <cell r="AN97" t="str">
            <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
          </cell>
          <cell r="BB97" t="str">
            <v/>
          </cell>
          <cell r="BC97" t="str">
            <v/>
          </cell>
          <cell r="BD97" t="str">
            <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cell r="CF97" t="str">
            <v/>
          </cell>
          <cell r="CI97">
            <v>9.6136302968412926E-2</v>
          </cell>
          <cell r="CJ97">
            <v>0.17357316516223409</v>
          </cell>
          <cell r="CK97">
            <v>0.26117692601214271</v>
          </cell>
          <cell r="CL97">
            <v>0.33846479581029304</v>
          </cell>
          <cell r="CM97">
            <v>0.41711385722807059</v>
          </cell>
          <cell r="CN97">
            <v>0.46269001777895563</v>
          </cell>
          <cell r="CO97">
            <v>0.54363861729637231</v>
          </cell>
          <cell r="CP97">
            <v>0.59285117029764633</v>
          </cell>
          <cell r="CQ97">
            <v>0.68660496617037559</v>
          </cell>
          <cell r="CR97">
            <v>0.7976423883292415</v>
          </cell>
          <cell r="CS97">
            <v>0.91273979928700533</v>
          </cell>
          <cell r="CT97">
            <v>1</v>
          </cell>
        </row>
        <row r="98">
          <cell r="A98" t="str">
            <v>Itaquera-Iguatemi</v>
          </cell>
          <cell r="B98">
            <v>244138</v>
          </cell>
          <cell r="C98">
            <v>0.78510000000000002</v>
          </cell>
          <cell r="D98">
            <v>0.23139999999999999</v>
          </cell>
          <cell r="E98">
            <v>0</v>
          </cell>
          <cell r="F98">
            <v>6.5500000000000003E-2</v>
          </cell>
          <cell r="G98">
            <v>0.48820000000000002</v>
          </cell>
          <cell r="H98" t="str">
            <v>Itaquera-Iguatemi</v>
          </cell>
          <cell r="I98">
            <v>244113</v>
          </cell>
          <cell r="J98">
            <v>0.53620000000000001</v>
          </cell>
          <cell r="K98">
            <v>0</v>
          </cell>
          <cell r="L98">
            <v>0</v>
          </cell>
          <cell r="M98">
            <v>5.3999999999999999E-2</v>
          </cell>
          <cell r="N98">
            <v>0.48220000000000002</v>
          </cell>
          <cell r="O98" t="str">
            <v/>
          </cell>
          <cell r="P98" t="str">
            <v/>
          </cell>
          <cell r="Q98" t="str">
            <v/>
          </cell>
          <cell r="R98" t="str">
            <v/>
          </cell>
          <cell r="S98" t="str">
            <v/>
          </cell>
          <cell r="T98" t="str">
            <v/>
          </cell>
          <cell r="U98" t="str">
            <v/>
          </cell>
          <cell r="V98" t="str">
            <v/>
          </cell>
          <cell r="W98" t="str">
            <v/>
          </cell>
          <cell r="X98" t="str">
            <v/>
          </cell>
          <cell r="Y98" t="str">
            <v/>
          </cell>
          <cell r="Z98" t="str">
            <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t="str">
            <v/>
          </cell>
          <cell r="AN98" t="str">
            <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cell r="BA98" t="str">
            <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I98">
            <v>0.12508287324326972</v>
          </cell>
          <cell r="CJ98">
            <v>0.22611195792375283</v>
          </cell>
          <cell r="CK98">
            <v>0.31805375993307022</v>
          </cell>
          <cell r="CL98">
            <v>0.38233980511983956</v>
          </cell>
          <cell r="CM98">
            <v>0.44378441961816567</v>
          </cell>
          <cell r="CN98">
            <v>0.49470158520608276</v>
          </cell>
          <cell r="CO98">
            <v>0.57209114080760648</v>
          </cell>
          <cell r="CP98">
            <v>0.63454863347018442</v>
          </cell>
          <cell r="CQ98">
            <v>0.71561059162688379</v>
          </cell>
          <cell r="CR98">
            <v>0.79310170282770875</v>
          </cell>
          <cell r="CS98">
            <v>0.90857894026042441</v>
          </cell>
          <cell r="CT98">
            <v>1</v>
          </cell>
        </row>
        <row r="99">
          <cell r="A99" t="str">
            <v>Jabaquara</v>
          </cell>
          <cell r="B99">
            <v>121116</v>
          </cell>
          <cell r="C99">
            <v>0.2087</v>
          </cell>
          <cell r="D99">
            <v>0</v>
          </cell>
          <cell r="E99">
            <v>0</v>
          </cell>
          <cell r="F99">
            <v>1.41E-2</v>
          </cell>
          <cell r="G99">
            <v>0.19450000000000001</v>
          </cell>
          <cell r="H99" t="str">
            <v>Jabaquara</v>
          </cell>
          <cell r="I99">
            <v>121118</v>
          </cell>
          <cell r="J99">
            <v>0.60770000000000002</v>
          </cell>
          <cell r="K99">
            <v>0.43809999999999999</v>
          </cell>
          <cell r="L99">
            <v>0</v>
          </cell>
          <cell r="M99">
            <v>1.24E-2</v>
          </cell>
          <cell r="N99">
            <v>0.1573</v>
          </cell>
          <cell r="O99" t="str">
            <v/>
          </cell>
          <cell r="P99" t="str">
            <v/>
          </cell>
          <cell r="Q99" t="str">
            <v/>
          </cell>
          <cell r="R99" t="str">
            <v/>
          </cell>
          <cell r="S99" t="str">
            <v/>
          </cell>
          <cell r="T99" t="str">
            <v/>
          </cell>
          <cell r="U99" t="str">
            <v/>
          </cell>
          <cell r="V99" t="str">
            <v/>
          </cell>
          <cell r="W99" t="str">
            <v/>
          </cell>
          <cell r="X99" t="str">
            <v/>
          </cell>
          <cell r="Y99" t="str">
            <v/>
          </cell>
          <cell r="Z99" t="str">
            <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I99">
            <v>0.11870985156776566</v>
          </cell>
          <cell r="CJ99">
            <v>0.20359784863090125</v>
          </cell>
          <cell r="CK99">
            <v>0.29169837364837015</v>
          </cell>
          <cell r="CL99">
            <v>0.35338969380627899</v>
          </cell>
          <cell r="CM99">
            <v>0.43379449854156332</v>
          </cell>
          <cell r="CN99">
            <v>0.49822958648942239</v>
          </cell>
          <cell r="CO99">
            <v>0.5901130682787874</v>
          </cell>
          <cell r="CP99">
            <v>0.65626627140839378</v>
          </cell>
          <cell r="CQ99">
            <v>0.72779808247826427</v>
          </cell>
          <cell r="CR99">
            <v>0.78662510387758289</v>
          </cell>
          <cell r="CS99">
            <v>0.88775156590819493</v>
          </cell>
          <cell r="CT99">
            <v>1</v>
          </cell>
        </row>
        <row r="100">
          <cell r="A100" t="str">
            <v>Jaçanã</v>
          </cell>
          <cell r="B100">
            <v>72513</v>
          </cell>
          <cell r="C100">
            <v>0.50939999999999996</v>
          </cell>
          <cell r="D100">
            <v>0</v>
          </cell>
          <cell r="E100">
            <v>0</v>
          </cell>
          <cell r="F100">
            <v>3.4700000000000002E-2</v>
          </cell>
          <cell r="G100">
            <v>0.47470000000000001</v>
          </cell>
          <cell r="H100" t="str">
            <v>Jaçanã</v>
          </cell>
          <cell r="I100">
            <v>72516</v>
          </cell>
          <cell r="J100">
            <v>0.51759999999999995</v>
          </cell>
          <cell r="K100">
            <v>6.9599999999999995E-2</v>
          </cell>
          <cell r="L100">
            <v>6.9599999999999995E-2</v>
          </cell>
          <cell r="M100">
            <v>1.89E-2</v>
          </cell>
          <cell r="N100">
            <v>0.35949999999999999</v>
          </cell>
          <cell r="O100" t="str">
            <v/>
          </cell>
          <cell r="P100" t="str">
            <v/>
          </cell>
          <cell r="Q100" t="str">
            <v/>
          </cell>
          <cell r="R100" t="str">
            <v/>
          </cell>
          <cell r="S100" t="str">
            <v/>
          </cell>
          <cell r="T100" t="str">
            <v/>
          </cell>
          <cell r="U100" t="str">
            <v/>
          </cell>
          <cell r="V100" t="str">
            <v/>
          </cell>
          <cell r="W100" t="str">
            <v/>
          </cell>
          <cell r="X100" t="str">
            <v/>
          </cell>
          <cell r="Y100" t="str">
            <v/>
          </cell>
          <cell r="Z100" t="str">
            <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cell r="AW100" t="str">
            <v/>
          </cell>
          <cell r="AX100" t="str">
            <v/>
          </cell>
          <cell r="AY100" t="str">
            <v/>
          </cell>
          <cell r="AZ100" t="str">
            <v/>
          </cell>
          <cell r="BA100" t="str">
            <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I100">
            <v>0.13014366192159871</v>
          </cell>
          <cell r="CJ100">
            <v>0.20046042824270616</v>
          </cell>
          <cell r="CK100">
            <v>0.28145933777634824</v>
          </cell>
          <cell r="CL100">
            <v>0.35575999098144928</v>
          </cell>
          <cell r="CM100">
            <v>0.39441895340929556</v>
          </cell>
          <cell r="CN100">
            <v>0.45999892102671386</v>
          </cell>
          <cell r="CO100">
            <v>0.56180807490648355</v>
          </cell>
          <cell r="CP100">
            <v>0.62416321597453006</v>
          </cell>
          <cell r="CQ100">
            <v>0.71988520331058381</v>
          </cell>
          <cell r="CR100">
            <v>0.80034436933949871</v>
          </cell>
          <cell r="CS100">
            <v>0.91001576327438161</v>
          </cell>
          <cell r="CT100">
            <v>1</v>
          </cell>
        </row>
        <row r="101">
          <cell r="A101" t="str">
            <v>Jaguaré</v>
          </cell>
          <cell r="B101">
            <v>84363</v>
          </cell>
          <cell r="C101">
            <v>0.42009999999999997</v>
          </cell>
          <cell r="D101">
            <v>0</v>
          </cell>
          <cell r="E101">
            <v>0</v>
          </cell>
          <cell r="F101">
            <v>5.7999999999999996E-3</v>
          </cell>
          <cell r="G101">
            <v>0.4143</v>
          </cell>
          <cell r="H101" t="str">
            <v>Jaguaré</v>
          </cell>
          <cell r="I101">
            <v>84355</v>
          </cell>
          <cell r="J101">
            <v>0.55710000000000004</v>
          </cell>
          <cell r="K101">
            <v>0</v>
          </cell>
          <cell r="L101">
            <v>2.0000000000000001E-4</v>
          </cell>
          <cell r="M101">
            <v>9.2999999999999992E-3</v>
          </cell>
          <cell r="N101">
            <v>0.54749999999999999</v>
          </cell>
          <cell r="O101" t="str">
            <v/>
          </cell>
          <cell r="P101" t="str">
            <v/>
          </cell>
          <cell r="Q101" t="str">
            <v/>
          </cell>
          <cell r="R101" t="str">
            <v/>
          </cell>
          <cell r="S101" t="str">
            <v/>
          </cell>
          <cell r="T101" t="str">
            <v/>
          </cell>
          <cell r="U101" t="str">
            <v/>
          </cell>
          <cell r="V101" t="str">
            <v/>
          </cell>
          <cell r="W101" t="str">
            <v/>
          </cell>
          <cell r="X101" t="str">
            <v/>
          </cell>
          <cell r="Y101" t="str">
            <v/>
          </cell>
          <cell r="Z101" t="str">
            <v/>
          </cell>
          <cell r="AA101" t="str">
            <v/>
          </cell>
          <cell r="AB101" t="str">
            <v/>
          </cell>
          <cell r="AC101" t="str">
            <v/>
          </cell>
          <cell r="AD101" t="str">
            <v/>
          </cell>
          <cell r="AE101" t="str">
            <v/>
          </cell>
          <cell r="AF101" t="str">
            <v/>
          </cell>
          <cell r="AG101" t="str">
            <v/>
          </cell>
          <cell r="AH101" t="str">
            <v/>
          </cell>
          <cell r="AI101" t="str">
            <v/>
          </cell>
          <cell r="AJ101" t="str">
            <v/>
          </cell>
          <cell r="AK101" t="str">
            <v/>
          </cell>
          <cell r="AL101" t="str">
            <v/>
          </cell>
          <cell r="AM101" t="str">
            <v/>
          </cell>
          <cell r="AN101" t="str">
            <v/>
          </cell>
          <cell r="AO101" t="str">
            <v/>
          </cell>
          <cell r="AP101" t="str">
            <v/>
          </cell>
          <cell r="AQ101" t="str">
            <v/>
          </cell>
          <cell r="AR101" t="str">
            <v/>
          </cell>
          <cell r="AS101" t="str">
            <v/>
          </cell>
          <cell r="AT101" t="str">
            <v/>
          </cell>
          <cell r="AU101" t="str">
            <v/>
          </cell>
          <cell r="AV101" t="str">
            <v/>
          </cell>
          <cell r="AW101" t="str">
            <v/>
          </cell>
          <cell r="AX101" t="str">
            <v/>
          </cell>
          <cell r="AY101" t="str">
            <v/>
          </cell>
          <cell r="AZ101" t="str">
            <v/>
          </cell>
          <cell r="BA101" t="str">
            <v/>
          </cell>
          <cell r="BB101" t="str">
            <v/>
          </cell>
          <cell r="BC101" t="str">
            <v/>
          </cell>
          <cell r="BD101" t="str">
            <v/>
          </cell>
          <cell r="BE101" t="str">
            <v/>
          </cell>
          <cell r="BF101" t="str">
            <v/>
          </cell>
          <cell r="BG101" t="str">
            <v/>
          </cell>
          <cell r="BH101" t="str">
            <v/>
          </cell>
          <cell r="BI101" t="str">
            <v/>
          </cell>
          <cell r="BJ101" t="str">
            <v/>
          </cell>
          <cell r="BK101" t="str">
            <v/>
          </cell>
          <cell r="BL101" t="str">
            <v/>
          </cell>
          <cell r="BM101" t="str">
            <v/>
          </cell>
          <cell r="BN101" t="str">
            <v/>
          </cell>
          <cell r="BO101" t="str">
            <v/>
          </cell>
          <cell r="BP101" t="str">
            <v/>
          </cell>
          <cell r="BQ101" t="str">
            <v/>
          </cell>
          <cell r="BR101" t="str">
            <v/>
          </cell>
          <cell r="BS101" t="str">
            <v/>
          </cell>
          <cell r="BT101" t="str">
            <v/>
          </cell>
          <cell r="BU101" t="str">
            <v/>
          </cell>
          <cell r="BV101" t="str">
            <v/>
          </cell>
          <cell r="BW101" t="str">
            <v/>
          </cell>
          <cell r="BX101" t="str">
            <v/>
          </cell>
          <cell r="BY101" t="str">
            <v/>
          </cell>
          <cell r="BZ101" t="str">
            <v/>
          </cell>
          <cell r="CA101" t="str">
            <v/>
          </cell>
          <cell r="CB101" t="str">
            <v/>
          </cell>
          <cell r="CC101" t="str">
            <v/>
          </cell>
          <cell r="CD101" t="str">
            <v/>
          </cell>
          <cell r="CE101" t="str">
            <v/>
          </cell>
          <cell r="CF101" t="str">
            <v/>
          </cell>
          <cell r="CI101">
            <v>0.12841757727195782</v>
          </cell>
          <cell r="CJ101">
            <v>0.2210548272434088</v>
          </cell>
          <cell r="CK101">
            <v>0.32602775434015668</v>
          </cell>
          <cell r="CL101">
            <v>0.36677326926289383</v>
          </cell>
          <cell r="CM101">
            <v>0.44141638974499603</v>
          </cell>
          <cell r="CN101">
            <v>0.51646113232888291</v>
          </cell>
          <cell r="CO101">
            <v>0.6532319536374247</v>
          </cell>
          <cell r="CP101">
            <v>0.70248400879525286</v>
          </cell>
          <cell r="CQ101">
            <v>0.74719192598173723</v>
          </cell>
          <cell r="CR101">
            <v>0.79900874012158285</v>
          </cell>
          <cell r="CS101">
            <v>0.88620058195464246</v>
          </cell>
          <cell r="CT101">
            <v>1</v>
          </cell>
        </row>
        <row r="102">
          <cell r="A102" t="str">
            <v>Jandira</v>
          </cell>
          <cell r="B102">
            <v>29549</v>
          </cell>
          <cell r="C102">
            <v>0.21490000000000001</v>
          </cell>
          <cell r="D102">
            <v>0</v>
          </cell>
          <cell r="E102">
            <v>0</v>
          </cell>
          <cell r="F102">
            <v>1.06E-2</v>
          </cell>
          <cell r="G102">
            <v>0.20430000000000001</v>
          </cell>
          <cell r="H102" t="str">
            <v>Jandira</v>
          </cell>
          <cell r="I102">
            <v>29549</v>
          </cell>
          <cell r="J102">
            <v>0.3916</v>
          </cell>
          <cell r="K102">
            <v>0</v>
          </cell>
          <cell r="L102">
            <v>0</v>
          </cell>
          <cell r="M102">
            <v>8.3000000000000001E-3</v>
          </cell>
          <cell r="N102">
            <v>0.38329999999999997</v>
          </cell>
          <cell r="O102" t="str">
            <v/>
          </cell>
          <cell r="P102" t="str">
            <v/>
          </cell>
          <cell r="Q102" t="str">
            <v/>
          </cell>
          <cell r="R102" t="str">
            <v/>
          </cell>
          <cell r="S102" t="str">
            <v/>
          </cell>
          <cell r="T102" t="str">
            <v/>
          </cell>
          <cell r="U102" t="str">
            <v/>
          </cell>
          <cell r="V102" t="str">
            <v/>
          </cell>
          <cell r="W102" t="str">
            <v/>
          </cell>
          <cell r="X102" t="str">
            <v/>
          </cell>
          <cell r="Y102" t="str">
            <v/>
          </cell>
          <cell r="Z102" t="str">
            <v/>
          </cell>
          <cell r="AA102" t="str">
            <v/>
          </cell>
          <cell r="AB102" t="str">
            <v/>
          </cell>
          <cell r="AC102" t="str">
            <v/>
          </cell>
          <cell r="AD102" t="str">
            <v/>
          </cell>
          <cell r="AE102" t="str">
            <v/>
          </cell>
          <cell r="AF102" t="str">
            <v/>
          </cell>
          <cell r="AG102" t="str">
            <v/>
          </cell>
          <cell r="AH102" t="str">
            <v/>
          </cell>
          <cell r="AI102" t="str">
            <v/>
          </cell>
          <cell r="AJ102" t="str">
            <v/>
          </cell>
          <cell r="AK102" t="str">
            <v/>
          </cell>
          <cell r="AL102" t="str">
            <v/>
          </cell>
          <cell r="AM102" t="str">
            <v/>
          </cell>
          <cell r="AN102" t="str">
            <v/>
          </cell>
          <cell r="AO102" t="str">
            <v/>
          </cell>
          <cell r="AP102" t="str">
            <v/>
          </cell>
          <cell r="AQ102" t="str">
            <v/>
          </cell>
          <cell r="AR102" t="str">
            <v/>
          </cell>
          <cell r="AS102" t="str">
            <v/>
          </cell>
          <cell r="AT102" t="str">
            <v/>
          </cell>
          <cell r="AU102" t="str">
            <v/>
          </cell>
          <cell r="AV102" t="str">
            <v/>
          </cell>
          <cell r="AW102" t="str">
            <v/>
          </cell>
          <cell r="AX102" t="str">
            <v/>
          </cell>
          <cell r="AY102" t="str">
            <v/>
          </cell>
          <cell r="AZ102" t="str">
            <v/>
          </cell>
          <cell r="BA102" t="str">
            <v/>
          </cell>
          <cell r="BB102" t="str">
            <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I102">
            <v>0.13419149708211525</v>
          </cell>
          <cell r="CJ102">
            <v>0.25464651406308325</v>
          </cell>
          <cell r="CK102">
            <v>0.33011192032611125</v>
          </cell>
          <cell r="CL102">
            <v>0.38113965729376109</v>
          </cell>
          <cell r="CM102">
            <v>0.46178658732407385</v>
          </cell>
          <cell r="CN102">
            <v>0.51609215523379959</v>
          </cell>
          <cell r="CO102">
            <v>0.571356816972451</v>
          </cell>
          <cell r="CP102">
            <v>0.60739512548609853</v>
          </cell>
          <cell r="CQ102">
            <v>0.67931198984618746</v>
          </cell>
          <cell r="CR102">
            <v>0.79231692224756112</v>
          </cell>
          <cell r="CS102">
            <v>0.88826354112759798</v>
          </cell>
          <cell r="CT102">
            <v>1</v>
          </cell>
        </row>
        <row r="103">
          <cell r="A103" t="str">
            <v>Jaraguá</v>
          </cell>
          <cell r="B103">
            <v>160220</v>
          </cell>
          <cell r="C103">
            <v>1.1769000000000001</v>
          </cell>
          <cell r="D103">
            <v>0.43690000000000001</v>
          </cell>
          <cell r="E103">
            <v>0</v>
          </cell>
          <cell r="F103">
            <v>8.5000000000000006E-3</v>
          </cell>
          <cell r="G103">
            <v>0.73150000000000004</v>
          </cell>
          <cell r="H103" t="str">
            <v>Jaraguá</v>
          </cell>
          <cell r="I103">
            <v>160270</v>
          </cell>
          <cell r="J103">
            <v>1.3331999999999999</v>
          </cell>
          <cell r="K103">
            <v>0.30420000000000003</v>
          </cell>
          <cell r="L103">
            <v>0.32440000000000002</v>
          </cell>
          <cell r="M103">
            <v>8.5800000000000001E-2</v>
          </cell>
          <cell r="N103">
            <v>0.61880000000000002</v>
          </cell>
          <cell r="O103" t="str">
            <v/>
          </cell>
          <cell r="P103" t="str">
            <v/>
          </cell>
          <cell r="Q103" t="str">
            <v/>
          </cell>
          <cell r="R103" t="str">
            <v/>
          </cell>
          <cell r="S103" t="str">
            <v/>
          </cell>
          <cell r="T103" t="str">
            <v/>
          </cell>
          <cell r="U103" t="str">
            <v/>
          </cell>
          <cell r="V103" t="str">
            <v/>
          </cell>
          <cell r="W103" t="str">
            <v/>
          </cell>
          <cell r="X103" t="str">
            <v/>
          </cell>
          <cell r="Y103" t="str">
            <v/>
          </cell>
          <cell r="Z103" t="str">
            <v/>
          </cell>
          <cell r="AA103" t="str">
            <v/>
          </cell>
          <cell r="AB103" t="str">
            <v/>
          </cell>
          <cell r="AC103" t="str">
            <v/>
          </cell>
          <cell r="AD103" t="str">
            <v/>
          </cell>
          <cell r="AE103" t="str">
            <v/>
          </cell>
          <cell r="AF103" t="str">
            <v/>
          </cell>
          <cell r="AG103" t="str">
            <v/>
          </cell>
          <cell r="AH103" t="str">
            <v/>
          </cell>
          <cell r="AI103" t="str">
            <v/>
          </cell>
          <cell r="AJ103" t="str">
            <v/>
          </cell>
          <cell r="AK103" t="str">
            <v/>
          </cell>
          <cell r="AL103" t="str">
            <v/>
          </cell>
          <cell r="AM103" t="str">
            <v/>
          </cell>
          <cell r="AN103" t="str">
            <v/>
          </cell>
          <cell r="AO103" t="str">
            <v/>
          </cell>
          <cell r="AP103" t="str">
            <v/>
          </cell>
          <cell r="AQ103" t="str">
            <v/>
          </cell>
          <cell r="AR103" t="str">
            <v/>
          </cell>
          <cell r="AS103" t="str">
            <v/>
          </cell>
          <cell r="AT103" t="str">
            <v/>
          </cell>
          <cell r="AU103" t="str">
            <v/>
          </cell>
          <cell r="AV103" t="str">
            <v/>
          </cell>
          <cell r="AW103" t="str">
            <v/>
          </cell>
          <cell r="AX103" t="str">
            <v/>
          </cell>
          <cell r="AY103" t="str">
            <v/>
          </cell>
          <cell r="AZ103" t="str">
            <v/>
          </cell>
          <cell r="BA103" t="str">
            <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I103">
            <v>9.796336727058623E-2</v>
          </cell>
          <cell r="CJ103">
            <v>0.17073021934118826</v>
          </cell>
          <cell r="CK103">
            <v>0.27558826944765458</v>
          </cell>
          <cell r="CL103">
            <v>0.31346838942249539</v>
          </cell>
          <cell r="CM103">
            <v>0.34113050763900432</v>
          </cell>
          <cell r="CN103">
            <v>0.37720885425227041</v>
          </cell>
          <cell r="CO103">
            <v>0.445172867786228</v>
          </cell>
          <cell r="CP103">
            <v>0.53602226822441645</v>
          </cell>
          <cell r="CQ103">
            <v>0.68684942655525127</v>
          </cell>
          <cell r="CR103">
            <v>0.78047316746175854</v>
          </cell>
          <cell r="CS103">
            <v>0.87021618625547847</v>
          </cell>
          <cell r="CT103">
            <v>1</v>
          </cell>
        </row>
        <row r="104">
          <cell r="A104" t="str">
            <v>Jardim São Luis</v>
          </cell>
          <cell r="B104">
            <v>73710</v>
          </cell>
          <cell r="C104">
            <v>0.99709999999999999</v>
          </cell>
          <cell r="D104">
            <v>0</v>
          </cell>
          <cell r="E104">
            <v>0</v>
          </cell>
          <cell r="F104">
            <v>2.7199999999999998E-2</v>
          </cell>
          <cell r="G104">
            <v>0.96989999999999998</v>
          </cell>
          <cell r="H104" t="str">
            <v>Jardim São Luis</v>
          </cell>
          <cell r="I104">
            <v>73710</v>
          </cell>
          <cell r="J104">
            <v>1.2056</v>
          </cell>
          <cell r="K104">
            <v>0.65149999999999997</v>
          </cell>
          <cell r="L104">
            <v>0</v>
          </cell>
          <cell r="M104">
            <v>3.6799999999999999E-2</v>
          </cell>
          <cell r="N104">
            <v>0.51739999999999997</v>
          </cell>
          <cell r="O104" t="str">
            <v/>
          </cell>
          <cell r="P104" t="str">
            <v/>
          </cell>
          <cell r="Q104" t="str">
            <v/>
          </cell>
          <cell r="R104" t="str">
            <v/>
          </cell>
          <cell r="S104" t="str">
            <v/>
          </cell>
          <cell r="T104" t="str">
            <v/>
          </cell>
          <cell r="U104" t="str">
            <v/>
          </cell>
          <cell r="V104" t="str">
            <v/>
          </cell>
          <cell r="W104" t="str">
            <v/>
          </cell>
          <cell r="X104" t="str">
            <v/>
          </cell>
          <cell r="Y104" t="str">
            <v/>
          </cell>
          <cell r="Z104" t="str">
            <v/>
          </cell>
          <cell r="AA104" t="str">
            <v/>
          </cell>
          <cell r="AB104" t="str">
            <v/>
          </cell>
          <cell r="AC104" t="str">
            <v/>
          </cell>
          <cell r="AD104" t="str">
            <v/>
          </cell>
          <cell r="AE104" t="str">
            <v/>
          </cell>
          <cell r="AF104" t="str">
            <v/>
          </cell>
          <cell r="AG104" t="str">
            <v/>
          </cell>
          <cell r="AH104" t="str">
            <v/>
          </cell>
          <cell r="AI104" t="str">
            <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
          </cell>
          <cell r="AV104" t="str">
            <v/>
          </cell>
          <cell r="AW104" t="str">
            <v/>
          </cell>
          <cell r="AX104" t="str">
            <v/>
          </cell>
          <cell r="AY104" t="str">
            <v/>
          </cell>
          <cell r="AZ104" t="str">
            <v/>
          </cell>
          <cell r="BA104" t="str">
            <v/>
          </cell>
          <cell r="BB104" t="str">
            <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I104">
            <v>9.1035945023989845E-2</v>
          </cell>
          <cell r="CJ104">
            <v>0.18231816696756942</v>
          </cell>
          <cell r="CK104">
            <v>0.26378236197733368</v>
          </cell>
          <cell r="CL104">
            <v>0.33555279919277414</v>
          </cell>
          <cell r="CM104">
            <v>0.40420770503144809</v>
          </cell>
          <cell r="CN104">
            <v>0.48350117645462465</v>
          </cell>
          <cell r="CO104">
            <v>0.58552388158698676</v>
          </cell>
          <cell r="CP104">
            <v>0.64393492522217599</v>
          </cell>
          <cell r="CQ104">
            <v>0.72025012631250085</v>
          </cell>
          <cell r="CR104">
            <v>0.8047216996464065</v>
          </cell>
          <cell r="CS104">
            <v>0.89365155983735756</v>
          </cell>
          <cell r="CT104">
            <v>1</v>
          </cell>
        </row>
        <row r="105">
          <cell r="A105" t="str">
            <v>Juquitiba</v>
          </cell>
          <cell r="B105">
            <v>12907</v>
          </cell>
          <cell r="C105">
            <v>2.4361999999999999</v>
          </cell>
          <cell r="D105">
            <v>0</v>
          </cell>
          <cell r="E105">
            <v>0</v>
          </cell>
          <cell r="F105">
            <v>4.1999999999999997E-3</v>
          </cell>
          <cell r="G105">
            <v>2.4319999999999999</v>
          </cell>
          <cell r="H105" t="str">
            <v>Juquitiba</v>
          </cell>
          <cell r="I105">
            <v>12907</v>
          </cell>
          <cell r="J105">
            <v>1.7735000000000001</v>
          </cell>
          <cell r="K105">
            <v>0</v>
          </cell>
          <cell r="L105">
            <v>0</v>
          </cell>
          <cell r="M105">
            <v>2.5499999999999998E-2</v>
          </cell>
          <cell r="N105">
            <v>1.748</v>
          </cell>
          <cell r="O105" t="str">
            <v/>
          </cell>
          <cell r="P105" t="str">
            <v/>
          </cell>
          <cell r="Q105" t="str">
            <v/>
          </cell>
          <cell r="R105" t="str">
            <v/>
          </cell>
          <cell r="S105" t="str">
            <v/>
          </cell>
          <cell r="T105" t="str">
            <v/>
          </cell>
          <cell r="U105" t="str">
            <v/>
          </cell>
          <cell r="V105" t="str">
            <v/>
          </cell>
          <cell r="W105" t="str">
            <v/>
          </cell>
          <cell r="X105" t="str">
            <v/>
          </cell>
          <cell r="Y105" t="str">
            <v/>
          </cell>
          <cell r="Z105" t="str">
            <v/>
          </cell>
          <cell r="AA105" t="str">
            <v/>
          </cell>
          <cell r="AB105" t="str">
            <v/>
          </cell>
          <cell r="AC105" t="str">
            <v/>
          </cell>
          <cell r="AD105" t="str">
            <v/>
          </cell>
          <cell r="AE105" t="str">
            <v/>
          </cell>
          <cell r="AF105" t="str">
            <v/>
          </cell>
          <cell r="AG105" t="str">
            <v/>
          </cell>
          <cell r="AH105" t="str">
            <v/>
          </cell>
          <cell r="AI105" t="str">
            <v/>
          </cell>
          <cell r="AJ105" t="str">
            <v/>
          </cell>
          <cell r="AK105" t="str">
            <v/>
          </cell>
          <cell r="AL105" t="str">
            <v/>
          </cell>
          <cell r="AM105" t="str">
            <v/>
          </cell>
          <cell r="AN105" t="str">
            <v/>
          </cell>
          <cell r="AO105" t="str">
            <v/>
          </cell>
          <cell r="AP105" t="str">
            <v/>
          </cell>
          <cell r="AQ105" t="str">
            <v/>
          </cell>
          <cell r="AR105" t="str">
            <v/>
          </cell>
          <cell r="AS105" t="str">
            <v/>
          </cell>
          <cell r="AT105" t="str">
            <v/>
          </cell>
          <cell r="AU105" t="str">
            <v/>
          </cell>
          <cell r="AV105" t="str">
            <v/>
          </cell>
          <cell r="AW105" t="str">
            <v/>
          </cell>
          <cell r="AX105" t="str">
            <v/>
          </cell>
          <cell r="AY105" t="str">
            <v/>
          </cell>
          <cell r="AZ105" t="str">
            <v/>
          </cell>
          <cell r="BA105" t="str">
            <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I105">
            <v>0.1306789750372552</v>
          </cell>
          <cell r="CJ105">
            <v>0.22003037814987378</v>
          </cell>
          <cell r="CK105">
            <v>0.29038988536141463</v>
          </cell>
          <cell r="CL105">
            <v>0.33295189203372794</v>
          </cell>
          <cell r="CM105">
            <v>0.4234586808569632</v>
          </cell>
          <cell r="CN105">
            <v>0.4889209711341555</v>
          </cell>
          <cell r="CO105">
            <v>0.58520080230654226</v>
          </cell>
          <cell r="CP105">
            <v>0.65628132085853141</v>
          </cell>
          <cell r="CQ105">
            <v>0.72344383126738221</v>
          </cell>
          <cell r="CR105">
            <v>0.78232767551674665</v>
          </cell>
          <cell r="CS105">
            <v>0.87803952159832643</v>
          </cell>
          <cell r="CT105">
            <v>1</v>
          </cell>
        </row>
        <row r="106">
          <cell r="A106" t="str">
            <v>Lapa</v>
          </cell>
          <cell r="B106">
            <v>182554</v>
          </cell>
          <cell r="C106">
            <v>0.31609999999999999</v>
          </cell>
          <cell r="D106">
            <v>0</v>
          </cell>
          <cell r="E106">
            <v>1.1599999999999999E-2</v>
          </cell>
          <cell r="F106">
            <v>1.23E-2</v>
          </cell>
          <cell r="G106">
            <v>0.29220000000000002</v>
          </cell>
          <cell r="H106" t="str">
            <v>Lapa</v>
          </cell>
          <cell r="I106">
            <v>182554</v>
          </cell>
          <cell r="J106">
            <v>0.47620000000000001</v>
          </cell>
          <cell r="K106">
            <v>0.28699999999999998</v>
          </cell>
          <cell r="L106">
            <v>0</v>
          </cell>
          <cell r="M106">
            <v>8.9999999999999993E-3</v>
          </cell>
          <cell r="N106">
            <v>0.18010000000000001</v>
          </cell>
          <cell r="O106" t="str">
            <v/>
          </cell>
          <cell r="P106" t="str">
            <v/>
          </cell>
          <cell r="Q106" t="str">
            <v/>
          </cell>
          <cell r="R106" t="str">
            <v/>
          </cell>
          <cell r="S106" t="str">
            <v/>
          </cell>
          <cell r="T106" t="str">
            <v/>
          </cell>
          <cell r="U106" t="str">
            <v/>
          </cell>
          <cell r="V106" t="str">
            <v/>
          </cell>
          <cell r="W106" t="str">
            <v/>
          </cell>
          <cell r="X106" t="str">
            <v/>
          </cell>
          <cell r="Y106" t="str">
            <v/>
          </cell>
          <cell r="Z106" t="str">
            <v/>
          </cell>
          <cell r="AA106" t="str">
            <v/>
          </cell>
          <cell r="AB106" t="str">
            <v/>
          </cell>
          <cell r="AC106" t="str">
            <v/>
          </cell>
          <cell r="AD106" t="str">
            <v/>
          </cell>
          <cell r="AE106" t="str">
            <v/>
          </cell>
          <cell r="AF106" t="str">
            <v/>
          </cell>
          <cell r="AG106" t="str">
            <v/>
          </cell>
          <cell r="AH106" t="str">
            <v/>
          </cell>
          <cell r="AI106" t="str">
            <v/>
          </cell>
          <cell r="AJ106" t="str">
            <v/>
          </cell>
          <cell r="AK106" t="str">
            <v/>
          </cell>
          <cell r="AL106" t="str">
            <v/>
          </cell>
          <cell r="AM106" t="str">
            <v/>
          </cell>
          <cell r="AN106" t="str">
            <v/>
          </cell>
          <cell r="AO106" t="str">
            <v/>
          </cell>
          <cell r="AP106" t="str">
            <v/>
          </cell>
          <cell r="AQ106" t="str">
            <v/>
          </cell>
          <cell r="AR106" t="str">
            <v/>
          </cell>
          <cell r="AS106" t="str">
            <v/>
          </cell>
          <cell r="AT106" t="str">
            <v/>
          </cell>
          <cell r="AU106" t="str">
            <v/>
          </cell>
          <cell r="AV106" t="str">
            <v/>
          </cell>
          <cell r="AW106" t="str">
            <v/>
          </cell>
          <cell r="AX106" t="str">
            <v/>
          </cell>
          <cell r="AY106" t="str">
            <v/>
          </cell>
          <cell r="AZ106" t="str">
            <v/>
          </cell>
          <cell r="BA106" t="str">
            <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I106">
            <v>0.1227503475092013</v>
          </cell>
          <cell r="CJ106">
            <v>0.21774592073705717</v>
          </cell>
          <cell r="CK106">
            <v>0.30744261820841423</v>
          </cell>
          <cell r="CL106">
            <v>0.36722044396065806</v>
          </cell>
          <cell r="CM106">
            <v>0.44461507985137622</v>
          </cell>
          <cell r="CN106">
            <v>0.48327710303726834</v>
          </cell>
          <cell r="CO106">
            <v>0.56094167334055667</v>
          </cell>
          <cell r="CP106">
            <v>0.62597563637077336</v>
          </cell>
          <cell r="CQ106">
            <v>0.71962593989618728</v>
          </cell>
          <cell r="CR106">
            <v>0.80904477367228567</v>
          </cell>
          <cell r="CS106">
            <v>0.89854941190588611</v>
          </cell>
          <cell r="CT106">
            <v>1</v>
          </cell>
        </row>
        <row r="107">
          <cell r="A107" t="str">
            <v>Mauá</v>
          </cell>
          <cell r="B107">
            <v>119709</v>
          </cell>
          <cell r="C107">
            <v>1.5696000000000001</v>
          </cell>
          <cell r="D107">
            <v>0.94530000000000003</v>
          </cell>
          <cell r="E107">
            <v>0</v>
          </cell>
          <cell r="F107">
            <v>3.9300000000000002E-2</v>
          </cell>
          <cell r="G107">
            <v>0.58499999999999996</v>
          </cell>
          <cell r="H107" t="str">
            <v>Mauá</v>
          </cell>
          <cell r="I107">
            <v>119708</v>
          </cell>
          <cell r="J107">
            <v>0.46729999999999999</v>
          </cell>
          <cell r="K107">
            <v>0</v>
          </cell>
          <cell r="L107">
            <v>0</v>
          </cell>
          <cell r="M107">
            <v>5.4699999999999999E-2</v>
          </cell>
          <cell r="N107">
            <v>0.41260000000000002</v>
          </cell>
          <cell r="O107" t="str">
            <v/>
          </cell>
          <cell r="P107" t="str">
            <v/>
          </cell>
          <cell r="Q107" t="str">
            <v/>
          </cell>
          <cell r="R107" t="str">
            <v/>
          </cell>
          <cell r="S107" t="str">
            <v/>
          </cell>
          <cell r="T107" t="str">
            <v/>
          </cell>
          <cell r="U107" t="str">
            <v/>
          </cell>
          <cell r="V107" t="str">
            <v/>
          </cell>
          <cell r="W107" t="str">
            <v/>
          </cell>
          <cell r="X107" t="str">
            <v/>
          </cell>
          <cell r="Y107" t="str">
            <v/>
          </cell>
          <cell r="Z107" t="str">
            <v/>
          </cell>
          <cell r="AA107" t="str">
            <v/>
          </cell>
          <cell r="AB107" t="str">
            <v/>
          </cell>
          <cell r="AC107" t="str">
            <v/>
          </cell>
          <cell r="AD107" t="str">
            <v/>
          </cell>
          <cell r="AE107" t="str">
            <v/>
          </cell>
          <cell r="AF107" t="str">
            <v/>
          </cell>
          <cell r="AG107" t="str">
            <v/>
          </cell>
          <cell r="AH107" t="str">
            <v/>
          </cell>
          <cell r="AI107" t="str">
            <v/>
          </cell>
          <cell r="AJ107" t="str">
            <v/>
          </cell>
          <cell r="AK107" t="str">
            <v/>
          </cell>
          <cell r="AL107" t="str">
            <v/>
          </cell>
          <cell r="AM107" t="str">
            <v/>
          </cell>
          <cell r="AN107" t="str">
            <v/>
          </cell>
          <cell r="AO107" t="str">
            <v/>
          </cell>
          <cell r="AP107" t="str">
            <v/>
          </cell>
          <cell r="AQ107" t="str">
            <v/>
          </cell>
          <cell r="AR107" t="str">
            <v/>
          </cell>
          <cell r="AS107" t="str">
            <v/>
          </cell>
          <cell r="AT107" t="str">
            <v/>
          </cell>
          <cell r="AU107" t="str">
            <v/>
          </cell>
          <cell r="AV107" t="str">
            <v/>
          </cell>
          <cell r="AW107" t="str">
            <v/>
          </cell>
          <cell r="AX107" t="str">
            <v/>
          </cell>
          <cell r="AY107" t="str">
            <v/>
          </cell>
          <cell r="AZ107" t="str">
            <v/>
          </cell>
          <cell r="BA107" t="str">
            <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F107" t="str">
            <v/>
          </cell>
          <cell r="CI107">
            <v>0.10717387200959397</v>
          </cell>
          <cell r="CJ107">
            <v>0.2215132970221283</v>
          </cell>
          <cell r="CK107">
            <v>0.32610135458108125</v>
          </cell>
          <cell r="CL107">
            <v>0.37569309076402813</v>
          </cell>
          <cell r="CM107">
            <v>0.42634036757705346</v>
          </cell>
          <cell r="CN107">
            <v>0.46503863095345915</v>
          </cell>
          <cell r="CO107">
            <v>0.54702867557499091</v>
          </cell>
          <cell r="CP107">
            <v>0.60274773510367829</v>
          </cell>
          <cell r="CQ107">
            <v>0.69689371690011115</v>
          </cell>
          <cell r="CR107">
            <v>0.78265807338694815</v>
          </cell>
          <cell r="CS107">
            <v>0.87486530841797439</v>
          </cell>
          <cell r="CT107">
            <v>1</v>
          </cell>
        </row>
        <row r="108">
          <cell r="A108" t="str">
            <v>Moóca</v>
          </cell>
          <cell r="B108">
            <v>80308</v>
          </cell>
          <cell r="C108">
            <v>0.27389999999999998</v>
          </cell>
          <cell r="D108">
            <v>0.13780000000000001</v>
          </cell>
          <cell r="E108">
            <v>0</v>
          </cell>
          <cell r="F108">
            <v>3.5999999999999999E-3</v>
          </cell>
          <cell r="G108">
            <v>0.13250000000000001</v>
          </cell>
          <cell r="H108" t="str">
            <v>Moóca</v>
          </cell>
          <cell r="I108">
            <v>80306</v>
          </cell>
          <cell r="J108">
            <v>0.2596</v>
          </cell>
          <cell r="K108">
            <v>0</v>
          </cell>
          <cell r="L108">
            <v>0</v>
          </cell>
          <cell r="M108">
            <v>3.4000000000000002E-2</v>
          </cell>
          <cell r="N108">
            <v>0.22550000000000001</v>
          </cell>
          <cell r="O108" t="str">
            <v/>
          </cell>
          <cell r="P108" t="str">
            <v/>
          </cell>
          <cell r="Q108" t="str">
            <v/>
          </cell>
          <cell r="R108" t="str">
            <v/>
          </cell>
          <cell r="S108" t="str">
            <v/>
          </cell>
          <cell r="T108" t="str">
            <v/>
          </cell>
          <cell r="U108" t="str">
            <v/>
          </cell>
          <cell r="V108" t="str">
            <v/>
          </cell>
          <cell r="W108" t="str">
            <v/>
          </cell>
          <cell r="X108" t="str">
            <v/>
          </cell>
          <cell r="Y108" t="str">
            <v/>
          </cell>
          <cell r="Z108" t="str">
            <v/>
          </cell>
          <cell r="AA108" t="str">
            <v/>
          </cell>
          <cell r="AB108" t="str">
            <v/>
          </cell>
          <cell r="AC108" t="str">
            <v/>
          </cell>
          <cell r="AD108" t="str">
            <v/>
          </cell>
          <cell r="AE108" t="str">
            <v/>
          </cell>
          <cell r="AF108" t="str">
            <v/>
          </cell>
          <cell r="AG108" t="str">
            <v/>
          </cell>
          <cell r="AH108" t="str">
            <v/>
          </cell>
          <cell r="AI108" t="str">
            <v/>
          </cell>
          <cell r="AJ108" t="str">
            <v/>
          </cell>
          <cell r="AK108" t="str">
            <v/>
          </cell>
          <cell r="AL108" t="str">
            <v/>
          </cell>
          <cell r="AM108" t="str">
            <v/>
          </cell>
          <cell r="AN108" t="str">
            <v/>
          </cell>
          <cell r="AO108" t="str">
            <v/>
          </cell>
          <cell r="AP108" t="str">
            <v/>
          </cell>
          <cell r="AQ108" t="str">
            <v/>
          </cell>
          <cell r="AR108" t="str">
            <v/>
          </cell>
          <cell r="AS108" t="str">
            <v/>
          </cell>
          <cell r="AT108" t="str">
            <v/>
          </cell>
          <cell r="AU108" t="str">
            <v/>
          </cell>
          <cell r="AV108" t="str">
            <v/>
          </cell>
          <cell r="AW108" t="str">
            <v/>
          </cell>
          <cell r="AX108" t="str">
            <v/>
          </cell>
          <cell r="AY108" t="str">
            <v/>
          </cell>
          <cell r="AZ108" t="str">
            <v/>
          </cell>
          <cell r="BA108" t="str">
            <v/>
          </cell>
          <cell r="BB108" t="str">
            <v/>
          </cell>
          <cell r="BC108" t="str">
            <v/>
          </cell>
          <cell r="BD108" t="str">
            <v/>
          </cell>
          <cell r="BE108" t="str">
            <v/>
          </cell>
          <cell r="BF108" t="str">
            <v/>
          </cell>
          <cell r="BG108" t="str">
            <v/>
          </cell>
          <cell r="BH108" t="str">
            <v/>
          </cell>
          <cell r="BI108" t="str">
            <v/>
          </cell>
          <cell r="BJ108" t="str">
            <v/>
          </cell>
          <cell r="BK108" t="str">
            <v/>
          </cell>
          <cell r="BL108" t="str">
            <v/>
          </cell>
          <cell r="BM108" t="str">
            <v/>
          </cell>
          <cell r="BN108" t="str">
            <v/>
          </cell>
          <cell r="BO108" t="str">
            <v/>
          </cell>
          <cell r="BP108" t="str">
            <v/>
          </cell>
          <cell r="BQ108" t="str">
            <v/>
          </cell>
          <cell r="BR108" t="str">
            <v/>
          </cell>
          <cell r="BS108" t="str">
            <v/>
          </cell>
          <cell r="BT108" t="str">
            <v/>
          </cell>
          <cell r="BU108" t="str">
            <v/>
          </cell>
          <cell r="BV108" t="str">
            <v/>
          </cell>
          <cell r="BW108" t="str">
            <v/>
          </cell>
          <cell r="BX108" t="str">
            <v/>
          </cell>
          <cell r="BY108" t="str">
            <v/>
          </cell>
          <cell r="BZ108" t="str">
            <v/>
          </cell>
          <cell r="CA108" t="str">
            <v/>
          </cell>
          <cell r="CB108" t="str">
            <v/>
          </cell>
          <cell r="CC108" t="str">
            <v/>
          </cell>
          <cell r="CD108" t="str">
            <v/>
          </cell>
          <cell r="CE108" t="str">
            <v/>
          </cell>
          <cell r="CF108" t="str">
            <v/>
          </cell>
          <cell r="CI108">
            <v>0.12965906394651205</v>
          </cell>
          <cell r="CJ108">
            <v>0.25318803285125646</v>
          </cell>
          <cell r="CK108">
            <v>0.31070805298318344</v>
          </cell>
          <cell r="CL108">
            <v>0.37196194521943382</v>
          </cell>
          <cell r="CM108">
            <v>0.44075593673135216</v>
          </cell>
          <cell r="CN108">
            <v>0.47738385036521197</v>
          </cell>
          <cell r="CO108">
            <v>0.54182410289086513</v>
          </cell>
          <cell r="CP108">
            <v>0.62923497493952463</v>
          </cell>
          <cell r="CQ108">
            <v>0.70329557042594382</v>
          </cell>
          <cell r="CR108">
            <v>0.75133192894697343</v>
          </cell>
          <cell r="CS108">
            <v>0.85019876882389678</v>
          </cell>
          <cell r="CT108">
            <v>1</v>
          </cell>
        </row>
        <row r="109">
          <cell r="A109" t="str">
            <v>Oeste</v>
          </cell>
          <cell r="B109">
            <v>72003</v>
          </cell>
          <cell r="C109">
            <v>1.0644</v>
          </cell>
          <cell r="D109">
            <v>0</v>
          </cell>
          <cell r="E109">
            <v>0</v>
          </cell>
          <cell r="F109">
            <v>4.0000000000000001E-3</v>
          </cell>
          <cell r="G109">
            <v>1.0605</v>
          </cell>
          <cell r="H109" t="str">
            <v>Oeste</v>
          </cell>
          <cell r="I109">
            <v>72003</v>
          </cell>
          <cell r="J109">
            <v>0.78859999999999997</v>
          </cell>
          <cell r="K109">
            <v>0</v>
          </cell>
          <cell r="L109">
            <v>0</v>
          </cell>
          <cell r="M109">
            <v>4.3400000000000001E-2</v>
          </cell>
          <cell r="N109">
            <v>0.74519999999999997</v>
          </cell>
          <cell r="O109" t="str">
            <v/>
          </cell>
          <cell r="P109" t="str">
            <v/>
          </cell>
          <cell r="Q109" t="str">
            <v/>
          </cell>
          <cell r="R109" t="str">
            <v/>
          </cell>
          <cell r="S109" t="str">
            <v/>
          </cell>
          <cell r="T109" t="str">
            <v/>
          </cell>
          <cell r="U109" t="str">
            <v/>
          </cell>
          <cell r="V109" t="str">
            <v/>
          </cell>
          <cell r="W109" t="str">
            <v/>
          </cell>
          <cell r="X109" t="str">
            <v/>
          </cell>
          <cell r="Y109" t="str">
            <v/>
          </cell>
          <cell r="Z109" t="str">
            <v/>
          </cell>
          <cell r="AA109" t="str">
            <v/>
          </cell>
          <cell r="AB109" t="str">
            <v/>
          </cell>
          <cell r="AC109" t="str">
            <v/>
          </cell>
          <cell r="AD109" t="str">
            <v/>
          </cell>
          <cell r="AE109" t="str">
            <v/>
          </cell>
          <cell r="AF109" t="str">
            <v/>
          </cell>
          <cell r="AG109" t="str">
            <v/>
          </cell>
          <cell r="AH109" t="str">
            <v/>
          </cell>
          <cell r="AI109" t="str">
            <v/>
          </cell>
          <cell r="AJ109" t="str">
            <v/>
          </cell>
          <cell r="AK109" t="str">
            <v/>
          </cell>
          <cell r="AL109" t="str">
            <v/>
          </cell>
          <cell r="AM109" t="str">
            <v/>
          </cell>
          <cell r="AN109" t="str">
            <v/>
          </cell>
          <cell r="AO109" t="str">
            <v/>
          </cell>
          <cell r="AP109" t="str">
            <v/>
          </cell>
          <cell r="AQ109" t="str">
            <v/>
          </cell>
          <cell r="AR109" t="str">
            <v/>
          </cell>
          <cell r="AS109" t="str">
            <v/>
          </cell>
          <cell r="AT109" t="str">
            <v/>
          </cell>
          <cell r="AU109" t="str">
            <v/>
          </cell>
          <cell r="AV109" t="str">
            <v/>
          </cell>
          <cell r="AW109" t="str">
            <v/>
          </cell>
          <cell r="AX109" t="str">
            <v/>
          </cell>
          <cell r="AY109" t="str">
            <v/>
          </cell>
          <cell r="AZ109" t="str">
            <v/>
          </cell>
          <cell r="BA109" t="str">
            <v/>
          </cell>
          <cell r="BB109" t="str">
            <v/>
          </cell>
          <cell r="BC109" t="str">
            <v/>
          </cell>
          <cell r="BD109" t="str">
            <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I109">
            <v>9.0988014822666524E-2</v>
          </cell>
          <cell r="CJ109">
            <v>0.21872667184450095</v>
          </cell>
          <cell r="CK109">
            <v>0.31462596164453061</v>
          </cell>
          <cell r="CL109">
            <v>0.39453621989997456</v>
          </cell>
          <cell r="CM109">
            <v>0.46511975872076516</v>
          </cell>
          <cell r="CN109">
            <v>0.60367808080276963</v>
          </cell>
          <cell r="CO109">
            <v>0.68881217577258247</v>
          </cell>
          <cell r="CP109">
            <v>0.7206118971110258</v>
          </cell>
          <cell r="CQ109">
            <v>0.78885050919631217</v>
          </cell>
          <cell r="CR109">
            <v>0.85143882726474529</v>
          </cell>
          <cell r="CS109">
            <v>0.91665758686535226</v>
          </cell>
          <cell r="CT109">
            <v>1</v>
          </cell>
        </row>
        <row r="110">
          <cell r="A110" t="str">
            <v>Osasco</v>
          </cell>
          <cell r="B110">
            <v>215607</v>
          </cell>
          <cell r="C110">
            <v>0.47170000000000001</v>
          </cell>
          <cell r="D110">
            <v>0</v>
          </cell>
          <cell r="E110">
            <v>4.82E-2</v>
          </cell>
          <cell r="F110">
            <v>9.7999999999999997E-3</v>
          </cell>
          <cell r="G110">
            <v>0.4138</v>
          </cell>
          <cell r="H110" t="str">
            <v>Osasco</v>
          </cell>
          <cell r="I110">
            <v>215550</v>
          </cell>
          <cell r="J110">
            <v>0.46710000000000002</v>
          </cell>
          <cell r="K110">
            <v>0</v>
          </cell>
          <cell r="L110">
            <v>8.8800000000000004E-2</v>
          </cell>
          <cell r="M110">
            <v>9.1000000000000004E-3</v>
          </cell>
          <cell r="N110">
            <v>0.36919999999999997</v>
          </cell>
          <cell r="O110" t="str">
            <v/>
          </cell>
          <cell r="P110" t="str">
            <v/>
          </cell>
          <cell r="Q110" t="str">
            <v/>
          </cell>
          <cell r="R110" t="str">
            <v/>
          </cell>
          <cell r="S110" t="str">
            <v/>
          </cell>
          <cell r="T110" t="str">
            <v/>
          </cell>
          <cell r="U110" t="str">
            <v/>
          </cell>
          <cell r="V110" t="str">
            <v/>
          </cell>
          <cell r="W110" t="str">
            <v/>
          </cell>
          <cell r="X110" t="str">
            <v/>
          </cell>
          <cell r="Y110" t="str">
            <v/>
          </cell>
          <cell r="Z110" t="str">
            <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t="str">
            <v/>
          </cell>
          <cell r="AZ110" t="str">
            <v/>
          </cell>
          <cell r="BA110" t="str">
            <v/>
          </cell>
          <cell r="BB110" t="str">
            <v/>
          </cell>
          <cell r="BC110" t="str">
            <v/>
          </cell>
          <cell r="BD110" t="str">
            <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I110">
            <v>0.11786794004219085</v>
          </cell>
          <cell r="CJ110">
            <v>0.20542591191517645</v>
          </cell>
          <cell r="CK110">
            <v>0.2871226899109614</v>
          </cell>
          <cell r="CL110">
            <v>0.33980123354517305</v>
          </cell>
          <cell r="CM110">
            <v>0.40221584505095503</v>
          </cell>
          <cell r="CN110">
            <v>0.4606224843669034</v>
          </cell>
          <cell r="CO110">
            <v>0.55493982324874225</v>
          </cell>
          <cell r="CP110">
            <v>0.61942028740062061</v>
          </cell>
          <cell r="CQ110">
            <v>0.69467121354469907</v>
          </cell>
          <cell r="CR110">
            <v>0.77930460317859251</v>
          </cell>
          <cell r="CS110">
            <v>0.87955508920761649</v>
          </cell>
          <cell r="CT110">
            <v>1</v>
          </cell>
        </row>
        <row r="111">
          <cell r="A111" t="str">
            <v>Parelheiros</v>
          </cell>
          <cell r="B111">
            <v>20890</v>
          </cell>
          <cell r="C111">
            <v>0.70299999999999996</v>
          </cell>
          <cell r="D111">
            <v>0</v>
          </cell>
          <cell r="E111">
            <v>0</v>
          </cell>
          <cell r="F111">
            <v>0</v>
          </cell>
          <cell r="G111">
            <v>0.70299999999999996</v>
          </cell>
          <cell r="H111" t="str">
            <v>Parelheiros</v>
          </cell>
          <cell r="I111">
            <v>20890</v>
          </cell>
          <cell r="J111">
            <v>1.2573000000000001</v>
          </cell>
          <cell r="K111">
            <v>0</v>
          </cell>
          <cell r="L111">
            <v>4.4200000000000003E-2</v>
          </cell>
          <cell r="M111">
            <v>1.0999999999999999E-2</v>
          </cell>
          <cell r="N111">
            <v>1.2021999999999999</v>
          </cell>
          <cell r="O111" t="str">
            <v/>
          </cell>
          <cell r="P111" t="str">
            <v/>
          </cell>
          <cell r="Q111" t="str">
            <v/>
          </cell>
          <cell r="R111" t="str">
            <v/>
          </cell>
          <cell r="S111" t="str">
            <v/>
          </cell>
          <cell r="T111" t="str">
            <v/>
          </cell>
          <cell r="U111" t="str">
            <v/>
          </cell>
          <cell r="V111" t="str">
            <v/>
          </cell>
          <cell r="W111" t="str">
            <v/>
          </cell>
          <cell r="X111" t="str">
            <v/>
          </cell>
          <cell r="Y111" t="str">
            <v/>
          </cell>
          <cell r="Z111" t="str">
            <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t="str">
            <v/>
          </cell>
          <cell r="AZ111" t="str">
            <v/>
          </cell>
          <cell r="BA111" t="str">
            <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I111">
            <v>0.10630659715247071</v>
          </cell>
          <cell r="CJ111">
            <v>0.17332536991485487</v>
          </cell>
          <cell r="CK111">
            <v>0.2800844100382901</v>
          </cell>
          <cell r="CL111">
            <v>0.34135789153648266</v>
          </cell>
          <cell r="CM111">
            <v>0.39717958064964404</v>
          </cell>
          <cell r="CN111">
            <v>0.46257276290535787</v>
          </cell>
          <cell r="CO111">
            <v>0.5655361495595268</v>
          </cell>
          <cell r="CP111">
            <v>0.62442911561737091</v>
          </cell>
          <cell r="CQ111">
            <v>0.732550306383003</v>
          </cell>
          <cell r="CR111">
            <v>0.80547731232525166</v>
          </cell>
          <cell r="CS111">
            <v>0.89341931237769678</v>
          </cell>
          <cell r="CT111">
            <v>1</v>
          </cell>
        </row>
        <row r="112">
          <cell r="A112" t="str">
            <v>Parnaíba</v>
          </cell>
          <cell r="B112">
            <v>125798</v>
          </cell>
          <cell r="C112">
            <v>1.0253000000000001</v>
          </cell>
          <cell r="D112">
            <v>0.1643</v>
          </cell>
          <cell r="E112">
            <v>7.4300000000000005E-2</v>
          </cell>
          <cell r="F112">
            <v>3.1300000000000001E-2</v>
          </cell>
          <cell r="G112">
            <v>0.75529999999999997</v>
          </cell>
          <cell r="H112" t="str">
            <v>Parnaíba</v>
          </cell>
          <cell r="I112">
            <v>125798</v>
          </cell>
          <cell r="J112">
            <v>0.77769999999999995</v>
          </cell>
          <cell r="K112">
            <v>0</v>
          </cell>
          <cell r="L112">
            <v>0</v>
          </cell>
          <cell r="M112">
            <v>2.0799999999999999E-2</v>
          </cell>
          <cell r="N112">
            <v>0.75690000000000002</v>
          </cell>
          <cell r="O112" t="str">
            <v/>
          </cell>
          <cell r="P112" t="str">
            <v/>
          </cell>
          <cell r="Q112" t="str">
            <v/>
          </cell>
          <cell r="R112" t="str">
            <v/>
          </cell>
          <cell r="S112" t="str">
            <v/>
          </cell>
          <cell r="T112" t="str">
            <v/>
          </cell>
          <cell r="U112" t="str">
            <v/>
          </cell>
          <cell r="V112" t="str">
            <v/>
          </cell>
          <cell r="W112" t="str">
            <v/>
          </cell>
          <cell r="X112" t="str">
            <v/>
          </cell>
          <cell r="Y112" t="str">
            <v/>
          </cell>
          <cell r="Z112" t="str">
            <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I112">
            <v>9.5663828755754451E-2</v>
          </cell>
          <cell r="CJ112">
            <v>0.16730358915324101</v>
          </cell>
          <cell r="CK112">
            <v>0.27306201073824993</v>
          </cell>
          <cell r="CL112">
            <v>0.3082793814177574</v>
          </cell>
          <cell r="CM112">
            <v>0.38731359305327151</v>
          </cell>
          <cell r="CN112">
            <v>0.44729522677504463</v>
          </cell>
          <cell r="CO112">
            <v>0.50947009571415203</v>
          </cell>
          <cell r="CP112">
            <v>0.56542203481154718</v>
          </cell>
          <cell r="CQ112">
            <v>0.63455900929093889</v>
          </cell>
          <cell r="CR112">
            <v>0.70972412791391504</v>
          </cell>
          <cell r="CS112">
            <v>0.83164121848956074</v>
          </cell>
          <cell r="CT112">
            <v>1</v>
          </cell>
        </row>
        <row r="113">
          <cell r="A113" t="str">
            <v>Penha</v>
          </cell>
          <cell r="B113">
            <v>144924</v>
          </cell>
          <cell r="C113">
            <v>0.37119999999999997</v>
          </cell>
          <cell r="D113">
            <v>2.76E-2</v>
          </cell>
          <cell r="E113">
            <v>0</v>
          </cell>
          <cell r="F113">
            <v>1.5699999999999999E-2</v>
          </cell>
          <cell r="G113">
            <v>0.32800000000000001</v>
          </cell>
          <cell r="H113" t="str">
            <v>Penha</v>
          </cell>
          <cell r="I113">
            <v>144924</v>
          </cell>
          <cell r="J113">
            <v>0.215</v>
          </cell>
          <cell r="K113">
            <v>0</v>
          </cell>
          <cell r="L113">
            <v>0</v>
          </cell>
          <cell r="M113">
            <v>2.64E-2</v>
          </cell>
          <cell r="N113">
            <v>0.18859999999999999</v>
          </cell>
          <cell r="O113" t="str">
            <v/>
          </cell>
          <cell r="P113" t="str">
            <v/>
          </cell>
          <cell r="Q113" t="str">
            <v/>
          </cell>
          <cell r="R113" t="str">
            <v/>
          </cell>
          <cell r="S113" t="str">
            <v/>
          </cell>
          <cell r="T113" t="str">
            <v/>
          </cell>
          <cell r="U113" t="str">
            <v/>
          </cell>
          <cell r="V113" t="str">
            <v/>
          </cell>
          <cell r="W113" t="str">
            <v/>
          </cell>
          <cell r="X113" t="str">
            <v/>
          </cell>
          <cell r="Y113" t="str">
            <v/>
          </cell>
          <cell r="Z113" t="str">
            <v/>
          </cell>
          <cell r="AA113" t="str">
            <v/>
          </cell>
          <cell r="AB113" t="str">
            <v/>
          </cell>
          <cell r="AC113" t="str">
            <v/>
          </cell>
          <cell r="AD113" t="str">
            <v/>
          </cell>
          <cell r="AE113" t="str">
            <v/>
          </cell>
          <cell r="AF113" t="str">
            <v/>
          </cell>
          <cell r="AG113" t="str">
            <v/>
          </cell>
          <cell r="AH113" t="str">
            <v/>
          </cell>
          <cell r="AI113" t="str">
            <v/>
          </cell>
          <cell r="AJ113" t="str">
            <v/>
          </cell>
          <cell r="AK113" t="str">
            <v/>
          </cell>
          <cell r="AL113" t="str">
            <v/>
          </cell>
          <cell r="AM113" t="str">
            <v/>
          </cell>
          <cell r="AN113" t="str">
            <v/>
          </cell>
          <cell r="AO113" t="str">
            <v/>
          </cell>
          <cell r="AP113" t="str">
            <v/>
          </cell>
          <cell r="AQ113" t="str">
            <v/>
          </cell>
          <cell r="AR113" t="str">
            <v/>
          </cell>
          <cell r="AS113" t="str">
            <v/>
          </cell>
          <cell r="AT113" t="str">
            <v/>
          </cell>
          <cell r="AU113" t="str">
            <v/>
          </cell>
          <cell r="AV113" t="str">
            <v/>
          </cell>
          <cell r="AW113" t="str">
            <v/>
          </cell>
          <cell r="AX113" t="str">
            <v/>
          </cell>
          <cell r="AY113" t="str">
            <v/>
          </cell>
          <cell r="AZ113" t="str">
            <v/>
          </cell>
          <cell r="BA113" t="str">
            <v/>
          </cell>
          <cell r="BB113" t="str">
            <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I113">
            <v>0.12350479806373478</v>
          </cell>
          <cell r="CJ113">
            <v>0.20157564168739267</v>
          </cell>
          <cell r="CK113">
            <v>0.301256464331841</v>
          </cell>
          <cell r="CL113">
            <v>0.37205122937759633</v>
          </cell>
          <cell r="CM113">
            <v>0.44377696898893992</v>
          </cell>
          <cell r="CN113">
            <v>0.48891060681834908</v>
          </cell>
          <cell r="CO113">
            <v>0.56775606231558118</v>
          </cell>
          <cell r="CP113">
            <v>0.63184409648069051</v>
          </cell>
          <cell r="CQ113">
            <v>0.73349526581373592</v>
          </cell>
          <cell r="CR113">
            <v>0.80091015999712101</v>
          </cell>
          <cell r="CS113">
            <v>0.9057657907024752</v>
          </cell>
          <cell r="CT113">
            <v>1</v>
          </cell>
        </row>
        <row r="114">
          <cell r="A114" t="str">
            <v>Planalto</v>
          </cell>
          <cell r="B114">
            <v>111017</v>
          </cell>
          <cell r="C114">
            <v>0.4879</v>
          </cell>
          <cell r="D114">
            <v>0</v>
          </cell>
          <cell r="E114">
            <v>7.0199999999999999E-2</v>
          </cell>
          <cell r="F114">
            <v>2.9700000000000001E-2</v>
          </cell>
          <cell r="G114">
            <v>0.38800000000000001</v>
          </cell>
          <cell r="H114" t="str">
            <v>Planalto</v>
          </cell>
          <cell r="I114">
            <v>111017</v>
          </cell>
          <cell r="J114">
            <v>0.93320000000000003</v>
          </cell>
          <cell r="K114">
            <v>0</v>
          </cell>
          <cell r="L114">
            <v>0.46350000000000002</v>
          </cell>
          <cell r="M114">
            <v>1.89E-2</v>
          </cell>
          <cell r="N114">
            <v>0.45090000000000002</v>
          </cell>
          <cell r="O114" t="str">
            <v/>
          </cell>
          <cell r="P114" t="str">
            <v/>
          </cell>
          <cell r="Q114" t="str">
            <v/>
          </cell>
          <cell r="R114" t="str">
            <v/>
          </cell>
          <cell r="S114" t="str">
            <v/>
          </cell>
          <cell r="T114" t="str">
            <v/>
          </cell>
          <cell r="U114" t="str">
            <v/>
          </cell>
          <cell r="V114" t="str">
            <v/>
          </cell>
          <cell r="W114" t="str">
            <v/>
          </cell>
          <cell r="X114" t="str">
            <v/>
          </cell>
          <cell r="Y114" t="str">
            <v/>
          </cell>
          <cell r="Z114" t="str">
            <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t="str">
            <v/>
          </cell>
          <cell r="AN114" t="str">
            <v/>
          </cell>
          <cell r="AO114" t="str">
            <v/>
          </cell>
          <cell r="AP114" t="str">
            <v/>
          </cell>
          <cell r="AQ114" t="str">
            <v/>
          </cell>
          <cell r="AR114" t="str">
            <v/>
          </cell>
          <cell r="AS114" t="str">
            <v/>
          </cell>
          <cell r="AT114" t="str">
            <v/>
          </cell>
          <cell r="AU114" t="str">
            <v/>
          </cell>
          <cell r="AV114" t="str">
            <v/>
          </cell>
          <cell r="AW114" t="str">
            <v/>
          </cell>
          <cell r="AX114" t="str">
            <v/>
          </cell>
          <cell r="AY114" t="str">
            <v/>
          </cell>
          <cell r="AZ114" t="str">
            <v/>
          </cell>
          <cell r="BA114" t="str">
            <v/>
          </cell>
          <cell r="BB114" t="str">
            <v/>
          </cell>
          <cell r="BC114" t="str">
            <v/>
          </cell>
          <cell r="BD114" t="str">
            <v/>
          </cell>
          <cell r="BE114" t="str">
            <v/>
          </cell>
          <cell r="BF114" t="str">
            <v/>
          </cell>
          <cell r="BG114" t="str">
            <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F114" t="str">
            <v/>
          </cell>
          <cell r="CI114">
            <v>0.11308172739726219</v>
          </cell>
          <cell r="CJ114">
            <v>0.21991567415882002</v>
          </cell>
          <cell r="CK114">
            <v>0.30315753846060578</v>
          </cell>
          <cell r="CL114">
            <v>0.33756586830361873</v>
          </cell>
          <cell r="CM114">
            <v>0.45772098700080488</v>
          </cell>
          <cell r="CN114">
            <v>0.55545914913270178</v>
          </cell>
          <cell r="CO114">
            <v>0.62979163668767768</v>
          </cell>
          <cell r="CP114">
            <v>0.66159938667426321</v>
          </cell>
          <cell r="CQ114">
            <v>0.74836426942012979</v>
          </cell>
          <cell r="CR114">
            <v>0.8109097788673757</v>
          </cell>
          <cell r="CS114">
            <v>0.87172294493560776</v>
          </cell>
          <cell r="CT114">
            <v>1</v>
          </cell>
        </row>
        <row r="115">
          <cell r="A115" t="str">
            <v>Raposo Tavares</v>
          </cell>
          <cell r="B115">
            <v>28775</v>
          </cell>
          <cell r="C115">
            <v>0.65500000000000003</v>
          </cell>
          <cell r="D115">
            <v>0</v>
          </cell>
          <cell r="E115">
            <v>0</v>
          </cell>
          <cell r="F115">
            <v>0</v>
          </cell>
          <cell r="G115">
            <v>0.65500000000000003</v>
          </cell>
          <cell r="H115" t="str">
            <v>Raposo Tavares</v>
          </cell>
          <cell r="I115">
            <v>28775</v>
          </cell>
          <cell r="J115">
            <v>0.37819999999999998</v>
          </cell>
          <cell r="K115">
            <v>0</v>
          </cell>
          <cell r="L115">
            <v>0</v>
          </cell>
          <cell r="M115">
            <v>0</v>
          </cell>
          <cell r="N115">
            <v>0.37819999999999998</v>
          </cell>
          <cell r="O115" t="str">
            <v/>
          </cell>
          <cell r="P115" t="str">
            <v/>
          </cell>
          <cell r="Q115" t="str">
            <v/>
          </cell>
          <cell r="R115" t="str">
            <v/>
          </cell>
          <cell r="S115" t="str">
            <v/>
          </cell>
          <cell r="T115" t="str">
            <v/>
          </cell>
          <cell r="U115" t="str">
            <v/>
          </cell>
          <cell r="V115" t="str">
            <v/>
          </cell>
          <cell r="W115" t="str">
            <v/>
          </cell>
          <cell r="X115" t="str">
            <v/>
          </cell>
          <cell r="Y115" t="str">
            <v/>
          </cell>
          <cell r="Z115" t="str">
            <v/>
          </cell>
          <cell r="AA115" t="str">
            <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t="str">
            <v/>
          </cell>
          <cell r="AN115" t="str">
            <v/>
          </cell>
          <cell r="AO115" t="str">
            <v/>
          </cell>
          <cell r="AP115" t="str">
            <v/>
          </cell>
          <cell r="AQ115" t="str">
            <v/>
          </cell>
          <cell r="AR115" t="str">
            <v/>
          </cell>
          <cell r="AS115" t="str">
            <v/>
          </cell>
          <cell r="AT115" t="str">
            <v/>
          </cell>
          <cell r="AU115" t="str">
            <v/>
          </cell>
          <cell r="AV115" t="str">
            <v/>
          </cell>
          <cell r="AW115" t="str">
            <v/>
          </cell>
          <cell r="AX115" t="str">
            <v/>
          </cell>
          <cell r="AY115" t="str">
            <v/>
          </cell>
          <cell r="AZ115" t="str">
            <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I115">
            <v>0.14290292354068024</v>
          </cell>
          <cell r="CJ115">
            <v>0.23298345621671118</v>
          </cell>
          <cell r="CK115">
            <v>0.32170454701693141</v>
          </cell>
          <cell r="CL115">
            <v>0.38693179396109834</v>
          </cell>
          <cell r="CM115">
            <v>0.45206345407802589</v>
          </cell>
          <cell r="CN115">
            <v>0.50005284394995164</v>
          </cell>
          <cell r="CO115">
            <v>0.58577726305708022</v>
          </cell>
          <cell r="CP115">
            <v>0.64025567011792073</v>
          </cell>
          <cell r="CQ115">
            <v>0.72118822462516752</v>
          </cell>
          <cell r="CR115">
            <v>0.81849925103653942</v>
          </cell>
          <cell r="CS115">
            <v>0.90477828792175696</v>
          </cell>
          <cell r="CT115">
            <v>1</v>
          </cell>
        </row>
        <row r="116">
          <cell r="A116" t="str">
            <v>Ribeirao Pires - Rio G. da Serra</v>
          </cell>
          <cell r="B116">
            <v>42574</v>
          </cell>
          <cell r="C116">
            <v>1.3323</v>
          </cell>
          <cell r="D116">
            <v>0.9456</v>
          </cell>
          <cell r="E116">
            <v>0</v>
          </cell>
          <cell r="F116">
            <v>5.1499999999999997E-2</v>
          </cell>
          <cell r="G116">
            <v>0.3352</v>
          </cell>
          <cell r="H116" t="str">
            <v>Ribeirao Pires - Rio G. da Serra</v>
          </cell>
          <cell r="I116">
            <v>42566</v>
          </cell>
          <cell r="J116">
            <v>0.76590000000000003</v>
          </cell>
          <cell r="K116">
            <v>0</v>
          </cell>
          <cell r="L116">
            <v>0</v>
          </cell>
          <cell r="M116">
            <v>7.17E-2</v>
          </cell>
          <cell r="N116">
            <v>0.69430000000000003</v>
          </cell>
          <cell r="O116" t="str">
            <v/>
          </cell>
          <cell r="P116" t="str">
            <v/>
          </cell>
          <cell r="Q116" t="str">
            <v/>
          </cell>
          <cell r="R116" t="str">
            <v/>
          </cell>
          <cell r="S116" t="str">
            <v/>
          </cell>
          <cell r="T116" t="str">
            <v/>
          </cell>
          <cell r="U116" t="str">
            <v/>
          </cell>
          <cell r="V116" t="str">
            <v/>
          </cell>
          <cell r="W116" t="str">
            <v/>
          </cell>
          <cell r="X116" t="str">
            <v/>
          </cell>
          <cell r="Y116" t="str">
            <v/>
          </cell>
          <cell r="Z116" t="str">
            <v/>
          </cell>
          <cell r="AA116" t="str">
            <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t="str">
            <v/>
          </cell>
          <cell r="AN116" t="str">
            <v/>
          </cell>
          <cell r="AO116" t="str">
            <v/>
          </cell>
          <cell r="AP116" t="str">
            <v/>
          </cell>
          <cell r="AQ116" t="str">
            <v/>
          </cell>
          <cell r="AR116" t="str">
            <v/>
          </cell>
          <cell r="AS116" t="str">
            <v/>
          </cell>
          <cell r="AT116" t="str">
            <v/>
          </cell>
          <cell r="AU116" t="str">
            <v/>
          </cell>
          <cell r="AV116" t="str">
            <v/>
          </cell>
          <cell r="AW116" t="str">
            <v/>
          </cell>
          <cell r="AX116" t="str">
            <v/>
          </cell>
          <cell r="AY116" t="str">
            <v/>
          </cell>
          <cell r="AZ116" t="str">
            <v/>
          </cell>
          <cell r="BA116" t="str">
            <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I116">
            <v>0.13732174112262768</v>
          </cell>
          <cell r="CJ116">
            <v>0.24848443112309498</v>
          </cell>
          <cell r="CK116">
            <v>0.34658724098001498</v>
          </cell>
          <cell r="CL116">
            <v>0.41178704267668587</v>
          </cell>
          <cell r="CM116">
            <v>0.47315326157550819</v>
          </cell>
          <cell r="CN116">
            <v>0.5041245240257487</v>
          </cell>
          <cell r="CO116">
            <v>0.59028689201230122</v>
          </cell>
          <cell r="CP116">
            <v>0.63942567718998455</v>
          </cell>
          <cell r="CQ116">
            <v>0.71423303990031195</v>
          </cell>
          <cell r="CR116">
            <v>0.78129829038859644</v>
          </cell>
          <cell r="CS116">
            <v>0.88554693294790365</v>
          </cell>
          <cell r="CT116">
            <v>1</v>
          </cell>
        </row>
        <row r="117">
          <cell r="A117" t="str">
            <v>Rio Bonito</v>
          </cell>
          <cell r="B117">
            <v>97973</v>
          </cell>
          <cell r="C117">
            <v>0.69489999999999996</v>
          </cell>
          <cell r="D117">
            <v>0</v>
          </cell>
          <cell r="E117">
            <v>0</v>
          </cell>
          <cell r="F117">
            <v>3.61E-2</v>
          </cell>
          <cell r="G117">
            <v>0.65880000000000005</v>
          </cell>
          <cell r="H117" t="str">
            <v>Rio Bonito</v>
          </cell>
          <cell r="I117">
            <v>97976</v>
          </cell>
          <cell r="J117">
            <v>0.28620000000000001</v>
          </cell>
          <cell r="K117">
            <v>0</v>
          </cell>
          <cell r="L117">
            <v>0</v>
          </cell>
          <cell r="M117">
            <v>7.5499999999999998E-2</v>
          </cell>
          <cell r="N117">
            <v>0.2107</v>
          </cell>
          <cell r="O117" t="str">
            <v/>
          </cell>
          <cell r="P117" t="str">
            <v/>
          </cell>
          <cell r="Q117" t="str">
            <v/>
          </cell>
          <cell r="R117" t="str">
            <v/>
          </cell>
          <cell r="S117" t="str">
            <v/>
          </cell>
          <cell r="T117" t="str">
            <v/>
          </cell>
          <cell r="U117" t="str">
            <v/>
          </cell>
          <cell r="V117" t="str">
            <v/>
          </cell>
          <cell r="W117" t="str">
            <v/>
          </cell>
          <cell r="X117" t="str">
            <v/>
          </cell>
          <cell r="Y117" t="str">
            <v/>
          </cell>
          <cell r="Z117" t="str">
            <v/>
          </cell>
          <cell r="AA117" t="str">
            <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t="str">
            <v/>
          </cell>
          <cell r="AS117" t="str">
            <v/>
          </cell>
          <cell r="AT117" t="str">
            <v/>
          </cell>
          <cell r="AU117" t="str">
            <v/>
          </cell>
          <cell r="AV117" t="str">
            <v/>
          </cell>
          <cell r="AW117" t="str">
            <v/>
          </cell>
          <cell r="AX117" t="str">
            <v/>
          </cell>
          <cell r="AY117" t="str">
            <v/>
          </cell>
          <cell r="AZ117" t="str">
            <v/>
          </cell>
          <cell r="BA117" t="str">
            <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I117">
            <v>0.10676954582322969</v>
          </cell>
          <cell r="CJ117">
            <v>0.28201301908361981</v>
          </cell>
          <cell r="CK117">
            <v>0.37836116772768147</v>
          </cell>
          <cell r="CL117">
            <v>0.44418177753755472</v>
          </cell>
          <cell r="CM117">
            <v>0.51397095700848228</v>
          </cell>
          <cell r="CN117">
            <v>0.57640446013294322</v>
          </cell>
          <cell r="CO117">
            <v>0.62424552319773441</v>
          </cell>
          <cell r="CP117">
            <v>0.67038777877234235</v>
          </cell>
          <cell r="CQ117">
            <v>0.73133858604899749</v>
          </cell>
          <cell r="CR117">
            <v>0.80377992367517548</v>
          </cell>
          <cell r="CS117">
            <v>0.90220052038883103</v>
          </cell>
          <cell r="CT117">
            <v>1</v>
          </cell>
        </row>
        <row r="118">
          <cell r="A118" t="str">
            <v>Santana</v>
          </cell>
          <cell r="B118">
            <v>96309</v>
          </cell>
          <cell r="C118">
            <v>0.628</v>
          </cell>
          <cell r="D118">
            <v>0</v>
          </cell>
          <cell r="E118">
            <v>5.2600000000000001E-2</v>
          </cell>
          <cell r="F118">
            <v>2.1700000000000001E-2</v>
          </cell>
          <cell r="G118">
            <v>0.55379999999999996</v>
          </cell>
          <cell r="H118" t="str">
            <v>Santana</v>
          </cell>
          <cell r="I118">
            <v>96309</v>
          </cell>
          <cell r="J118">
            <v>0.57909999999999995</v>
          </cell>
          <cell r="K118">
            <v>0.31869999999999998</v>
          </cell>
          <cell r="L118">
            <v>3.7000000000000002E-3</v>
          </cell>
          <cell r="M118">
            <v>1.32E-2</v>
          </cell>
          <cell r="N118">
            <v>0.24349999999999999</v>
          </cell>
          <cell r="O118" t="str">
            <v/>
          </cell>
          <cell r="P118" t="str">
            <v/>
          </cell>
          <cell r="Q118" t="str">
            <v/>
          </cell>
          <cell r="R118" t="str">
            <v/>
          </cell>
          <cell r="S118" t="str">
            <v/>
          </cell>
          <cell r="T118" t="str">
            <v/>
          </cell>
          <cell r="U118" t="str">
            <v/>
          </cell>
          <cell r="V118" t="str">
            <v/>
          </cell>
          <cell r="W118" t="str">
            <v/>
          </cell>
          <cell r="X118" t="str">
            <v/>
          </cell>
          <cell r="Y118" t="str">
            <v/>
          </cell>
          <cell r="Z118" t="str">
            <v/>
          </cell>
          <cell r="AA118" t="str">
            <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
          </cell>
          <cell r="AZ118" t="str">
            <v/>
          </cell>
          <cell r="BA118" t="str">
            <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I118">
            <v>0.13340550063894241</v>
          </cell>
          <cell r="CJ118">
            <v>0.22846985793594415</v>
          </cell>
          <cell r="CK118">
            <v>0.30245827336101838</v>
          </cell>
          <cell r="CL118">
            <v>0.35692802140885649</v>
          </cell>
          <cell r="CM118">
            <v>0.41604957680301041</v>
          </cell>
          <cell r="CN118">
            <v>0.49254439009926637</v>
          </cell>
          <cell r="CO118">
            <v>0.57167136773520311</v>
          </cell>
          <cell r="CP118">
            <v>0.63397104236310919</v>
          </cell>
          <cell r="CQ118">
            <v>0.7227556568370519</v>
          </cell>
          <cell r="CR118">
            <v>0.8195685118288194</v>
          </cell>
          <cell r="CS118">
            <v>0.91117065444670065</v>
          </cell>
          <cell r="CT118">
            <v>1</v>
          </cell>
        </row>
        <row r="119">
          <cell r="A119" t="str">
            <v>Santo Amaro</v>
          </cell>
          <cell r="B119">
            <v>179656</v>
          </cell>
          <cell r="C119">
            <v>0.38579999999999998</v>
          </cell>
          <cell r="D119">
            <v>0</v>
          </cell>
          <cell r="E119">
            <v>0</v>
          </cell>
          <cell r="F119">
            <v>4.1000000000000003E-3</v>
          </cell>
          <cell r="G119">
            <v>0.38169999999999998</v>
          </cell>
          <cell r="H119" t="str">
            <v>Santo Amaro</v>
          </cell>
          <cell r="I119">
            <v>179659</v>
          </cell>
          <cell r="J119">
            <v>0.93410000000000004</v>
          </cell>
          <cell r="K119">
            <v>0.33500000000000002</v>
          </cell>
          <cell r="L119">
            <v>0</v>
          </cell>
          <cell r="M119">
            <v>9.4999999999999998E-3</v>
          </cell>
          <cell r="N119">
            <v>0.58960000000000001</v>
          </cell>
          <cell r="O119" t="str">
            <v/>
          </cell>
          <cell r="P119" t="str">
            <v/>
          </cell>
          <cell r="Q119" t="str">
            <v/>
          </cell>
          <cell r="R119" t="str">
            <v/>
          </cell>
          <cell r="S119" t="str">
            <v/>
          </cell>
          <cell r="T119" t="str">
            <v/>
          </cell>
          <cell r="U119" t="str">
            <v/>
          </cell>
          <cell r="V119" t="str">
            <v/>
          </cell>
          <cell r="W119" t="str">
            <v/>
          </cell>
          <cell r="X119" t="str">
            <v/>
          </cell>
          <cell r="Y119" t="str">
            <v/>
          </cell>
          <cell r="Z119" t="str">
            <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I119">
            <v>0.11208224650978392</v>
          </cell>
          <cell r="CJ119">
            <v>0.18085083745304617</v>
          </cell>
          <cell r="CK119">
            <v>0.28347350310841435</v>
          </cell>
          <cell r="CL119">
            <v>0.34064560218260953</v>
          </cell>
          <cell r="CM119">
            <v>0.38162197829962513</v>
          </cell>
          <cell r="CN119">
            <v>0.42857462649734662</v>
          </cell>
          <cell r="CO119">
            <v>0.55637375043815784</v>
          </cell>
          <cell r="CP119">
            <v>0.62277047234918792</v>
          </cell>
          <cell r="CQ119">
            <v>0.70536714463627859</v>
          </cell>
          <cell r="CR119">
            <v>0.79470896676436376</v>
          </cell>
          <cell r="CS119">
            <v>0.8769301380506983</v>
          </cell>
          <cell r="CT119">
            <v>1</v>
          </cell>
        </row>
        <row r="120">
          <cell r="A120" t="str">
            <v>Santo André</v>
          </cell>
          <cell r="B120">
            <v>227574</v>
          </cell>
          <cell r="C120">
            <v>0.78959999999999997</v>
          </cell>
          <cell r="D120">
            <v>0.3004</v>
          </cell>
          <cell r="E120">
            <v>0</v>
          </cell>
          <cell r="F120">
            <v>6.7000000000000002E-3</v>
          </cell>
          <cell r="G120">
            <v>0.48249999999999998</v>
          </cell>
          <cell r="H120" t="str">
            <v>Santo André</v>
          </cell>
          <cell r="I120">
            <v>227576</v>
          </cell>
          <cell r="J120">
            <v>0.1318</v>
          </cell>
          <cell r="K120">
            <v>0</v>
          </cell>
          <cell r="L120">
            <v>0</v>
          </cell>
          <cell r="M120">
            <v>4.0899999999999999E-2</v>
          </cell>
          <cell r="N120">
            <v>9.0899999999999995E-2</v>
          </cell>
          <cell r="O120" t="str">
            <v/>
          </cell>
          <cell r="P120" t="str">
            <v/>
          </cell>
          <cell r="Q120" t="str">
            <v/>
          </cell>
          <cell r="R120" t="str">
            <v/>
          </cell>
          <cell r="S120" t="str">
            <v/>
          </cell>
          <cell r="T120" t="str">
            <v/>
          </cell>
          <cell r="U120" t="str">
            <v/>
          </cell>
          <cell r="V120" t="str">
            <v/>
          </cell>
          <cell r="W120" t="str">
            <v/>
          </cell>
          <cell r="X120" t="str">
            <v/>
          </cell>
          <cell r="Y120" t="str">
            <v/>
          </cell>
          <cell r="Z120" t="str">
            <v/>
          </cell>
          <cell r="AA120" t="str">
            <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F120" t="str">
            <v/>
          </cell>
          <cell r="CI120">
            <v>0.1374500800068876</v>
          </cell>
          <cell r="CJ120">
            <v>0.21002822830617934</v>
          </cell>
          <cell r="CK120">
            <v>0.33411852082539484</v>
          </cell>
          <cell r="CL120">
            <v>0.38273626302984809</v>
          </cell>
          <cell r="CM120">
            <v>0.42139649654902733</v>
          </cell>
          <cell r="CN120">
            <v>0.48302089646382523</v>
          </cell>
          <cell r="CO120">
            <v>0.59193794122669641</v>
          </cell>
          <cell r="CP120">
            <v>0.66121674490397186</v>
          </cell>
          <cell r="CQ120">
            <v>0.74432274538938381</v>
          </cell>
          <cell r="CR120">
            <v>0.82635864070036646</v>
          </cell>
          <cell r="CS120">
            <v>0.90250521004951267</v>
          </cell>
          <cell r="CT120">
            <v>1</v>
          </cell>
        </row>
        <row r="121">
          <cell r="A121" t="str">
            <v>Santo Andre - Represa</v>
          </cell>
          <cell r="B121">
            <v>7219</v>
          </cell>
          <cell r="C121">
            <v>1.1718</v>
          </cell>
          <cell r="D121">
            <v>0.22120000000000001</v>
          </cell>
          <cell r="E121">
            <v>0</v>
          </cell>
          <cell r="F121">
            <v>2.3699999999999999E-2</v>
          </cell>
          <cell r="G121">
            <v>0.92689999999999995</v>
          </cell>
          <cell r="H121" t="str">
            <v>Santo Andre - Represa</v>
          </cell>
          <cell r="I121">
            <v>7219</v>
          </cell>
          <cell r="J121">
            <v>1.8376999999999999</v>
          </cell>
          <cell r="K121">
            <v>0</v>
          </cell>
          <cell r="L121">
            <v>0</v>
          </cell>
          <cell r="M121">
            <v>6.7299999999999999E-2</v>
          </cell>
          <cell r="N121">
            <v>1.7703</v>
          </cell>
          <cell r="O121" t="str">
            <v/>
          </cell>
          <cell r="P121" t="str">
            <v/>
          </cell>
          <cell r="Q121" t="str">
            <v/>
          </cell>
          <cell r="R121" t="str">
            <v/>
          </cell>
          <cell r="S121" t="str">
            <v/>
          </cell>
          <cell r="T121" t="str">
            <v/>
          </cell>
          <cell r="U121" t="str">
            <v/>
          </cell>
          <cell r="V121" t="str">
            <v/>
          </cell>
          <cell r="W121" t="str">
            <v/>
          </cell>
          <cell r="X121" t="str">
            <v/>
          </cell>
          <cell r="Y121" t="str">
            <v/>
          </cell>
          <cell r="Z121" t="str">
            <v/>
          </cell>
          <cell r="AA121" t="str">
            <v/>
          </cell>
          <cell r="AB121" t="str">
            <v/>
          </cell>
          <cell r="AC121" t="str">
            <v/>
          </cell>
          <cell r="AD121" t="str">
            <v/>
          </cell>
          <cell r="AE121" t="str">
            <v/>
          </cell>
          <cell r="AF121" t="str">
            <v/>
          </cell>
          <cell r="AG121" t="str">
            <v/>
          </cell>
          <cell r="AH121" t="str">
            <v/>
          </cell>
          <cell r="AI121" t="str">
            <v/>
          </cell>
          <cell r="AJ121" t="str">
            <v/>
          </cell>
          <cell r="AK121" t="str">
            <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
          </cell>
          <cell r="AZ121" t="str">
            <v/>
          </cell>
          <cell r="BA121" t="str">
            <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I121">
            <v>0.11387641649348673</v>
          </cell>
          <cell r="CJ121">
            <v>0.2022235493526271</v>
          </cell>
          <cell r="CK121">
            <v>0.29348311171604063</v>
          </cell>
          <cell r="CL121">
            <v>0.38451209886959303</v>
          </cell>
          <cell r="CM121">
            <v>0.46515037911027118</v>
          </cell>
          <cell r="CN121">
            <v>0.50852173530899158</v>
          </cell>
          <cell r="CO121">
            <v>0.571659343614914</v>
          </cell>
          <cell r="CP121">
            <v>0.63562917193902324</v>
          </cell>
          <cell r="CQ121">
            <v>0.69779365884296984</v>
          </cell>
          <cell r="CR121">
            <v>0.78641315947496104</v>
          </cell>
          <cell r="CS121">
            <v>0.89065201117367621</v>
          </cell>
          <cell r="CT121">
            <v>1</v>
          </cell>
        </row>
        <row r="122">
          <cell r="A122" t="str">
            <v>Sao Bernardo do Campo</v>
          </cell>
          <cell r="B122">
            <v>118197</v>
          </cell>
          <cell r="C122">
            <v>0.59109999999999996</v>
          </cell>
          <cell r="D122">
            <v>0.29609999999999997</v>
          </cell>
          <cell r="E122">
            <v>2.92E-2</v>
          </cell>
          <cell r="F122">
            <v>1.67E-2</v>
          </cell>
          <cell r="G122">
            <v>0.24909999999999999</v>
          </cell>
          <cell r="H122" t="str">
            <v>Sao Bernardo do Campo</v>
          </cell>
          <cell r="I122">
            <v>118119</v>
          </cell>
          <cell r="J122">
            <v>0.46650000000000003</v>
          </cell>
          <cell r="K122">
            <v>0</v>
          </cell>
          <cell r="L122">
            <v>8.7300000000000003E-2</v>
          </cell>
          <cell r="M122">
            <v>6.3E-3</v>
          </cell>
          <cell r="N122">
            <v>0.373</v>
          </cell>
          <cell r="O122" t="str">
            <v/>
          </cell>
          <cell r="P122" t="str">
            <v/>
          </cell>
          <cell r="Q122" t="str">
            <v/>
          </cell>
          <cell r="R122" t="str">
            <v/>
          </cell>
          <cell r="S122" t="str">
            <v/>
          </cell>
          <cell r="T122" t="str">
            <v/>
          </cell>
          <cell r="U122" t="str">
            <v/>
          </cell>
          <cell r="V122" t="str">
            <v/>
          </cell>
          <cell r="W122" t="str">
            <v/>
          </cell>
          <cell r="X122" t="str">
            <v/>
          </cell>
          <cell r="Y122" t="str">
            <v/>
          </cell>
          <cell r="Z122" t="str">
            <v/>
          </cell>
          <cell r="AA122" t="str">
            <v/>
          </cell>
          <cell r="AB122" t="str">
            <v/>
          </cell>
          <cell r="AC122" t="str">
            <v/>
          </cell>
          <cell r="AD122" t="str">
            <v/>
          </cell>
          <cell r="AE122" t="str">
            <v/>
          </cell>
          <cell r="AF122" t="str">
            <v/>
          </cell>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cell r="AW122" t="str">
            <v/>
          </cell>
          <cell r="AX122" t="str">
            <v/>
          </cell>
          <cell r="AY122" t="str">
            <v/>
          </cell>
          <cell r="AZ122" t="str">
            <v/>
          </cell>
          <cell r="BA122" t="str">
            <v/>
          </cell>
          <cell r="BB122" t="str">
            <v/>
          </cell>
          <cell r="BC122" t="str">
            <v/>
          </cell>
          <cell r="BD122" t="str">
            <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I122">
            <v>0.1113901167999736</v>
          </cell>
          <cell r="CJ122">
            <v>0.2042310115773224</v>
          </cell>
          <cell r="CK122">
            <v>0.30915375764162772</v>
          </cell>
          <cell r="CL122">
            <v>0.33252249861735228</v>
          </cell>
          <cell r="CM122">
            <v>0.45101274180660161</v>
          </cell>
          <cell r="CN122">
            <v>0.51588725517963052</v>
          </cell>
          <cell r="CO122">
            <v>0.62486316765958216</v>
          </cell>
          <cell r="CP122">
            <v>0.64985783839591194</v>
          </cell>
          <cell r="CQ122">
            <v>0.7429376831434823</v>
          </cell>
          <cell r="CR122">
            <v>0.81673052572702576</v>
          </cell>
          <cell r="CS122">
            <v>0.92796526843516125</v>
          </cell>
          <cell r="CT122">
            <v>1</v>
          </cell>
        </row>
        <row r="123">
          <cell r="A123" t="str">
            <v>Sao Bernardo do Campo - Represa</v>
          </cell>
          <cell r="B123">
            <v>8110</v>
          </cell>
          <cell r="C123">
            <v>0.65249999999999997</v>
          </cell>
          <cell r="D123">
            <v>4.7800000000000002E-2</v>
          </cell>
          <cell r="E123">
            <v>0</v>
          </cell>
          <cell r="F123">
            <v>4.65E-2</v>
          </cell>
          <cell r="G123">
            <v>0.55820000000000003</v>
          </cell>
          <cell r="H123" t="str">
            <v>Sao Bernardo do Campo - Represa</v>
          </cell>
          <cell r="I123">
            <v>8110</v>
          </cell>
          <cell r="J123">
            <v>1.0179</v>
          </cell>
          <cell r="K123">
            <v>0</v>
          </cell>
          <cell r="L123">
            <v>0.29620000000000002</v>
          </cell>
          <cell r="M123">
            <v>4.5999999999999999E-3</v>
          </cell>
          <cell r="N123">
            <v>0.71709999999999996</v>
          </cell>
          <cell r="O123" t="str">
            <v/>
          </cell>
          <cell r="P123" t="str">
            <v/>
          </cell>
          <cell r="Q123" t="str">
            <v/>
          </cell>
          <cell r="R123" t="str">
            <v/>
          </cell>
          <cell r="S123" t="str">
            <v/>
          </cell>
          <cell r="T123" t="str">
            <v/>
          </cell>
          <cell r="U123" t="str">
            <v/>
          </cell>
          <cell r="V123" t="str">
            <v/>
          </cell>
          <cell r="W123" t="str">
            <v/>
          </cell>
          <cell r="X123" t="str">
            <v/>
          </cell>
          <cell r="Y123" t="str">
            <v/>
          </cell>
          <cell r="Z123" t="str">
            <v/>
          </cell>
          <cell r="AA123" t="str">
            <v/>
          </cell>
          <cell r="AB123" t="str">
            <v/>
          </cell>
          <cell r="AC123" t="str">
            <v/>
          </cell>
          <cell r="AD123" t="str">
            <v/>
          </cell>
          <cell r="AE123" t="str">
            <v/>
          </cell>
          <cell r="AF123" t="str">
            <v/>
          </cell>
          <cell r="AG123" t="str">
            <v/>
          </cell>
          <cell r="AH123" t="str">
            <v/>
          </cell>
          <cell r="AI123" t="str">
            <v/>
          </cell>
          <cell r="AJ123" t="str">
            <v/>
          </cell>
          <cell r="AK123" t="str">
            <v/>
          </cell>
          <cell r="AL123" t="str">
            <v/>
          </cell>
          <cell r="AM123" t="str">
            <v/>
          </cell>
          <cell r="AN123" t="str">
            <v/>
          </cell>
          <cell r="AO123" t="str">
            <v/>
          </cell>
          <cell r="AP123" t="str">
            <v/>
          </cell>
          <cell r="AQ123" t="str">
            <v/>
          </cell>
          <cell r="AR123" t="str">
            <v/>
          </cell>
          <cell r="AS123" t="str">
            <v/>
          </cell>
          <cell r="AT123" t="str">
            <v/>
          </cell>
          <cell r="AU123" t="str">
            <v/>
          </cell>
          <cell r="AV123" t="str">
            <v/>
          </cell>
          <cell r="AW123" t="str">
            <v/>
          </cell>
          <cell r="AX123" t="str">
            <v/>
          </cell>
          <cell r="AY123" t="str">
            <v/>
          </cell>
          <cell r="AZ123" t="str">
            <v/>
          </cell>
          <cell r="BA123" t="str">
            <v/>
          </cell>
          <cell r="BB123" t="str">
            <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cell r="BX123" t="str">
            <v/>
          </cell>
          <cell r="BY123" t="str">
            <v/>
          </cell>
          <cell r="BZ123" t="str">
            <v/>
          </cell>
          <cell r="CA123" t="str">
            <v/>
          </cell>
          <cell r="CB123" t="str">
            <v/>
          </cell>
          <cell r="CC123" t="str">
            <v/>
          </cell>
          <cell r="CD123" t="str">
            <v/>
          </cell>
          <cell r="CE123" t="str">
            <v/>
          </cell>
          <cell r="CF123" t="str">
            <v/>
          </cell>
          <cell r="CI123">
            <v>0.11431134654874001</v>
          </cell>
          <cell r="CJ123">
            <v>0.19796776050805792</v>
          </cell>
          <cell r="CK123">
            <v>0.33512035614160152</v>
          </cell>
          <cell r="CL123">
            <v>0.39923341267476686</v>
          </cell>
          <cell r="CM123">
            <v>0.45556946161025669</v>
          </cell>
          <cell r="CN123">
            <v>0.51455391127537109</v>
          </cell>
          <cell r="CO123">
            <v>0.6288151522270663</v>
          </cell>
          <cell r="CP123">
            <v>0.66589752470591046</v>
          </cell>
          <cell r="CQ123">
            <v>0.75757263416477871</v>
          </cell>
          <cell r="CR123">
            <v>0.84802247340405135</v>
          </cell>
          <cell r="CS123">
            <v>0.92558572096670022</v>
          </cell>
          <cell r="CT123">
            <v>1</v>
          </cell>
        </row>
        <row r="124">
          <cell r="A124" t="str">
            <v>São Caetano do Sul</v>
          </cell>
          <cell r="B124">
            <v>67041</v>
          </cell>
          <cell r="C124">
            <v>0.46279999999999999</v>
          </cell>
          <cell r="D124">
            <v>0.26119999999999999</v>
          </cell>
          <cell r="E124">
            <v>0</v>
          </cell>
          <cell r="F124">
            <v>1.83E-2</v>
          </cell>
          <cell r="G124">
            <v>0.18329999999999999</v>
          </cell>
          <cell r="H124" t="str">
            <v>São Caetano do Sul</v>
          </cell>
          <cell r="I124">
            <v>67041</v>
          </cell>
          <cell r="J124">
            <v>0.21659999999999999</v>
          </cell>
          <cell r="K124">
            <v>0</v>
          </cell>
          <cell r="L124">
            <v>0</v>
          </cell>
          <cell r="M124">
            <v>1.46E-2</v>
          </cell>
          <cell r="N124">
            <v>0.2019</v>
          </cell>
          <cell r="O124" t="str">
            <v/>
          </cell>
          <cell r="P124" t="str">
            <v/>
          </cell>
          <cell r="Q124" t="str">
            <v/>
          </cell>
          <cell r="R124" t="str">
            <v/>
          </cell>
          <cell r="S124" t="str">
            <v/>
          </cell>
          <cell r="T124" t="str">
            <v/>
          </cell>
          <cell r="U124" t="str">
            <v/>
          </cell>
          <cell r="V124" t="str">
            <v/>
          </cell>
          <cell r="W124" t="str">
            <v/>
          </cell>
          <cell r="X124" t="str">
            <v/>
          </cell>
          <cell r="Y124" t="str">
            <v/>
          </cell>
          <cell r="Z124" t="str">
            <v/>
          </cell>
          <cell r="AA124" t="str">
            <v/>
          </cell>
          <cell r="AB124" t="str">
            <v/>
          </cell>
          <cell r="AC124" t="str">
            <v/>
          </cell>
          <cell r="AD124" t="str">
            <v/>
          </cell>
          <cell r="AE124" t="str">
            <v/>
          </cell>
          <cell r="AF124" t="str">
            <v/>
          </cell>
          <cell r="AG124" t="str">
            <v/>
          </cell>
          <cell r="AH124" t="str">
            <v/>
          </cell>
          <cell r="AI124" t="str">
            <v/>
          </cell>
          <cell r="AJ124" t="str">
            <v/>
          </cell>
          <cell r="AK124" t="str">
            <v/>
          </cell>
          <cell r="AL124" t="str">
            <v/>
          </cell>
          <cell r="AM124" t="str">
            <v/>
          </cell>
          <cell r="AN124" t="str">
            <v/>
          </cell>
          <cell r="AO124" t="str">
            <v/>
          </cell>
          <cell r="AP124" t="str">
            <v/>
          </cell>
          <cell r="AQ124" t="str">
            <v/>
          </cell>
          <cell r="AR124" t="str">
            <v/>
          </cell>
          <cell r="AS124" t="str">
            <v/>
          </cell>
          <cell r="AT124" t="str">
            <v/>
          </cell>
          <cell r="AU124" t="str">
            <v/>
          </cell>
          <cell r="AV124" t="str">
            <v/>
          </cell>
          <cell r="AW124" t="str">
            <v/>
          </cell>
          <cell r="AX124" t="str">
            <v/>
          </cell>
          <cell r="AY124" t="str">
            <v/>
          </cell>
          <cell r="AZ124" t="str">
            <v/>
          </cell>
          <cell r="BA124" t="str">
            <v/>
          </cell>
          <cell r="BB124" t="str">
            <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I124">
            <v>0.15158150201311685</v>
          </cell>
          <cell r="CJ124">
            <v>0.25712633890867048</v>
          </cell>
          <cell r="CK124">
            <v>0.34900937159203921</v>
          </cell>
          <cell r="CL124">
            <v>0.40347068434304184</v>
          </cell>
          <cell r="CM124">
            <v>0.49123612865639804</v>
          </cell>
          <cell r="CN124">
            <v>0.54398048973811941</v>
          </cell>
          <cell r="CO124">
            <v>0.59473937264916044</v>
          </cell>
          <cell r="CP124">
            <v>0.62997372129446794</v>
          </cell>
          <cell r="CQ124">
            <v>0.69066606607488901</v>
          </cell>
          <cell r="CR124">
            <v>0.8101240484247737</v>
          </cell>
          <cell r="CS124">
            <v>0.89237912610402081</v>
          </cell>
          <cell r="CT124">
            <v>1</v>
          </cell>
        </row>
        <row r="125">
          <cell r="A125" t="str">
            <v>São Mateus</v>
          </cell>
          <cell r="B125">
            <v>53316</v>
          </cell>
          <cell r="C125">
            <v>0.41220000000000001</v>
          </cell>
          <cell r="D125">
            <v>0</v>
          </cell>
          <cell r="E125">
            <v>0</v>
          </cell>
          <cell r="F125">
            <v>1.04E-2</v>
          </cell>
          <cell r="G125">
            <v>0.40179999999999999</v>
          </cell>
          <cell r="H125" t="str">
            <v>São Mateus</v>
          </cell>
          <cell r="I125">
            <v>53299</v>
          </cell>
          <cell r="J125">
            <v>0.26850000000000002</v>
          </cell>
          <cell r="K125">
            <v>0</v>
          </cell>
          <cell r="L125">
            <v>0</v>
          </cell>
          <cell r="M125">
            <v>2.1700000000000001E-2</v>
          </cell>
          <cell r="N125">
            <v>0.24690000000000001</v>
          </cell>
          <cell r="O125" t="str">
            <v/>
          </cell>
          <cell r="P125" t="str">
            <v/>
          </cell>
          <cell r="Q125" t="str">
            <v/>
          </cell>
          <cell r="R125" t="str">
            <v/>
          </cell>
          <cell r="S125" t="str">
            <v/>
          </cell>
          <cell r="T125" t="str">
            <v/>
          </cell>
          <cell r="U125" t="str">
            <v/>
          </cell>
          <cell r="V125" t="str">
            <v/>
          </cell>
          <cell r="W125" t="str">
            <v/>
          </cell>
          <cell r="X125" t="str">
            <v/>
          </cell>
          <cell r="Y125" t="str">
            <v/>
          </cell>
          <cell r="Z125" t="str">
            <v/>
          </cell>
          <cell r="AA125" t="str">
            <v/>
          </cell>
          <cell r="AB125" t="str">
            <v/>
          </cell>
          <cell r="AC125" t="str">
            <v/>
          </cell>
          <cell r="AD125" t="str">
            <v/>
          </cell>
          <cell r="AE125" t="str">
            <v/>
          </cell>
          <cell r="AF125" t="str">
            <v/>
          </cell>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AW125" t="str">
            <v/>
          </cell>
          <cell r="AX125" t="str">
            <v/>
          </cell>
          <cell r="AY125" t="str">
            <v/>
          </cell>
          <cell r="AZ125" t="str">
            <v/>
          </cell>
          <cell r="BA125" t="str">
            <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I125">
            <v>9.4368065179751881E-2</v>
          </cell>
          <cell r="CJ125">
            <v>0.16835571022928131</v>
          </cell>
          <cell r="CK125">
            <v>0.22265634082385052</v>
          </cell>
          <cell r="CL125">
            <v>0.33002583954450665</v>
          </cell>
          <cell r="CM125">
            <v>0.44984958495507565</v>
          </cell>
          <cell r="CN125">
            <v>0.51159087813331716</v>
          </cell>
          <cell r="CO125">
            <v>0.61217304818873708</v>
          </cell>
          <cell r="CP125">
            <v>0.65278004824148972</v>
          </cell>
          <cell r="CQ125">
            <v>0.73561775087071501</v>
          </cell>
          <cell r="CR125">
            <v>0.80125492995580172</v>
          </cell>
          <cell r="CS125">
            <v>0.91060706132399272</v>
          </cell>
          <cell r="CT125">
            <v>1</v>
          </cell>
        </row>
        <row r="126">
          <cell r="A126" t="str">
            <v>São Miguel Paulista</v>
          </cell>
          <cell r="B126">
            <v>91813</v>
          </cell>
          <cell r="C126">
            <v>0.73209999999999997</v>
          </cell>
          <cell r="D126">
            <v>0.38030000000000003</v>
          </cell>
          <cell r="E126">
            <v>0</v>
          </cell>
          <cell r="F126">
            <v>5.8799999999999998E-2</v>
          </cell>
          <cell r="G126">
            <v>0.29299999999999998</v>
          </cell>
          <cell r="H126" t="str">
            <v>São Miguel Paulista</v>
          </cell>
          <cell r="I126">
            <v>91821</v>
          </cell>
          <cell r="J126">
            <v>0.46560000000000001</v>
          </cell>
          <cell r="K126">
            <v>0</v>
          </cell>
          <cell r="L126">
            <v>0</v>
          </cell>
          <cell r="M126">
            <v>1.7600000000000001E-2</v>
          </cell>
          <cell r="N126">
            <v>0.4481</v>
          </cell>
          <cell r="O126" t="str">
            <v/>
          </cell>
          <cell r="P126" t="str">
            <v/>
          </cell>
          <cell r="Q126" t="str">
            <v/>
          </cell>
          <cell r="R126" t="str">
            <v/>
          </cell>
          <cell r="S126" t="str">
            <v/>
          </cell>
          <cell r="T126" t="str">
            <v/>
          </cell>
          <cell r="U126" t="str">
            <v/>
          </cell>
          <cell r="V126" t="str">
            <v/>
          </cell>
          <cell r="W126" t="str">
            <v/>
          </cell>
          <cell r="X126" t="str">
            <v/>
          </cell>
          <cell r="Y126" t="str">
            <v/>
          </cell>
          <cell r="Z126" t="str">
            <v/>
          </cell>
          <cell r="AA126" t="str">
            <v/>
          </cell>
          <cell r="AB126" t="str">
            <v/>
          </cell>
          <cell r="AC126" t="str">
            <v/>
          </cell>
          <cell r="AD126" t="str">
            <v/>
          </cell>
          <cell r="AE126" t="str">
            <v/>
          </cell>
          <cell r="AF126" t="str">
            <v/>
          </cell>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cell r="AW126" t="str">
            <v/>
          </cell>
          <cell r="AX126" t="str">
            <v/>
          </cell>
          <cell r="AY126" t="str">
            <v/>
          </cell>
          <cell r="AZ126" t="str">
            <v/>
          </cell>
          <cell r="BA126" t="str">
            <v/>
          </cell>
          <cell r="BB126" t="str">
            <v/>
          </cell>
          <cell r="BC126" t="str">
            <v/>
          </cell>
          <cell r="BD126" t="str">
            <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I126">
            <v>0.11089974322888854</v>
          </cell>
          <cell r="CJ126">
            <v>0.20991432902257812</v>
          </cell>
          <cell r="CK126">
            <v>0.28999582718982908</v>
          </cell>
          <cell r="CL126">
            <v>0.3562191227239081</v>
          </cell>
          <cell r="CM126">
            <v>0.43123769232104625</v>
          </cell>
          <cell r="CN126">
            <v>0.49723243913721044</v>
          </cell>
          <cell r="CO126">
            <v>0.59325306712695447</v>
          </cell>
          <cell r="CP126">
            <v>0.666623307961555</v>
          </cell>
          <cell r="CQ126">
            <v>0.7395066566674996</v>
          </cell>
          <cell r="CR126">
            <v>0.81182112029183051</v>
          </cell>
          <cell r="CS126">
            <v>0.88815739851752051</v>
          </cell>
          <cell r="CT126">
            <v>1</v>
          </cell>
        </row>
        <row r="127">
          <cell r="A127" t="str">
            <v>Sao Paulo - Centro</v>
          </cell>
          <cell r="B127">
            <v>104839</v>
          </cell>
          <cell r="C127">
            <v>0.53110000000000002</v>
          </cell>
          <cell r="D127">
            <v>6.6900000000000001E-2</v>
          </cell>
          <cell r="E127">
            <v>5.7000000000000002E-2</v>
          </cell>
          <cell r="F127">
            <v>0.2084</v>
          </cell>
          <cell r="G127">
            <v>0.1988</v>
          </cell>
          <cell r="H127" t="str">
            <v>Sao Paulo - Centro</v>
          </cell>
          <cell r="I127">
            <v>104839</v>
          </cell>
          <cell r="J127">
            <v>0.96289999999999998</v>
          </cell>
          <cell r="K127">
            <v>0.28499999999999998</v>
          </cell>
          <cell r="L127">
            <v>8.3799999999999999E-2</v>
          </cell>
          <cell r="M127">
            <v>8.2400000000000001E-2</v>
          </cell>
          <cell r="N127">
            <v>0.51180000000000003</v>
          </cell>
          <cell r="O127" t="str">
            <v/>
          </cell>
          <cell r="P127" t="str">
            <v/>
          </cell>
          <cell r="Q127" t="str">
            <v/>
          </cell>
          <cell r="R127" t="str">
            <v/>
          </cell>
          <cell r="S127" t="str">
            <v/>
          </cell>
          <cell r="T127" t="str">
            <v/>
          </cell>
          <cell r="U127" t="str">
            <v/>
          </cell>
          <cell r="V127" t="str">
            <v/>
          </cell>
          <cell r="W127" t="str">
            <v/>
          </cell>
          <cell r="X127" t="str">
            <v/>
          </cell>
          <cell r="Y127" t="str">
            <v/>
          </cell>
          <cell r="Z127" t="str">
            <v/>
          </cell>
          <cell r="AA127" t="str">
            <v/>
          </cell>
          <cell r="AB127" t="str">
            <v/>
          </cell>
          <cell r="AC127" t="str">
            <v/>
          </cell>
          <cell r="AD127" t="str">
            <v/>
          </cell>
          <cell r="AE127" t="str">
            <v/>
          </cell>
          <cell r="AF127" t="str">
            <v/>
          </cell>
          <cell r="AG127" t="str">
            <v/>
          </cell>
          <cell r="AH127" t="str">
            <v/>
          </cell>
          <cell r="AI127" t="str">
            <v/>
          </cell>
          <cell r="AJ127" t="str">
            <v/>
          </cell>
          <cell r="AK127" t="str">
            <v/>
          </cell>
          <cell r="AL127" t="str">
            <v/>
          </cell>
          <cell r="AM127" t="str">
            <v/>
          </cell>
          <cell r="AN127" t="str">
            <v/>
          </cell>
          <cell r="AO127" t="str">
            <v/>
          </cell>
          <cell r="AP127" t="str">
            <v/>
          </cell>
          <cell r="AQ127" t="str">
            <v/>
          </cell>
          <cell r="AR127" t="str">
            <v/>
          </cell>
          <cell r="AS127" t="str">
            <v/>
          </cell>
          <cell r="AT127" t="str">
            <v/>
          </cell>
          <cell r="AU127" t="str">
            <v/>
          </cell>
          <cell r="AV127" t="str">
            <v/>
          </cell>
          <cell r="AW127" t="str">
            <v/>
          </cell>
          <cell r="AX127" t="str">
            <v/>
          </cell>
          <cell r="AY127" t="str">
            <v/>
          </cell>
          <cell r="AZ127" t="str">
            <v/>
          </cell>
          <cell r="BA127" t="str">
            <v/>
          </cell>
          <cell r="BB127" t="str">
            <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F127" t="str">
            <v/>
          </cell>
          <cell r="CI127">
            <v>0.12017088522455789</v>
          </cell>
          <cell r="CJ127">
            <v>0.20446296044251161</v>
          </cell>
          <cell r="CK127">
            <v>0.2745950634002875</v>
          </cell>
          <cell r="CL127">
            <v>0.33356020342133635</v>
          </cell>
          <cell r="CM127">
            <v>0.39624583040673694</v>
          </cell>
          <cell r="CN127">
            <v>0.46691318396027215</v>
          </cell>
          <cell r="CO127">
            <v>0.55443109971213689</v>
          </cell>
          <cell r="CP127">
            <v>0.643327538334173</v>
          </cell>
          <cell r="CQ127">
            <v>0.71013234029529559</v>
          </cell>
          <cell r="CR127">
            <v>0.77264460571982463</v>
          </cell>
          <cell r="CS127">
            <v>0.88672351270617233</v>
          </cell>
          <cell r="CT127">
            <v>1</v>
          </cell>
        </row>
        <row r="128">
          <cell r="A128" t="str">
            <v>São Paulo Represa Sul</v>
          </cell>
          <cell r="B128">
            <v>1408</v>
          </cell>
          <cell r="C128">
            <v>1.1108</v>
          </cell>
          <cell r="D128">
            <v>0</v>
          </cell>
          <cell r="E128">
            <v>0</v>
          </cell>
          <cell r="F128">
            <v>0</v>
          </cell>
          <cell r="G128">
            <v>1.1108</v>
          </cell>
          <cell r="H128" t="str">
            <v>São Paulo Represa Sul</v>
          </cell>
          <cell r="I128">
            <v>1408</v>
          </cell>
          <cell r="J128">
            <v>0.84660000000000002</v>
          </cell>
          <cell r="K128">
            <v>0</v>
          </cell>
          <cell r="L128">
            <v>5.3999999999999999E-2</v>
          </cell>
          <cell r="M128">
            <v>0.18609999999999999</v>
          </cell>
          <cell r="N128">
            <v>0.60650000000000004</v>
          </cell>
          <cell r="O128" t="str">
            <v/>
          </cell>
          <cell r="P128" t="str">
            <v/>
          </cell>
          <cell r="Q128" t="str">
            <v/>
          </cell>
          <cell r="R128" t="str">
            <v/>
          </cell>
          <cell r="S128" t="str">
            <v/>
          </cell>
          <cell r="T128" t="str">
            <v/>
          </cell>
          <cell r="U128" t="str">
            <v/>
          </cell>
          <cell r="V128" t="str">
            <v/>
          </cell>
          <cell r="W128" t="str">
            <v/>
          </cell>
          <cell r="X128" t="str">
            <v/>
          </cell>
          <cell r="Y128" t="str">
            <v/>
          </cell>
          <cell r="Z128" t="str">
            <v/>
          </cell>
          <cell r="AA128" t="str">
            <v/>
          </cell>
          <cell r="AB128" t="str">
            <v/>
          </cell>
          <cell r="AC128" t="str">
            <v/>
          </cell>
          <cell r="AD128" t="str">
            <v/>
          </cell>
          <cell r="AE128" t="str">
            <v/>
          </cell>
          <cell r="AF128" t="str">
            <v/>
          </cell>
          <cell r="AG128" t="str">
            <v/>
          </cell>
          <cell r="AH128" t="str">
            <v/>
          </cell>
          <cell r="AI128" t="str">
            <v/>
          </cell>
          <cell r="AJ128" t="str">
            <v/>
          </cell>
          <cell r="AK128" t="str">
            <v/>
          </cell>
          <cell r="AL128" t="str">
            <v/>
          </cell>
          <cell r="AM128" t="str">
            <v/>
          </cell>
          <cell r="AN128" t="str">
            <v/>
          </cell>
          <cell r="AO128" t="str">
            <v/>
          </cell>
          <cell r="AP128" t="str">
            <v/>
          </cell>
          <cell r="AQ128" t="str">
            <v/>
          </cell>
          <cell r="AR128" t="str">
            <v/>
          </cell>
          <cell r="AS128" t="str">
            <v/>
          </cell>
          <cell r="AT128" t="str">
            <v/>
          </cell>
          <cell r="AU128" t="str">
            <v/>
          </cell>
          <cell r="AV128" t="str">
            <v/>
          </cell>
          <cell r="AW128" t="str">
            <v/>
          </cell>
          <cell r="AX128" t="str">
            <v/>
          </cell>
          <cell r="AY128" t="str">
            <v/>
          </cell>
          <cell r="AZ128" t="str">
            <v/>
          </cell>
          <cell r="BA128" t="str">
            <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I128">
            <v>7.8121094504611285E-2</v>
          </cell>
          <cell r="CJ128">
            <v>0.15533359412276709</v>
          </cell>
          <cell r="CK128">
            <v>0.26993851055955448</v>
          </cell>
          <cell r="CL128">
            <v>0.34149722793679332</v>
          </cell>
          <cell r="CM128">
            <v>0.41031898200272371</v>
          </cell>
          <cell r="CN128">
            <v>0.49273909603172955</v>
          </cell>
          <cell r="CO128">
            <v>0.56914210492115824</v>
          </cell>
          <cell r="CP128">
            <v>0.6297656169465492</v>
          </cell>
          <cell r="CQ128">
            <v>0.71916322752964601</v>
          </cell>
          <cell r="CR128">
            <v>0.80007072585124295</v>
          </cell>
          <cell r="CS128">
            <v>0.90257942373665501</v>
          </cell>
          <cell r="CT128">
            <v>1</v>
          </cell>
        </row>
        <row r="129">
          <cell r="A129" t="str">
            <v>Sapopemba</v>
          </cell>
          <cell r="B129">
            <v>98634</v>
          </cell>
          <cell r="C129">
            <v>1.0610999999999999</v>
          </cell>
          <cell r="D129">
            <v>0.5212</v>
          </cell>
          <cell r="E129">
            <v>0</v>
          </cell>
          <cell r="F129">
            <v>8.0999999999999996E-3</v>
          </cell>
          <cell r="G129">
            <v>0.53180000000000005</v>
          </cell>
          <cell r="H129" t="str">
            <v>Sapopemba</v>
          </cell>
          <cell r="I129">
            <v>98626</v>
          </cell>
          <cell r="J129">
            <v>0.37009999999999998</v>
          </cell>
          <cell r="K129">
            <v>0</v>
          </cell>
          <cell r="L129">
            <v>0</v>
          </cell>
          <cell r="M129">
            <v>3.4099999999999998E-2</v>
          </cell>
          <cell r="N129">
            <v>0.33600000000000002</v>
          </cell>
          <cell r="O129" t="str">
            <v/>
          </cell>
          <cell r="P129" t="str">
            <v/>
          </cell>
          <cell r="Q129" t="str">
            <v/>
          </cell>
          <cell r="R129" t="str">
            <v/>
          </cell>
          <cell r="S129" t="str">
            <v/>
          </cell>
          <cell r="T129" t="str">
            <v/>
          </cell>
          <cell r="U129" t="str">
            <v/>
          </cell>
          <cell r="V129" t="str">
            <v/>
          </cell>
          <cell r="W129" t="str">
            <v/>
          </cell>
          <cell r="X129" t="str">
            <v/>
          </cell>
          <cell r="Y129" t="str">
            <v/>
          </cell>
          <cell r="Z129" t="str">
            <v/>
          </cell>
          <cell r="AA129" t="str">
            <v/>
          </cell>
          <cell r="AB129" t="str">
            <v/>
          </cell>
          <cell r="AC129" t="str">
            <v/>
          </cell>
          <cell r="AD129" t="str">
            <v/>
          </cell>
          <cell r="AE129" t="str">
            <v/>
          </cell>
          <cell r="AF129" t="str">
            <v/>
          </cell>
          <cell r="AG129" t="str">
            <v/>
          </cell>
          <cell r="AH129" t="str">
            <v/>
          </cell>
          <cell r="AI129" t="str">
            <v/>
          </cell>
          <cell r="AJ129" t="str">
            <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cell r="AW129" t="str">
            <v/>
          </cell>
          <cell r="AX129" t="str">
            <v/>
          </cell>
          <cell r="AY129" t="str">
            <v/>
          </cell>
          <cell r="AZ129" t="str">
            <v/>
          </cell>
          <cell r="BA129" t="str">
            <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I129">
            <v>0.15864313886534781</v>
          </cell>
          <cell r="CJ129">
            <v>0.30666284334240701</v>
          </cell>
          <cell r="CK129">
            <v>0.41229394380363366</v>
          </cell>
          <cell r="CL129">
            <v>0.46331000269393474</v>
          </cell>
          <cell r="CM129">
            <v>0.51037030725158761</v>
          </cell>
          <cell r="CN129">
            <v>0.56999066953062683</v>
          </cell>
          <cell r="CO129">
            <v>0.6560569764026517</v>
          </cell>
          <cell r="CP129">
            <v>0.68704592843653578</v>
          </cell>
          <cell r="CQ129">
            <v>0.7708478363030572</v>
          </cell>
          <cell r="CR129">
            <v>0.82588670107807305</v>
          </cell>
          <cell r="CS129">
            <v>0.9045635735090074</v>
          </cell>
          <cell r="CT129">
            <v>1</v>
          </cell>
        </row>
        <row r="130">
          <cell r="A130" t="str">
            <v>Saúde</v>
          </cell>
          <cell r="B130">
            <v>108374</v>
          </cell>
          <cell r="C130">
            <v>0.20150000000000001</v>
          </cell>
          <cell r="D130">
            <v>0.14349999999999999</v>
          </cell>
          <cell r="E130">
            <v>0</v>
          </cell>
          <cell r="F130">
            <v>3.7000000000000002E-3</v>
          </cell>
          <cell r="G130">
            <v>5.4300000000000001E-2</v>
          </cell>
          <cell r="H130" t="str">
            <v>Saúde</v>
          </cell>
          <cell r="I130">
            <v>108374</v>
          </cell>
          <cell r="J130">
            <v>0.4829</v>
          </cell>
          <cell r="K130">
            <v>0.1608</v>
          </cell>
          <cell r="L130">
            <v>0</v>
          </cell>
          <cell r="M130">
            <v>2.8299999999999999E-2</v>
          </cell>
          <cell r="N130">
            <v>0.29389999999999999</v>
          </cell>
          <cell r="O130" t="str">
            <v/>
          </cell>
          <cell r="P130" t="str">
            <v/>
          </cell>
          <cell r="Q130" t="str">
            <v/>
          </cell>
          <cell r="R130" t="str">
            <v/>
          </cell>
          <cell r="S130" t="str">
            <v/>
          </cell>
          <cell r="T130" t="str">
            <v/>
          </cell>
          <cell r="U130" t="str">
            <v/>
          </cell>
          <cell r="V130" t="str">
            <v/>
          </cell>
          <cell r="W130" t="str">
            <v/>
          </cell>
          <cell r="X130" t="str">
            <v/>
          </cell>
          <cell r="Y130" t="str">
            <v/>
          </cell>
          <cell r="Z130" t="str">
            <v/>
          </cell>
          <cell r="AA130" t="str">
            <v/>
          </cell>
          <cell r="AB130" t="str">
            <v/>
          </cell>
          <cell r="AC130" t="str">
            <v/>
          </cell>
          <cell r="AD130" t="str">
            <v/>
          </cell>
          <cell r="AE130" t="str">
            <v/>
          </cell>
          <cell r="AF130" t="str">
            <v/>
          </cell>
          <cell r="AG130" t="str">
            <v/>
          </cell>
          <cell r="AH130" t="str">
            <v/>
          </cell>
          <cell r="AI130" t="str">
            <v/>
          </cell>
          <cell r="AJ130" t="str">
            <v/>
          </cell>
          <cell r="AK130" t="str">
            <v/>
          </cell>
          <cell r="AL130" t="str">
            <v/>
          </cell>
          <cell r="AM130" t="str">
            <v/>
          </cell>
          <cell r="AN130" t="str">
            <v/>
          </cell>
          <cell r="AO130" t="str">
            <v/>
          </cell>
          <cell r="AP130" t="str">
            <v/>
          </cell>
          <cell r="AQ130" t="str">
            <v/>
          </cell>
          <cell r="AR130" t="str">
            <v/>
          </cell>
          <cell r="AS130" t="str">
            <v/>
          </cell>
          <cell r="AT130" t="str">
            <v/>
          </cell>
          <cell r="AU130" t="str">
            <v/>
          </cell>
          <cell r="AV130" t="str">
            <v/>
          </cell>
          <cell r="AW130" t="str">
            <v/>
          </cell>
          <cell r="AX130" t="str">
            <v/>
          </cell>
          <cell r="AY130" t="str">
            <v/>
          </cell>
          <cell r="AZ130" t="str">
            <v/>
          </cell>
          <cell r="BA130" t="str">
            <v/>
          </cell>
          <cell r="BB130" t="str">
            <v/>
          </cell>
          <cell r="BC130" t="str">
            <v/>
          </cell>
          <cell r="BD130" t="str">
            <v/>
          </cell>
          <cell r="BE130" t="str">
            <v/>
          </cell>
          <cell r="BF130" t="str">
            <v/>
          </cell>
          <cell r="BG130" t="str">
            <v/>
          </cell>
          <cell r="BH130" t="str">
            <v/>
          </cell>
          <cell r="BI130" t="str">
            <v/>
          </cell>
          <cell r="BJ130" t="str">
            <v/>
          </cell>
          <cell r="BK130" t="str">
            <v/>
          </cell>
          <cell r="BL130" t="str">
            <v/>
          </cell>
          <cell r="BM130" t="str">
            <v/>
          </cell>
          <cell r="BN130" t="str">
            <v/>
          </cell>
          <cell r="BO130" t="str">
            <v/>
          </cell>
          <cell r="BP130" t="str">
            <v/>
          </cell>
          <cell r="BQ130" t="str">
            <v/>
          </cell>
          <cell r="BR130" t="str">
            <v/>
          </cell>
          <cell r="BS130" t="str">
            <v/>
          </cell>
          <cell r="BT130" t="str">
            <v/>
          </cell>
          <cell r="BU130" t="str">
            <v/>
          </cell>
          <cell r="BV130" t="str">
            <v/>
          </cell>
          <cell r="BW130" t="str">
            <v/>
          </cell>
          <cell r="BX130" t="str">
            <v/>
          </cell>
          <cell r="BY130" t="str">
            <v/>
          </cell>
          <cell r="BZ130" t="str">
            <v/>
          </cell>
          <cell r="CA130" t="str">
            <v/>
          </cell>
          <cell r="CB130" t="str">
            <v/>
          </cell>
          <cell r="CC130" t="str">
            <v/>
          </cell>
          <cell r="CD130" t="str">
            <v/>
          </cell>
          <cell r="CE130" t="str">
            <v/>
          </cell>
          <cell r="CF130" t="str">
            <v/>
          </cell>
          <cell r="CI130">
            <v>0.12983324345351868</v>
          </cell>
          <cell r="CJ130">
            <v>0.19805993355924936</v>
          </cell>
          <cell r="CK130">
            <v>0.26389866935113082</v>
          </cell>
          <cell r="CL130">
            <v>0.3395006926383386</v>
          </cell>
          <cell r="CM130">
            <v>0.3950632218513177</v>
          </cell>
          <cell r="CN130">
            <v>0.49803285838882672</v>
          </cell>
          <cell r="CO130">
            <v>0.6129096209757976</v>
          </cell>
          <cell r="CP130">
            <v>0.655797827877314</v>
          </cell>
          <cell r="CQ130">
            <v>0.72448724748098681</v>
          </cell>
          <cell r="CR130">
            <v>0.80338828140592344</v>
          </cell>
          <cell r="CS130">
            <v>0.89639565140671928</v>
          </cell>
          <cell r="CT130">
            <v>1</v>
          </cell>
        </row>
        <row r="131">
          <cell r="A131" t="str">
            <v>Taboão da Serra</v>
          </cell>
          <cell r="B131">
            <v>66187</v>
          </cell>
          <cell r="C131">
            <v>0.4657</v>
          </cell>
          <cell r="D131">
            <v>0</v>
          </cell>
          <cell r="E131">
            <v>0</v>
          </cell>
          <cell r="F131">
            <v>3.3E-3</v>
          </cell>
          <cell r="G131">
            <v>0.46239999999999998</v>
          </cell>
          <cell r="H131" t="str">
            <v>Taboão da Serra</v>
          </cell>
          <cell r="I131">
            <v>66187</v>
          </cell>
          <cell r="J131">
            <v>1.0206999999999999</v>
          </cell>
          <cell r="K131">
            <v>0.6371</v>
          </cell>
          <cell r="L131">
            <v>0</v>
          </cell>
          <cell r="M131">
            <v>1.1000000000000001E-3</v>
          </cell>
          <cell r="N131">
            <v>0.3826</v>
          </cell>
          <cell r="O131" t="str">
            <v/>
          </cell>
          <cell r="P131" t="str">
            <v/>
          </cell>
          <cell r="Q131" t="str">
            <v/>
          </cell>
          <cell r="R131" t="str">
            <v/>
          </cell>
          <cell r="S131" t="str">
            <v/>
          </cell>
          <cell r="T131" t="str">
            <v/>
          </cell>
          <cell r="U131" t="str">
            <v/>
          </cell>
          <cell r="V131" t="str">
            <v/>
          </cell>
          <cell r="W131" t="str">
            <v/>
          </cell>
          <cell r="X131" t="str">
            <v/>
          </cell>
          <cell r="Y131" t="str">
            <v/>
          </cell>
          <cell r="Z131" t="str">
            <v/>
          </cell>
          <cell r="AA131" t="str">
            <v/>
          </cell>
          <cell r="AB131" t="str">
            <v/>
          </cell>
          <cell r="AC131" t="str">
            <v/>
          </cell>
          <cell r="AD131" t="str">
            <v/>
          </cell>
          <cell r="AE131" t="str">
            <v/>
          </cell>
          <cell r="AF131" t="str">
            <v/>
          </cell>
          <cell r="AG131" t="str">
            <v/>
          </cell>
          <cell r="AH131" t="str">
            <v/>
          </cell>
          <cell r="AI131" t="str">
            <v/>
          </cell>
          <cell r="AJ131" t="str">
            <v/>
          </cell>
          <cell r="AK131" t="str">
            <v/>
          </cell>
          <cell r="AL131" t="str">
            <v/>
          </cell>
          <cell r="AM131" t="str">
            <v/>
          </cell>
          <cell r="AN131" t="str">
            <v/>
          </cell>
          <cell r="AO131" t="str">
            <v/>
          </cell>
          <cell r="AP131" t="str">
            <v/>
          </cell>
          <cell r="AQ131" t="str">
            <v/>
          </cell>
          <cell r="AR131" t="str">
            <v/>
          </cell>
          <cell r="AS131" t="str">
            <v/>
          </cell>
          <cell r="AT131" t="str">
            <v/>
          </cell>
          <cell r="AU131" t="str">
            <v/>
          </cell>
          <cell r="AV131" t="str">
            <v/>
          </cell>
          <cell r="AW131" t="str">
            <v/>
          </cell>
          <cell r="AX131" t="str">
            <v/>
          </cell>
          <cell r="AY131" t="str">
            <v/>
          </cell>
          <cell r="AZ131" t="str">
            <v/>
          </cell>
          <cell r="BA131" t="str">
            <v/>
          </cell>
          <cell r="BB131" t="str">
            <v/>
          </cell>
          <cell r="BC131" t="str">
            <v/>
          </cell>
          <cell r="BD131" t="str">
            <v/>
          </cell>
          <cell r="BE131" t="str">
            <v/>
          </cell>
          <cell r="BF131" t="str">
            <v/>
          </cell>
          <cell r="BG131" t="str">
            <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I131">
            <v>0.10256961752085891</v>
          </cell>
          <cell r="CJ131">
            <v>0.21723946226073249</v>
          </cell>
          <cell r="CK131">
            <v>0.28017140852362993</v>
          </cell>
          <cell r="CL131">
            <v>0.3673398204503569</v>
          </cell>
          <cell r="CM131">
            <v>0.43734320776384727</v>
          </cell>
          <cell r="CN131">
            <v>0.50016983869358678</v>
          </cell>
          <cell r="CO131">
            <v>0.58279388541589061</v>
          </cell>
          <cell r="CP131">
            <v>0.65902561865975162</v>
          </cell>
          <cell r="CQ131">
            <v>0.72814025245427372</v>
          </cell>
          <cell r="CR131">
            <v>0.83803444685961515</v>
          </cell>
          <cell r="CS131">
            <v>0.93150054291514772</v>
          </cell>
          <cell r="CT131">
            <v>1</v>
          </cell>
        </row>
        <row r="132">
          <cell r="A132" t="str">
            <v>Tatuapé</v>
          </cell>
          <cell r="B132">
            <v>48997</v>
          </cell>
          <cell r="C132">
            <v>0.5282</v>
          </cell>
          <cell r="D132">
            <v>0.4239</v>
          </cell>
          <cell r="E132">
            <v>0</v>
          </cell>
          <cell r="F132">
            <v>1.18E-2</v>
          </cell>
          <cell r="G132">
            <v>9.2399999999999996E-2</v>
          </cell>
          <cell r="H132" t="str">
            <v>Tatuapé</v>
          </cell>
          <cell r="I132">
            <v>48963</v>
          </cell>
          <cell r="J132">
            <v>4.6699999999999998E-2</v>
          </cell>
          <cell r="K132">
            <v>0</v>
          </cell>
          <cell r="L132">
            <v>0</v>
          </cell>
          <cell r="M132">
            <v>1.01E-2</v>
          </cell>
          <cell r="N132">
            <v>3.6600000000000001E-2</v>
          </cell>
          <cell r="O132" t="str">
            <v/>
          </cell>
          <cell r="P132" t="str">
            <v/>
          </cell>
          <cell r="Q132" t="str">
            <v/>
          </cell>
          <cell r="R132" t="str">
            <v/>
          </cell>
          <cell r="S132" t="str">
            <v/>
          </cell>
          <cell r="T132" t="str">
            <v/>
          </cell>
          <cell r="U132" t="str">
            <v/>
          </cell>
          <cell r="V132" t="str">
            <v/>
          </cell>
          <cell r="W132" t="str">
            <v/>
          </cell>
          <cell r="X132" t="str">
            <v/>
          </cell>
          <cell r="Y132" t="str">
            <v/>
          </cell>
          <cell r="Z132" t="str">
            <v/>
          </cell>
          <cell r="AA132" t="str">
            <v/>
          </cell>
          <cell r="AB132" t="str">
            <v/>
          </cell>
          <cell r="AC132" t="str">
            <v/>
          </cell>
          <cell r="AD132" t="str">
            <v/>
          </cell>
          <cell r="AE132" t="str">
            <v/>
          </cell>
          <cell r="AF132" t="str">
            <v/>
          </cell>
          <cell r="AG132" t="str">
            <v/>
          </cell>
          <cell r="AH132" t="str">
            <v/>
          </cell>
          <cell r="AI132" t="str">
            <v/>
          </cell>
          <cell r="AJ132" t="str">
            <v/>
          </cell>
          <cell r="AK132" t="str">
            <v/>
          </cell>
          <cell r="AL132" t="str">
            <v/>
          </cell>
          <cell r="AM132" t="str">
            <v/>
          </cell>
          <cell r="AN132" t="str">
            <v/>
          </cell>
          <cell r="AO132" t="str">
            <v/>
          </cell>
          <cell r="AP132" t="str">
            <v/>
          </cell>
          <cell r="AQ132" t="str">
            <v/>
          </cell>
          <cell r="AR132" t="str">
            <v/>
          </cell>
          <cell r="AS132" t="str">
            <v/>
          </cell>
          <cell r="AT132" t="str">
            <v/>
          </cell>
          <cell r="AU132" t="str">
            <v/>
          </cell>
          <cell r="AV132" t="str">
            <v/>
          </cell>
          <cell r="AW132" t="str">
            <v/>
          </cell>
          <cell r="AX132" t="str">
            <v/>
          </cell>
          <cell r="AY132" t="str">
            <v/>
          </cell>
          <cell r="AZ132" t="str">
            <v/>
          </cell>
          <cell r="BA132" t="str">
            <v/>
          </cell>
          <cell r="BB132" t="str">
            <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I132">
            <v>0.10871912376282032</v>
          </cell>
          <cell r="CJ132">
            <v>0.20871274866240325</v>
          </cell>
          <cell r="CK132">
            <v>0.26891638085045916</v>
          </cell>
          <cell r="CL132">
            <v>0.30120450188160081</v>
          </cell>
          <cell r="CM132">
            <v>0.38945129363440767</v>
          </cell>
          <cell r="CN132">
            <v>0.44057974010517043</v>
          </cell>
          <cell r="CO132">
            <v>0.56001269320674041</v>
          </cell>
          <cell r="CP132">
            <v>0.63487221465195942</v>
          </cell>
          <cell r="CQ132">
            <v>0.7064947615219056</v>
          </cell>
          <cell r="CR132">
            <v>0.77894511188727933</v>
          </cell>
          <cell r="CS132">
            <v>0.89843213218867923</v>
          </cell>
          <cell r="CT132">
            <v>1</v>
          </cell>
        </row>
        <row r="133">
          <cell r="A133" t="str">
            <v>Tucuruvi</v>
          </cell>
          <cell r="B133">
            <v>202933</v>
          </cell>
          <cell r="C133">
            <v>0.39350000000000002</v>
          </cell>
          <cell r="D133">
            <v>0</v>
          </cell>
          <cell r="E133">
            <v>8.2600000000000007E-2</v>
          </cell>
          <cell r="F133">
            <v>6.6E-3</v>
          </cell>
          <cell r="G133">
            <v>0.30430000000000001</v>
          </cell>
          <cell r="H133" t="str">
            <v>Tucuruvi</v>
          </cell>
          <cell r="I133">
            <v>202924</v>
          </cell>
          <cell r="J133">
            <v>0.79049999999999998</v>
          </cell>
          <cell r="K133">
            <v>0.31709999999999999</v>
          </cell>
          <cell r="L133">
            <v>6.5699999999999995E-2</v>
          </cell>
          <cell r="M133">
            <v>9.5999999999999992E-3</v>
          </cell>
          <cell r="N133">
            <v>0.3982</v>
          </cell>
          <cell r="O133" t="str">
            <v/>
          </cell>
          <cell r="P133" t="str">
            <v/>
          </cell>
          <cell r="Q133" t="str">
            <v/>
          </cell>
          <cell r="R133" t="str">
            <v/>
          </cell>
          <cell r="S133" t="str">
            <v/>
          </cell>
          <cell r="T133" t="str">
            <v/>
          </cell>
          <cell r="U133" t="str">
            <v/>
          </cell>
          <cell r="V133" t="str">
            <v/>
          </cell>
          <cell r="W133" t="str">
            <v/>
          </cell>
          <cell r="X133" t="str">
            <v/>
          </cell>
          <cell r="Y133" t="str">
            <v/>
          </cell>
          <cell r="Z133" t="str">
            <v/>
          </cell>
          <cell r="AA133" t="str">
            <v/>
          </cell>
          <cell r="AB133" t="str">
            <v/>
          </cell>
          <cell r="AC133" t="str">
            <v/>
          </cell>
          <cell r="AD133" t="str">
            <v/>
          </cell>
          <cell r="AE133" t="str">
            <v/>
          </cell>
          <cell r="AF133" t="str">
            <v/>
          </cell>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cell r="AW133" t="str">
            <v/>
          </cell>
          <cell r="AX133" t="str">
            <v/>
          </cell>
          <cell r="AY133" t="str">
            <v/>
          </cell>
          <cell r="AZ133" t="str">
            <v/>
          </cell>
          <cell r="BA133" t="str">
            <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I133">
            <v>9.6496882301061182E-2</v>
          </cell>
          <cell r="CJ133">
            <v>0.19426917507783292</v>
          </cell>
          <cell r="CK133">
            <v>0.26156125777356565</v>
          </cell>
          <cell r="CL133">
            <v>0.33701332561991942</v>
          </cell>
          <cell r="CM133">
            <v>0.38936019486936418</v>
          </cell>
          <cell r="CN133">
            <v>0.53162229584184417</v>
          </cell>
          <cell r="CO133">
            <v>0.73298742628889924</v>
          </cell>
          <cell r="CP133">
            <v>0.7688643335315255</v>
          </cell>
          <cell r="CQ133">
            <v>0.82312377474587661</v>
          </cell>
          <cell r="CR133">
            <v>0.85362104484322276</v>
          </cell>
          <cell r="CS133">
            <v>0.93718613358471847</v>
          </cell>
          <cell r="CT133">
            <v>1</v>
          </cell>
        </row>
        <row r="134">
          <cell r="A134" t="str">
            <v>Vila Mariana</v>
          </cell>
          <cell r="B134">
            <v>83699</v>
          </cell>
          <cell r="C134">
            <v>0.36659999999999998</v>
          </cell>
          <cell r="D134">
            <v>0.26440000000000002</v>
          </cell>
          <cell r="E134">
            <v>0</v>
          </cell>
          <cell r="F134">
            <v>4.4999999999999997E-3</v>
          </cell>
          <cell r="G134">
            <v>9.7600000000000006E-2</v>
          </cell>
          <cell r="H134" t="str">
            <v>Vila Mariana</v>
          </cell>
          <cell r="I134">
            <v>83699</v>
          </cell>
          <cell r="J134">
            <v>0.66690000000000005</v>
          </cell>
          <cell r="K134">
            <v>0.43240000000000001</v>
          </cell>
          <cell r="L134">
            <v>0</v>
          </cell>
          <cell r="M134">
            <v>3.5999999999999999E-3</v>
          </cell>
          <cell r="N134">
            <v>0.23089999999999999</v>
          </cell>
          <cell r="O134" t="str">
            <v/>
          </cell>
          <cell r="P134" t="str">
            <v/>
          </cell>
          <cell r="Q134" t="str">
            <v/>
          </cell>
          <cell r="R134" t="str">
            <v/>
          </cell>
          <cell r="S134" t="str">
            <v/>
          </cell>
          <cell r="T134" t="str">
            <v/>
          </cell>
          <cell r="U134" t="str">
            <v/>
          </cell>
          <cell r="V134" t="str">
            <v/>
          </cell>
          <cell r="W134" t="str">
            <v/>
          </cell>
          <cell r="X134" t="str">
            <v/>
          </cell>
          <cell r="Y134" t="str">
            <v/>
          </cell>
          <cell r="Z134" t="str">
            <v/>
          </cell>
          <cell r="AA134" t="str">
            <v/>
          </cell>
          <cell r="AB134" t="str">
            <v/>
          </cell>
          <cell r="AC134" t="str">
            <v/>
          </cell>
          <cell r="AD134" t="str">
            <v/>
          </cell>
          <cell r="AE134" t="str">
            <v/>
          </cell>
          <cell r="AF134" t="str">
            <v/>
          </cell>
          <cell r="AG134" t="str">
            <v/>
          </cell>
          <cell r="AH134" t="str">
            <v/>
          </cell>
          <cell r="AI134" t="str">
            <v/>
          </cell>
          <cell r="AJ134" t="str">
            <v/>
          </cell>
          <cell r="AK134" t="str">
            <v/>
          </cell>
          <cell r="AL134" t="str">
            <v/>
          </cell>
          <cell r="AM134" t="str">
            <v/>
          </cell>
          <cell r="AN134" t="str">
            <v/>
          </cell>
          <cell r="AO134" t="str">
            <v/>
          </cell>
          <cell r="AP134" t="str">
            <v/>
          </cell>
          <cell r="AQ134" t="str">
            <v/>
          </cell>
          <cell r="AR134" t="str">
            <v/>
          </cell>
          <cell r="AS134" t="str">
            <v/>
          </cell>
          <cell r="AT134" t="str">
            <v/>
          </cell>
          <cell r="AU134" t="str">
            <v/>
          </cell>
          <cell r="AV134" t="str">
            <v/>
          </cell>
          <cell r="AW134" t="str">
            <v/>
          </cell>
          <cell r="AX134" t="str">
            <v/>
          </cell>
          <cell r="AY134" t="str">
            <v/>
          </cell>
          <cell r="AZ134" t="str">
            <v/>
          </cell>
          <cell r="BA134" t="str">
            <v/>
          </cell>
          <cell r="BB134" t="str">
            <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I134">
            <v>0.15072038574134752</v>
          </cell>
          <cell r="CJ134">
            <v>0.23453425084188917</v>
          </cell>
          <cell r="CK134">
            <v>0.29909414799966894</v>
          </cell>
          <cell r="CL134">
            <v>0.35725827525584863</v>
          </cell>
          <cell r="CM134">
            <v>0.41664536059178425</v>
          </cell>
          <cell r="CN134">
            <v>0.49473021728217459</v>
          </cell>
          <cell r="CO134">
            <v>0.63790688876897139</v>
          </cell>
          <cell r="CP134">
            <v>0.7138308309715643</v>
          </cell>
          <cell r="CQ134">
            <v>0.77675154720591943</v>
          </cell>
          <cell r="CR134">
            <v>0.81839081480765163</v>
          </cell>
          <cell r="CS134">
            <v>0.9075617839970801</v>
          </cell>
          <cell r="CT134">
            <v>1</v>
          </cell>
        </row>
        <row r="135">
          <cell r="A135" t="str">
            <v>Vila Matilde</v>
          </cell>
          <cell r="B135">
            <v>89273</v>
          </cell>
          <cell r="C135">
            <v>0.52980000000000005</v>
          </cell>
          <cell r="D135">
            <v>0.34670000000000001</v>
          </cell>
          <cell r="E135">
            <v>0</v>
          </cell>
          <cell r="F135">
            <v>5.4999999999999997E-3</v>
          </cell>
          <cell r="G135">
            <v>0.17749999999999999</v>
          </cell>
          <cell r="H135" t="str">
            <v>Vila Matilde</v>
          </cell>
          <cell r="I135">
            <v>89347</v>
          </cell>
          <cell r="J135">
            <v>0.27229999999999999</v>
          </cell>
          <cell r="K135">
            <v>0</v>
          </cell>
          <cell r="L135">
            <v>0</v>
          </cell>
          <cell r="M135">
            <v>3.2399999999999998E-2</v>
          </cell>
          <cell r="N135">
            <v>0.2399</v>
          </cell>
          <cell r="O135" t="str">
            <v/>
          </cell>
          <cell r="P135" t="str">
            <v/>
          </cell>
          <cell r="Q135" t="str">
            <v/>
          </cell>
          <cell r="R135" t="str">
            <v/>
          </cell>
          <cell r="S135" t="str">
            <v/>
          </cell>
          <cell r="T135" t="str">
            <v/>
          </cell>
          <cell r="U135" t="str">
            <v/>
          </cell>
          <cell r="V135" t="str">
            <v/>
          </cell>
          <cell r="W135" t="str">
            <v/>
          </cell>
          <cell r="X135" t="str">
            <v/>
          </cell>
          <cell r="Y135" t="str">
            <v/>
          </cell>
          <cell r="Z135" t="str">
            <v/>
          </cell>
          <cell r="AA135" t="str">
            <v/>
          </cell>
          <cell r="AB135" t="str">
            <v/>
          </cell>
          <cell r="AC135" t="str">
            <v/>
          </cell>
          <cell r="AD135" t="str">
            <v/>
          </cell>
          <cell r="AE135" t="str">
            <v/>
          </cell>
          <cell r="AF135" t="str">
            <v/>
          </cell>
          <cell r="AG135" t="str">
            <v/>
          </cell>
          <cell r="AH135" t="str">
            <v/>
          </cell>
          <cell r="AI135" t="str">
            <v/>
          </cell>
          <cell r="AJ135" t="str">
            <v/>
          </cell>
          <cell r="AK135" t="str">
            <v/>
          </cell>
          <cell r="AL135" t="str">
            <v/>
          </cell>
          <cell r="AM135" t="str">
            <v/>
          </cell>
          <cell r="AN135" t="str">
            <v/>
          </cell>
          <cell r="AO135" t="str">
            <v/>
          </cell>
          <cell r="AP135" t="str">
            <v/>
          </cell>
          <cell r="AQ135" t="str">
            <v/>
          </cell>
          <cell r="AR135" t="str">
            <v/>
          </cell>
          <cell r="AS135" t="str">
            <v/>
          </cell>
          <cell r="AT135" t="str">
            <v/>
          </cell>
          <cell r="AU135" t="str">
            <v/>
          </cell>
          <cell r="AV135" t="str">
            <v/>
          </cell>
          <cell r="AW135" t="str">
            <v/>
          </cell>
          <cell r="AX135" t="str">
            <v/>
          </cell>
          <cell r="AY135" t="str">
            <v/>
          </cell>
          <cell r="AZ135" t="str">
            <v/>
          </cell>
          <cell r="BA135" t="str">
            <v/>
          </cell>
          <cell r="BB135" t="str">
            <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cell r="BP135" t="str">
            <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I135">
            <v>9.6901698908145345E-2</v>
          </cell>
          <cell r="CJ135">
            <v>0.20753647348668003</v>
          </cell>
          <cell r="CK135">
            <v>0.29254641504297108</v>
          </cell>
          <cell r="CL135">
            <v>0.36793326790018821</v>
          </cell>
          <cell r="CM135">
            <v>0.45923083767102069</v>
          </cell>
          <cell r="CN135">
            <v>0.50858985142853852</v>
          </cell>
          <cell r="CO135">
            <v>0.56759845116945418</v>
          </cell>
          <cell r="CP135">
            <v>0.61101984030977852</v>
          </cell>
          <cell r="CQ135">
            <v>0.69577827678005244</v>
          </cell>
          <cell r="CR135">
            <v>0.77644709347718244</v>
          </cell>
          <cell r="CS135">
            <v>0.90390141219299047</v>
          </cell>
          <cell r="CT135">
            <v>1</v>
          </cell>
        </row>
        <row r="136">
          <cell r="A136" t="str">
            <v>Vila Prudente</v>
          </cell>
          <cell r="B136">
            <v>126285</v>
          </cell>
          <cell r="C136">
            <v>0.76719999999999999</v>
          </cell>
          <cell r="D136">
            <v>0.65400000000000003</v>
          </cell>
          <cell r="E136">
            <v>0</v>
          </cell>
          <cell r="F136">
            <v>4.3E-3</v>
          </cell>
          <cell r="G136">
            <v>0.109</v>
          </cell>
          <cell r="H136" t="str">
            <v>Vila Prudente</v>
          </cell>
          <cell r="I136">
            <v>126189</v>
          </cell>
          <cell r="J136">
            <v>0.2077</v>
          </cell>
          <cell r="K136">
            <v>0</v>
          </cell>
          <cell r="L136">
            <v>0</v>
          </cell>
          <cell r="M136">
            <v>3.1099999999999999E-2</v>
          </cell>
          <cell r="N136">
            <v>0.17660000000000001</v>
          </cell>
          <cell r="O136" t="str">
            <v/>
          </cell>
          <cell r="P136" t="str">
            <v/>
          </cell>
          <cell r="Q136" t="str">
            <v/>
          </cell>
          <cell r="R136" t="str">
            <v/>
          </cell>
          <cell r="S136" t="str">
            <v/>
          </cell>
          <cell r="T136" t="str">
            <v/>
          </cell>
          <cell r="U136" t="str">
            <v/>
          </cell>
          <cell r="V136" t="str">
            <v/>
          </cell>
          <cell r="W136" t="str">
            <v/>
          </cell>
          <cell r="X136" t="str">
            <v/>
          </cell>
          <cell r="Y136" t="str">
            <v/>
          </cell>
          <cell r="Z136" t="str">
            <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I136">
            <v>0.15490926702723726</v>
          </cell>
          <cell r="CJ136">
            <v>0.25062717894157227</v>
          </cell>
          <cell r="CK136">
            <v>0.33942406355491239</v>
          </cell>
          <cell r="CL136">
            <v>0.37507373661320331</v>
          </cell>
          <cell r="CM136">
            <v>0.4509118017339373</v>
          </cell>
          <cell r="CN136">
            <v>0.52853797240625888</v>
          </cell>
          <cell r="CO136">
            <v>0.64772967290276351</v>
          </cell>
          <cell r="CP136">
            <v>0.72409979276382552</v>
          </cell>
          <cell r="CQ136">
            <v>0.77998309786661668</v>
          </cell>
          <cell r="CR136">
            <v>0.8220115610717823</v>
          </cell>
          <cell r="CS136">
            <v>0.8797661643191973</v>
          </cell>
          <cell r="CT136">
            <v>1</v>
          </cell>
        </row>
        <row r="137">
          <cell r="A137" t="str">
            <v>Eletropaulo</v>
          </cell>
          <cell r="B137">
            <v>5589566</v>
          </cell>
          <cell r="C137">
            <v>0.60773795058507218</v>
          </cell>
          <cell r="D137">
            <v>0.14111215265313803</v>
          </cell>
          <cell r="E137">
            <v>7.421393826907134E-3</v>
          </cell>
          <cell r="F137">
            <v>1.981982291491325E-2</v>
          </cell>
          <cell r="G137">
            <v>0.32974663921311603</v>
          </cell>
          <cell r="H137" t="str">
            <v>Eletropaulo</v>
          </cell>
          <cell r="I137">
            <v>5589277</v>
          </cell>
          <cell r="J137">
            <v>0.61649265380835483</v>
          </cell>
          <cell r="K137">
            <v>0.17892732360553967</v>
          </cell>
          <cell r="L137">
            <v>4.2080578364607803E-2</v>
          </cell>
          <cell r="M137">
            <v>2.8831516044025014E-2</v>
          </cell>
          <cell r="N137">
            <v>0.36665982161914673</v>
          </cell>
          <cell r="O137" t="str">
            <v/>
          </cell>
          <cell r="P137" t="str">
            <v/>
          </cell>
          <cell r="Q137" t="str">
            <v/>
          </cell>
          <cell r="R137" t="str">
            <v/>
          </cell>
          <cell r="S137" t="str">
            <v/>
          </cell>
          <cell r="T137" t="str">
            <v/>
          </cell>
          <cell r="U137" t="str">
            <v/>
          </cell>
          <cell r="V137" t="str">
            <v/>
          </cell>
          <cell r="W137" t="str">
            <v/>
          </cell>
          <cell r="X137" t="str">
            <v/>
          </cell>
          <cell r="Y137" t="str">
            <v/>
          </cell>
          <cell r="Z137" t="str">
            <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AT137" t="str">
            <v/>
          </cell>
          <cell r="AU137" t="str">
            <v/>
          </cell>
          <cell r="AV137" t="str">
            <v/>
          </cell>
          <cell r="AW137" t="str">
            <v/>
          </cell>
          <cell r="AX137" t="str">
            <v/>
          </cell>
          <cell r="AY137" t="str">
            <v/>
          </cell>
          <cell r="AZ137" t="str">
            <v/>
          </cell>
          <cell r="BA137" t="str">
            <v/>
          </cell>
          <cell r="BB137" t="str">
            <v/>
          </cell>
          <cell r="BC137" t="str">
            <v/>
          </cell>
          <cell r="BD137" t="str">
            <v/>
          </cell>
          <cell r="BE137" t="str">
            <v/>
          </cell>
          <cell r="BF137" t="str">
            <v/>
          </cell>
          <cell r="BG137" t="str">
            <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I137">
            <v>0.12413280444448137</v>
          </cell>
          <cell r="CJ137">
            <v>0.20183337619539624</v>
          </cell>
          <cell r="CK137">
            <v>0.26813732588891248</v>
          </cell>
          <cell r="CL137">
            <v>0.34559914074884557</v>
          </cell>
          <cell r="CM137">
            <v>0.41678416952373321</v>
          </cell>
          <cell r="CN137">
            <v>0.54872182323904783</v>
          </cell>
          <cell r="CO137">
            <v>0.69173000384322214</v>
          </cell>
          <cell r="CP137">
            <v>0.72878375299554266</v>
          </cell>
          <cell r="CQ137">
            <v>0.78324393206187026</v>
          </cell>
          <cell r="CR137">
            <v>0.84567649484768415</v>
          </cell>
          <cell r="CS137">
            <v>0.89467776316120218</v>
          </cell>
          <cell r="CT137">
            <v>1</v>
          </cell>
        </row>
        <row r="138">
          <cell r="A138" t="str">
            <v>Regional ABC</v>
          </cell>
          <cell r="B138">
            <v>819895</v>
          </cell>
          <cell r="C138">
            <v>0.80246380426761965</v>
          </cell>
          <cell r="D138">
            <v>0.33696493258283078</v>
          </cell>
          <cell r="E138">
            <v>1.3714860805347028E-2</v>
          </cell>
          <cell r="F138">
            <v>2.2275456369413159E-2</v>
          </cell>
          <cell r="G138">
            <v>0.42950855451002873</v>
          </cell>
          <cell r="H138" t="str">
            <v>Regional ABC</v>
          </cell>
          <cell r="I138">
            <v>819813</v>
          </cell>
          <cell r="J138">
            <v>0.47227236577121851</v>
          </cell>
          <cell r="K138">
            <v>0</v>
          </cell>
          <cell r="L138">
            <v>7.947366448202213E-2</v>
          </cell>
          <cell r="M138">
            <v>3.1151497475643837E-2</v>
          </cell>
          <cell r="N138">
            <v>0.36165683832776496</v>
          </cell>
          <cell r="O138" t="str">
            <v/>
          </cell>
          <cell r="P138" t="str">
            <v/>
          </cell>
          <cell r="Q138" t="str">
            <v/>
          </cell>
          <cell r="R138" t="str">
            <v/>
          </cell>
          <cell r="S138" t="str">
            <v/>
          </cell>
          <cell r="T138" t="str">
            <v/>
          </cell>
          <cell r="U138" t="str">
            <v/>
          </cell>
          <cell r="V138" t="str">
            <v/>
          </cell>
          <cell r="W138" t="str">
            <v/>
          </cell>
          <cell r="X138" t="str">
            <v/>
          </cell>
          <cell r="Y138" t="str">
            <v/>
          </cell>
          <cell r="Z138" t="str">
            <v/>
          </cell>
          <cell r="AA138" t="str">
            <v/>
          </cell>
          <cell r="AB138" t="str">
            <v/>
          </cell>
          <cell r="AC138" t="str">
            <v/>
          </cell>
          <cell r="AD138" t="str">
            <v/>
          </cell>
          <cell r="AE138" t="str">
            <v/>
          </cell>
          <cell r="AF138" t="str">
            <v/>
          </cell>
          <cell r="AG138" t="str">
            <v/>
          </cell>
          <cell r="AH138" t="str">
            <v/>
          </cell>
          <cell r="AI138" t="str">
            <v/>
          </cell>
          <cell r="AJ138" t="str">
            <v/>
          </cell>
          <cell r="AK138" t="str">
            <v/>
          </cell>
          <cell r="AL138" t="str">
            <v/>
          </cell>
          <cell r="AM138" t="str">
            <v/>
          </cell>
          <cell r="AN138" t="str">
            <v/>
          </cell>
          <cell r="AO138" t="str">
            <v/>
          </cell>
          <cell r="AP138" t="str">
            <v/>
          </cell>
          <cell r="AQ138" t="str">
            <v/>
          </cell>
          <cell r="AR138" t="str">
            <v/>
          </cell>
          <cell r="AS138" t="str">
            <v/>
          </cell>
          <cell r="AT138" t="str">
            <v/>
          </cell>
          <cell r="AU138" t="str">
            <v/>
          </cell>
          <cell r="AV138" t="str">
            <v/>
          </cell>
          <cell r="AW138" t="str">
            <v/>
          </cell>
          <cell r="AX138" t="str">
            <v/>
          </cell>
          <cell r="AY138" t="str">
            <v/>
          </cell>
          <cell r="AZ138" t="str">
            <v/>
          </cell>
          <cell r="BA138" t="str">
            <v/>
          </cell>
          <cell r="BB138" t="str">
            <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F138" t="str">
            <v/>
          </cell>
          <cell r="CI138">
            <v>0.11902831122603515</v>
          </cell>
          <cell r="CJ138">
            <v>0.2066602219328264</v>
          </cell>
          <cell r="CK138">
            <v>0.29494155132289857</v>
          </cell>
          <cell r="CL138">
            <v>0.35582150015153957</v>
          </cell>
          <cell r="CM138">
            <v>0.42218749914176917</v>
          </cell>
          <cell r="CN138">
            <v>0.48672370682184823</v>
          </cell>
          <cell r="CO138">
            <v>0.58259693806844859</v>
          </cell>
          <cell r="CP138">
            <v>0.64594334415231458</v>
          </cell>
          <cell r="CQ138">
            <v>0.72555124903102619</v>
          </cell>
          <cell r="CR138">
            <v>0.7985298152847623</v>
          </cell>
          <cell r="CS138">
            <v>0.89111269983168373</v>
          </cell>
          <cell r="CT138">
            <v>1</v>
          </cell>
        </row>
        <row r="139">
          <cell r="A139" t="str">
            <v>Regional Leste</v>
          </cell>
          <cell r="B139">
            <v>1340877</v>
          </cell>
          <cell r="C139">
            <v>0.64432460971438843</v>
          </cell>
          <cell r="D139">
            <v>0.28832643076135994</v>
          </cell>
          <cell r="E139">
            <v>0</v>
          </cell>
          <cell r="F139">
            <v>2.3613663072750146E-2</v>
          </cell>
          <cell r="G139">
            <v>0.3323944302124654</v>
          </cell>
          <cell r="H139" t="str">
            <v>Regional Leste</v>
          </cell>
          <cell r="I139">
            <v>1340779</v>
          </cell>
          <cell r="J139">
            <v>0.35890316562237312</v>
          </cell>
          <cell r="K139">
            <v>0</v>
          </cell>
          <cell r="L139">
            <v>0</v>
          </cell>
          <cell r="M139">
            <v>3.3568168952526845E-2</v>
          </cell>
          <cell r="N139">
            <v>0.32532805212492139</v>
          </cell>
          <cell r="O139" t="str">
            <v/>
          </cell>
          <cell r="P139" t="str">
            <v/>
          </cell>
          <cell r="Q139" t="str">
            <v/>
          </cell>
          <cell r="R139" t="str">
            <v/>
          </cell>
          <cell r="S139" t="str">
            <v/>
          </cell>
          <cell r="T139" t="str">
            <v/>
          </cell>
          <cell r="U139" t="str">
            <v/>
          </cell>
          <cell r="V139" t="str">
            <v/>
          </cell>
          <cell r="W139" t="str">
            <v/>
          </cell>
          <cell r="X139" t="str">
            <v/>
          </cell>
          <cell r="Y139" t="str">
            <v/>
          </cell>
          <cell r="Z139" t="str">
            <v/>
          </cell>
          <cell r="AA139" t="str">
            <v/>
          </cell>
          <cell r="AB139" t="str">
            <v/>
          </cell>
          <cell r="AC139" t="str">
            <v/>
          </cell>
          <cell r="AD139" t="str">
            <v/>
          </cell>
          <cell r="AE139" t="str">
            <v/>
          </cell>
          <cell r="AF139" t="str">
            <v/>
          </cell>
          <cell r="AG139" t="str">
            <v/>
          </cell>
          <cell r="AH139" t="str">
            <v/>
          </cell>
          <cell r="AI139" t="str">
            <v/>
          </cell>
          <cell r="AJ139" t="str">
            <v/>
          </cell>
          <cell r="AK139" t="str">
            <v/>
          </cell>
          <cell r="AL139" t="str">
            <v/>
          </cell>
          <cell r="AM139" t="str">
            <v/>
          </cell>
          <cell r="AN139" t="str">
            <v/>
          </cell>
          <cell r="AO139" t="str">
            <v/>
          </cell>
          <cell r="AP139" t="str">
            <v/>
          </cell>
          <cell r="AQ139" t="str">
            <v/>
          </cell>
          <cell r="AR139" t="str">
            <v/>
          </cell>
          <cell r="AS139" t="str">
            <v/>
          </cell>
          <cell r="AT139" t="str">
            <v/>
          </cell>
          <cell r="AU139" t="str">
            <v/>
          </cell>
          <cell r="AV139" t="str">
            <v/>
          </cell>
          <cell r="AW139" t="str">
            <v/>
          </cell>
          <cell r="AX139" t="str">
            <v/>
          </cell>
          <cell r="AY139" t="str">
            <v/>
          </cell>
          <cell r="AZ139" t="str">
            <v/>
          </cell>
          <cell r="BA139" t="str">
            <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I139">
            <v>0.12276476058079562</v>
          </cell>
          <cell r="CJ139">
            <v>0.22204716313529221</v>
          </cell>
          <cell r="CK139">
            <v>0.31838756378957256</v>
          </cell>
          <cell r="CL139">
            <v>0.38968868378477028</v>
          </cell>
          <cell r="CM139">
            <v>0.46147979198020395</v>
          </cell>
          <cell r="CN139">
            <v>0.51212827830244001</v>
          </cell>
          <cell r="CO139">
            <v>0.59185513165562076</v>
          </cell>
          <cell r="CP139">
            <v>0.6502726916192153</v>
          </cell>
          <cell r="CQ139">
            <v>0.7267849257864788</v>
          </cell>
          <cell r="CR139">
            <v>0.80562347251908806</v>
          </cell>
          <cell r="CS139">
            <v>0.89628091958734146</v>
          </cell>
          <cell r="CT139">
            <v>1</v>
          </cell>
        </row>
        <row r="140">
          <cell r="A140" t="str">
            <v>Regional Norte (Com Subterrâneo)</v>
          </cell>
          <cell r="B140">
            <v>1656603</v>
          </cell>
          <cell r="C140">
            <v>0.43316504533675232</v>
          </cell>
          <cell r="D140">
            <v>7.5980412506798545E-2</v>
          </cell>
          <cell r="E140">
            <v>1.6974487067812866E-2</v>
          </cell>
          <cell r="F140">
            <v>2.9046966412592516E-2</v>
          </cell>
          <cell r="G140">
            <v>0.31113432572559635</v>
          </cell>
          <cell r="H140" t="str">
            <v>Regional Norte (Com Subterrâneo)</v>
          </cell>
          <cell r="I140">
            <v>1656553</v>
          </cell>
          <cell r="J140">
            <v>0.81669841550496702</v>
          </cell>
          <cell r="K140">
            <v>0.40028922582012161</v>
          </cell>
          <cell r="L140">
            <v>9.0482697806831422E-2</v>
          </cell>
          <cell r="M140">
            <v>2.7278042235895864E-2</v>
          </cell>
          <cell r="N140">
            <v>0.29868088174661478</v>
          </cell>
          <cell r="O140" t="str">
            <v/>
          </cell>
          <cell r="P140" t="str">
            <v/>
          </cell>
          <cell r="Q140" t="str">
            <v/>
          </cell>
          <cell r="R140" t="str">
            <v/>
          </cell>
          <cell r="S140" t="str">
            <v/>
          </cell>
          <cell r="T140" t="str">
            <v/>
          </cell>
          <cell r="U140" t="str">
            <v/>
          </cell>
          <cell r="V140" t="str">
            <v/>
          </cell>
          <cell r="W140" t="str">
            <v/>
          </cell>
          <cell r="X140" t="str">
            <v/>
          </cell>
          <cell r="Y140" t="str">
            <v/>
          </cell>
          <cell r="Z140" t="str">
            <v/>
          </cell>
          <cell r="AA140" t="str">
            <v/>
          </cell>
          <cell r="AB140" t="str">
            <v/>
          </cell>
          <cell r="AC140" t="str">
            <v/>
          </cell>
          <cell r="AD140" t="str">
            <v/>
          </cell>
          <cell r="AE140" t="str">
            <v/>
          </cell>
          <cell r="AF140" t="str">
            <v/>
          </cell>
          <cell r="AG140" t="str">
            <v/>
          </cell>
          <cell r="AH140" t="str">
            <v/>
          </cell>
          <cell r="AI140" t="str">
            <v/>
          </cell>
          <cell r="AJ140" t="str">
            <v/>
          </cell>
          <cell r="AK140" t="str">
            <v/>
          </cell>
          <cell r="AL140" t="str">
            <v/>
          </cell>
          <cell r="AM140" t="str">
            <v/>
          </cell>
          <cell r="AN140" t="str">
            <v/>
          </cell>
          <cell r="AO140" t="str">
            <v/>
          </cell>
          <cell r="AP140" t="str">
            <v/>
          </cell>
          <cell r="AQ140" t="str">
            <v/>
          </cell>
          <cell r="AR140" t="str">
            <v/>
          </cell>
          <cell r="AS140" t="str">
            <v/>
          </cell>
          <cell r="AT140" t="str">
            <v/>
          </cell>
          <cell r="AU140" t="str">
            <v/>
          </cell>
          <cell r="AV140" t="str">
            <v/>
          </cell>
          <cell r="AW140" t="str">
            <v/>
          </cell>
          <cell r="AX140" t="str">
            <v/>
          </cell>
          <cell r="AY140" t="str">
            <v/>
          </cell>
          <cell r="AZ140" t="str">
            <v/>
          </cell>
          <cell r="BA140" t="str">
            <v/>
          </cell>
          <cell r="BB140" t="str">
            <v/>
          </cell>
          <cell r="BC140" t="str">
            <v/>
          </cell>
          <cell r="BD140" t="str">
            <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cell r="BW140" t="str">
            <v/>
          </cell>
          <cell r="BX140" t="str">
            <v/>
          </cell>
          <cell r="BY140" t="str">
            <v/>
          </cell>
          <cell r="BZ140" t="str">
            <v/>
          </cell>
          <cell r="CA140" t="str">
            <v/>
          </cell>
          <cell r="CB140" t="str">
            <v/>
          </cell>
          <cell r="CC140" t="str">
            <v/>
          </cell>
          <cell r="CD140" t="str">
            <v/>
          </cell>
          <cell r="CE140" t="str">
            <v/>
          </cell>
          <cell r="CF140" t="str">
            <v/>
          </cell>
          <cell r="CI140">
            <v>0.12703827441975749</v>
          </cell>
          <cell r="CJ140">
            <v>0.21838988422759933</v>
          </cell>
          <cell r="CK140">
            <v>0.29751551598258685</v>
          </cell>
          <cell r="CL140">
            <v>0.35371045842079923</v>
          </cell>
          <cell r="CM140">
            <v>0.42685337767606207</v>
          </cell>
          <cell r="CN140">
            <v>0.50588838389954205</v>
          </cell>
          <cell r="CO140">
            <v>0.60798797017458184</v>
          </cell>
          <cell r="CP140">
            <v>0.6715039146465539</v>
          </cell>
          <cell r="CQ140">
            <v>0.73605713248666493</v>
          </cell>
          <cell r="CR140">
            <v>0.79364129565102814</v>
          </cell>
          <cell r="CS140">
            <v>0.8883527869201906</v>
          </cell>
          <cell r="CT140">
            <v>1</v>
          </cell>
        </row>
        <row r="141">
          <cell r="A141" t="str">
            <v>Regional Oeste</v>
          </cell>
          <cell r="B141">
            <v>779831</v>
          </cell>
          <cell r="C141">
            <v>0.7857994233365948</v>
          </cell>
          <cell r="D141">
            <v>2.1601704728332167E-7</v>
          </cell>
          <cell r="E141">
            <v>1.565401990944192E-8</v>
          </cell>
          <cell r="F141">
            <v>6.5286196624653294E-9</v>
          </cell>
          <cell r="G141">
            <v>2.1897039230294763E-7</v>
          </cell>
          <cell r="H141" t="str">
            <v>Regional Oeste</v>
          </cell>
          <cell r="I141">
            <v>779778</v>
          </cell>
          <cell r="J141">
            <v>0.68079336554763026</v>
          </cell>
          <cell r="K141">
            <v>6.8781317118461915E-2</v>
          </cell>
          <cell r="L141">
            <v>2.4546524780129728E-2</v>
          </cell>
          <cell r="M141">
            <v>2.6117096532602867E-2</v>
          </cell>
          <cell r="N141">
            <v>0.5613432432051173</v>
          </cell>
          <cell r="O141" t="str">
            <v/>
          </cell>
          <cell r="P141" t="str">
            <v/>
          </cell>
          <cell r="Q141" t="str">
            <v/>
          </cell>
          <cell r="R141" t="str">
            <v/>
          </cell>
          <cell r="S141" t="str">
            <v/>
          </cell>
          <cell r="T141" t="str">
            <v/>
          </cell>
          <cell r="U141" t="str">
            <v/>
          </cell>
          <cell r="V141" t="str">
            <v/>
          </cell>
          <cell r="W141" t="str">
            <v/>
          </cell>
          <cell r="X141" t="str">
            <v/>
          </cell>
          <cell r="Y141" t="str">
            <v/>
          </cell>
          <cell r="Z141" t="str">
            <v/>
          </cell>
          <cell r="AA141" t="str">
            <v/>
          </cell>
          <cell r="AB141" t="str">
            <v/>
          </cell>
          <cell r="AC141" t="str">
            <v/>
          </cell>
          <cell r="AD141" t="str">
            <v/>
          </cell>
          <cell r="AE141" t="str">
            <v/>
          </cell>
          <cell r="AF141" t="str">
            <v/>
          </cell>
          <cell r="AG141" t="str">
            <v/>
          </cell>
          <cell r="AH141" t="str">
            <v/>
          </cell>
          <cell r="AI141" t="str">
            <v/>
          </cell>
          <cell r="AJ141" t="str">
            <v/>
          </cell>
          <cell r="AK141" t="str">
            <v/>
          </cell>
          <cell r="AL141" t="str">
            <v/>
          </cell>
          <cell r="AM141" t="str">
            <v/>
          </cell>
          <cell r="AN141" t="str">
            <v/>
          </cell>
          <cell r="AO141" t="str">
            <v/>
          </cell>
          <cell r="AP141" t="str">
            <v/>
          </cell>
          <cell r="AQ141" t="str">
            <v/>
          </cell>
          <cell r="AR141" t="str">
            <v/>
          </cell>
          <cell r="AS141" t="str">
            <v/>
          </cell>
          <cell r="AT141" t="str">
            <v/>
          </cell>
          <cell r="AU141" t="str">
            <v/>
          </cell>
          <cell r="AV141" t="str">
            <v/>
          </cell>
          <cell r="AW141" t="str">
            <v/>
          </cell>
          <cell r="AX141" t="str">
            <v/>
          </cell>
          <cell r="AY141" t="str">
            <v/>
          </cell>
          <cell r="AZ141" t="str">
            <v/>
          </cell>
          <cell r="BA141" t="str">
            <v/>
          </cell>
          <cell r="BB141" t="str">
            <v/>
          </cell>
          <cell r="BC141" t="str">
            <v/>
          </cell>
          <cell r="BD141" t="str">
            <v/>
          </cell>
          <cell r="BE141" t="str">
            <v/>
          </cell>
          <cell r="BF141" t="str">
            <v/>
          </cell>
          <cell r="BG141" t="str">
            <v/>
          </cell>
          <cell r="BH141" t="str">
            <v/>
          </cell>
          <cell r="BI141" t="str">
            <v/>
          </cell>
          <cell r="BJ141" t="str">
            <v/>
          </cell>
          <cell r="BK141" t="str">
            <v/>
          </cell>
          <cell r="BL141" t="str">
            <v/>
          </cell>
          <cell r="BM141" t="str">
            <v/>
          </cell>
          <cell r="BN141" t="str">
            <v/>
          </cell>
          <cell r="BO141" t="str">
            <v/>
          </cell>
          <cell r="BP141" t="str">
            <v/>
          </cell>
          <cell r="BQ141" t="str">
            <v/>
          </cell>
          <cell r="BR141" t="str">
            <v/>
          </cell>
          <cell r="BS141" t="str">
            <v/>
          </cell>
          <cell r="BT141" t="str">
            <v/>
          </cell>
          <cell r="BU141" t="str">
            <v/>
          </cell>
          <cell r="BV141" t="str">
            <v/>
          </cell>
          <cell r="BW141" t="str">
            <v/>
          </cell>
          <cell r="BX141" t="str">
            <v/>
          </cell>
          <cell r="BY141" t="str">
            <v/>
          </cell>
          <cell r="BZ141" t="str">
            <v/>
          </cell>
          <cell r="CA141" t="str">
            <v/>
          </cell>
          <cell r="CB141" t="str">
            <v/>
          </cell>
          <cell r="CC141" t="str">
            <v/>
          </cell>
          <cell r="CD141" t="str">
            <v/>
          </cell>
          <cell r="CE141" t="str">
            <v/>
          </cell>
          <cell r="CF141" t="str">
            <v/>
          </cell>
          <cell r="CI141">
            <v>0.10584334005537729</v>
          </cell>
          <cell r="CJ141">
            <v>0.18766838137441719</v>
          </cell>
          <cell r="CK141">
            <v>0.27365700982812291</v>
          </cell>
          <cell r="CL141">
            <v>0.34086921030991552</v>
          </cell>
          <cell r="CM141">
            <v>0.39843092644107631</v>
          </cell>
          <cell r="CN141">
            <v>0.47175610989072814</v>
          </cell>
          <cell r="CO141">
            <v>0.57828742951131307</v>
          </cell>
          <cell r="CP141">
            <v>0.64444396304621743</v>
          </cell>
          <cell r="CQ141">
            <v>0.72522339337591601</v>
          </cell>
          <cell r="CR141">
            <v>0.8011171885010695</v>
          </cell>
          <cell r="CS141">
            <v>0.89031104975949882</v>
          </cell>
          <cell r="CT141">
            <v>1</v>
          </cell>
        </row>
        <row r="142">
          <cell r="A142" t="str">
            <v>Regional Sul</v>
          </cell>
          <cell r="B142">
            <v>992360</v>
          </cell>
          <cell r="C142">
            <v>0.54891572745777728</v>
          </cell>
          <cell r="D142">
            <v>0</v>
          </cell>
          <cell r="E142">
            <v>2.1339296223144822E-3</v>
          </cell>
          <cell r="F142">
            <v>1.2836428816155427E-2</v>
          </cell>
          <cell r="G142">
            <v>0.53394172709500576</v>
          </cell>
          <cell r="H142" t="str">
            <v>Regional Sul</v>
          </cell>
          <cell r="I142">
            <v>992354</v>
          </cell>
          <cell r="J142">
            <v>0.6989355197842706</v>
          </cell>
          <cell r="K142">
            <v>0.28552300761623373</v>
          </cell>
          <cell r="L142">
            <v>1.0240710472270984E-3</v>
          </cell>
          <cell r="M142">
            <v>2.5241366387398049E-2</v>
          </cell>
          <cell r="N142">
            <v>0.38713552583049993</v>
          </cell>
          <cell r="O142" t="str">
            <v/>
          </cell>
          <cell r="P142" t="str">
            <v/>
          </cell>
          <cell r="Q142" t="str">
            <v/>
          </cell>
          <cell r="R142" t="str">
            <v/>
          </cell>
          <cell r="S142" t="str">
            <v/>
          </cell>
          <cell r="T142" t="str">
            <v/>
          </cell>
          <cell r="U142" t="str">
            <v/>
          </cell>
          <cell r="V142" t="str">
            <v/>
          </cell>
          <cell r="W142" t="str">
            <v/>
          </cell>
          <cell r="X142" t="str">
            <v/>
          </cell>
          <cell r="Y142" t="str">
            <v/>
          </cell>
          <cell r="Z142" t="str">
            <v/>
          </cell>
          <cell r="AA142" t="str">
            <v/>
          </cell>
          <cell r="AB142" t="str">
            <v/>
          </cell>
          <cell r="AC142" t="str">
            <v/>
          </cell>
          <cell r="AD142" t="str">
            <v/>
          </cell>
          <cell r="AE142" t="str">
            <v/>
          </cell>
          <cell r="AF142" t="str">
            <v/>
          </cell>
          <cell r="AG142" t="str">
            <v/>
          </cell>
          <cell r="AH142" t="str">
            <v/>
          </cell>
          <cell r="AI142" t="str">
            <v/>
          </cell>
          <cell r="AJ142" t="str">
            <v/>
          </cell>
          <cell r="AK142" t="str">
            <v/>
          </cell>
          <cell r="AL142" t="str">
            <v/>
          </cell>
          <cell r="AM142" t="str">
            <v/>
          </cell>
          <cell r="AN142" t="str">
            <v/>
          </cell>
          <cell r="AO142" t="str">
            <v/>
          </cell>
          <cell r="AP142" t="str">
            <v/>
          </cell>
          <cell r="AQ142" t="str">
            <v/>
          </cell>
          <cell r="AR142" t="str">
            <v/>
          </cell>
          <cell r="AS142" t="str">
            <v/>
          </cell>
          <cell r="AT142" t="str">
            <v/>
          </cell>
          <cell r="AU142" t="str">
            <v/>
          </cell>
          <cell r="AV142" t="str">
            <v/>
          </cell>
          <cell r="AW142" t="str">
            <v/>
          </cell>
          <cell r="AX142" t="str">
            <v/>
          </cell>
          <cell r="AY142" t="str">
            <v/>
          </cell>
          <cell r="AZ142" t="str">
            <v/>
          </cell>
          <cell r="BA142" t="str">
            <v/>
          </cell>
          <cell r="BB142" t="str">
            <v/>
          </cell>
          <cell r="BC142" t="str">
            <v/>
          </cell>
          <cell r="BD142" t="str">
            <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cell r="BW142" t="str">
            <v/>
          </cell>
          <cell r="BX142" t="str">
            <v/>
          </cell>
          <cell r="BY142" t="str">
            <v/>
          </cell>
          <cell r="BZ142" t="str">
            <v/>
          </cell>
          <cell r="CA142" t="str">
            <v/>
          </cell>
          <cell r="CB142" t="str">
            <v/>
          </cell>
          <cell r="CC142" t="str">
            <v/>
          </cell>
          <cell r="CD142" t="str">
            <v/>
          </cell>
          <cell r="CE142" t="str">
            <v/>
          </cell>
          <cell r="CF142" t="str">
            <v/>
          </cell>
          <cell r="CI142">
            <v>0.11368033302711825</v>
          </cell>
          <cell r="CJ142">
            <v>0.19324806639686704</v>
          </cell>
          <cell r="CK142">
            <v>0.2859041856734546</v>
          </cell>
          <cell r="CL142">
            <v>0.34761018625961937</v>
          </cell>
          <cell r="CM142">
            <v>0.41663463615657625</v>
          </cell>
          <cell r="CN142">
            <v>0.46970704594102131</v>
          </cell>
          <cell r="CO142">
            <v>0.56339233711541803</v>
          </cell>
          <cell r="CP142">
            <v>0.62844877540012134</v>
          </cell>
          <cell r="CQ142">
            <v>0.72493548313442446</v>
          </cell>
          <cell r="CR142">
            <v>0.80122477170031259</v>
          </cell>
          <cell r="CS142">
            <v>0.89541416297157994</v>
          </cell>
          <cell r="CT142">
            <v>1</v>
          </cell>
        </row>
        <row r="143">
          <cell r="CI143">
            <v>0.13030596960771396</v>
          </cell>
          <cell r="CJ143">
            <v>0.22249858913791237</v>
          </cell>
          <cell r="CK143">
            <v>0.31484479839387025</v>
          </cell>
          <cell r="CL143">
            <v>0.3656695134596411</v>
          </cell>
          <cell r="CM143">
            <v>0.42978786732273144</v>
          </cell>
          <cell r="CN143">
            <v>0.48649655781281714</v>
          </cell>
          <cell r="CO143">
            <v>0.57340417927504728</v>
          </cell>
          <cell r="CP143">
            <v>0.63412591225152415</v>
          </cell>
          <cell r="CQ143">
            <v>0.71391357788408605</v>
          </cell>
          <cell r="CR143">
            <v>0.79369040871552343</v>
          </cell>
          <cell r="CS143">
            <v>0.88778201504769338</v>
          </cell>
          <cell r="CT143">
            <v>1</v>
          </cell>
        </row>
        <row r="160">
          <cell r="G160">
            <v>8</v>
          </cell>
          <cell r="H160">
            <v>5</v>
          </cell>
        </row>
        <row r="161">
          <cell r="G161">
            <v>10</v>
          </cell>
          <cell r="H161">
            <v>8</v>
          </cell>
        </row>
        <row r="162">
          <cell r="G162">
            <v>11</v>
          </cell>
          <cell r="H162">
            <v>7</v>
          </cell>
        </row>
        <row r="163">
          <cell r="G163">
            <v>12</v>
          </cell>
          <cell r="H163">
            <v>10</v>
          </cell>
        </row>
        <row r="164">
          <cell r="G164">
            <v>10</v>
          </cell>
          <cell r="H164">
            <v>7</v>
          </cell>
        </row>
        <row r="165">
          <cell r="G165">
            <v>16</v>
          </cell>
          <cell r="H165">
            <v>12</v>
          </cell>
        </row>
        <row r="166">
          <cell r="G166">
            <v>9</v>
          </cell>
          <cell r="H166">
            <v>8</v>
          </cell>
        </row>
        <row r="167">
          <cell r="G167">
            <v>5</v>
          </cell>
          <cell r="H167">
            <v>3</v>
          </cell>
        </row>
        <row r="168">
          <cell r="G168">
            <v>10</v>
          </cell>
          <cell r="H168">
            <v>8</v>
          </cell>
        </row>
        <row r="169">
          <cell r="G169">
            <v>9</v>
          </cell>
          <cell r="H169">
            <v>7</v>
          </cell>
        </row>
        <row r="170">
          <cell r="G170">
            <v>28</v>
          </cell>
          <cell r="H170">
            <v>19</v>
          </cell>
        </row>
        <row r="171">
          <cell r="G171">
            <v>32</v>
          </cell>
          <cell r="H171">
            <v>18</v>
          </cell>
        </row>
        <row r="172">
          <cell r="G172">
            <v>11</v>
          </cell>
          <cell r="H172">
            <v>10</v>
          </cell>
        </row>
        <row r="173">
          <cell r="G173">
            <v>11</v>
          </cell>
          <cell r="H173">
            <v>9</v>
          </cell>
        </row>
        <row r="174">
          <cell r="G174">
            <v>11</v>
          </cell>
          <cell r="H174">
            <v>9</v>
          </cell>
        </row>
        <row r="175">
          <cell r="G175">
            <v>12</v>
          </cell>
          <cell r="H175">
            <v>10</v>
          </cell>
        </row>
        <row r="176">
          <cell r="G176">
            <v>34</v>
          </cell>
          <cell r="H176">
            <v>22</v>
          </cell>
        </row>
        <row r="177">
          <cell r="G177">
            <v>28</v>
          </cell>
          <cell r="H177">
            <v>22</v>
          </cell>
        </row>
        <row r="178">
          <cell r="G178">
            <v>23</v>
          </cell>
          <cell r="H178">
            <v>15</v>
          </cell>
        </row>
        <row r="179">
          <cell r="G179">
            <v>13</v>
          </cell>
          <cell r="H179">
            <v>10</v>
          </cell>
        </row>
        <row r="180">
          <cell r="G180">
            <v>9</v>
          </cell>
          <cell r="H180">
            <v>6</v>
          </cell>
        </row>
        <row r="181">
          <cell r="G181">
            <v>16</v>
          </cell>
          <cell r="H181">
            <v>12</v>
          </cell>
        </row>
        <row r="182">
          <cell r="G182">
            <v>12</v>
          </cell>
          <cell r="H182">
            <v>9</v>
          </cell>
        </row>
        <row r="183">
          <cell r="G183">
            <v>10</v>
          </cell>
          <cell r="H183">
            <v>7</v>
          </cell>
        </row>
        <row r="184">
          <cell r="G184">
            <v>21</v>
          </cell>
          <cell r="H184">
            <v>14</v>
          </cell>
        </row>
        <row r="185">
          <cell r="G185">
            <v>21</v>
          </cell>
          <cell r="H185">
            <v>14</v>
          </cell>
        </row>
        <row r="186">
          <cell r="G186">
            <v>33</v>
          </cell>
          <cell r="H186">
            <v>23</v>
          </cell>
        </row>
        <row r="187">
          <cell r="G187">
            <v>7</v>
          </cell>
          <cell r="H187">
            <v>6</v>
          </cell>
        </row>
        <row r="188">
          <cell r="G188">
            <v>8</v>
          </cell>
          <cell r="H188">
            <v>6</v>
          </cell>
        </row>
        <row r="189">
          <cell r="G189">
            <v>8</v>
          </cell>
          <cell r="H189">
            <v>5</v>
          </cell>
        </row>
        <row r="190">
          <cell r="G190">
            <v>27</v>
          </cell>
          <cell r="H190">
            <v>21</v>
          </cell>
        </row>
        <row r="191">
          <cell r="G191">
            <v>12</v>
          </cell>
          <cell r="H191">
            <v>9</v>
          </cell>
        </row>
        <row r="192">
          <cell r="G192">
            <v>32</v>
          </cell>
          <cell r="H192">
            <v>22</v>
          </cell>
        </row>
        <row r="193">
          <cell r="G193">
            <v>25</v>
          </cell>
          <cell r="H193">
            <v>16</v>
          </cell>
        </row>
        <row r="194">
          <cell r="G194">
            <v>9</v>
          </cell>
          <cell r="H194">
            <v>6</v>
          </cell>
        </row>
        <row r="195">
          <cell r="G195">
            <v>12</v>
          </cell>
          <cell r="H195">
            <v>8</v>
          </cell>
        </row>
        <row r="196">
          <cell r="G196">
            <v>13</v>
          </cell>
          <cell r="H196">
            <v>10</v>
          </cell>
        </row>
        <row r="197">
          <cell r="G197">
            <v>9</v>
          </cell>
          <cell r="H197">
            <v>8</v>
          </cell>
        </row>
        <row r="198">
          <cell r="G198">
            <v>21</v>
          </cell>
          <cell r="H198">
            <v>14</v>
          </cell>
        </row>
        <row r="199">
          <cell r="G199">
            <v>7</v>
          </cell>
          <cell r="H199">
            <v>7</v>
          </cell>
        </row>
        <row r="200">
          <cell r="G200">
            <v>11</v>
          </cell>
          <cell r="H200">
            <v>7</v>
          </cell>
        </row>
        <row r="201">
          <cell r="G201">
            <v>7</v>
          </cell>
          <cell r="H201">
            <v>6</v>
          </cell>
        </row>
        <row r="202">
          <cell r="G202">
            <v>15</v>
          </cell>
          <cell r="H202">
            <v>10</v>
          </cell>
        </row>
        <row r="203">
          <cell r="G203">
            <v>7</v>
          </cell>
          <cell r="H203">
            <v>6</v>
          </cell>
        </row>
        <row r="204">
          <cell r="G204">
            <v>24</v>
          </cell>
          <cell r="H204">
            <v>14</v>
          </cell>
        </row>
        <row r="205">
          <cell r="G205">
            <v>6</v>
          </cell>
          <cell r="H205">
            <v>4</v>
          </cell>
        </row>
        <row r="206">
          <cell r="G206">
            <v>11</v>
          </cell>
          <cell r="H206">
            <v>8</v>
          </cell>
        </row>
        <row r="207">
          <cell r="G207">
            <v>11</v>
          </cell>
          <cell r="H207">
            <v>7</v>
          </cell>
        </row>
        <row r="208">
          <cell r="G208">
            <v>7</v>
          </cell>
          <cell r="H208">
            <v>6</v>
          </cell>
        </row>
        <row r="209">
          <cell r="G209">
            <v>34</v>
          </cell>
          <cell r="H209">
            <v>22</v>
          </cell>
        </row>
        <row r="210">
          <cell r="G210">
            <v>10</v>
          </cell>
          <cell r="H210">
            <v>8</v>
          </cell>
        </row>
        <row r="211">
          <cell r="G211">
            <v>6</v>
          </cell>
          <cell r="H211">
            <v>5</v>
          </cell>
        </row>
        <row r="212">
          <cell r="G212">
            <v>19</v>
          </cell>
          <cell r="H212">
            <v>11</v>
          </cell>
        </row>
        <row r="213">
          <cell r="G213">
            <v>10</v>
          </cell>
          <cell r="H213">
            <v>6</v>
          </cell>
        </row>
        <row r="214">
          <cell r="G214">
            <v>10</v>
          </cell>
          <cell r="H214">
            <v>9</v>
          </cell>
        </row>
        <row r="215">
          <cell r="G215">
            <v>8</v>
          </cell>
          <cell r="H215">
            <v>6</v>
          </cell>
        </row>
        <row r="216">
          <cell r="G216">
            <v>9</v>
          </cell>
          <cell r="H216">
            <v>7</v>
          </cell>
        </row>
        <row r="217">
          <cell r="G217">
            <v>7</v>
          </cell>
          <cell r="H217">
            <v>6</v>
          </cell>
        </row>
        <row r="218">
          <cell r="G218">
            <v>7.13</v>
          </cell>
          <cell r="H218">
            <v>6.31</v>
          </cell>
        </row>
        <row r="219">
          <cell r="G219">
            <v>0</v>
          </cell>
          <cell r="H219">
            <v>0</v>
          </cell>
        </row>
        <row r="220">
          <cell r="G220">
            <v>0</v>
          </cell>
          <cell r="H220">
            <v>0</v>
          </cell>
        </row>
        <row r="221">
          <cell r="G221">
            <v>0</v>
          </cell>
          <cell r="H221">
            <v>0</v>
          </cell>
        </row>
        <row r="222">
          <cell r="G222">
            <v>0</v>
          </cell>
          <cell r="H222">
            <v>0</v>
          </cell>
        </row>
        <row r="223">
          <cell r="G223">
            <v>0</v>
          </cell>
          <cell r="H223">
            <v>0</v>
          </cell>
        </row>
        <row r="227">
          <cell r="C227">
            <v>509.19</v>
          </cell>
          <cell r="D227">
            <v>31706.630000000136</v>
          </cell>
          <cell r="E227">
            <v>4693.9799999999996</v>
          </cell>
          <cell r="F227">
            <v>648.79000000001179</v>
          </cell>
          <cell r="G227">
            <v>679.03</v>
          </cell>
          <cell r="H227">
            <v>2239.1499999999942</v>
          </cell>
          <cell r="I227">
            <v>718.79</v>
          </cell>
          <cell r="J227">
            <v>1027.33</v>
          </cell>
          <cell r="K227">
            <v>1794.21</v>
          </cell>
          <cell r="L227">
            <v>186.79</v>
          </cell>
          <cell r="M227">
            <v>777.82</v>
          </cell>
          <cell r="N227">
            <v>2442.67</v>
          </cell>
          <cell r="O227">
            <v>47424.380000000136</v>
          </cell>
        </row>
        <row r="228">
          <cell r="C228">
            <v>21059.589999999767</v>
          </cell>
          <cell r="D228">
            <v>16889.010000000086</v>
          </cell>
          <cell r="E228" t="str">
            <v/>
          </cell>
          <cell r="F228" t="str">
            <v/>
          </cell>
          <cell r="G228" t="str">
            <v/>
          </cell>
          <cell r="H228" t="str">
            <v/>
          </cell>
          <cell r="I228" t="str">
            <v/>
          </cell>
          <cell r="J228" t="str">
            <v/>
          </cell>
          <cell r="K228" t="str">
            <v/>
          </cell>
          <cell r="L228" t="str">
            <v/>
          </cell>
          <cell r="M228" t="str">
            <v/>
          </cell>
          <cell r="N228" t="str">
            <v/>
          </cell>
          <cell r="O228">
            <v>37948.599999999853</v>
          </cell>
        </row>
        <row r="229">
          <cell r="C229" t="str">
            <v/>
          </cell>
          <cell r="D229" t="str">
            <v/>
          </cell>
          <cell r="E229" t="str">
            <v/>
          </cell>
          <cell r="F229" t="str">
            <v/>
          </cell>
          <cell r="G229" t="str">
            <v/>
          </cell>
          <cell r="H229" t="str">
            <v/>
          </cell>
          <cell r="I229" t="str">
            <v/>
          </cell>
          <cell r="J229" t="str">
            <v/>
          </cell>
          <cell r="K229" t="str">
            <v/>
          </cell>
          <cell r="L229" t="str">
            <v/>
          </cell>
          <cell r="M229" t="str">
            <v/>
          </cell>
          <cell r="N229" t="str">
            <v/>
          </cell>
          <cell r="O229" t="str">
            <v/>
          </cell>
        </row>
        <row r="230">
          <cell r="C230">
            <v>803.98</v>
          </cell>
          <cell r="D230">
            <v>16089.580000000067</v>
          </cell>
          <cell r="E230">
            <v>13467.66</v>
          </cell>
          <cell r="F230">
            <v>1923.01</v>
          </cell>
          <cell r="G230">
            <v>6864.0599999999795</v>
          </cell>
          <cell r="H230">
            <v>803.22000000000196</v>
          </cell>
          <cell r="I230">
            <v>5712.4499999999789</v>
          </cell>
          <cell r="J230">
            <v>5941.92</v>
          </cell>
          <cell r="K230">
            <v>4310.489999999947</v>
          </cell>
          <cell r="L230">
            <v>1524.89</v>
          </cell>
          <cell r="M230">
            <v>4738.7900000000172</v>
          </cell>
          <cell r="N230">
            <v>1056.5899999999999</v>
          </cell>
          <cell r="O230">
            <v>63236.639999999978</v>
          </cell>
        </row>
        <row r="231">
          <cell r="C231">
            <v>16122.450000000086</v>
          </cell>
          <cell r="D231">
            <v>30053.119999999999</v>
          </cell>
          <cell r="E231" t="str">
            <v/>
          </cell>
          <cell r="F231" t="str">
            <v/>
          </cell>
          <cell r="G231" t="str">
            <v/>
          </cell>
          <cell r="H231" t="str">
            <v/>
          </cell>
          <cell r="I231" t="str">
            <v/>
          </cell>
          <cell r="J231" t="str">
            <v/>
          </cell>
          <cell r="K231" t="str">
            <v/>
          </cell>
          <cell r="L231" t="str">
            <v/>
          </cell>
          <cell r="M231" t="str">
            <v/>
          </cell>
          <cell r="N231" t="str">
            <v/>
          </cell>
          <cell r="O231">
            <v>46175.570000000087</v>
          </cell>
        </row>
        <row r="232">
          <cell r="C232" t="str">
            <v/>
          </cell>
          <cell r="D232" t="str">
            <v/>
          </cell>
          <cell r="E232" t="str">
            <v/>
          </cell>
          <cell r="F232" t="str">
            <v/>
          </cell>
          <cell r="G232" t="str">
            <v/>
          </cell>
          <cell r="H232" t="str">
            <v/>
          </cell>
          <cell r="I232" t="str">
            <v/>
          </cell>
          <cell r="J232" t="str">
            <v/>
          </cell>
          <cell r="K232" t="str">
            <v/>
          </cell>
          <cell r="L232" t="str">
            <v/>
          </cell>
          <cell r="M232" t="str">
            <v/>
          </cell>
          <cell r="N232" t="str">
            <v/>
          </cell>
          <cell r="O232" t="str">
            <v/>
          </cell>
        </row>
        <row r="233">
          <cell r="C233">
            <v>1205.02</v>
          </cell>
          <cell r="D233">
            <v>26225.290000000055</v>
          </cell>
          <cell r="E233">
            <v>57407.160000000178</v>
          </cell>
          <cell r="F233">
            <v>6685.8299999999927</v>
          </cell>
          <cell r="G233">
            <v>8901.8199999999506</v>
          </cell>
          <cell r="H233">
            <v>3961.410000000013</v>
          </cell>
          <cell r="I233">
            <v>5052.889999999994</v>
          </cell>
          <cell r="J233">
            <v>8777.8500000000149</v>
          </cell>
          <cell r="K233">
            <v>8635.630000000021</v>
          </cell>
          <cell r="L233">
            <v>2867.0100000000066</v>
          </cell>
          <cell r="M233">
            <v>4485.0600000000004</v>
          </cell>
          <cell r="N233">
            <v>3894.17</v>
          </cell>
          <cell r="O233">
            <v>138099.14000000025</v>
          </cell>
        </row>
        <row r="234">
          <cell r="C234">
            <v>29550.6</v>
          </cell>
          <cell r="D234">
            <v>89782.989999999627</v>
          </cell>
          <cell r="E234" t="str">
            <v/>
          </cell>
          <cell r="F234" t="str">
            <v/>
          </cell>
          <cell r="G234" t="str">
            <v/>
          </cell>
          <cell r="H234" t="str">
            <v/>
          </cell>
          <cell r="I234" t="str">
            <v/>
          </cell>
          <cell r="J234" t="str">
            <v/>
          </cell>
          <cell r="K234" t="str">
            <v/>
          </cell>
          <cell r="L234" t="str">
            <v/>
          </cell>
          <cell r="M234" t="str">
            <v/>
          </cell>
          <cell r="N234" t="str">
            <v/>
          </cell>
          <cell r="O234">
            <v>119333.58999999962</v>
          </cell>
        </row>
        <row r="235">
          <cell r="C235" t="str">
            <v/>
          </cell>
          <cell r="D235" t="str">
            <v/>
          </cell>
          <cell r="E235" t="str">
            <v/>
          </cell>
          <cell r="F235" t="str">
            <v/>
          </cell>
          <cell r="G235" t="str">
            <v/>
          </cell>
          <cell r="H235" t="str">
            <v/>
          </cell>
          <cell r="I235" t="str">
            <v/>
          </cell>
          <cell r="J235" t="str">
            <v/>
          </cell>
          <cell r="K235" t="str">
            <v/>
          </cell>
          <cell r="L235" t="str">
            <v/>
          </cell>
          <cell r="M235" t="str">
            <v/>
          </cell>
          <cell r="N235" t="str">
            <v/>
          </cell>
          <cell r="O235" t="str">
            <v/>
          </cell>
        </row>
        <row r="236">
          <cell r="C236">
            <v>1398.94</v>
          </cell>
          <cell r="D236">
            <v>168835.34</v>
          </cell>
          <cell r="E236">
            <v>100898.25000000099</v>
          </cell>
          <cell r="F236">
            <v>3781.52</v>
          </cell>
          <cell r="G236">
            <v>201294.76999999862</v>
          </cell>
          <cell r="H236">
            <v>1004.73</v>
          </cell>
          <cell r="I236">
            <v>29.63</v>
          </cell>
          <cell r="J236">
            <v>23728.69</v>
          </cell>
          <cell r="K236">
            <v>5779.7400000000143</v>
          </cell>
          <cell r="L236">
            <v>10930.03</v>
          </cell>
          <cell r="M236">
            <v>16656.32</v>
          </cell>
          <cell r="N236">
            <v>1343.54</v>
          </cell>
          <cell r="O236">
            <v>535681.49999999965</v>
          </cell>
        </row>
        <row r="237">
          <cell r="C237">
            <v>7250.2000000000089</v>
          </cell>
          <cell r="D237">
            <v>476862.02000000083</v>
          </cell>
          <cell r="E237" t="str">
            <v/>
          </cell>
          <cell r="F237" t="str">
            <v/>
          </cell>
          <cell r="G237" t="str">
            <v/>
          </cell>
          <cell r="H237" t="str">
            <v/>
          </cell>
          <cell r="I237" t="str">
            <v/>
          </cell>
          <cell r="J237" t="str">
            <v/>
          </cell>
          <cell r="K237" t="str">
            <v/>
          </cell>
          <cell r="L237" t="str">
            <v/>
          </cell>
          <cell r="M237" t="str">
            <v/>
          </cell>
          <cell r="N237" t="str">
            <v/>
          </cell>
          <cell r="O237">
            <v>484112.22000000085</v>
          </cell>
        </row>
        <row r="238">
          <cell r="C238" t="str">
            <v/>
          </cell>
          <cell r="D238" t="str">
            <v/>
          </cell>
          <cell r="E238" t="str">
            <v/>
          </cell>
          <cell r="F238" t="str">
            <v/>
          </cell>
          <cell r="G238" t="str">
            <v/>
          </cell>
          <cell r="H238" t="str">
            <v/>
          </cell>
          <cell r="I238" t="str">
            <v/>
          </cell>
          <cell r="J238" t="str">
            <v/>
          </cell>
          <cell r="K238" t="str">
            <v/>
          </cell>
          <cell r="L238" t="str">
            <v/>
          </cell>
          <cell r="M238" t="str">
            <v/>
          </cell>
          <cell r="N238" t="str">
            <v/>
          </cell>
          <cell r="O238" t="str">
            <v/>
          </cell>
        </row>
        <row r="239">
          <cell r="C239">
            <v>207.15</v>
          </cell>
          <cell r="D239">
            <v>42283.369999999719</v>
          </cell>
          <cell r="E239">
            <v>21497.37</v>
          </cell>
          <cell r="F239">
            <v>1256.03</v>
          </cell>
          <cell r="G239">
            <v>30083.899999999867</v>
          </cell>
          <cell r="H239">
            <v>1135.44</v>
          </cell>
          <cell r="I239">
            <v>3036.0500000000056</v>
          </cell>
          <cell r="J239">
            <v>8911.3000000000866</v>
          </cell>
          <cell r="K239">
            <v>14769.499999999916</v>
          </cell>
          <cell r="L239">
            <v>13816.840000000317</v>
          </cell>
          <cell r="M239">
            <v>3292.939999999976</v>
          </cell>
          <cell r="N239">
            <v>11801.89</v>
          </cell>
          <cell r="O239">
            <v>152091.77999999985</v>
          </cell>
        </row>
        <row r="240">
          <cell r="C240">
            <v>35770.359999999462</v>
          </cell>
          <cell r="D240">
            <v>58270.529999998835</v>
          </cell>
          <cell r="E240" t="str">
            <v/>
          </cell>
          <cell r="F240" t="str">
            <v/>
          </cell>
          <cell r="G240" t="str">
            <v/>
          </cell>
          <cell r="H240" t="str">
            <v/>
          </cell>
          <cell r="I240" t="str">
            <v/>
          </cell>
          <cell r="J240" t="str">
            <v/>
          </cell>
          <cell r="K240" t="str">
            <v/>
          </cell>
          <cell r="L240" t="str">
            <v/>
          </cell>
          <cell r="M240" t="str">
            <v/>
          </cell>
          <cell r="N240" t="str">
            <v/>
          </cell>
          <cell r="O240">
            <v>94040.889999998297</v>
          </cell>
        </row>
        <row r="241">
          <cell r="C241" t="str">
            <v/>
          </cell>
          <cell r="D241" t="str">
            <v/>
          </cell>
          <cell r="E241" t="str">
            <v/>
          </cell>
          <cell r="F241" t="str">
            <v/>
          </cell>
          <cell r="G241" t="str">
            <v/>
          </cell>
          <cell r="H241" t="str">
            <v/>
          </cell>
          <cell r="I241" t="str">
            <v/>
          </cell>
          <cell r="J241" t="str">
            <v/>
          </cell>
          <cell r="K241" t="str">
            <v/>
          </cell>
          <cell r="L241" t="str">
            <v/>
          </cell>
          <cell r="M241" t="str">
            <v/>
          </cell>
          <cell r="N241" t="str">
            <v/>
          </cell>
          <cell r="O241" t="str">
            <v/>
          </cell>
        </row>
        <row r="242">
          <cell r="C242">
            <v>4124.28</v>
          </cell>
          <cell r="D242">
            <v>285140.20999999996</v>
          </cell>
          <cell r="E242">
            <v>197964.42000000115</v>
          </cell>
          <cell r="F242">
            <v>14295.180000000006</v>
          </cell>
          <cell r="G242">
            <v>247823.57999999842</v>
          </cell>
          <cell r="H242">
            <v>9143.9500000000098</v>
          </cell>
          <cell r="I242">
            <v>14549.809999999976</v>
          </cell>
          <cell r="J242">
            <v>48387.090000000098</v>
          </cell>
          <cell r="K242">
            <v>35289.569999999905</v>
          </cell>
          <cell r="L242">
            <v>29325.560000000325</v>
          </cell>
          <cell r="M242">
            <v>29950.929999999993</v>
          </cell>
          <cell r="N242">
            <v>20538.86</v>
          </cell>
          <cell r="O242">
            <v>936533.43999999983</v>
          </cell>
        </row>
        <row r="243">
          <cell r="C243">
            <v>109753.19999999933</v>
          </cell>
          <cell r="D243">
            <v>671857.66999999946</v>
          </cell>
          <cell r="E243" t="str">
            <v/>
          </cell>
          <cell r="F243" t="str">
            <v/>
          </cell>
          <cell r="G243" t="str">
            <v/>
          </cell>
          <cell r="H243" t="str">
            <v/>
          </cell>
          <cell r="I243" t="str">
            <v/>
          </cell>
          <cell r="J243" t="str">
            <v/>
          </cell>
          <cell r="K243" t="str">
            <v/>
          </cell>
          <cell r="L243" t="str">
            <v/>
          </cell>
          <cell r="M243" t="str">
            <v/>
          </cell>
          <cell r="N243" t="str">
            <v/>
          </cell>
          <cell r="O243">
            <v>781610.86999999883</v>
          </cell>
        </row>
        <row r="244">
          <cell r="C244" t="str">
            <v/>
          </cell>
          <cell r="D244" t="str">
            <v/>
          </cell>
          <cell r="E244" t="str">
            <v/>
          </cell>
          <cell r="F244" t="str">
            <v/>
          </cell>
          <cell r="G244" t="str">
            <v/>
          </cell>
          <cell r="H244" t="str">
            <v/>
          </cell>
          <cell r="I244" t="str">
            <v/>
          </cell>
          <cell r="J244" t="str">
            <v/>
          </cell>
          <cell r="K244" t="str">
            <v/>
          </cell>
          <cell r="L244" t="str">
            <v/>
          </cell>
          <cell r="M244" t="str">
            <v/>
          </cell>
          <cell r="N244" t="str">
            <v/>
          </cell>
          <cell r="O244" t="str">
            <v/>
          </cell>
        </row>
        <row r="247">
          <cell r="D247">
            <v>6.5219545545641286E-2</v>
          </cell>
          <cell r="E247">
            <v>6.2557523278472277E-2</v>
          </cell>
          <cell r="F247">
            <v>6.9212578946394834E-2</v>
          </cell>
          <cell r="G247">
            <v>5.7898984310926459E-2</v>
          </cell>
          <cell r="H247">
            <v>5.6567973177341933E-2</v>
          </cell>
          <cell r="I247">
            <v>5.5902467610549678E-2</v>
          </cell>
          <cell r="J247">
            <v>5.7898984310926452E-2</v>
          </cell>
          <cell r="K247">
            <v>5.124392864300388E-2</v>
          </cell>
          <cell r="L247">
            <v>5.8564489877718715E-2</v>
          </cell>
          <cell r="M247">
            <v>6.3888534412056774E-2</v>
          </cell>
          <cell r="N247">
            <v>5.5902467610549691E-2</v>
          </cell>
          <cell r="O247">
            <v>6.4554039978849051E-2</v>
          </cell>
          <cell r="P247">
            <v>6.0416666666666667E-2</v>
          </cell>
          <cell r="Q247">
            <v>6.4002268273569127E-2</v>
          </cell>
        </row>
        <row r="248">
          <cell r="D248">
            <v>5.3472222222222227E-2</v>
          </cell>
          <cell r="E248">
            <v>5.7638888888888892E-2</v>
          </cell>
          <cell r="F248" t="str">
            <v/>
          </cell>
          <cell r="G248" t="str">
            <v/>
          </cell>
          <cell r="H248" t="str">
            <v/>
          </cell>
          <cell r="I248" t="str">
            <v/>
          </cell>
          <cell r="J248" t="str">
            <v/>
          </cell>
          <cell r="K248" t="str">
            <v/>
          </cell>
          <cell r="L248" t="str">
            <v/>
          </cell>
          <cell r="M248" t="str">
            <v/>
          </cell>
          <cell r="N248" t="str">
            <v/>
          </cell>
          <cell r="O248" t="str">
            <v/>
          </cell>
          <cell r="P248" t="str">
            <v/>
          </cell>
          <cell r="Q248">
            <v>5.5555555555555559E-2</v>
          </cell>
        </row>
        <row r="249">
          <cell r="D249">
            <v>6.455036868524848E-2</v>
          </cell>
          <cell r="E249">
            <v>6.5895168032857832E-2</v>
          </cell>
          <cell r="F249">
            <v>6.65675677066625E-2</v>
          </cell>
          <cell r="G249">
            <v>5.6481572599592425E-2</v>
          </cell>
          <cell r="H249">
            <v>6.2533169663834487E-2</v>
          </cell>
          <cell r="I249">
            <v>6.0515970642420459E-2</v>
          </cell>
          <cell r="J249">
            <v>6.0515970642420459E-2</v>
          </cell>
          <cell r="K249">
            <v>5.3791973904373749E-2</v>
          </cell>
          <cell r="L249">
            <v>5.7153972273397094E-2</v>
          </cell>
          <cell r="M249">
            <v>5.6481572599592439E-2</v>
          </cell>
          <cell r="N249">
            <v>6.7239967380467197E-2</v>
          </cell>
          <cell r="O249">
            <v>7.1274365423295211E-2</v>
          </cell>
          <cell r="P249">
            <v>6.25E-2</v>
          </cell>
          <cell r="Q249">
            <v>6.5158998650245034E-2</v>
          </cell>
        </row>
        <row r="250">
          <cell r="D250">
            <v>5.486111111111111E-2</v>
          </cell>
          <cell r="E250">
            <v>7.013888888888889E-2</v>
          </cell>
          <cell r="F250" t="str">
            <v/>
          </cell>
          <cell r="G250" t="str">
            <v/>
          </cell>
          <cell r="H250" t="str">
            <v/>
          </cell>
          <cell r="I250" t="str">
            <v/>
          </cell>
          <cell r="J250" t="str">
            <v/>
          </cell>
          <cell r="K250" t="str">
            <v/>
          </cell>
          <cell r="L250" t="str">
            <v/>
          </cell>
          <cell r="M250" t="str">
            <v/>
          </cell>
          <cell r="N250" t="str">
            <v/>
          </cell>
          <cell r="O250" t="str">
            <v/>
          </cell>
          <cell r="P250" t="str">
            <v/>
          </cell>
          <cell r="Q250">
            <v>6.1805555555555558E-2</v>
          </cell>
        </row>
        <row r="251">
          <cell r="D251">
            <v>6.3431585368404889E-2</v>
          </cell>
          <cell r="E251">
            <v>6.5569728695429791E-2</v>
          </cell>
          <cell r="F251">
            <v>6.2718870926063264E-2</v>
          </cell>
          <cell r="G251">
            <v>5.5591726502646988E-2</v>
          </cell>
          <cell r="H251">
            <v>6.1293442041380007E-2</v>
          </cell>
          <cell r="I251">
            <v>5.6304440944988612E-2</v>
          </cell>
          <cell r="J251">
            <v>5.8442584272013501E-2</v>
          </cell>
          <cell r="K251">
            <v>5.487901206030537E-2</v>
          </cell>
          <cell r="L251">
            <v>5.986801315669675E-2</v>
          </cell>
          <cell r="M251">
            <v>5.8442584272013494E-2</v>
          </cell>
          <cell r="N251">
            <v>6.2718870926063264E-2</v>
          </cell>
          <cell r="O251">
            <v>6.1293442041380021E-2</v>
          </cell>
          <cell r="P251">
            <v>6.0416666666666667E-2</v>
          </cell>
          <cell r="Q251">
            <v>6.4398267510115806E-2</v>
          </cell>
        </row>
        <row r="252">
          <cell r="D252">
            <v>5.4166666666666669E-2</v>
          </cell>
          <cell r="E252">
            <v>7.3611111111111113E-2</v>
          </cell>
          <cell r="F252" t="str">
            <v/>
          </cell>
          <cell r="G252" t="str">
            <v/>
          </cell>
          <cell r="H252" t="str">
            <v/>
          </cell>
          <cell r="I252" t="str">
            <v/>
          </cell>
          <cell r="J252" t="str">
            <v/>
          </cell>
          <cell r="K252" t="str">
            <v/>
          </cell>
          <cell r="L252" t="str">
            <v/>
          </cell>
          <cell r="M252" t="str">
            <v/>
          </cell>
          <cell r="N252" t="str">
            <v/>
          </cell>
          <cell r="O252" t="str">
            <v/>
          </cell>
          <cell r="P252" t="str">
            <v/>
          </cell>
          <cell r="Q252">
            <v>6.3194444444444442E-2</v>
          </cell>
        </row>
        <row r="253">
          <cell r="D253">
            <v>0.10106747094540529</v>
          </cell>
          <cell r="E253">
            <v>9.0590964810820587E-2</v>
          </cell>
          <cell r="F253">
            <v>9.3056025077781698E-2</v>
          </cell>
          <cell r="G253">
            <v>6.7789157341430373E-2</v>
          </cell>
          <cell r="H253">
            <v>7.8881928542755331E-2</v>
          </cell>
          <cell r="I253">
            <v>6.7172892274690102E-2</v>
          </cell>
          <cell r="J253">
            <v>7.4568073075573421E-2</v>
          </cell>
          <cell r="K253">
            <v>6.4091566940988706E-2</v>
          </cell>
          <cell r="L253">
            <v>9.4288555211262254E-2</v>
          </cell>
          <cell r="M253">
            <v>7.5800603209053963E-2</v>
          </cell>
          <cell r="N253">
            <v>8.6893374410378921E-2</v>
          </cell>
          <cell r="O253">
            <v>9.1823494944301157E-2</v>
          </cell>
          <cell r="P253">
            <v>8.4027777777777785E-2</v>
          </cell>
          <cell r="Q253">
            <v>9.654367596232051E-2</v>
          </cell>
        </row>
        <row r="254">
          <cell r="D254">
            <v>8.5416666666666669E-2</v>
          </cell>
          <cell r="E254">
            <v>9.3055555555555544E-2</v>
          </cell>
          <cell r="F254" t="str">
            <v/>
          </cell>
          <cell r="G254" t="str">
            <v/>
          </cell>
          <cell r="H254" t="str">
            <v/>
          </cell>
          <cell r="I254" t="str">
            <v/>
          </cell>
          <cell r="J254" t="str">
            <v/>
          </cell>
          <cell r="K254" t="str">
            <v/>
          </cell>
          <cell r="L254" t="str">
            <v/>
          </cell>
          <cell r="M254" t="str">
            <v/>
          </cell>
          <cell r="N254" t="str">
            <v/>
          </cell>
          <cell r="O254" t="str">
            <v/>
          </cell>
          <cell r="P254" t="str">
            <v/>
          </cell>
          <cell r="Q254">
            <v>8.8888888888888878E-2</v>
          </cell>
        </row>
        <row r="255">
          <cell r="D255">
            <v>8.5517098430232308E-2</v>
          </cell>
          <cell r="E255">
            <v>7.9038530367335907E-2</v>
          </cell>
          <cell r="F255">
            <v>7.6447103142177369E-2</v>
          </cell>
          <cell r="G255">
            <v>6.219425340380532E-2</v>
          </cell>
          <cell r="H255">
            <v>6.8024964660412066E-2</v>
          </cell>
          <cell r="I255">
            <v>6.4137823822674231E-2</v>
          </cell>
          <cell r="J255">
            <v>6.9320678272991348E-2</v>
          </cell>
          <cell r="K255">
            <v>6.4137823822674231E-2</v>
          </cell>
          <cell r="L255">
            <v>7.4503532723308452E-2</v>
          </cell>
          <cell r="M255">
            <v>6.5433537435253514E-2</v>
          </cell>
          <cell r="N255">
            <v>7.19121054981499E-2</v>
          </cell>
          <cell r="O255">
            <v>7.7094959948467004E-2</v>
          </cell>
          <cell r="P255">
            <v>7.2222222222222215E-2</v>
          </cell>
          <cell r="Q255">
            <v>8.2690629732829576E-2</v>
          </cell>
        </row>
        <row r="256">
          <cell r="D256">
            <v>7.6388888888888881E-2</v>
          </cell>
          <cell r="E256">
            <v>8.0555555555555547E-2</v>
          </cell>
          <cell r="F256" t="str">
            <v/>
          </cell>
          <cell r="G256" t="str">
            <v/>
          </cell>
          <cell r="H256" t="str">
            <v/>
          </cell>
          <cell r="I256" t="str">
            <v/>
          </cell>
          <cell r="J256" t="str">
            <v/>
          </cell>
          <cell r="K256" t="str">
            <v/>
          </cell>
          <cell r="L256" t="str">
            <v/>
          </cell>
          <cell r="M256" t="str">
            <v/>
          </cell>
          <cell r="N256" t="str">
            <v/>
          </cell>
          <cell r="O256" t="str">
            <v/>
          </cell>
          <cell r="P256" t="str">
            <v/>
          </cell>
          <cell r="Q256">
            <v>7.8472222222222221E-2</v>
          </cell>
        </row>
        <row r="257">
          <cell r="D257">
            <v>7.5601698275876622E-2</v>
          </cell>
          <cell r="E257">
            <v>7.2314667916055883E-2</v>
          </cell>
          <cell r="F257">
            <v>7.2314667916055897E-2</v>
          </cell>
          <cell r="G257">
            <v>5.916654647677301E-2</v>
          </cell>
          <cell r="H257">
            <v>6.5083201124450318E-2</v>
          </cell>
          <cell r="I257">
            <v>6.0481358620701295E-2</v>
          </cell>
          <cell r="J257">
            <v>6.3768388980522034E-2</v>
          </cell>
          <cell r="K257">
            <v>5.719432826088057E-2</v>
          </cell>
          <cell r="L257">
            <v>6.8370231484271016E-2</v>
          </cell>
          <cell r="M257">
            <v>6.3110982908557878E-2</v>
          </cell>
          <cell r="N257">
            <v>6.9027637556235172E-2</v>
          </cell>
          <cell r="O257">
            <v>7.2972073988020025E-2</v>
          </cell>
          <cell r="P257">
            <v>6.7361111111111122E-2</v>
          </cell>
          <cell r="Q257">
            <v>7.413581497869097E-2</v>
          </cell>
        </row>
        <row r="258">
          <cell r="D258">
            <v>6.5277777777777782E-2</v>
          </cell>
          <cell r="E258">
            <v>7.4999999999999997E-2</v>
          </cell>
          <cell r="F258" t="str">
            <v/>
          </cell>
          <cell r="G258" t="str">
            <v/>
          </cell>
          <cell r="H258" t="str">
            <v/>
          </cell>
          <cell r="I258" t="str">
            <v/>
          </cell>
          <cell r="J258" t="str">
            <v/>
          </cell>
          <cell r="K258" t="str">
            <v/>
          </cell>
          <cell r="L258" t="str">
            <v/>
          </cell>
          <cell r="M258" t="str">
            <v/>
          </cell>
          <cell r="N258" t="str">
            <v/>
          </cell>
          <cell r="O258" t="str">
            <v/>
          </cell>
          <cell r="P258" t="str">
            <v/>
          </cell>
          <cell r="Q258">
            <v>6.9444444444444448E-2</v>
          </cell>
        </row>
        <row r="261">
          <cell r="D261">
            <v>9.041835357624832E-2</v>
          </cell>
          <cell r="E261">
            <v>8.4089695675387086E-2</v>
          </cell>
          <cell r="F261">
            <v>0.10997442455242967</v>
          </cell>
          <cell r="G261">
            <v>6.0132890365448506E-2</v>
          </cell>
          <cell r="H261">
            <v>5.4968944099378879E-2</v>
          </cell>
          <cell r="I261">
            <v>4.7718564959944268E-2</v>
          </cell>
          <cell r="J261">
            <v>5.3948832035595105E-2</v>
          </cell>
          <cell r="K261">
            <v>3.4193347839602116E-2</v>
          </cell>
          <cell r="L261">
            <v>5.9294396679513785E-2</v>
          </cell>
          <cell r="M261">
            <v>7.899603698811096E-2</v>
          </cell>
          <cell r="N261">
            <v>5.5419722901385492E-2</v>
          </cell>
          <cell r="O261">
            <v>8.6770981507823614E-2</v>
          </cell>
          <cell r="P261">
            <v>7.0000000000000007E-2</v>
          </cell>
          <cell r="Q261">
            <v>8.7525941406743593E-2</v>
          </cell>
        </row>
        <row r="262">
          <cell r="D262">
            <v>4.4228217602830605E-2</v>
          </cell>
          <cell r="E262">
            <v>7.7257610642107954E-2</v>
          </cell>
          <cell r="F262" t="str">
            <v/>
          </cell>
          <cell r="G262" t="str">
            <v/>
          </cell>
          <cell r="H262" t="str">
            <v/>
          </cell>
          <cell r="I262" t="str">
            <v/>
          </cell>
          <cell r="J262" t="str">
            <v/>
          </cell>
          <cell r="K262" t="str">
            <v/>
          </cell>
          <cell r="L262" t="str">
            <v/>
          </cell>
          <cell r="M262" t="str">
            <v/>
          </cell>
          <cell r="N262" t="str">
            <v/>
          </cell>
          <cell r="O262" t="str">
            <v/>
          </cell>
          <cell r="P262" t="str">
            <v/>
          </cell>
          <cell r="Q262">
            <v>5.9542165816629106E-2</v>
          </cell>
        </row>
        <row r="263">
          <cell r="D263">
            <v>9.1189900617781358E-2</v>
          </cell>
          <cell r="E263">
            <v>0.10201429499675113</v>
          </cell>
          <cell r="F263">
            <v>0.10359006800569349</v>
          </cell>
          <cell r="G263">
            <v>5.5502846299810248E-2</v>
          </cell>
          <cell r="H263">
            <v>7.9365079365079361E-2</v>
          </cell>
          <cell r="I263">
            <v>6.6468253968253968E-2</v>
          </cell>
          <cell r="J263">
            <v>6.9801026957637999E-2</v>
          </cell>
          <cell r="K263">
            <v>4.6008119079837616E-2</v>
          </cell>
          <cell r="L263">
            <v>5.7707055214723926E-2</v>
          </cell>
          <cell r="M263">
            <v>5.4936896807720861E-2</v>
          </cell>
          <cell r="N263">
            <v>8.761804826862539E-2</v>
          </cell>
          <cell r="O263">
            <v>0.11484632272228321</v>
          </cell>
          <cell r="P263">
            <v>0.08</v>
          </cell>
          <cell r="Q263">
            <v>9.6070156187354025E-2</v>
          </cell>
        </row>
        <row r="264">
          <cell r="D264">
            <v>3.3375117518019429E-2</v>
          </cell>
          <cell r="E264">
            <v>9.9113300492610842E-2</v>
          </cell>
          <cell r="F264" t="str">
            <v/>
          </cell>
          <cell r="G264" t="str">
            <v/>
          </cell>
          <cell r="H264" t="str">
            <v/>
          </cell>
          <cell r="I264" t="str">
            <v/>
          </cell>
          <cell r="J264" t="str">
            <v/>
          </cell>
          <cell r="K264" t="str">
            <v/>
          </cell>
          <cell r="L264" t="str">
            <v/>
          </cell>
          <cell r="M264" t="str">
            <v/>
          </cell>
          <cell r="N264" t="str">
            <v/>
          </cell>
          <cell r="O264" t="str">
            <v/>
          </cell>
          <cell r="P264" t="str">
            <v/>
          </cell>
          <cell r="Q264">
            <v>6.2494544819760842E-2</v>
          </cell>
        </row>
        <row r="265">
          <cell r="D265">
            <v>8.5935414998665596E-2</v>
          </cell>
          <cell r="E265">
            <v>9.5569210866752907E-2</v>
          </cell>
          <cell r="F265">
            <v>8.7529785544082611E-2</v>
          </cell>
          <cell r="G265">
            <v>4.8173515981735159E-2</v>
          </cell>
          <cell r="H265">
            <v>7.1902418146800776E-2</v>
          </cell>
          <cell r="I265">
            <v>5.1085288313966234E-2</v>
          </cell>
          <cell r="J265">
            <v>6.1032863849765258E-2</v>
          </cell>
          <cell r="K265">
            <v>4.4794188861985475E-2</v>
          </cell>
          <cell r="L265">
            <v>6.5947242206235018E-2</v>
          </cell>
          <cell r="M265">
            <v>5.6557221484152591E-2</v>
          </cell>
          <cell r="N265">
            <v>7.5991575991575994E-2</v>
          </cell>
          <cell r="O265">
            <v>7.2732900030950176E-2</v>
          </cell>
          <cell r="P265">
            <v>7.0000000000000007E-2</v>
          </cell>
          <cell r="Q265">
            <v>9.024836981454383E-2</v>
          </cell>
        </row>
        <row r="266">
          <cell r="D266">
            <v>4.154103852596315E-2</v>
          </cell>
          <cell r="E266">
            <v>0.13534256832646949</v>
          </cell>
          <cell r="F266" t="str">
            <v/>
          </cell>
          <cell r="G266" t="str">
            <v/>
          </cell>
          <cell r="H266" t="str">
            <v/>
          </cell>
          <cell r="I266" t="str">
            <v/>
          </cell>
          <cell r="J266" t="str">
            <v/>
          </cell>
          <cell r="K266" t="str">
            <v/>
          </cell>
          <cell r="L266" t="str">
            <v/>
          </cell>
          <cell r="M266" t="str">
            <v/>
          </cell>
          <cell r="N266" t="str">
            <v/>
          </cell>
          <cell r="O266" t="str">
            <v/>
          </cell>
          <cell r="P266" t="str">
            <v/>
          </cell>
          <cell r="Q266">
            <v>8.5838048090523339E-2</v>
          </cell>
        </row>
        <row r="267">
          <cell r="D267">
            <v>0.23685887225230964</v>
          </cell>
          <cell r="E267">
            <v>0.20519807168308532</v>
          </cell>
          <cell r="F267">
            <v>0.21173311299318323</v>
          </cell>
          <cell r="G267">
            <v>0.10869565217391304</v>
          </cell>
          <cell r="H267">
            <v>0.14956162970603404</v>
          </cell>
          <cell r="I267">
            <v>0.10567164179104478</v>
          </cell>
          <cell r="J267">
            <v>0.13620729190552625</v>
          </cell>
          <cell r="K267">
            <v>9.4003241491085895E-2</v>
          </cell>
          <cell r="L267">
            <v>0.17137853390042532</v>
          </cell>
          <cell r="M267">
            <v>0.14874677910517686</v>
          </cell>
          <cell r="N267">
            <v>0.1817429103705237</v>
          </cell>
          <cell r="O267">
            <v>0.19949856733524354</v>
          </cell>
          <cell r="P267">
            <v>0.17</v>
          </cell>
          <cell r="Q267">
            <v>0.2232103978907222</v>
          </cell>
        </row>
        <row r="268">
          <cell r="D268">
            <v>0.19344262295081968</v>
          </cell>
          <cell r="E268">
            <v>0.20984759671746775</v>
          </cell>
          <cell r="F268" t="str">
            <v/>
          </cell>
          <cell r="G268" t="str">
            <v/>
          </cell>
          <cell r="H268" t="str">
            <v/>
          </cell>
          <cell r="I268" t="str">
            <v/>
          </cell>
          <cell r="J268" t="str">
            <v/>
          </cell>
          <cell r="K268" t="str">
            <v/>
          </cell>
          <cell r="L268" t="str">
            <v/>
          </cell>
          <cell r="M268" t="str">
            <v/>
          </cell>
          <cell r="N268" t="str">
            <v/>
          </cell>
          <cell r="O268" t="str">
            <v/>
          </cell>
          <cell r="P268" t="str">
            <v/>
          </cell>
          <cell r="Q268">
            <v>0.20084656084656086</v>
          </cell>
        </row>
        <row r="269">
          <cell r="D269">
            <v>0.17434601664684898</v>
          </cell>
          <cell r="E269">
            <v>0.14710966007297868</v>
          </cell>
          <cell r="F269">
            <v>0.13589695725219339</v>
          </cell>
          <cell r="G269">
            <v>7.4719800747198001E-2</v>
          </cell>
          <cell r="H269">
            <v>9.6694400719586238E-2</v>
          </cell>
          <cell r="I269">
            <v>8.2042330351298279E-2</v>
          </cell>
          <cell r="J269">
            <v>0.10849557522123894</v>
          </cell>
          <cell r="K269">
            <v>8.9296762219014225E-2</v>
          </cell>
          <cell r="L269">
            <v>0.12228915662650602</v>
          </cell>
          <cell r="M269">
            <v>9.8231087692886715E-2</v>
          </cell>
          <cell r="N269">
            <v>0.1227248152820328</v>
          </cell>
          <cell r="O269">
            <v>0.14745437079731027</v>
          </cell>
          <cell r="P269">
            <v>0.12</v>
          </cell>
          <cell r="Q269">
            <v>0.16244325460299494</v>
          </cell>
        </row>
        <row r="270">
          <cell r="D270">
            <v>0.14729072303304816</v>
          </cell>
          <cell r="E270">
            <v>0.16195230171935662</v>
          </cell>
          <cell r="F270" t="str">
            <v/>
          </cell>
          <cell r="G270" t="str">
            <v/>
          </cell>
          <cell r="H270" t="str">
            <v/>
          </cell>
          <cell r="I270" t="str">
            <v/>
          </cell>
          <cell r="J270" t="str">
            <v/>
          </cell>
          <cell r="K270" t="str">
            <v/>
          </cell>
          <cell r="L270" t="str">
            <v/>
          </cell>
          <cell r="M270" t="str">
            <v/>
          </cell>
          <cell r="N270" t="str">
            <v/>
          </cell>
          <cell r="O270" t="str">
            <v/>
          </cell>
          <cell r="P270" t="str">
            <v/>
          </cell>
          <cell r="Q270">
            <v>0.1542656112576957</v>
          </cell>
        </row>
        <row r="271">
          <cell r="D271">
            <v>0.13430769230769229</v>
          </cell>
          <cell r="E271">
            <v>0.12381498470948012</v>
          </cell>
          <cell r="F271">
            <v>0.12516758528228811</v>
          </cell>
          <cell r="G271">
            <v>6.712890009454775E-2</v>
          </cell>
          <cell r="H271">
            <v>8.920365720782604E-2</v>
          </cell>
          <cell r="I271">
            <v>6.9505414105940883E-2</v>
          </cell>
          <cell r="J271">
            <v>8.4481282590084833E-2</v>
          </cell>
          <cell r="K271">
            <v>6.1378401708236788E-2</v>
          </cell>
          <cell r="L271">
            <v>9.3765146508041422E-2</v>
          </cell>
          <cell r="M271">
            <v>8.4792779364882206E-2</v>
          </cell>
          <cell r="N271">
            <v>0.1045703125</v>
          </cell>
          <cell r="O271">
            <v>0.12360076185384436</v>
          </cell>
          <cell r="P271">
            <v>0.1</v>
          </cell>
          <cell r="Q271">
            <v>0.12962134240662315</v>
          </cell>
        </row>
        <row r="272">
          <cell r="D272">
            <v>9.1995474473200389E-2</v>
          </cell>
          <cell r="E272">
            <v>0.1381999752403747</v>
          </cell>
          <cell r="F272" t="str">
            <v/>
          </cell>
          <cell r="G272" t="str">
            <v/>
          </cell>
          <cell r="H272" t="str">
            <v/>
          </cell>
          <cell r="I272" t="str">
            <v/>
          </cell>
          <cell r="J272" t="str">
            <v/>
          </cell>
          <cell r="K272" t="str">
            <v/>
          </cell>
          <cell r="L272" t="str">
            <v/>
          </cell>
          <cell r="M272" t="str">
            <v/>
          </cell>
          <cell r="N272" t="str">
            <v/>
          </cell>
          <cell r="O272" t="str">
            <v/>
          </cell>
          <cell r="P272" t="str">
            <v/>
          </cell>
          <cell r="Q272">
            <v>0.1133156882533275</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row r="2">
          <cell r="D2">
            <v>29.8</v>
          </cell>
          <cell r="E2">
            <v>22.4</v>
          </cell>
          <cell r="F2" t="str">
            <v/>
          </cell>
          <cell r="G2" t="str">
            <v/>
          </cell>
          <cell r="H2" t="str">
            <v/>
          </cell>
          <cell r="I2" t="str">
            <v/>
          </cell>
          <cell r="J2" t="str">
            <v/>
          </cell>
          <cell r="K2" t="str">
            <v/>
          </cell>
          <cell r="L2" t="str">
            <v/>
          </cell>
          <cell r="M2" t="str">
            <v/>
          </cell>
          <cell r="N2" t="str">
            <v/>
          </cell>
          <cell r="O2" t="str">
            <v/>
          </cell>
          <cell r="P2">
            <v>24.741772151898733</v>
          </cell>
          <cell r="V2">
            <v>10545</v>
          </cell>
          <cell r="W2">
            <v>10165</v>
          </cell>
          <cell r="X2" t="str">
            <v/>
          </cell>
          <cell r="Y2" t="str">
            <v/>
          </cell>
          <cell r="Z2" t="str">
            <v/>
          </cell>
          <cell r="AA2" t="str">
            <v/>
          </cell>
          <cell r="AB2" t="str">
            <v/>
          </cell>
          <cell r="AC2" t="str">
            <v/>
          </cell>
          <cell r="AD2" t="str">
            <v/>
          </cell>
          <cell r="AE2" t="str">
            <v/>
          </cell>
          <cell r="AF2" t="str">
            <v/>
          </cell>
          <cell r="AG2" t="str">
            <v/>
          </cell>
          <cell r="AH2">
            <v>20710</v>
          </cell>
        </row>
        <row r="3">
          <cell r="D3">
            <v>25</v>
          </cell>
          <cell r="E3">
            <v>54</v>
          </cell>
          <cell r="F3" t="str">
            <v/>
          </cell>
          <cell r="G3" t="str">
            <v/>
          </cell>
          <cell r="H3" t="str">
            <v/>
          </cell>
          <cell r="I3" t="str">
            <v/>
          </cell>
          <cell r="J3" t="str">
            <v/>
          </cell>
          <cell r="K3" t="str">
            <v/>
          </cell>
          <cell r="L3" t="str">
            <v/>
          </cell>
          <cell r="M3" t="str">
            <v/>
          </cell>
          <cell r="N3" t="str">
            <v/>
          </cell>
          <cell r="O3" t="str">
            <v/>
          </cell>
          <cell r="P3">
            <v>79</v>
          </cell>
          <cell r="V3">
            <v>4896</v>
          </cell>
          <cell r="W3">
            <v>5356</v>
          </cell>
          <cell r="X3" t="str">
            <v/>
          </cell>
          <cell r="Y3" t="str">
            <v/>
          </cell>
          <cell r="Z3" t="str">
            <v/>
          </cell>
          <cell r="AA3" t="str">
            <v/>
          </cell>
          <cell r="AB3" t="str">
            <v/>
          </cell>
          <cell r="AC3" t="str">
            <v/>
          </cell>
          <cell r="AD3" t="str">
            <v/>
          </cell>
          <cell r="AE3" t="str">
            <v/>
          </cell>
          <cell r="AF3" t="str">
            <v/>
          </cell>
          <cell r="AG3" t="str">
            <v/>
          </cell>
          <cell r="AH3">
            <v>10252</v>
          </cell>
        </row>
        <row r="4">
          <cell r="D4">
            <v>17.11</v>
          </cell>
          <cell r="E4">
            <v>18.5</v>
          </cell>
          <cell r="F4" t="str">
            <v/>
          </cell>
          <cell r="G4" t="str">
            <v/>
          </cell>
          <cell r="H4" t="str">
            <v/>
          </cell>
          <cell r="I4" t="str">
            <v/>
          </cell>
          <cell r="J4" t="str">
            <v/>
          </cell>
          <cell r="K4" t="str">
            <v/>
          </cell>
          <cell r="L4" t="str">
            <v/>
          </cell>
          <cell r="M4" t="str">
            <v/>
          </cell>
          <cell r="N4" t="str">
            <v/>
          </cell>
          <cell r="O4" t="str">
            <v/>
          </cell>
          <cell r="P4">
            <v>17.894102564102564</v>
          </cell>
          <cell r="V4">
            <v>0.46429587482219059</v>
          </cell>
          <cell r="W4">
            <v>0.52690605017215941</v>
          </cell>
          <cell r="X4" t="str">
            <v/>
          </cell>
          <cell r="Y4" t="str">
            <v/>
          </cell>
          <cell r="Z4" t="str">
            <v/>
          </cell>
          <cell r="AA4" t="str">
            <v/>
          </cell>
          <cell r="AB4" t="str">
            <v/>
          </cell>
          <cell r="AC4" t="str">
            <v/>
          </cell>
          <cell r="AD4" t="str">
            <v/>
          </cell>
          <cell r="AE4" t="str">
            <v/>
          </cell>
          <cell r="AF4" t="str">
            <v/>
          </cell>
          <cell r="AG4" t="str">
            <v/>
          </cell>
          <cell r="AH4">
            <v>0.4950265572187349</v>
          </cell>
        </row>
        <row r="5">
          <cell r="D5">
            <v>34</v>
          </cell>
          <cell r="E5">
            <v>44</v>
          </cell>
          <cell r="F5" t="str">
            <v/>
          </cell>
          <cell r="G5" t="str">
            <v/>
          </cell>
          <cell r="H5" t="str">
            <v/>
          </cell>
          <cell r="I5" t="str">
            <v/>
          </cell>
          <cell r="J5" t="str">
            <v/>
          </cell>
          <cell r="K5" t="str">
            <v/>
          </cell>
          <cell r="L5" t="str">
            <v/>
          </cell>
          <cell r="M5" t="str">
            <v/>
          </cell>
          <cell r="N5" t="str">
            <v/>
          </cell>
          <cell r="O5" t="str">
            <v/>
          </cell>
          <cell r="P5">
            <v>78</v>
          </cell>
          <cell r="V5">
            <v>0.47</v>
          </cell>
          <cell r="W5">
            <v>0.47</v>
          </cell>
          <cell r="X5">
            <v>0.47</v>
          </cell>
          <cell r="Y5">
            <v>0.47</v>
          </cell>
          <cell r="Z5">
            <v>0.47</v>
          </cell>
          <cell r="AA5">
            <v>0.47</v>
          </cell>
          <cell r="AB5">
            <v>0.47</v>
          </cell>
          <cell r="AC5">
            <v>0.47</v>
          </cell>
          <cell r="AD5">
            <v>0.47</v>
          </cell>
          <cell r="AE5">
            <v>0.47</v>
          </cell>
          <cell r="AF5">
            <v>0.47</v>
          </cell>
          <cell r="AG5">
            <v>0.47</v>
          </cell>
          <cell r="AH5">
            <v>0.47</v>
          </cell>
        </row>
        <row r="6">
          <cell r="D6">
            <v>24.3</v>
          </cell>
          <cell r="E6">
            <v>20.7</v>
          </cell>
          <cell r="F6" t="str">
            <v/>
          </cell>
          <cell r="G6" t="str">
            <v/>
          </cell>
          <cell r="H6" t="str">
            <v/>
          </cell>
          <cell r="I6" t="str">
            <v/>
          </cell>
          <cell r="J6" t="str">
            <v/>
          </cell>
          <cell r="K6" t="str">
            <v/>
          </cell>
          <cell r="L6" t="str">
            <v/>
          </cell>
          <cell r="M6" t="str">
            <v/>
          </cell>
          <cell r="N6" t="str">
            <v/>
          </cell>
          <cell r="O6" t="str">
            <v/>
          </cell>
          <cell r="P6">
            <v>22.41764705882353</v>
          </cell>
          <cell r="V6">
            <v>18607</v>
          </cell>
          <cell r="W6">
            <v>19067</v>
          </cell>
          <cell r="X6" t="str">
            <v/>
          </cell>
          <cell r="Y6" t="str">
            <v/>
          </cell>
          <cell r="Z6" t="str">
            <v/>
          </cell>
          <cell r="AA6" t="str">
            <v/>
          </cell>
          <cell r="AB6" t="str">
            <v/>
          </cell>
          <cell r="AC6" t="str">
            <v/>
          </cell>
          <cell r="AD6" t="str">
            <v/>
          </cell>
          <cell r="AE6" t="str">
            <v/>
          </cell>
          <cell r="AF6" t="str">
            <v/>
          </cell>
          <cell r="AG6" t="str">
            <v/>
          </cell>
          <cell r="AH6">
            <v>37674</v>
          </cell>
        </row>
        <row r="7">
          <cell r="D7">
            <v>73</v>
          </cell>
          <cell r="E7">
            <v>80</v>
          </cell>
          <cell r="F7" t="str">
            <v/>
          </cell>
          <cell r="G7" t="str">
            <v/>
          </cell>
          <cell r="H7" t="str">
            <v/>
          </cell>
          <cell r="I7" t="str">
            <v/>
          </cell>
          <cell r="J7" t="str">
            <v/>
          </cell>
          <cell r="K7" t="str">
            <v/>
          </cell>
          <cell r="L7" t="str">
            <v/>
          </cell>
          <cell r="M7" t="str">
            <v/>
          </cell>
          <cell r="N7" t="str">
            <v/>
          </cell>
          <cell r="O7" t="str">
            <v/>
          </cell>
          <cell r="P7">
            <v>153</v>
          </cell>
          <cell r="V7">
            <v>7595</v>
          </cell>
          <cell r="W7">
            <v>8815</v>
          </cell>
          <cell r="X7" t="str">
            <v/>
          </cell>
          <cell r="Y7" t="str">
            <v/>
          </cell>
          <cell r="Z7" t="str">
            <v/>
          </cell>
          <cell r="AA7" t="str">
            <v/>
          </cell>
          <cell r="AB7" t="str">
            <v/>
          </cell>
          <cell r="AC7" t="str">
            <v/>
          </cell>
          <cell r="AD7" t="str">
            <v/>
          </cell>
          <cell r="AE7" t="str">
            <v/>
          </cell>
          <cell r="AF7" t="str">
            <v/>
          </cell>
          <cell r="AG7" t="str">
            <v/>
          </cell>
          <cell r="AH7">
            <v>16410</v>
          </cell>
        </row>
        <row r="8">
          <cell r="D8">
            <v>31.99</v>
          </cell>
          <cell r="E8">
            <v>27.6</v>
          </cell>
          <cell r="F8" t="str">
            <v/>
          </cell>
          <cell r="G8" t="str">
            <v/>
          </cell>
          <cell r="H8" t="str">
            <v/>
          </cell>
          <cell r="I8" t="str">
            <v/>
          </cell>
          <cell r="J8" t="str">
            <v/>
          </cell>
          <cell r="K8" t="str">
            <v/>
          </cell>
          <cell r="L8" t="str">
            <v/>
          </cell>
          <cell r="M8" t="str">
            <v/>
          </cell>
          <cell r="N8" t="str">
            <v/>
          </cell>
          <cell r="O8" t="str">
            <v/>
          </cell>
          <cell r="P8">
            <v>29.165130434782608</v>
          </cell>
          <cell r="V8">
            <v>0.40817971731068953</v>
          </cell>
          <cell r="W8">
            <v>0.46231709235852519</v>
          </cell>
          <cell r="X8" t="str">
            <v/>
          </cell>
          <cell r="Y8" t="str">
            <v/>
          </cell>
          <cell r="Z8" t="str">
            <v/>
          </cell>
          <cell r="AA8" t="str">
            <v/>
          </cell>
          <cell r="AB8" t="str">
            <v/>
          </cell>
          <cell r="AC8" t="str">
            <v/>
          </cell>
          <cell r="AD8" t="str">
            <v/>
          </cell>
          <cell r="AE8" t="str">
            <v/>
          </cell>
          <cell r="AF8" t="str">
            <v/>
          </cell>
          <cell r="AG8" t="str">
            <v/>
          </cell>
          <cell r="AH8">
            <v>0.43557891383978342</v>
          </cell>
        </row>
        <row r="9">
          <cell r="D9">
            <v>41</v>
          </cell>
          <cell r="E9">
            <v>74</v>
          </cell>
          <cell r="F9" t="str">
            <v/>
          </cell>
          <cell r="G9" t="str">
            <v/>
          </cell>
          <cell r="H9" t="str">
            <v/>
          </cell>
          <cell r="I9" t="str">
            <v/>
          </cell>
          <cell r="J9" t="str">
            <v/>
          </cell>
          <cell r="K9" t="str">
            <v/>
          </cell>
          <cell r="L9" t="str">
            <v/>
          </cell>
          <cell r="M9" t="str">
            <v/>
          </cell>
          <cell r="N9" t="str">
            <v/>
          </cell>
          <cell r="O9" t="str">
            <v/>
          </cell>
          <cell r="P9">
            <v>115</v>
          </cell>
          <cell r="V9">
            <v>0.45</v>
          </cell>
          <cell r="W9">
            <v>0.45</v>
          </cell>
          <cell r="X9">
            <v>0.45</v>
          </cell>
          <cell r="Y9">
            <v>0.45</v>
          </cell>
          <cell r="Z9">
            <v>0.45</v>
          </cell>
          <cell r="AA9">
            <v>0.45</v>
          </cell>
          <cell r="AB9">
            <v>0.45</v>
          </cell>
          <cell r="AC9">
            <v>0.45</v>
          </cell>
          <cell r="AD9">
            <v>0.45</v>
          </cell>
          <cell r="AE9">
            <v>0.45</v>
          </cell>
          <cell r="AF9">
            <v>0.45</v>
          </cell>
          <cell r="AG9">
            <v>0.45</v>
          </cell>
          <cell r="AH9">
            <v>0.45</v>
          </cell>
        </row>
        <row r="10">
          <cell r="D10">
            <v>16.36</v>
          </cell>
          <cell r="E10">
            <v>28.9</v>
          </cell>
          <cell r="F10" t="str">
            <v/>
          </cell>
          <cell r="G10" t="str">
            <v/>
          </cell>
          <cell r="H10" t="str">
            <v/>
          </cell>
          <cell r="I10" t="str">
            <v/>
          </cell>
          <cell r="J10" t="str">
            <v/>
          </cell>
          <cell r="K10" t="str">
            <v/>
          </cell>
          <cell r="L10" t="str">
            <v/>
          </cell>
          <cell r="M10" t="str">
            <v/>
          </cell>
          <cell r="N10" t="str">
            <v/>
          </cell>
          <cell r="O10" t="str">
            <v/>
          </cell>
          <cell r="P10">
            <v>24.72</v>
          </cell>
          <cell r="V10">
            <v>17952</v>
          </cell>
          <cell r="W10">
            <v>17664</v>
          </cell>
          <cell r="X10" t="str">
            <v/>
          </cell>
          <cell r="Y10" t="str">
            <v/>
          </cell>
          <cell r="Z10" t="str">
            <v/>
          </cell>
          <cell r="AA10" t="str">
            <v/>
          </cell>
          <cell r="AB10" t="str">
            <v/>
          </cell>
          <cell r="AC10" t="str">
            <v/>
          </cell>
          <cell r="AD10" t="str">
            <v/>
          </cell>
          <cell r="AE10" t="str">
            <v/>
          </cell>
          <cell r="AF10" t="str">
            <v/>
          </cell>
          <cell r="AG10" t="str">
            <v/>
          </cell>
          <cell r="AH10">
            <v>35616</v>
          </cell>
        </row>
        <row r="11">
          <cell r="D11">
            <v>23</v>
          </cell>
          <cell r="E11">
            <v>46</v>
          </cell>
          <cell r="F11" t="str">
            <v/>
          </cell>
          <cell r="G11" t="str">
            <v/>
          </cell>
          <cell r="H11" t="str">
            <v/>
          </cell>
          <cell r="I11" t="str">
            <v/>
          </cell>
          <cell r="J11" t="str">
            <v/>
          </cell>
          <cell r="K11" t="str">
            <v/>
          </cell>
          <cell r="L11" t="str">
            <v/>
          </cell>
          <cell r="M11" t="str">
            <v/>
          </cell>
          <cell r="N11" t="str">
            <v/>
          </cell>
          <cell r="O11" t="str">
            <v/>
          </cell>
          <cell r="P11">
            <v>69</v>
          </cell>
          <cell r="V11">
            <v>8930</v>
          </cell>
          <cell r="W11">
            <v>10259</v>
          </cell>
          <cell r="X11" t="str">
            <v/>
          </cell>
          <cell r="Y11" t="str">
            <v/>
          </cell>
          <cell r="Z11" t="str">
            <v/>
          </cell>
          <cell r="AA11" t="str">
            <v/>
          </cell>
          <cell r="AB11" t="str">
            <v/>
          </cell>
          <cell r="AC11" t="str">
            <v/>
          </cell>
          <cell r="AD11" t="str">
            <v/>
          </cell>
          <cell r="AE11" t="str">
            <v/>
          </cell>
          <cell r="AF11" t="str">
            <v/>
          </cell>
          <cell r="AG11" t="str">
            <v/>
          </cell>
          <cell r="AH11">
            <v>19189</v>
          </cell>
        </row>
        <row r="12">
          <cell r="D12">
            <v>23.41</v>
          </cell>
          <cell r="E12">
            <v>21.2</v>
          </cell>
          <cell r="F12" t="str">
            <v/>
          </cell>
          <cell r="G12" t="str">
            <v/>
          </cell>
          <cell r="H12" t="str">
            <v/>
          </cell>
          <cell r="I12" t="str">
            <v/>
          </cell>
          <cell r="J12" t="str">
            <v/>
          </cell>
          <cell r="K12" t="str">
            <v/>
          </cell>
          <cell r="L12" t="str">
            <v/>
          </cell>
          <cell r="M12" t="str">
            <v/>
          </cell>
          <cell r="N12" t="str">
            <v/>
          </cell>
          <cell r="O12" t="str">
            <v/>
          </cell>
          <cell r="P12">
            <v>22.076842105263157</v>
          </cell>
          <cell r="V12">
            <v>0.49743761140819964</v>
          </cell>
          <cell r="W12">
            <v>0.58078577898550721</v>
          </cell>
          <cell r="X12" t="str">
            <v/>
          </cell>
          <cell r="Y12" t="str">
            <v/>
          </cell>
          <cell r="Z12" t="str">
            <v/>
          </cell>
          <cell r="AA12" t="str">
            <v/>
          </cell>
          <cell r="AB12" t="str">
            <v/>
          </cell>
          <cell r="AC12" t="str">
            <v/>
          </cell>
          <cell r="AD12" t="str">
            <v/>
          </cell>
          <cell r="AE12" t="str">
            <v/>
          </cell>
          <cell r="AF12" t="str">
            <v/>
          </cell>
          <cell r="AG12" t="str">
            <v/>
          </cell>
          <cell r="AH12">
            <v>0.53877470799640614</v>
          </cell>
        </row>
        <row r="13">
          <cell r="D13">
            <v>196</v>
          </cell>
          <cell r="E13">
            <v>298</v>
          </cell>
          <cell r="F13" t="str">
            <v/>
          </cell>
          <cell r="G13" t="str">
            <v/>
          </cell>
          <cell r="H13" t="str">
            <v/>
          </cell>
          <cell r="I13" t="str">
            <v/>
          </cell>
          <cell r="J13" t="str">
            <v/>
          </cell>
          <cell r="K13" t="str">
            <v/>
          </cell>
          <cell r="L13" t="str">
            <v/>
          </cell>
          <cell r="M13" t="str">
            <v/>
          </cell>
          <cell r="N13" t="str">
            <v/>
          </cell>
          <cell r="O13" t="str">
            <v/>
          </cell>
          <cell r="P13">
            <v>494</v>
          </cell>
          <cell r="V13">
            <v>0.51590000000000003</v>
          </cell>
          <cell r="W13">
            <v>0.51590000000000003</v>
          </cell>
          <cell r="X13">
            <v>0.51590000000000003</v>
          </cell>
          <cell r="Y13">
            <v>0.51590000000000003</v>
          </cell>
          <cell r="Z13">
            <v>0.51590000000000003</v>
          </cell>
          <cell r="AA13">
            <v>0.51590000000000003</v>
          </cell>
          <cell r="AB13">
            <v>0.51590000000000003</v>
          </cell>
          <cell r="AC13">
            <v>0.51590000000000003</v>
          </cell>
          <cell r="AD13">
            <v>0.51590000000000003</v>
          </cell>
          <cell r="AE13">
            <v>0.51590000000000003</v>
          </cell>
          <cell r="AF13">
            <v>0.51590000000000003</v>
          </cell>
          <cell r="AG13">
            <v>0.51590000000000003</v>
          </cell>
          <cell r="AH13">
            <v>0.51590000000000003</v>
          </cell>
        </row>
        <row r="14">
          <cell r="V14">
            <v>10799</v>
          </cell>
          <cell r="W14">
            <v>11883</v>
          </cell>
          <cell r="X14" t="str">
            <v/>
          </cell>
          <cell r="Y14" t="str">
            <v/>
          </cell>
          <cell r="Z14" t="str">
            <v/>
          </cell>
          <cell r="AA14" t="str">
            <v/>
          </cell>
          <cell r="AB14" t="str">
            <v/>
          </cell>
          <cell r="AC14" t="str">
            <v/>
          </cell>
          <cell r="AD14" t="str">
            <v/>
          </cell>
          <cell r="AE14" t="str">
            <v/>
          </cell>
          <cell r="AF14" t="str">
            <v/>
          </cell>
          <cell r="AG14" t="str">
            <v/>
          </cell>
          <cell r="AH14">
            <v>22682</v>
          </cell>
        </row>
        <row r="15">
          <cell r="V15">
            <v>4353</v>
          </cell>
          <cell r="W15">
            <v>5228</v>
          </cell>
          <cell r="X15" t="str">
            <v/>
          </cell>
          <cell r="Y15" t="str">
            <v/>
          </cell>
          <cell r="Z15" t="str">
            <v/>
          </cell>
          <cell r="AA15" t="str">
            <v/>
          </cell>
          <cell r="AB15" t="str">
            <v/>
          </cell>
          <cell r="AC15" t="str">
            <v/>
          </cell>
          <cell r="AD15" t="str">
            <v/>
          </cell>
          <cell r="AE15" t="str">
            <v/>
          </cell>
          <cell r="AF15" t="str">
            <v/>
          </cell>
          <cell r="AG15" t="str">
            <v/>
          </cell>
          <cell r="AH15">
            <v>9581</v>
          </cell>
        </row>
        <row r="16">
          <cell r="D16">
            <v>9.5</v>
          </cell>
          <cell r="E16">
            <v>10.4</v>
          </cell>
          <cell r="F16" t="str">
            <v/>
          </cell>
          <cell r="G16" t="str">
            <v/>
          </cell>
          <cell r="H16" t="str">
            <v/>
          </cell>
          <cell r="I16" t="str">
            <v/>
          </cell>
          <cell r="J16" t="str">
            <v/>
          </cell>
          <cell r="K16" t="str">
            <v/>
          </cell>
          <cell r="L16" t="str">
            <v/>
          </cell>
          <cell r="M16" t="str">
            <v/>
          </cell>
          <cell r="N16" t="str">
            <v/>
          </cell>
          <cell r="O16" t="str">
            <v/>
          </cell>
          <cell r="P16">
            <v>9.997647058823528</v>
          </cell>
          <cell r="V16">
            <v>0.40309287897027501</v>
          </cell>
          <cell r="W16">
            <v>0.43995624000673228</v>
          </cell>
          <cell r="X16" t="str">
            <v/>
          </cell>
          <cell r="Y16" t="str">
            <v/>
          </cell>
          <cell r="Z16" t="str">
            <v/>
          </cell>
          <cell r="AA16" t="str">
            <v/>
          </cell>
          <cell r="AB16" t="str">
            <v/>
          </cell>
          <cell r="AC16" t="str">
            <v/>
          </cell>
          <cell r="AD16" t="str">
            <v/>
          </cell>
          <cell r="AE16" t="str">
            <v/>
          </cell>
          <cell r="AF16" t="str">
            <v/>
          </cell>
          <cell r="AG16" t="str">
            <v/>
          </cell>
          <cell r="AH16">
            <v>0.42240543161978661</v>
          </cell>
        </row>
        <row r="17">
          <cell r="D17">
            <v>38</v>
          </cell>
          <cell r="E17">
            <v>47</v>
          </cell>
          <cell r="F17" t="str">
            <v/>
          </cell>
          <cell r="G17" t="str">
            <v/>
          </cell>
          <cell r="H17" t="str">
            <v/>
          </cell>
          <cell r="I17" t="str">
            <v/>
          </cell>
          <cell r="J17" t="str">
            <v/>
          </cell>
          <cell r="K17" t="str">
            <v/>
          </cell>
          <cell r="L17" t="str">
            <v/>
          </cell>
          <cell r="M17" t="str">
            <v/>
          </cell>
          <cell r="N17" t="str">
            <v/>
          </cell>
          <cell r="O17" t="str">
            <v/>
          </cell>
          <cell r="P17">
            <v>85</v>
          </cell>
          <cell r="V17">
            <v>0.43</v>
          </cell>
          <cell r="W17">
            <v>0.43</v>
          </cell>
          <cell r="X17">
            <v>0.43</v>
          </cell>
          <cell r="Y17">
            <v>0.43</v>
          </cell>
          <cell r="Z17">
            <v>0.43</v>
          </cell>
          <cell r="AA17">
            <v>0.43</v>
          </cell>
          <cell r="AB17">
            <v>0.43</v>
          </cell>
          <cell r="AC17">
            <v>0.43</v>
          </cell>
          <cell r="AD17">
            <v>0.43</v>
          </cell>
          <cell r="AE17">
            <v>0.43</v>
          </cell>
          <cell r="AF17">
            <v>0.43</v>
          </cell>
          <cell r="AG17">
            <v>0.43</v>
          </cell>
          <cell r="AH17">
            <v>0.43</v>
          </cell>
        </row>
        <row r="18">
          <cell r="D18">
            <v>38</v>
          </cell>
          <cell r="E18">
            <v>47</v>
          </cell>
          <cell r="F18" t="str">
            <v/>
          </cell>
          <cell r="G18" t="str">
            <v/>
          </cell>
          <cell r="H18" t="str">
            <v/>
          </cell>
          <cell r="I18" t="str">
            <v/>
          </cell>
          <cell r="J18" t="str">
            <v/>
          </cell>
          <cell r="K18" t="str">
            <v/>
          </cell>
          <cell r="L18" t="str">
            <v/>
          </cell>
          <cell r="M18" t="str">
            <v/>
          </cell>
          <cell r="N18" t="str">
            <v/>
          </cell>
          <cell r="O18" t="str">
            <v/>
          </cell>
          <cell r="P18">
            <v>85</v>
          </cell>
          <cell r="V18">
            <v>11207</v>
          </cell>
          <cell r="W18">
            <v>11758</v>
          </cell>
          <cell r="X18" t="str">
            <v/>
          </cell>
          <cell r="Y18" t="str">
            <v/>
          </cell>
          <cell r="Z18" t="str">
            <v/>
          </cell>
          <cell r="AA18" t="str">
            <v/>
          </cell>
          <cell r="AB18" t="str">
            <v/>
          </cell>
          <cell r="AC18" t="str">
            <v/>
          </cell>
          <cell r="AD18" t="str">
            <v/>
          </cell>
          <cell r="AE18" t="str">
            <v/>
          </cell>
          <cell r="AF18" t="str">
            <v/>
          </cell>
          <cell r="AG18" t="str">
            <v/>
          </cell>
          <cell r="AH18">
            <v>22965</v>
          </cell>
        </row>
        <row r="19">
          <cell r="D19">
            <v>1</v>
          </cell>
          <cell r="E19">
            <v>1</v>
          </cell>
          <cell r="F19" t="str">
            <v/>
          </cell>
          <cell r="G19" t="str">
            <v/>
          </cell>
          <cell r="H19" t="str">
            <v/>
          </cell>
          <cell r="I19" t="str">
            <v/>
          </cell>
          <cell r="J19" t="str">
            <v/>
          </cell>
          <cell r="K19" t="str">
            <v/>
          </cell>
          <cell r="L19" t="str">
            <v/>
          </cell>
          <cell r="M19" t="str">
            <v/>
          </cell>
          <cell r="N19" t="str">
            <v/>
          </cell>
          <cell r="O19" t="str">
            <v/>
          </cell>
          <cell r="P19">
            <v>1</v>
          </cell>
          <cell r="V19">
            <v>4628</v>
          </cell>
          <cell r="W19">
            <v>6139</v>
          </cell>
          <cell r="X19" t="str">
            <v/>
          </cell>
          <cell r="Y19" t="str">
            <v/>
          </cell>
          <cell r="Z19" t="str">
            <v/>
          </cell>
          <cell r="AA19" t="str">
            <v/>
          </cell>
          <cell r="AB19" t="str">
            <v/>
          </cell>
          <cell r="AC19" t="str">
            <v/>
          </cell>
          <cell r="AD19" t="str">
            <v/>
          </cell>
          <cell r="AE19" t="str">
            <v/>
          </cell>
          <cell r="AF19" t="str">
            <v/>
          </cell>
          <cell r="AG19" t="str">
            <v/>
          </cell>
          <cell r="AH19">
            <v>10767</v>
          </cell>
        </row>
        <row r="20">
          <cell r="D20">
            <v>12.4</v>
          </cell>
          <cell r="E20">
            <v>13.5</v>
          </cell>
          <cell r="F20" t="str">
            <v/>
          </cell>
          <cell r="G20" t="str">
            <v/>
          </cell>
          <cell r="H20" t="str">
            <v/>
          </cell>
          <cell r="I20" t="str">
            <v/>
          </cell>
          <cell r="J20" t="str">
            <v/>
          </cell>
          <cell r="K20" t="str">
            <v/>
          </cell>
          <cell r="L20" t="str">
            <v/>
          </cell>
          <cell r="M20" t="str">
            <v/>
          </cell>
          <cell r="N20" t="str">
            <v/>
          </cell>
          <cell r="O20" t="str">
            <v/>
          </cell>
          <cell r="P20">
            <v>12.895000000000001</v>
          </cell>
          <cell r="V20">
            <v>0.41295618809672524</v>
          </cell>
          <cell r="W20">
            <v>0.5221126041843851</v>
          </cell>
          <cell r="X20" t="str">
            <v/>
          </cell>
          <cell r="Y20" t="str">
            <v/>
          </cell>
          <cell r="Z20" t="str">
            <v/>
          </cell>
          <cell r="AA20" t="str">
            <v/>
          </cell>
          <cell r="AB20" t="str">
            <v/>
          </cell>
          <cell r="AC20" t="str">
            <v/>
          </cell>
          <cell r="AD20" t="str">
            <v/>
          </cell>
          <cell r="AE20" t="str">
            <v/>
          </cell>
          <cell r="AF20" t="str">
            <v/>
          </cell>
          <cell r="AG20" t="str">
            <v/>
          </cell>
          <cell r="AH20">
            <v>0.46884389288047029</v>
          </cell>
        </row>
        <row r="21">
          <cell r="D21">
            <v>66</v>
          </cell>
          <cell r="E21">
            <v>54</v>
          </cell>
          <cell r="F21" t="str">
            <v/>
          </cell>
          <cell r="G21" t="str">
            <v/>
          </cell>
          <cell r="H21" t="str">
            <v/>
          </cell>
          <cell r="I21" t="str">
            <v/>
          </cell>
          <cell r="J21" t="str">
            <v/>
          </cell>
          <cell r="K21" t="str">
            <v/>
          </cell>
          <cell r="L21" t="str">
            <v/>
          </cell>
          <cell r="M21" t="str">
            <v/>
          </cell>
          <cell r="N21" t="str">
            <v/>
          </cell>
          <cell r="O21" t="str">
            <v/>
          </cell>
          <cell r="P21">
            <v>120</v>
          </cell>
          <cell r="V21">
            <v>0.46</v>
          </cell>
          <cell r="W21">
            <v>0.46</v>
          </cell>
          <cell r="X21">
            <v>0.46</v>
          </cell>
          <cell r="Y21">
            <v>0.46</v>
          </cell>
          <cell r="Z21">
            <v>0.46</v>
          </cell>
          <cell r="AA21">
            <v>0.46</v>
          </cell>
          <cell r="AB21">
            <v>0.46</v>
          </cell>
          <cell r="AC21">
            <v>0.46</v>
          </cell>
          <cell r="AD21">
            <v>0.46</v>
          </cell>
          <cell r="AE21">
            <v>0.46</v>
          </cell>
          <cell r="AF21">
            <v>0.46</v>
          </cell>
          <cell r="AG21">
            <v>0.46</v>
          </cell>
          <cell r="AH21">
            <v>0.46</v>
          </cell>
        </row>
        <row r="22">
          <cell r="D22">
            <v>66</v>
          </cell>
          <cell r="E22">
            <v>53</v>
          </cell>
          <cell r="F22" t="str">
            <v/>
          </cell>
          <cell r="G22" t="str">
            <v/>
          </cell>
          <cell r="H22" t="str">
            <v/>
          </cell>
          <cell r="I22" t="str">
            <v/>
          </cell>
          <cell r="J22" t="str">
            <v/>
          </cell>
          <cell r="K22" t="str">
            <v/>
          </cell>
          <cell r="L22" t="str">
            <v/>
          </cell>
          <cell r="M22" t="str">
            <v/>
          </cell>
          <cell r="N22" t="str">
            <v/>
          </cell>
          <cell r="O22" t="str">
            <v/>
          </cell>
          <cell r="P22">
            <v>119</v>
          </cell>
          <cell r="V22">
            <v>69110</v>
          </cell>
          <cell r="W22">
            <v>70537</v>
          </cell>
          <cell r="X22" t="str">
            <v/>
          </cell>
          <cell r="Y22" t="str">
            <v/>
          </cell>
          <cell r="Z22" t="str">
            <v/>
          </cell>
          <cell r="AA22" t="str">
            <v/>
          </cell>
          <cell r="AB22" t="str">
            <v/>
          </cell>
          <cell r="AC22" t="str">
            <v/>
          </cell>
          <cell r="AD22" t="str">
            <v/>
          </cell>
          <cell r="AE22" t="str">
            <v/>
          </cell>
          <cell r="AF22" t="str">
            <v/>
          </cell>
          <cell r="AG22" t="str">
            <v/>
          </cell>
          <cell r="AH22">
            <v>139647</v>
          </cell>
        </row>
        <row r="23">
          <cell r="D23">
            <v>1</v>
          </cell>
          <cell r="E23">
            <v>0.98148148148148151</v>
          </cell>
          <cell r="F23" t="str">
            <v/>
          </cell>
          <cell r="G23" t="str">
            <v/>
          </cell>
          <cell r="H23" t="str">
            <v/>
          </cell>
          <cell r="I23" t="str">
            <v/>
          </cell>
          <cell r="J23" t="str">
            <v/>
          </cell>
          <cell r="K23" t="str">
            <v/>
          </cell>
          <cell r="L23" t="str">
            <v/>
          </cell>
          <cell r="M23" t="str">
            <v/>
          </cell>
          <cell r="N23" t="str">
            <v/>
          </cell>
          <cell r="O23" t="str">
            <v/>
          </cell>
          <cell r="P23">
            <v>0.9916666666666667</v>
          </cell>
          <cell r="V23">
            <v>30402</v>
          </cell>
          <cell r="W23">
            <v>35797</v>
          </cell>
          <cell r="X23" t="str">
            <v/>
          </cell>
          <cell r="Y23" t="str">
            <v/>
          </cell>
          <cell r="Z23" t="str">
            <v/>
          </cell>
          <cell r="AA23" t="str">
            <v/>
          </cell>
          <cell r="AB23" t="str">
            <v/>
          </cell>
          <cell r="AC23" t="str">
            <v/>
          </cell>
          <cell r="AD23" t="str">
            <v/>
          </cell>
          <cell r="AE23" t="str">
            <v/>
          </cell>
          <cell r="AF23" t="str">
            <v/>
          </cell>
          <cell r="AG23" t="str">
            <v/>
          </cell>
          <cell r="AH23">
            <v>66199</v>
          </cell>
        </row>
        <row r="24">
          <cell r="D24">
            <v>12.5</v>
          </cell>
          <cell r="E24">
            <v>11.1</v>
          </cell>
          <cell r="F24" t="str">
            <v/>
          </cell>
          <cell r="G24" t="str">
            <v/>
          </cell>
          <cell r="H24" t="str">
            <v/>
          </cell>
          <cell r="I24" t="str">
            <v/>
          </cell>
          <cell r="J24" t="str">
            <v/>
          </cell>
          <cell r="K24" t="str">
            <v/>
          </cell>
          <cell r="L24" t="str">
            <v/>
          </cell>
          <cell r="M24" t="str">
            <v/>
          </cell>
          <cell r="N24" t="str">
            <v/>
          </cell>
          <cell r="O24" t="str">
            <v/>
          </cell>
          <cell r="P24">
            <v>11.784444444444444</v>
          </cell>
          <cell r="V24">
            <v>0.43990739400954998</v>
          </cell>
          <cell r="W24">
            <v>0.50749252165530145</v>
          </cell>
          <cell r="X24" t="str">
            <v/>
          </cell>
          <cell r="Y24" t="str">
            <v/>
          </cell>
          <cell r="Z24" t="str">
            <v/>
          </cell>
          <cell r="AA24" t="str">
            <v/>
          </cell>
          <cell r="AB24" t="str">
            <v/>
          </cell>
          <cell r="AC24" t="str">
            <v/>
          </cell>
          <cell r="AD24" t="str">
            <v/>
          </cell>
          <cell r="AE24" t="str">
            <v/>
          </cell>
          <cell r="AF24" t="str">
            <v/>
          </cell>
          <cell r="AG24" t="str">
            <v/>
          </cell>
          <cell r="AH24">
            <v>0.47404527129118418</v>
          </cell>
        </row>
        <row r="25">
          <cell r="D25">
            <v>110</v>
          </cell>
          <cell r="E25">
            <v>115</v>
          </cell>
          <cell r="F25" t="str">
            <v/>
          </cell>
          <cell r="G25" t="str">
            <v/>
          </cell>
          <cell r="H25" t="str">
            <v/>
          </cell>
          <cell r="I25" t="str">
            <v/>
          </cell>
          <cell r="J25" t="str">
            <v/>
          </cell>
          <cell r="K25" t="str">
            <v/>
          </cell>
          <cell r="L25" t="str">
            <v/>
          </cell>
          <cell r="M25" t="str">
            <v/>
          </cell>
          <cell r="N25" t="str">
            <v/>
          </cell>
          <cell r="O25" t="str">
            <v/>
          </cell>
          <cell r="P25">
            <v>225</v>
          </cell>
          <cell r="V25">
            <v>0.47</v>
          </cell>
          <cell r="W25">
            <v>0.47</v>
          </cell>
          <cell r="X25">
            <v>0.47</v>
          </cell>
          <cell r="Y25">
            <v>0.47</v>
          </cell>
          <cell r="Z25">
            <v>0.47</v>
          </cell>
          <cell r="AA25">
            <v>0.47</v>
          </cell>
          <cell r="AB25">
            <v>0.47</v>
          </cell>
          <cell r="AC25">
            <v>0.47</v>
          </cell>
          <cell r="AD25">
            <v>0.47</v>
          </cell>
          <cell r="AE25">
            <v>0.47</v>
          </cell>
          <cell r="AF25">
            <v>0.47</v>
          </cell>
          <cell r="AG25">
            <v>0.47</v>
          </cell>
          <cell r="AH25">
            <v>0.47</v>
          </cell>
        </row>
        <row r="26">
          <cell r="D26">
            <v>110</v>
          </cell>
          <cell r="E26">
            <v>115</v>
          </cell>
          <cell r="F26" t="str">
            <v/>
          </cell>
          <cell r="G26" t="str">
            <v/>
          </cell>
          <cell r="H26" t="str">
            <v/>
          </cell>
          <cell r="I26" t="str">
            <v/>
          </cell>
          <cell r="J26" t="str">
            <v/>
          </cell>
          <cell r="K26" t="str">
            <v/>
          </cell>
          <cell r="L26" t="str">
            <v/>
          </cell>
          <cell r="M26" t="str">
            <v/>
          </cell>
          <cell r="N26" t="str">
            <v/>
          </cell>
          <cell r="O26" t="str">
            <v/>
          </cell>
          <cell r="P26">
            <v>225</v>
          </cell>
        </row>
        <row r="27">
          <cell r="D27">
            <v>1</v>
          </cell>
          <cell r="E27">
            <v>1</v>
          </cell>
          <cell r="F27" t="str">
            <v/>
          </cell>
          <cell r="G27" t="str">
            <v/>
          </cell>
          <cell r="H27" t="str">
            <v/>
          </cell>
          <cell r="I27" t="str">
            <v/>
          </cell>
          <cell r="J27" t="str">
            <v/>
          </cell>
          <cell r="K27" t="str">
            <v/>
          </cell>
          <cell r="L27" t="str">
            <v/>
          </cell>
          <cell r="M27" t="str">
            <v/>
          </cell>
          <cell r="N27" t="str">
            <v/>
          </cell>
          <cell r="O27" t="str">
            <v/>
          </cell>
          <cell r="P27">
            <v>1</v>
          </cell>
        </row>
        <row r="28">
          <cell r="D28">
            <v>12.3</v>
          </cell>
          <cell r="E28">
            <v>11.7</v>
          </cell>
          <cell r="F28" t="str">
            <v/>
          </cell>
          <cell r="G28" t="str">
            <v/>
          </cell>
          <cell r="H28" t="str">
            <v/>
          </cell>
          <cell r="I28" t="str">
            <v/>
          </cell>
          <cell r="J28" t="str">
            <v/>
          </cell>
          <cell r="K28" t="str">
            <v/>
          </cell>
          <cell r="L28" t="str">
            <v/>
          </cell>
          <cell r="M28" t="str">
            <v/>
          </cell>
          <cell r="N28" t="str">
            <v/>
          </cell>
          <cell r="O28" t="str">
            <v/>
          </cell>
          <cell r="P28">
            <v>11.924460431654676</v>
          </cell>
          <cell r="V28">
            <v>10545</v>
          </cell>
          <cell r="W28">
            <v>10165</v>
          </cell>
          <cell r="X28" t="str">
            <v/>
          </cell>
          <cell r="Y28" t="str">
            <v/>
          </cell>
          <cell r="Z28" t="str">
            <v/>
          </cell>
          <cell r="AA28" t="str">
            <v/>
          </cell>
          <cell r="AB28" t="str">
            <v/>
          </cell>
          <cell r="AC28" t="str">
            <v/>
          </cell>
          <cell r="AD28" t="str">
            <v/>
          </cell>
          <cell r="AE28" t="str">
            <v/>
          </cell>
          <cell r="AF28" t="str">
            <v/>
          </cell>
          <cell r="AG28" t="str">
            <v/>
          </cell>
          <cell r="AH28">
            <v>20710</v>
          </cell>
        </row>
        <row r="29">
          <cell r="D29">
            <v>52</v>
          </cell>
          <cell r="E29">
            <v>87</v>
          </cell>
          <cell r="F29" t="str">
            <v/>
          </cell>
          <cell r="G29" t="str">
            <v/>
          </cell>
          <cell r="H29" t="str">
            <v/>
          </cell>
          <cell r="I29" t="str">
            <v/>
          </cell>
          <cell r="J29" t="str">
            <v/>
          </cell>
          <cell r="K29" t="str">
            <v/>
          </cell>
          <cell r="L29" t="str">
            <v/>
          </cell>
          <cell r="M29" t="str">
            <v/>
          </cell>
          <cell r="N29" t="str">
            <v/>
          </cell>
          <cell r="O29" t="str">
            <v/>
          </cell>
          <cell r="P29">
            <v>139</v>
          </cell>
          <cell r="V29">
            <v>7</v>
          </cell>
          <cell r="W29">
            <v>14</v>
          </cell>
          <cell r="X29" t="str">
            <v/>
          </cell>
          <cell r="Y29" t="str">
            <v/>
          </cell>
          <cell r="Z29" t="str">
            <v/>
          </cell>
          <cell r="AA29" t="str">
            <v/>
          </cell>
          <cell r="AB29" t="str">
            <v/>
          </cell>
          <cell r="AC29" t="str">
            <v/>
          </cell>
          <cell r="AD29" t="str">
            <v/>
          </cell>
          <cell r="AE29" t="str">
            <v/>
          </cell>
          <cell r="AF29" t="str">
            <v/>
          </cell>
          <cell r="AG29" t="str">
            <v/>
          </cell>
          <cell r="AH29">
            <v>21</v>
          </cell>
        </row>
        <row r="30">
          <cell r="D30">
            <v>52</v>
          </cell>
          <cell r="E30">
            <v>87</v>
          </cell>
          <cell r="F30" t="str">
            <v/>
          </cell>
          <cell r="G30" t="str">
            <v/>
          </cell>
          <cell r="H30" t="str">
            <v/>
          </cell>
          <cell r="I30" t="str">
            <v/>
          </cell>
          <cell r="J30" t="str">
            <v/>
          </cell>
          <cell r="K30" t="str">
            <v/>
          </cell>
          <cell r="L30" t="str">
            <v/>
          </cell>
          <cell r="M30" t="str">
            <v/>
          </cell>
          <cell r="N30" t="str">
            <v/>
          </cell>
          <cell r="O30" t="str">
            <v/>
          </cell>
          <cell r="P30">
            <v>139</v>
          </cell>
          <cell r="V30">
            <v>6.1306708705552633E-4</v>
          </cell>
          <cell r="W30">
            <v>1.266624445851805E-3</v>
          </cell>
          <cell r="X30" t="str">
            <v/>
          </cell>
          <cell r="Y30" t="str">
            <v/>
          </cell>
          <cell r="Z30" t="str">
            <v/>
          </cell>
          <cell r="AA30" t="str">
            <v/>
          </cell>
          <cell r="AB30" t="str">
            <v/>
          </cell>
          <cell r="AC30" t="str">
            <v/>
          </cell>
          <cell r="AD30" t="str">
            <v/>
          </cell>
          <cell r="AE30" t="str">
            <v/>
          </cell>
          <cell r="AF30" t="str">
            <v/>
          </cell>
          <cell r="AG30" t="str">
            <v/>
          </cell>
          <cell r="AH30">
            <v>9.3453784878287573E-4</v>
          </cell>
        </row>
        <row r="31">
          <cell r="D31">
            <v>1</v>
          </cell>
          <cell r="E31">
            <v>1</v>
          </cell>
          <cell r="F31" t="str">
            <v/>
          </cell>
          <cell r="G31" t="str">
            <v/>
          </cell>
          <cell r="H31" t="str">
            <v/>
          </cell>
          <cell r="I31" t="str">
            <v/>
          </cell>
          <cell r="J31" t="str">
            <v/>
          </cell>
          <cell r="K31" t="str">
            <v/>
          </cell>
          <cell r="L31" t="str">
            <v/>
          </cell>
          <cell r="M31" t="str">
            <v/>
          </cell>
          <cell r="N31" t="str">
            <v/>
          </cell>
          <cell r="O31" t="str">
            <v/>
          </cell>
          <cell r="P31">
            <v>1</v>
          </cell>
          <cell r="V31">
            <v>4.0000000000000001E-3</v>
          </cell>
          <cell r="W31">
            <v>4.0000000000000001E-3</v>
          </cell>
          <cell r="X31">
            <v>4.0000000000000001E-3</v>
          </cell>
          <cell r="Y31">
            <v>4.0000000000000001E-3</v>
          </cell>
          <cell r="Z31">
            <v>4.0000000000000001E-3</v>
          </cell>
          <cell r="AA31">
            <v>4.0000000000000001E-3</v>
          </cell>
          <cell r="AB31">
            <v>4.0000000000000001E-3</v>
          </cell>
          <cell r="AC31">
            <v>4.0000000000000001E-3</v>
          </cell>
          <cell r="AD31">
            <v>4.0000000000000001E-3</v>
          </cell>
          <cell r="AE31">
            <v>4.0000000000000001E-3</v>
          </cell>
          <cell r="AF31">
            <v>4.0000000000000001E-3</v>
          </cell>
          <cell r="AG31">
            <v>4.0000000000000001E-3</v>
          </cell>
          <cell r="AH31">
            <v>4.0000000000000001E-3</v>
          </cell>
        </row>
        <row r="32">
          <cell r="D32">
            <v>8.6999999999999993</v>
          </cell>
          <cell r="E32">
            <v>9.3000000000000007</v>
          </cell>
          <cell r="F32" t="str">
            <v/>
          </cell>
          <cell r="G32" t="str">
            <v/>
          </cell>
          <cell r="H32" t="str">
            <v/>
          </cell>
          <cell r="I32" t="str">
            <v/>
          </cell>
          <cell r="J32" t="str">
            <v/>
          </cell>
          <cell r="K32" t="str">
            <v/>
          </cell>
          <cell r="L32" t="str">
            <v/>
          </cell>
          <cell r="M32" t="str">
            <v/>
          </cell>
          <cell r="N32" t="str">
            <v/>
          </cell>
          <cell r="O32" t="str">
            <v/>
          </cell>
          <cell r="P32">
            <v>8.9946428571428587</v>
          </cell>
          <cell r="V32">
            <v>18607</v>
          </cell>
          <cell r="W32">
            <v>19067</v>
          </cell>
          <cell r="X32" t="str">
            <v/>
          </cell>
          <cell r="Y32" t="str">
            <v/>
          </cell>
          <cell r="Z32" t="str">
            <v/>
          </cell>
          <cell r="AA32" t="str">
            <v/>
          </cell>
          <cell r="AB32" t="str">
            <v/>
          </cell>
          <cell r="AC32" t="str">
            <v/>
          </cell>
          <cell r="AD32" t="str">
            <v/>
          </cell>
          <cell r="AE32" t="str">
            <v/>
          </cell>
          <cell r="AF32" t="str">
            <v/>
          </cell>
          <cell r="AG32" t="str">
            <v/>
          </cell>
          <cell r="AH32">
            <v>37674</v>
          </cell>
        </row>
        <row r="33">
          <cell r="D33">
            <v>57</v>
          </cell>
          <cell r="E33">
            <v>55</v>
          </cell>
          <cell r="F33" t="str">
            <v/>
          </cell>
          <cell r="G33" t="str">
            <v/>
          </cell>
          <cell r="H33" t="str">
            <v/>
          </cell>
          <cell r="I33" t="str">
            <v/>
          </cell>
          <cell r="J33" t="str">
            <v/>
          </cell>
          <cell r="K33" t="str">
            <v/>
          </cell>
          <cell r="L33" t="str">
            <v/>
          </cell>
          <cell r="M33" t="str">
            <v/>
          </cell>
          <cell r="N33" t="str">
            <v/>
          </cell>
          <cell r="O33" t="str">
            <v/>
          </cell>
          <cell r="P33">
            <v>112</v>
          </cell>
          <cell r="V33">
            <v>41</v>
          </cell>
          <cell r="W33">
            <v>25</v>
          </cell>
          <cell r="X33" t="str">
            <v/>
          </cell>
          <cell r="Y33" t="str">
            <v/>
          </cell>
          <cell r="Z33" t="str">
            <v/>
          </cell>
          <cell r="AA33" t="str">
            <v/>
          </cell>
          <cell r="AB33" t="str">
            <v/>
          </cell>
          <cell r="AC33" t="str">
            <v/>
          </cell>
          <cell r="AD33" t="str">
            <v/>
          </cell>
          <cell r="AE33" t="str">
            <v/>
          </cell>
          <cell r="AF33" t="str">
            <v/>
          </cell>
          <cell r="AG33" t="str">
            <v/>
          </cell>
          <cell r="AH33">
            <v>66</v>
          </cell>
        </row>
        <row r="34">
          <cell r="D34">
            <v>57</v>
          </cell>
          <cell r="E34">
            <v>55</v>
          </cell>
          <cell r="F34" t="str">
            <v/>
          </cell>
          <cell r="G34" t="str">
            <v/>
          </cell>
          <cell r="H34" t="str">
            <v/>
          </cell>
          <cell r="I34" t="str">
            <v/>
          </cell>
          <cell r="J34" t="str">
            <v/>
          </cell>
          <cell r="K34" t="str">
            <v/>
          </cell>
          <cell r="L34" t="str">
            <v/>
          </cell>
          <cell r="M34" t="str">
            <v/>
          </cell>
          <cell r="N34" t="str">
            <v/>
          </cell>
          <cell r="O34" t="str">
            <v/>
          </cell>
          <cell r="P34">
            <v>112</v>
          </cell>
          <cell r="V34">
            <v>2.018709995076317E-3</v>
          </cell>
          <cell r="W34">
            <v>1.1768028619845603E-3</v>
          </cell>
          <cell r="X34" t="str">
            <v/>
          </cell>
          <cell r="Y34" t="str">
            <v/>
          </cell>
          <cell r="Z34" t="str">
            <v/>
          </cell>
          <cell r="AA34" t="str">
            <v/>
          </cell>
          <cell r="AB34" t="str">
            <v/>
          </cell>
          <cell r="AC34" t="str">
            <v/>
          </cell>
          <cell r="AD34" t="str">
            <v/>
          </cell>
          <cell r="AE34" t="str">
            <v/>
          </cell>
          <cell r="AF34" t="str">
            <v/>
          </cell>
          <cell r="AG34" t="str">
            <v/>
          </cell>
          <cell r="AH34">
            <v>1.5882947490012994E-3</v>
          </cell>
        </row>
        <row r="35">
          <cell r="D35">
            <v>1</v>
          </cell>
          <cell r="E35">
            <v>1</v>
          </cell>
          <cell r="F35" t="str">
            <v/>
          </cell>
          <cell r="G35" t="str">
            <v/>
          </cell>
          <cell r="H35" t="str">
            <v/>
          </cell>
          <cell r="I35" t="str">
            <v/>
          </cell>
          <cell r="J35" t="str">
            <v/>
          </cell>
          <cell r="K35" t="str">
            <v/>
          </cell>
          <cell r="L35" t="str">
            <v/>
          </cell>
          <cell r="M35" t="str">
            <v/>
          </cell>
          <cell r="N35" t="str">
            <v/>
          </cell>
          <cell r="O35" t="str">
            <v/>
          </cell>
          <cell r="P35">
            <v>1</v>
          </cell>
          <cell r="V35">
            <v>4.0000000000000001E-3</v>
          </cell>
          <cell r="W35">
            <v>4.0000000000000001E-3</v>
          </cell>
          <cell r="X35">
            <v>4.0000000000000001E-3</v>
          </cell>
          <cell r="Y35">
            <v>4.0000000000000001E-3</v>
          </cell>
          <cell r="Z35">
            <v>4.0000000000000001E-3</v>
          </cell>
          <cell r="AA35">
            <v>4.0000000000000001E-3</v>
          </cell>
          <cell r="AB35">
            <v>4.0000000000000001E-3</v>
          </cell>
          <cell r="AC35">
            <v>4.0000000000000001E-3</v>
          </cell>
          <cell r="AD35">
            <v>4.0000000000000001E-3</v>
          </cell>
          <cell r="AE35">
            <v>4.0000000000000001E-3</v>
          </cell>
          <cell r="AF35">
            <v>4.0000000000000001E-3</v>
          </cell>
          <cell r="AG35">
            <v>4.0000000000000001E-3</v>
          </cell>
          <cell r="AH35">
            <v>4.0000000000000001E-3</v>
          </cell>
        </row>
        <row r="36">
          <cell r="D36">
            <v>12.23</v>
          </cell>
          <cell r="E36">
            <v>11.67</v>
          </cell>
          <cell r="F36" t="str">
            <v/>
          </cell>
          <cell r="G36" t="str">
            <v/>
          </cell>
          <cell r="H36" t="str">
            <v/>
          </cell>
          <cell r="I36" t="str">
            <v/>
          </cell>
          <cell r="J36" t="str">
            <v/>
          </cell>
          <cell r="K36" t="str">
            <v/>
          </cell>
          <cell r="L36" t="str">
            <v/>
          </cell>
          <cell r="M36" t="str">
            <v/>
          </cell>
          <cell r="N36" t="str">
            <v/>
          </cell>
          <cell r="O36" t="str">
            <v/>
          </cell>
          <cell r="P36">
            <v>11.9356093979442</v>
          </cell>
          <cell r="V36">
            <v>17952</v>
          </cell>
          <cell r="W36">
            <v>17664</v>
          </cell>
          <cell r="X36" t="str">
            <v/>
          </cell>
          <cell r="Y36" t="str">
            <v/>
          </cell>
          <cell r="Z36" t="str">
            <v/>
          </cell>
          <cell r="AA36" t="str">
            <v/>
          </cell>
          <cell r="AB36" t="str">
            <v/>
          </cell>
          <cell r="AC36" t="str">
            <v/>
          </cell>
          <cell r="AD36" t="str">
            <v/>
          </cell>
          <cell r="AE36" t="str">
            <v/>
          </cell>
          <cell r="AF36" t="str">
            <v/>
          </cell>
          <cell r="AG36" t="str">
            <v/>
          </cell>
          <cell r="AH36">
            <v>35616</v>
          </cell>
        </row>
        <row r="37">
          <cell r="D37">
            <v>323</v>
          </cell>
          <cell r="E37">
            <v>358</v>
          </cell>
          <cell r="F37" t="str">
            <v/>
          </cell>
          <cell r="G37" t="str">
            <v/>
          </cell>
          <cell r="H37" t="str">
            <v/>
          </cell>
          <cell r="I37" t="str">
            <v/>
          </cell>
          <cell r="J37" t="str">
            <v/>
          </cell>
          <cell r="K37" t="str">
            <v/>
          </cell>
          <cell r="L37" t="str">
            <v/>
          </cell>
          <cell r="M37" t="str">
            <v/>
          </cell>
          <cell r="N37" t="str">
            <v/>
          </cell>
          <cell r="O37" t="str">
            <v/>
          </cell>
          <cell r="P37">
            <v>681</v>
          </cell>
          <cell r="V37">
            <v>15</v>
          </cell>
          <cell r="W37">
            <v>18</v>
          </cell>
          <cell r="X37" t="str">
            <v/>
          </cell>
          <cell r="Y37" t="str">
            <v/>
          </cell>
          <cell r="Z37" t="str">
            <v/>
          </cell>
          <cell r="AA37" t="str">
            <v/>
          </cell>
          <cell r="AB37" t="str">
            <v/>
          </cell>
          <cell r="AC37" t="str">
            <v/>
          </cell>
          <cell r="AD37" t="str">
            <v/>
          </cell>
          <cell r="AE37" t="str">
            <v/>
          </cell>
          <cell r="AF37" t="str">
            <v/>
          </cell>
          <cell r="AG37" t="str">
            <v/>
          </cell>
          <cell r="AH37">
            <v>33</v>
          </cell>
        </row>
        <row r="38">
          <cell r="D38">
            <v>323</v>
          </cell>
          <cell r="E38">
            <v>357</v>
          </cell>
          <cell r="F38" t="str">
            <v/>
          </cell>
          <cell r="G38" t="str">
            <v/>
          </cell>
          <cell r="H38" t="str">
            <v/>
          </cell>
          <cell r="I38" t="str">
            <v/>
          </cell>
          <cell r="J38" t="str">
            <v/>
          </cell>
          <cell r="K38" t="str">
            <v/>
          </cell>
          <cell r="L38" t="str">
            <v/>
          </cell>
          <cell r="M38" t="str">
            <v/>
          </cell>
          <cell r="N38" t="str">
            <v/>
          </cell>
          <cell r="O38" t="str">
            <v/>
          </cell>
          <cell r="P38">
            <v>680</v>
          </cell>
          <cell r="V38">
            <v>7.7415359207266723E-4</v>
          </cell>
          <cell r="W38">
            <v>9.2903225806451615E-4</v>
          </cell>
          <cell r="X38" t="str">
            <v/>
          </cell>
          <cell r="Y38" t="str">
            <v/>
          </cell>
          <cell r="Z38" t="str">
            <v/>
          </cell>
          <cell r="AA38" t="str">
            <v/>
          </cell>
          <cell r="AB38" t="str">
            <v/>
          </cell>
          <cell r="AC38" t="str">
            <v/>
          </cell>
          <cell r="AD38" t="str">
            <v/>
          </cell>
          <cell r="AE38" t="str">
            <v/>
          </cell>
          <cell r="AF38" t="str">
            <v/>
          </cell>
          <cell r="AG38" t="str">
            <v/>
          </cell>
          <cell r="AH38">
            <v>8.515909266857629E-4</v>
          </cell>
        </row>
        <row r="39">
          <cell r="D39">
            <v>1</v>
          </cell>
          <cell r="E39">
            <v>0.9972067039106145</v>
          </cell>
          <cell r="F39" t="str">
            <v/>
          </cell>
          <cell r="G39" t="str">
            <v/>
          </cell>
          <cell r="H39" t="str">
            <v/>
          </cell>
          <cell r="I39" t="str">
            <v/>
          </cell>
          <cell r="J39" t="str">
            <v/>
          </cell>
          <cell r="K39" t="str">
            <v/>
          </cell>
          <cell r="L39" t="str">
            <v/>
          </cell>
          <cell r="M39" t="str">
            <v/>
          </cell>
          <cell r="N39" t="str">
            <v/>
          </cell>
          <cell r="O39" t="str">
            <v/>
          </cell>
          <cell r="P39">
            <v>0.99853157121879588</v>
          </cell>
          <cell r="V39">
            <v>4.0000000000000001E-3</v>
          </cell>
          <cell r="W39">
            <v>4.0000000000000001E-3</v>
          </cell>
          <cell r="X39">
            <v>4.0000000000000001E-3</v>
          </cell>
          <cell r="Y39">
            <v>4.0000000000000001E-3</v>
          </cell>
          <cell r="Z39">
            <v>4.0000000000000001E-3</v>
          </cell>
          <cell r="AA39">
            <v>4.0000000000000001E-3</v>
          </cell>
          <cell r="AB39">
            <v>4.0000000000000001E-3</v>
          </cell>
          <cell r="AC39">
            <v>4.0000000000000001E-3</v>
          </cell>
          <cell r="AD39">
            <v>4.0000000000000001E-3</v>
          </cell>
          <cell r="AE39">
            <v>4.0000000000000001E-3</v>
          </cell>
          <cell r="AF39">
            <v>4.0000000000000001E-3</v>
          </cell>
          <cell r="AG39">
            <v>4.0000000000000001E-3</v>
          </cell>
          <cell r="AH39">
            <v>4.0000000000000001E-3</v>
          </cell>
        </row>
        <row r="40">
          <cell r="V40">
            <v>10799</v>
          </cell>
          <cell r="W40">
            <v>11883</v>
          </cell>
          <cell r="X40" t="str">
            <v/>
          </cell>
          <cell r="Y40" t="str">
            <v/>
          </cell>
          <cell r="Z40" t="str">
            <v/>
          </cell>
          <cell r="AA40" t="str">
            <v/>
          </cell>
          <cell r="AB40" t="str">
            <v/>
          </cell>
          <cell r="AC40" t="str">
            <v/>
          </cell>
          <cell r="AD40" t="str">
            <v/>
          </cell>
          <cell r="AE40" t="str">
            <v/>
          </cell>
          <cell r="AF40" t="str">
            <v/>
          </cell>
          <cell r="AG40" t="str">
            <v/>
          </cell>
          <cell r="AH40">
            <v>22682</v>
          </cell>
        </row>
        <row r="41">
          <cell r="V41">
            <v>8</v>
          </cell>
          <cell r="W41">
            <v>10</v>
          </cell>
          <cell r="X41" t="str">
            <v/>
          </cell>
          <cell r="Y41" t="str">
            <v/>
          </cell>
          <cell r="Z41" t="str">
            <v/>
          </cell>
          <cell r="AA41" t="str">
            <v/>
          </cell>
          <cell r="AB41" t="str">
            <v/>
          </cell>
          <cell r="AC41" t="str">
            <v/>
          </cell>
          <cell r="AD41" t="str">
            <v/>
          </cell>
          <cell r="AE41" t="str">
            <v/>
          </cell>
          <cell r="AF41" t="str">
            <v/>
          </cell>
          <cell r="AG41" t="str">
            <v/>
          </cell>
          <cell r="AH41">
            <v>18</v>
          </cell>
        </row>
        <row r="42">
          <cell r="V42">
            <v>6.7992520822709502E-4</v>
          </cell>
          <cell r="W42">
            <v>7.6793119336507451E-4</v>
          </cell>
          <cell r="X42" t="str">
            <v/>
          </cell>
          <cell r="Y42" t="str">
            <v/>
          </cell>
          <cell r="Z42" t="str">
            <v/>
          </cell>
          <cell r="AA42" t="str">
            <v/>
          </cell>
          <cell r="AB42" t="str">
            <v/>
          </cell>
          <cell r="AC42" t="str">
            <v/>
          </cell>
          <cell r="AD42" t="str">
            <v/>
          </cell>
          <cell r="AE42" t="str">
            <v/>
          </cell>
          <cell r="AF42" t="str">
            <v/>
          </cell>
          <cell r="AG42" t="str">
            <v/>
          </cell>
          <cell r="AH42">
            <v>7.2615781829917707E-4</v>
          </cell>
        </row>
        <row r="43">
          <cell r="D43">
            <v>0.2</v>
          </cell>
          <cell r="E43">
            <v>0.2</v>
          </cell>
          <cell r="F43" t="str">
            <v/>
          </cell>
          <cell r="G43" t="str">
            <v/>
          </cell>
          <cell r="H43" t="str">
            <v/>
          </cell>
          <cell r="I43" t="str">
            <v/>
          </cell>
          <cell r="J43" t="str">
            <v/>
          </cell>
          <cell r="K43" t="str">
            <v/>
          </cell>
          <cell r="L43" t="str">
            <v/>
          </cell>
          <cell r="M43" t="str">
            <v/>
          </cell>
          <cell r="N43" t="str">
            <v/>
          </cell>
          <cell r="O43" t="str">
            <v/>
          </cell>
          <cell r="P43">
            <v>0.2</v>
          </cell>
          <cell r="V43">
            <v>4.0000000000000001E-3</v>
          </cell>
          <cell r="W43">
            <v>4.0000000000000001E-3</v>
          </cell>
          <cell r="X43">
            <v>4.0000000000000001E-3</v>
          </cell>
          <cell r="Y43">
            <v>4.0000000000000001E-3</v>
          </cell>
          <cell r="Z43">
            <v>4.0000000000000001E-3</v>
          </cell>
          <cell r="AA43">
            <v>4.0000000000000001E-3</v>
          </cell>
          <cell r="AB43">
            <v>4.0000000000000001E-3</v>
          </cell>
          <cell r="AC43">
            <v>4.0000000000000001E-3</v>
          </cell>
          <cell r="AD43">
            <v>4.0000000000000001E-3</v>
          </cell>
          <cell r="AE43">
            <v>4.0000000000000001E-3</v>
          </cell>
          <cell r="AF43">
            <v>4.0000000000000001E-3</v>
          </cell>
          <cell r="AG43">
            <v>4.0000000000000001E-3</v>
          </cell>
          <cell r="AH43">
            <v>4.0000000000000001E-3</v>
          </cell>
        </row>
        <row r="44">
          <cell r="D44">
            <v>10545</v>
          </cell>
          <cell r="E44">
            <v>10165</v>
          </cell>
          <cell r="F44" t="str">
            <v/>
          </cell>
          <cell r="G44" t="str">
            <v/>
          </cell>
          <cell r="H44" t="str">
            <v/>
          </cell>
          <cell r="I44" t="str">
            <v/>
          </cell>
          <cell r="J44" t="str">
            <v/>
          </cell>
          <cell r="K44" t="str">
            <v/>
          </cell>
          <cell r="L44" t="str">
            <v/>
          </cell>
          <cell r="M44" t="str">
            <v/>
          </cell>
          <cell r="N44" t="str">
            <v/>
          </cell>
          <cell r="O44" t="str">
            <v/>
          </cell>
          <cell r="P44">
            <v>20710</v>
          </cell>
          <cell r="V44">
            <v>11207</v>
          </cell>
          <cell r="W44">
            <v>11758</v>
          </cell>
          <cell r="X44" t="str">
            <v/>
          </cell>
          <cell r="Y44" t="str">
            <v/>
          </cell>
          <cell r="Z44" t="str">
            <v/>
          </cell>
          <cell r="AA44" t="str">
            <v/>
          </cell>
          <cell r="AB44" t="str">
            <v/>
          </cell>
          <cell r="AC44" t="str">
            <v/>
          </cell>
          <cell r="AD44" t="str">
            <v/>
          </cell>
          <cell r="AE44" t="str">
            <v/>
          </cell>
          <cell r="AF44" t="str">
            <v/>
          </cell>
          <cell r="AG44" t="str">
            <v/>
          </cell>
          <cell r="AH44">
            <v>22965</v>
          </cell>
        </row>
        <row r="45">
          <cell r="D45">
            <v>10544</v>
          </cell>
          <cell r="E45">
            <v>10161</v>
          </cell>
          <cell r="F45" t="str">
            <v/>
          </cell>
          <cell r="G45" t="str">
            <v/>
          </cell>
          <cell r="H45" t="str">
            <v/>
          </cell>
          <cell r="I45" t="str">
            <v/>
          </cell>
          <cell r="J45" t="str">
            <v/>
          </cell>
          <cell r="K45" t="str">
            <v/>
          </cell>
          <cell r="L45" t="str">
            <v/>
          </cell>
          <cell r="M45" t="str">
            <v/>
          </cell>
          <cell r="N45" t="str">
            <v/>
          </cell>
          <cell r="O45" t="str">
            <v/>
          </cell>
          <cell r="P45">
            <v>20705</v>
          </cell>
          <cell r="V45">
            <v>8</v>
          </cell>
          <cell r="W45">
            <v>10</v>
          </cell>
          <cell r="X45" t="str">
            <v/>
          </cell>
          <cell r="Y45" t="str">
            <v/>
          </cell>
          <cell r="Z45" t="str">
            <v/>
          </cell>
          <cell r="AA45" t="str">
            <v/>
          </cell>
          <cell r="AB45" t="str">
            <v/>
          </cell>
          <cell r="AC45" t="str">
            <v/>
          </cell>
          <cell r="AD45" t="str">
            <v/>
          </cell>
          <cell r="AE45" t="str">
            <v/>
          </cell>
          <cell r="AF45" t="str">
            <v/>
          </cell>
          <cell r="AG45" t="str">
            <v/>
          </cell>
          <cell r="AH45">
            <v>18</v>
          </cell>
        </row>
        <row r="46">
          <cell r="D46">
            <v>0.99990516832622101</v>
          </cell>
          <cell r="E46">
            <v>0.99960649286768322</v>
          </cell>
          <cell r="F46" t="str">
            <v/>
          </cell>
          <cell r="G46" t="str">
            <v/>
          </cell>
          <cell r="H46" t="str">
            <v/>
          </cell>
          <cell r="I46" t="str">
            <v/>
          </cell>
          <cell r="J46" t="str">
            <v/>
          </cell>
          <cell r="K46" t="str">
            <v/>
          </cell>
          <cell r="L46" t="str">
            <v/>
          </cell>
          <cell r="M46" t="str">
            <v/>
          </cell>
          <cell r="N46" t="str">
            <v/>
          </cell>
          <cell r="O46" t="str">
            <v/>
          </cell>
          <cell r="P46">
            <v>0.9997585707387735</v>
          </cell>
          <cell r="V46">
            <v>6.547716483876248E-4</v>
          </cell>
          <cell r="W46">
            <v>7.8789788843365897E-4</v>
          </cell>
          <cell r="X46" t="str">
            <v/>
          </cell>
          <cell r="Y46" t="str">
            <v/>
          </cell>
          <cell r="Z46" t="str">
            <v/>
          </cell>
          <cell r="AA46" t="str">
            <v/>
          </cell>
          <cell r="AB46" t="str">
            <v/>
          </cell>
          <cell r="AC46" t="str">
            <v/>
          </cell>
          <cell r="AD46" t="str">
            <v/>
          </cell>
          <cell r="AE46" t="str">
            <v/>
          </cell>
          <cell r="AF46" t="str">
            <v/>
          </cell>
          <cell r="AG46" t="str">
            <v/>
          </cell>
          <cell r="AH46">
            <v>7.2260136491368923E-4</v>
          </cell>
        </row>
        <row r="47">
          <cell r="D47">
            <v>0.2</v>
          </cell>
          <cell r="E47">
            <v>0.2</v>
          </cell>
          <cell r="F47" t="str">
            <v/>
          </cell>
          <cell r="G47" t="str">
            <v/>
          </cell>
          <cell r="H47" t="str">
            <v/>
          </cell>
          <cell r="I47" t="str">
            <v/>
          </cell>
          <cell r="J47" t="str">
            <v/>
          </cell>
          <cell r="K47" t="str">
            <v/>
          </cell>
          <cell r="L47" t="str">
            <v/>
          </cell>
          <cell r="M47" t="str">
            <v/>
          </cell>
          <cell r="N47" t="str">
            <v/>
          </cell>
          <cell r="O47" t="str">
            <v/>
          </cell>
          <cell r="P47">
            <v>0.2</v>
          </cell>
          <cell r="V47">
            <v>4.0000000000000001E-3</v>
          </cell>
          <cell r="W47">
            <v>4.0000000000000001E-3</v>
          </cell>
          <cell r="X47">
            <v>4.0000000000000001E-3</v>
          </cell>
          <cell r="Y47">
            <v>4.0000000000000001E-3</v>
          </cell>
          <cell r="Z47">
            <v>4.0000000000000001E-3</v>
          </cell>
          <cell r="AA47">
            <v>4.0000000000000001E-3</v>
          </cell>
          <cell r="AB47">
            <v>4.0000000000000001E-3</v>
          </cell>
          <cell r="AC47">
            <v>4.0000000000000001E-3</v>
          </cell>
          <cell r="AD47">
            <v>4.0000000000000001E-3</v>
          </cell>
          <cell r="AE47">
            <v>4.0000000000000001E-3</v>
          </cell>
          <cell r="AF47">
            <v>4.0000000000000001E-3</v>
          </cell>
          <cell r="AG47">
            <v>4.0000000000000001E-3</v>
          </cell>
          <cell r="AH47">
            <v>4.0000000000000001E-3</v>
          </cell>
        </row>
        <row r="48">
          <cell r="D48">
            <v>17952</v>
          </cell>
          <cell r="E48">
            <v>17664</v>
          </cell>
          <cell r="F48" t="str">
            <v/>
          </cell>
          <cell r="G48" t="str">
            <v/>
          </cell>
          <cell r="H48" t="str">
            <v/>
          </cell>
          <cell r="I48" t="str">
            <v/>
          </cell>
          <cell r="J48" t="str">
            <v/>
          </cell>
          <cell r="K48" t="str">
            <v/>
          </cell>
          <cell r="L48" t="str">
            <v/>
          </cell>
          <cell r="M48" t="str">
            <v/>
          </cell>
          <cell r="N48" t="str">
            <v/>
          </cell>
          <cell r="O48" t="str">
            <v/>
          </cell>
          <cell r="P48">
            <v>35616</v>
          </cell>
          <cell r="V48">
            <v>69110</v>
          </cell>
          <cell r="W48">
            <v>70537</v>
          </cell>
          <cell r="X48" t="str">
            <v/>
          </cell>
          <cell r="Y48" t="str">
            <v/>
          </cell>
          <cell r="Z48" t="str">
            <v/>
          </cell>
          <cell r="AA48" t="str">
            <v/>
          </cell>
          <cell r="AB48" t="str">
            <v/>
          </cell>
          <cell r="AC48" t="str">
            <v/>
          </cell>
          <cell r="AD48" t="str">
            <v/>
          </cell>
          <cell r="AE48" t="str">
            <v/>
          </cell>
          <cell r="AF48" t="str">
            <v/>
          </cell>
          <cell r="AG48" t="str">
            <v/>
          </cell>
          <cell r="AH48">
            <v>139647</v>
          </cell>
        </row>
        <row r="49">
          <cell r="D49">
            <v>17946</v>
          </cell>
          <cell r="E49">
            <v>17657</v>
          </cell>
          <cell r="F49" t="str">
            <v/>
          </cell>
          <cell r="G49" t="str">
            <v/>
          </cell>
          <cell r="H49" t="str">
            <v/>
          </cell>
          <cell r="I49" t="str">
            <v/>
          </cell>
          <cell r="J49" t="str">
            <v/>
          </cell>
          <cell r="K49" t="str">
            <v/>
          </cell>
          <cell r="L49" t="str">
            <v/>
          </cell>
          <cell r="M49" t="str">
            <v/>
          </cell>
          <cell r="N49" t="str">
            <v/>
          </cell>
          <cell r="O49" t="str">
            <v/>
          </cell>
          <cell r="P49">
            <v>35603</v>
          </cell>
          <cell r="V49">
            <v>79</v>
          </cell>
          <cell r="W49">
            <v>77</v>
          </cell>
          <cell r="X49" t="str">
            <v/>
          </cell>
          <cell r="Y49" t="str">
            <v/>
          </cell>
          <cell r="Z49" t="str">
            <v/>
          </cell>
          <cell r="AA49" t="str">
            <v/>
          </cell>
          <cell r="AB49" t="str">
            <v/>
          </cell>
          <cell r="AC49" t="str">
            <v/>
          </cell>
          <cell r="AD49" t="str">
            <v/>
          </cell>
          <cell r="AE49" t="str">
            <v/>
          </cell>
          <cell r="AF49" t="str">
            <v/>
          </cell>
          <cell r="AG49" t="str">
            <v/>
          </cell>
          <cell r="AH49">
            <v>156</v>
          </cell>
        </row>
        <row r="50">
          <cell r="D50">
            <v>0.99966577540106949</v>
          </cell>
          <cell r="E50">
            <v>0.99960371376811596</v>
          </cell>
          <cell r="F50" t="str">
            <v/>
          </cell>
          <cell r="G50" t="str">
            <v/>
          </cell>
          <cell r="H50" t="str">
            <v/>
          </cell>
          <cell r="I50" t="str">
            <v/>
          </cell>
          <cell r="J50" t="str">
            <v/>
          </cell>
          <cell r="K50" t="str">
            <v/>
          </cell>
          <cell r="L50" t="str">
            <v/>
          </cell>
          <cell r="M50" t="str">
            <v/>
          </cell>
          <cell r="N50" t="str">
            <v/>
          </cell>
          <cell r="O50" t="str">
            <v/>
          </cell>
          <cell r="P50">
            <v>0.99963499550763701</v>
          </cell>
          <cell r="V50">
            <v>1.0520988706584275E-3</v>
          </cell>
          <cell r="W50">
            <v>9.9501201767761608E-4</v>
          </cell>
          <cell r="X50" t="str">
            <v/>
          </cell>
          <cell r="Y50" t="str">
            <v/>
          </cell>
          <cell r="Z50" t="str">
            <v/>
          </cell>
          <cell r="AA50" t="str">
            <v/>
          </cell>
          <cell r="AB50" t="str">
            <v/>
          </cell>
          <cell r="AC50" t="str">
            <v/>
          </cell>
          <cell r="AD50" t="str">
            <v/>
          </cell>
          <cell r="AE50" t="str">
            <v/>
          </cell>
          <cell r="AF50" t="str">
            <v/>
          </cell>
          <cell r="AG50" t="str">
            <v/>
          </cell>
          <cell r="AH50">
            <v>1.0231252541416896E-3</v>
          </cell>
        </row>
        <row r="51">
          <cell r="D51">
            <v>0.3</v>
          </cell>
          <cell r="E51">
            <v>0.3</v>
          </cell>
          <cell r="F51" t="str">
            <v/>
          </cell>
          <cell r="G51" t="str">
            <v/>
          </cell>
          <cell r="H51" t="str">
            <v/>
          </cell>
          <cell r="I51" t="str">
            <v/>
          </cell>
          <cell r="J51" t="str">
            <v/>
          </cell>
          <cell r="K51" t="str">
            <v/>
          </cell>
          <cell r="L51" t="str">
            <v/>
          </cell>
          <cell r="M51" t="str">
            <v/>
          </cell>
          <cell r="N51" t="str">
            <v/>
          </cell>
          <cell r="O51" t="str">
            <v/>
          </cell>
          <cell r="P51">
            <v>0.3</v>
          </cell>
          <cell r="V51">
            <v>4.0000000000000001E-3</v>
          </cell>
          <cell r="W51">
            <v>4.0000000000000001E-3</v>
          </cell>
          <cell r="X51">
            <v>4.0000000000000001E-3</v>
          </cell>
          <cell r="Y51">
            <v>4.0000000000000001E-3</v>
          </cell>
          <cell r="Z51">
            <v>4.0000000000000001E-3</v>
          </cell>
          <cell r="AA51">
            <v>4.0000000000000001E-3</v>
          </cell>
          <cell r="AB51">
            <v>4.0000000000000001E-3</v>
          </cell>
          <cell r="AC51">
            <v>4.0000000000000001E-3</v>
          </cell>
          <cell r="AD51">
            <v>4.0000000000000001E-3</v>
          </cell>
          <cell r="AE51">
            <v>4.0000000000000001E-3</v>
          </cell>
          <cell r="AF51">
            <v>4.0000000000000001E-3</v>
          </cell>
          <cell r="AG51">
            <v>4.0000000000000001E-3</v>
          </cell>
          <cell r="AH51">
            <v>4.0000000000000001E-3</v>
          </cell>
        </row>
        <row r="52">
          <cell r="D52">
            <v>18607</v>
          </cell>
          <cell r="E52">
            <v>19067</v>
          </cell>
          <cell r="F52" t="str">
            <v/>
          </cell>
          <cell r="G52" t="str">
            <v/>
          </cell>
          <cell r="H52" t="str">
            <v/>
          </cell>
          <cell r="I52" t="str">
            <v/>
          </cell>
          <cell r="J52" t="str">
            <v/>
          </cell>
          <cell r="K52" t="str">
            <v/>
          </cell>
          <cell r="L52" t="str">
            <v/>
          </cell>
          <cell r="M52" t="str">
            <v/>
          </cell>
          <cell r="N52" t="str">
            <v/>
          </cell>
          <cell r="O52" t="str">
            <v/>
          </cell>
          <cell r="P52">
            <v>37674</v>
          </cell>
        </row>
        <row r="53">
          <cell r="D53">
            <v>18584</v>
          </cell>
          <cell r="E53">
            <v>19044</v>
          </cell>
          <cell r="F53" t="str">
            <v/>
          </cell>
          <cell r="G53" t="str">
            <v/>
          </cell>
          <cell r="H53" t="str">
            <v/>
          </cell>
          <cell r="I53" t="str">
            <v/>
          </cell>
          <cell r="J53" t="str">
            <v/>
          </cell>
          <cell r="K53" t="str">
            <v/>
          </cell>
          <cell r="L53" t="str">
            <v/>
          </cell>
          <cell r="M53" t="str">
            <v/>
          </cell>
          <cell r="N53" t="str">
            <v/>
          </cell>
          <cell r="O53" t="str">
            <v/>
          </cell>
          <cell r="P53">
            <v>37628</v>
          </cell>
        </row>
        <row r="54">
          <cell r="D54">
            <v>0.99876390605686027</v>
          </cell>
          <cell r="E54">
            <v>0.99879372738238847</v>
          </cell>
          <cell r="F54" t="str">
            <v/>
          </cell>
          <cell r="G54" t="str">
            <v/>
          </cell>
          <cell r="H54" t="str">
            <v/>
          </cell>
          <cell r="I54" t="str">
            <v/>
          </cell>
          <cell r="J54" t="str">
            <v/>
          </cell>
          <cell r="K54" t="str">
            <v/>
          </cell>
          <cell r="L54" t="str">
            <v/>
          </cell>
          <cell r="M54" t="str">
            <v/>
          </cell>
          <cell r="N54" t="str">
            <v/>
          </cell>
          <cell r="O54" t="str">
            <v/>
          </cell>
          <cell r="P54">
            <v>0.99877899877899878</v>
          </cell>
          <cell r="V54">
            <v>10545</v>
          </cell>
          <cell r="W54">
            <v>10165</v>
          </cell>
          <cell r="X54" t="str">
            <v/>
          </cell>
          <cell r="Y54" t="str">
            <v/>
          </cell>
          <cell r="Z54" t="str">
            <v/>
          </cell>
          <cell r="AA54" t="str">
            <v/>
          </cell>
          <cell r="AB54" t="str">
            <v/>
          </cell>
          <cell r="AC54" t="str">
            <v/>
          </cell>
          <cell r="AD54" t="str">
            <v/>
          </cell>
          <cell r="AE54" t="str">
            <v/>
          </cell>
          <cell r="AF54" t="str">
            <v/>
          </cell>
          <cell r="AG54" t="str">
            <v/>
          </cell>
          <cell r="AH54">
            <v>20710</v>
          </cell>
        </row>
        <row r="55">
          <cell r="D55">
            <v>0.4</v>
          </cell>
          <cell r="E55">
            <v>0.3</v>
          </cell>
          <cell r="F55" t="str">
            <v/>
          </cell>
          <cell r="G55" t="str">
            <v/>
          </cell>
          <cell r="H55" t="str">
            <v/>
          </cell>
          <cell r="I55" t="str">
            <v/>
          </cell>
          <cell r="J55" t="str">
            <v/>
          </cell>
          <cell r="K55" t="str">
            <v/>
          </cell>
          <cell r="L55" t="str">
            <v/>
          </cell>
          <cell r="M55" t="str">
            <v/>
          </cell>
          <cell r="N55" t="str">
            <v/>
          </cell>
          <cell r="O55" t="str">
            <v/>
          </cell>
          <cell r="P55">
            <v>0.34761043999647295</v>
          </cell>
          <cell r="V55">
            <v>873</v>
          </cell>
          <cell r="W55">
            <v>888</v>
          </cell>
          <cell r="X55" t="str">
            <v/>
          </cell>
          <cell r="Y55" t="str">
            <v/>
          </cell>
          <cell r="Z55" t="str">
            <v/>
          </cell>
          <cell r="AA55" t="str">
            <v/>
          </cell>
          <cell r="AB55" t="str">
            <v/>
          </cell>
          <cell r="AC55" t="str">
            <v/>
          </cell>
          <cell r="AD55" t="str">
            <v/>
          </cell>
          <cell r="AE55" t="str">
            <v/>
          </cell>
          <cell r="AF55" t="str">
            <v/>
          </cell>
          <cell r="AG55" t="str">
            <v/>
          </cell>
          <cell r="AH55">
            <v>1761</v>
          </cell>
        </row>
        <row r="56">
          <cell r="D56">
            <v>10799</v>
          </cell>
          <cell r="E56">
            <v>11883</v>
          </cell>
          <cell r="F56" t="str">
            <v/>
          </cell>
          <cell r="G56" t="str">
            <v/>
          </cell>
          <cell r="H56" t="str">
            <v/>
          </cell>
          <cell r="I56" t="str">
            <v/>
          </cell>
          <cell r="J56" t="str">
            <v/>
          </cell>
          <cell r="K56" t="str">
            <v/>
          </cell>
          <cell r="L56" t="str">
            <v/>
          </cell>
          <cell r="M56" t="str">
            <v/>
          </cell>
          <cell r="N56" t="str">
            <v/>
          </cell>
          <cell r="O56" t="str">
            <v/>
          </cell>
          <cell r="P56">
            <v>22682</v>
          </cell>
          <cell r="V56">
            <v>7.6458223857067784E-2</v>
          </cell>
          <cell r="W56">
            <v>8.0340179136885917E-2</v>
          </cell>
          <cell r="X56" t="str">
            <v/>
          </cell>
          <cell r="Y56" t="str">
            <v/>
          </cell>
          <cell r="Z56" t="str">
            <v/>
          </cell>
          <cell r="AA56" t="str">
            <v/>
          </cell>
          <cell r="AB56" t="str">
            <v/>
          </cell>
          <cell r="AC56" t="str">
            <v/>
          </cell>
          <cell r="AD56" t="str">
            <v/>
          </cell>
          <cell r="AE56" t="str">
            <v/>
          </cell>
          <cell r="AF56" t="str">
            <v/>
          </cell>
          <cell r="AG56" t="str">
            <v/>
          </cell>
          <cell r="AH56">
            <v>8.5031385803959442E-2</v>
          </cell>
        </row>
        <row r="57">
          <cell r="D57">
            <v>10798</v>
          </cell>
          <cell r="E57">
            <v>11881</v>
          </cell>
          <cell r="F57" t="str">
            <v/>
          </cell>
          <cell r="G57" t="str">
            <v/>
          </cell>
          <cell r="H57" t="str">
            <v/>
          </cell>
          <cell r="I57" t="str">
            <v/>
          </cell>
          <cell r="J57" t="str">
            <v/>
          </cell>
          <cell r="K57" t="str">
            <v/>
          </cell>
          <cell r="L57" t="str">
            <v/>
          </cell>
          <cell r="M57" t="str">
            <v/>
          </cell>
          <cell r="N57" t="str">
            <v/>
          </cell>
          <cell r="O57" t="str">
            <v/>
          </cell>
          <cell r="P57">
            <v>22679</v>
          </cell>
          <cell r="V57">
            <v>8.4000000000000005E-2</v>
          </cell>
          <cell r="W57">
            <v>8.4000000000000005E-2</v>
          </cell>
          <cell r="X57">
            <v>8.4000000000000005E-2</v>
          </cell>
          <cell r="Y57">
            <v>8.4000000000000005E-2</v>
          </cell>
          <cell r="Z57">
            <v>8.4000000000000005E-2</v>
          </cell>
          <cell r="AA57">
            <v>8.4000000000000005E-2</v>
          </cell>
          <cell r="AB57">
            <v>8.4000000000000005E-2</v>
          </cell>
          <cell r="AC57">
            <v>8.4000000000000005E-2</v>
          </cell>
          <cell r="AD57">
            <v>8.4000000000000005E-2</v>
          </cell>
          <cell r="AE57">
            <v>8.4000000000000005E-2</v>
          </cell>
          <cell r="AF57">
            <v>8.4000000000000005E-2</v>
          </cell>
          <cell r="AG57">
            <v>8.4000000000000005E-2</v>
          </cell>
          <cell r="AH57">
            <v>8.4000000000000005E-2</v>
          </cell>
        </row>
        <row r="58">
          <cell r="D58">
            <v>0.99990739883322532</v>
          </cell>
          <cell r="E58">
            <v>0.99983169233358582</v>
          </cell>
          <cell r="F58" t="str">
            <v/>
          </cell>
          <cell r="G58" t="str">
            <v/>
          </cell>
          <cell r="H58" t="str">
            <v/>
          </cell>
          <cell r="I58" t="str">
            <v/>
          </cell>
          <cell r="J58" t="str">
            <v/>
          </cell>
          <cell r="K58" t="str">
            <v/>
          </cell>
          <cell r="L58" t="str">
            <v/>
          </cell>
          <cell r="M58" t="str">
            <v/>
          </cell>
          <cell r="N58" t="str">
            <v/>
          </cell>
          <cell r="O58" t="str">
            <v/>
          </cell>
          <cell r="P58">
            <v>0.99986773653117011</v>
          </cell>
          <cell r="V58">
            <v>18607</v>
          </cell>
          <cell r="W58">
            <v>19067</v>
          </cell>
          <cell r="X58" t="str">
            <v/>
          </cell>
          <cell r="Y58" t="str">
            <v/>
          </cell>
          <cell r="Z58" t="str">
            <v/>
          </cell>
          <cell r="AA58" t="str">
            <v/>
          </cell>
          <cell r="AB58" t="str">
            <v/>
          </cell>
          <cell r="AC58" t="str">
            <v/>
          </cell>
          <cell r="AD58" t="str">
            <v/>
          </cell>
          <cell r="AE58" t="str">
            <v/>
          </cell>
          <cell r="AF58" t="str">
            <v/>
          </cell>
          <cell r="AG58" t="str">
            <v/>
          </cell>
          <cell r="AH58">
            <v>37674</v>
          </cell>
        </row>
        <row r="59">
          <cell r="D59">
            <v>0.2</v>
          </cell>
          <cell r="E59">
            <v>0.1</v>
          </cell>
          <cell r="F59" t="str">
            <v/>
          </cell>
          <cell r="G59" t="str">
            <v/>
          </cell>
          <cell r="H59" t="str">
            <v/>
          </cell>
          <cell r="I59" t="str">
            <v/>
          </cell>
          <cell r="J59" t="str">
            <v/>
          </cell>
          <cell r="K59" t="str">
            <v/>
          </cell>
          <cell r="L59" t="str">
            <v/>
          </cell>
          <cell r="M59" t="str">
            <v/>
          </cell>
          <cell r="N59" t="str">
            <v/>
          </cell>
          <cell r="O59" t="str">
            <v/>
          </cell>
          <cell r="P59">
            <v>0.14880034835619421</v>
          </cell>
          <cell r="V59">
            <v>1703</v>
          </cell>
          <cell r="W59">
            <v>2177</v>
          </cell>
          <cell r="X59" t="str">
            <v/>
          </cell>
          <cell r="Y59" t="str">
            <v/>
          </cell>
          <cell r="Z59" t="str">
            <v/>
          </cell>
          <cell r="AA59" t="str">
            <v/>
          </cell>
          <cell r="AB59" t="str">
            <v/>
          </cell>
          <cell r="AC59" t="str">
            <v/>
          </cell>
          <cell r="AD59" t="str">
            <v/>
          </cell>
          <cell r="AE59" t="str">
            <v/>
          </cell>
          <cell r="AF59" t="str">
            <v/>
          </cell>
          <cell r="AG59" t="str">
            <v/>
          </cell>
          <cell r="AH59">
            <v>3880</v>
          </cell>
        </row>
        <row r="60">
          <cell r="D60">
            <v>11207</v>
          </cell>
          <cell r="E60">
            <v>11758</v>
          </cell>
          <cell r="F60" t="str">
            <v/>
          </cell>
          <cell r="G60" t="str">
            <v/>
          </cell>
          <cell r="H60" t="str">
            <v/>
          </cell>
          <cell r="I60" t="str">
            <v/>
          </cell>
          <cell r="J60" t="str">
            <v/>
          </cell>
          <cell r="K60" t="str">
            <v/>
          </cell>
          <cell r="L60" t="str">
            <v/>
          </cell>
          <cell r="M60" t="str">
            <v/>
          </cell>
          <cell r="N60" t="str">
            <v/>
          </cell>
          <cell r="O60" t="str">
            <v/>
          </cell>
          <cell r="P60">
            <v>22965</v>
          </cell>
          <cell r="V60">
            <v>8.385032003938947E-2</v>
          </cell>
          <cell r="W60">
            <v>0.10247599322161552</v>
          </cell>
          <cell r="X60" t="str">
            <v/>
          </cell>
          <cell r="Y60" t="str">
            <v/>
          </cell>
          <cell r="Z60" t="str">
            <v/>
          </cell>
          <cell r="AA60" t="str">
            <v/>
          </cell>
          <cell r="AB60" t="str">
            <v/>
          </cell>
          <cell r="AC60" t="str">
            <v/>
          </cell>
          <cell r="AD60" t="str">
            <v/>
          </cell>
          <cell r="AE60" t="str">
            <v/>
          </cell>
          <cell r="AF60" t="str">
            <v/>
          </cell>
          <cell r="AG60" t="str">
            <v/>
          </cell>
          <cell r="AH60">
            <v>0.10298879864097256</v>
          </cell>
        </row>
        <row r="61">
          <cell r="D61">
            <v>11205</v>
          </cell>
          <cell r="E61">
            <v>11758</v>
          </cell>
          <cell r="F61" t="str">
            <v/>
          </cell>
          <cell r="G61" t="str">
            <v/>
          </cell>
          <cell r="H61" t="str">
            <v/>
          </cell>
          <cell r="I61" t="str">
            <v/>
          </cell>
          <cell r="J61" t="str">
            <v/>
          </cell>
          <cell r="K61" t="str">
            <v/>
          </cell>
          <cell r="L61" t="str">
            <v/>
          </cell>
          <cell r="M61" t="str">
            <v/>
          </cell>
          <cell r="N61" t="str">
            <v/>
          </cell>
          <cell r="O61" t="str">
            <v/>
          </cell>
          <cell r="P61">
            <v>22963</v>
          </cell>
          <cell r="V61">
            <v>7.9000000000000001E-2</v>
          </cell>
          <cell r="W61">
            <v>7.9000000000000001E-2</v>
          </cell>
          <cell r="X61">
            <v>7.9000000000000001E-2</v>
          </cell>
          <cell r="Y61">
            <v>7.9000000000000001E-2</v>
          </cell>
          <cell r="Z61">
            <v>7.9000000000000001E-2</v>
          </cell>
          <cell r="AA61">
            <v>7.9000000000000001E-2</v>
          </cell>
          <cell r="AB61">
            <v>7.9000000000000001E-2</v>
          </cell>
          <cell r="AC61">
            <v>7.9000000000000001E-2</v>
          </cell>
          <cell r="AD61">
            <v>7.9000000000000001E-2</v>
          </cell>
          <cell r="AE61">
            <v>7.9000000000000001E-2</v>
          </cell>
          <cell r="AF61">
            <v>7.9000000000000001E-2</v>
          </cell>
          <cell r="AG61">
            <v>7.9000000000000001E-2</v>
          </cell>
          <cell r="AH61">
            <v>7.9000000000000001E-2</v>
          </cell>
        </row>
        <row r="62">
          <cell r="D62">
            <v>0.99982154010886048</v>
          </cell>
          <cell r="E62">
            <v>1</v>
          </cell>
          <cell r="F62" t="str">
            <v/>
          </cell>
          <cell r="G62" t="str">
            <v/>
          </cell>
          <cell r="H62" t="str">
            <v/>
          </cell>
          <cell r="I62" t="str">
            <v/>
          </cell>
          <cell r="J62" t="str">
            <v/>
          </cell>
          <cell r="K62" t="str">
            <v/>
          </cell>
          <cell r="L62" t="str">
            <v/>
          </cell>
          <cell r="M62" t="str">
            <v/>
          </cell>
          <cell r="N62" t="str">
            <v/>
          </cell>
          <cell r="O62" t="str">
            <v/>
          </cell>
          <cell r="P62">
            <v>0.99991291095144785</v>
          </cell>
          <cell r="V62">
            <v>17952</v>
          </cell>
          <cell r="W62">
            <v>17664</v>
          </cell>
          <cell r="X62" t="str">
            <v/>
          </cell>
          <cell r="Y62" t="str">
            <v/>
          </cell>
          <cell r="Z62" t="str">
            <v/>
          </cell>
          <cell r="AA62" t="str">
            <v/>
          </cell>
          <cell r="AB62" t="str">
            <v/>
          </cell>
          <cell r="AC62" t="str">
            <v/>
          </cell>
          <cell r="AD62" t="str">
            <v/>
          </cell>
          <cell r="AE62" t="str">
            <v/>
          </cell>
          <cell r="AF62" t="str">
            <v/>
          </cell>
          <cell r="AG62" t="str">
            <v/>
          </cell>
          <cell r="AH62">
            <v>35616</v>
          </cell>
        </row>
        <row r="63">
          <cell r="D63">
            <v>0.2</v>
          </cell>
          <cell r="E63">
            <v>0.2</v>
          </cell>
          <cell r="F63" t="str">
            <v/>
          </cell>
          <cell r="G63" t="str">
            <v/>
          </cell>
          <cell r="H63" t="str">
            <v/>
          </cell>
          <cell r="I63" t="str">
            <v/>
          </cell>
          <cell r="J63" t="str">
            <v/>
          </cell>
          <cell r="K63" t="str">
            <v/>
          </cell>
          <cell r="L63" t="str">
            <v/>
          </cell>
          <cell r="M63" t="str">
            <v/>
          </cell>
          <cell r="N63" t="str">
            <v/>
          </cell>
          <cell r="O63" t="str">
            <v/>
          </cell>
          <cell r="P63">
            <v>0.2</v>
          </cell>
          <cell r="V63">
            <v>1424</v>
          </cell>
          <cell r="W63">
            <v>1711</v>
          </cell>
          <cell r="X63" t="str">
            <v/>
          </cell>
          <cell r="Y63" t="str">
            <v/>
          </cell>
          <cell r="Z63" t="str">
            <v/>
          </cell>
          <cell r="AA63" t="str">
            <v/>
          </cell>
          <cell r="AB63" t="str">
            <v/>
          </cell>
          <cell r="AC63" t="str">
            <v/>
          </cell>
          <cell r="AD63" t="str">
            <v/>
          </cell>
          <cell r="AE63" t="str">
            <v/>
          </cell>
          <cell r="AF63" t="str">
            <v/>
          </cell>
          <cell r="AG63" t="str">
            <v/>
          </cell>
          <cell r="AH63">
            <v>3135</v>
          </cell>
        </row>
        <row r="64">
          <cell r="D64">
            <v>69110</v>
          </cell>
          <cell r="E64">
            <v>70537</v>
          </cell>
          <cell r="F64" t="str">
            <v/>
          </cell>
          <cell r="G64" t="str">
            <v/>
          </cell>
          <cell r="H64" t="str">
            <v/>
          </cell>
          <cell r="I64" t="str">
            <v/>
          </cell>
          <cell r="J64" t="str">
            <v/>
          </cell>
          <cell r="K64" t="str">
            <v/>
          </cell>
          <cell r="L64" t="str">
            <v/>
          </cell>
          <cell r="M64" t="str">
            <v/>
          </cell>
          <cell r="N64" t="str">
            <v/>
          </cell>
          <cell r="O64" t="str">
            <v/>
          </cell>
          <cell r="P64">
            <v>139647</v>
          </cell>
          <cell r="V64">
            <v>7.3492981007431873E-2</v>
          </cell>
          <cell r="W64">
            <v>8.8309677419354846E-2</v>
          </cell>
          <cell r="X64" t="str">
            <v/>
          </cell>
          <cell r="Y64" t="str">
            <v/>
          </cell>
          <cell r="Z64" t="str">
            <v/>
          </cell>
          <cell r="AA64" t="str">
            <v/>
          </cell>
          <cell r="AB64" t="str">
            <v/>
          </cell>
          <cell r="AC64" t="str">
            <v/>
          </cell>
          <cell r="AD64" t="str">
            <v/>
          </cell>
          <cell r="AE64" t="str">
            <v/>
          </cell>
          <cell r="AF64" t="str">
            <v/>
          </cell>
          <cell r="AG64" t="str">
            <v/>
          </cell>
          <cell r="AH64">
            <v>8.8022237196765496E-2</v>
          </cell>
        </row>
        <row r="65">
          <cell r="D65">
            <v>69077</v>
          </cell>
          <cell r="E65">
            <v>70501</v>
          </cell>
          <cell r="F65" t="str">
            <v/>
          </cell>
          <cell r="G65" t="str">
            <v/>
          </cell>
          <cell r="H65" t="str">
            <v/>
          </cell>
          <cell r="I65" t="str">
            <v/>
          </cell>
          <cell r="J65" t="str">
            <v/>
          </cell>
          <cell r="K65" t="str">
            <v/>
          </cell>
          <cell r="L65" t="str">
            <v/>
          </cell>
          <cell r="M65" t="str">
            <v/>
          </cell>
          <cell r="N65" t="str">
            <v/>
          </cell>
          <cell r="O65" t="str">
            <v/>
          </cell>
          <cell r="P65">
            <v>139578</v>
          </cell>
          <cell r="V65">
            <v>6.8000000000000005E-2</v>
          </cell>
          <cell r="W65">
            <v>6.8000000000000005E-2</v>
          </cell>
          <cell r="X65">
            <v>6.8000000000000005E-2</v>
          </cell>
          <cell r="Y65">
            <v>6.8000000000000005E-2</v>
          </cell>
          <cell r="Z65">
            <v>6.8000000000000005E-2</v>
          </cell>
          <cell r="AA65">
            <v>6.8000000000000005E-2</v>
          </cell>
          <cell r="AB65">
            <v>6.8000000000000005E-2</v>
          </cell>
          <cell r="AC65">
            <v>6.8000000000000005E-2</v>
          </cell>
          <cell r="AD65">
            <v>6.8000000000000005E-2</v>
          </cell>
          <cell r="AE65">
            <v>6.8000000000000005E-2</v>
          </cell>
          <cell r="AF65">
            <v>6.8000000000000005E-2</v>
          </cell>
          <cell r="AG65">
            <v>6.8000000000000005E-2</v>
          </cell>
          <cell r="AH65">
            <v>6.8000000000000005E-2</v>
          </cell>
        </row>
        <row r="66">
          <cell r="D66">
            <v>0.99952250036174217</v>
          </cell>
          <cell r="E66">
            <v>0.99948962955611953</v>
          </cell>
          <cell r="F66" t="str">
            <v/>
          </cell>
          <cell r="G66" t="str">
            <v/>
          </cell>
          <cell r="H66" t="str">
            <v/>
          </cell>
          <cell r="I66" t="str">
            <v/>
          </cell>
          <cell r="J66" t="str">
            <v/>
          </cell>
          <cell r="K66" t="str">
            <v/>
          </cell>
          <cell r="L66" t="str">
            <v/>
          </cell>
          <cell r="M66" t="str">
            <v/>
          </cell>
          <cell r="N66" t="str">
            <v/>
          </cell>
          <cell r="O66" t="str">
            <v/>
          </cell>
          <cell r="P66">
            <v>0.99950589701175108</v>
          </cell>
          <cell r="V66">
            <v>10799</v>
          </cell>
          <cell r="W66">
            <v>11883</v>
          </cell>
          <cell r="X66" t="str">
            <v/>
          </cell>
          <cell r="Y66" t="str">
            <v/>
          </cell>
          <cell r="Z66" t="str">
            <v/>
          </cell>
          <cell r="AA66" t="str">
            <v/>
          </cell>
          <cell r="AB66" t="str">
            <v/>
          </cell>
          <cell r="AC66" t="str">
            <v/>
          </cell>
          <cell r="AD66" t="str">
            <v/>
          </cell>
          <cell r="AE66" t="str">
            <v/>
          </cell>
          <cell r="AF66" t="str">
            <v/>
          </cell>
          <cell r="AG66" t="str">
            <v/>
          </cell>
          <cell r="AH66">
            <v>22682</v>
          </cell>
        </row>
        <row r="67">
          <cell r="V67">
            <v>967</v>
          </cell>
          <cell r="W67">
            <v>1139</v>
          </cell>
          <cell r="X67" t="str">
            <v/>
          </cell>
          <cell r="Y67" t="str">
            <v/>
          </cell>
          <cell r="Z67" t="str">
            <v/>
          </cell>
          <cell r="AA67" t="str">
            <v/>
          </cell>
          <cell r="AB67" t="str">
            <v/>
          </cell>
          <cell r="AC67" t="str">
            <v/>
          </cell>
          <cell r="AD67" t="str">
            <v/>
          </cell>
          <cell r="AE67" t="str">
            <v/>
          </cell>
          <cell r="AF67" t="str">
            <v/>
          </cell>
          <cell r="AG67" t="str">
            <v/>
          </cell>
          <cell r="AH67">
            <v>2106</v>
          </cell>
        </row>
        <row r="68">
          <cell r="V68">
            <v>8.2185959544450113E-2</v>
          </cell>
          <cell r="W68">
            <v>8.7467362924281991E-2</v>
          </cell>
          <cell r="X68" t="str">
            <v/>
          </cell>
          <cell r="Y68" t="str">
            <v/>
          </cell>
          <cell r="Z68" t="str">
            <v/>
          </cell>
          <cell r="AA68" t="str">
            <v/>
          </cell>
          <cell r="AB68" t="str">
            <v/>
          </cell>
          <cell r="AC68" t="str">
            <v/>
          </cell>
          <cell r="AD68" t="str">
            <v/>
          </cell>
          <cell r="AE68" t="str">
            <v/>
          </cell>
          <cell r="AF68" t="str">
            <v/>
          </cell>
          <cell r="AG68" t="str">
            <v/>
          </cell>
          <cell r="AH68">
            <v>9.2848955118596241E-2</v>
          </cell>
        </row>
        <row r="69">
          <cell r="D69">
            <v>8.3333333333333329E-2</v>
          </cell>
          <cell r="E69">
            <v>8.3333333333333329E-2</v>
          </cell>
          <cell r="F69" t="str">
            <v/>
          </cell>
          <cell r="G69" t="str">
            <v/>
          </cell>
          <cell r="H69" t="str">
            <v/>
          </cell>
          <cell r="I69" t="str">
            <v/>
          </cell>
          <cell r="J69" t="str">
            <v/>
          </cell>
          <cell r="K69" t="str">
            <v/>
          </cell>
          <cell r="L69" t="str">
            <v/>
          </cell>
          <cell r="M69" t="str">
            <v/>
          </cell>
          <cell r="N69" t="str">
            <v/>
          </cell>
          <cell r="O69" t="str">
            <v/>
          </cell>
          <cell r="P69">
            <v>8.3333333333333329E-2</v>
          </cell>
          <cell r="V69">
            <v>5.8000000000000003E-2</v>
          </cell>
          <cell r="W69">
            <v>5.8000000000000003E-2</v>
          </cell>
          <cell r="X69">
            <v>5.8000000000000003E-2</v>
          </cell>
          <cell r="Y69">
            <v>5.8000000000000003E-2</v>
          </cell>
          <cell r="Z69">
            <v>5.8000000000000003E-2</v>
          </cell>
          <cell r="AA69">
            <v>5.8000000000000003E-2</v>
          </cell>
          <cell r="AB69">
            <v>5.8000000000000003E-2</v>
          </cell>
          <cell r="AC69">
            <v>5.8000000000000003E-2</v>
          </cell>
          <cell r="AD69">
            <v>5.8000000000000003E-2</v>
          </cell>
          <cell r="AE69">
            <v>5.8000000000000003E-2</v>
          </cell>
          <cell r="AF69">
            <v>5.8000000000000003E-2</v>
          </cell>
          <cell r="AG69">
            <v>5.8000000000000003E-2</v>
          </cell>
          <cell r="AH69">
            <v>5.8000000000000003E-2</v>
          </cell>
        </row>
        <row r="70">
          <cell r="D70">
            <v>4896</v>
          </cell>
          <cell r="E70">
            <v>5359</v>
          </cell>
          <cell r="F70" t="str">
            <v/>
          </cell>
          <cell r="G70" t="str">
            <v/>
          </cell>
          <cell r="H70" t="str">
            <v/>
          </cell>
          <cell r="I70" t="str">
            <v/>
          </cell>
          <cell r="J70" t="str">
            <v/>
          </cell>
          <cell r="K70" t="str">
            <v/>
          </cell>
          <cell r="L70" t="str">
            <v/>
          </cell>
          <cell r="M70" t="str">
            <v/>
          </cell>
          <cell r="N70" t="str">
            <v/>
          </cell>
          <cell r="O70" t="str">
            <v/>
          </cell>
          <cell r="P70">
            <v>10255</v>
          </cell>
          <cell r="V70">
            <v>11207</v>
          </cell>
          <cell r="W70">
            <v>11758</v>
          </cell>
          <cell r="X70" t="str">
            <v/>
          </cell>
          <cell r="Y70" t="str">
            <v/>
          </cell>
          <cell r="Z70" t="str">
            <v/>
          </cell>
          <cell r="AA70" t="str">
            <v/>
          </cell>
          <cell r="AB70" t="str">
            <v/>
          </cell>
          <cell r="AC70" t="str">
            <v/>
          </cell>
          <cell r="AD70" t="str">
            <v/>
          </cell>
          <cell r="AE70" t="str">
            <v/>
          </cell>
          <cell r="AF70" t="str">
            <v/>
          </cell>
          <cell r="AG70" t="str">
            <v/>
          </cell>
          <cell r="AH70">
            <v>22965</v>
          </cell>
        </row>
        <row r="71">
          <cell r="D71">
            <v>4896</v>
          </cell>
          <cell r="E71">
            <v>5356</v>
          </cell>
          <cell r="F71" t="str">
            <v/>
          </cell>
          <cell r="G71" t="str">
            <v/>
          </cell>
          <cell r="H71" t="str">
            <v/>
          </cell>
          <cell r="I71" t="str">
            <v/>
          </cell>
          <cell r="J71" t="str">
            <v/>
          </cell>
          <cell r="K71" t="str">
            <v/>
          </cell>
          <cell r="L71" t="str">
            <v/>
          </cell>
          <cell r="M71" t="str">
            <v/>
          </cell>
          <cell r="N71" t="str">
            <v/>
          </cell>
          <cell r="O71" t="str">
            <v/>
          </cell>
          <cell r="P71">
            <v>10252</v>
          </cell>
          <cell r="V71">
            <v>1011</v>
          </cell>
          <cell r="W71">
            <v>934</v>
          </cell>
          <cell r="X71" t="str">
            <v/>
          </cell>
          <cell r="Y71" t="str">
            <v/>
          </cell>
          <cell r="Z71" t="str">
            <v/>
          </cell>
          <cell r="AA71" t="str">
            <v/>
          </cell>
          <cell r="AB71" t="str">
            <v/>
          </cell>
          <cell r="AC71" t="str">
            <v/>
          </cell>
          <cell r="AD71" t="str">
            <v/>
          </cell>
          <cell r="AE71" t="str">
            <v/>
          </cell>
          <cell r="AF71" t="str">
            <v/>
          </cell>
          <cell r="AG71" t="str">
            <v/>
          </cell>
          <cell r="AH71">
            <v>1945</v>
          </cell>
        </row>
        <row r="72">
          <cell r="D72">
            <v>1</v>
          </cell>
          <cell r="E72">
            <v>0.99944019406605711</v>
          </cell>
          <cell r="F72" t="str">
            <v/>
          </cell>
          <cell r="G72" t="str">
            <v/>
          </cell>
          <cell r="H72" t="str">
            <v/>
          </cell>
          <cell r="I72" t="str">
            <v/>
          </cell>
          <cell r="J72" t="str">
            <v/>
          </cell>
          <cell r="K72" t="str">
            <v/>
          </cell>
          <cell r="L72" t="str">
            <v/>
          </cell>
          <cell r="M72" t="str">
            <v/>
          </cell>
          <cell r="N72" t="str">
            <v/>
          </cell>
          <cell r="O72" t="str">
            <v/>
          </cell>
          <cell r="P72">
            <v>0.99970745977571918</v>
          </cell>
          <cell r="V72">
            <v>8.2746767064986085E-2</v>
          </cell>
          <cell r="W72">
            <v>7.3589662779703746E-2</v>
          </cell>
          <cell r="X72" t="str">
            <v/>
          </cell>
          <cell r="Y72" t="str">
            <v/>
          </cell>
          <cell r="Z72" t="str">
            <v/>
          </cell>
          <cell r="AA72" t="str">
            <v/>
          </cell>
          <cell r="AB72" t="str">
            <v/>
          </cell>
          <cell r="AC72" t="str">
            <v/>
          </cell>
          <cell r="AD72" t="str">
            <v/>
          </cell>
          <cell r="AE72" t="str">
            <v/>
          </cell>
          <cell r="AF72" t="str">
            <v/>
          </cell>
          <cell r="AG72" t="str">
            <v/>
          </cell>
          <cell r="AH72">
            <v>8.4694099716960597E-2</v>
          </cell>
        </row>
        <row r="73">
          <cell r="D73">
            <v>8.3333333333333329E-2</v>
          </cell>
          <cell r="E73">
            <v>8.3333333333333329E-2</v>
          </cell>
          <cell r="F73" t="str">
            <v/>
          </cell>
          <cell r="G73" t="str">
            <v/>
          </cell>
          <cell r="H73" t="str">
            <v/>
          </cell>
          <cell r="I73" t="str">
            <v/>
          </cell>
          <cell r="J73" t="str">
            <v/>
          </cell>
          <cell r="K73" t="str">
            <v/>
          </cell>
          <cell r="L73" t="str">
            <v/>
          </cell>
          <cell r="M73" t="str">
            <v/>
          </cell>
          <cell r="N73" t="str">
            <v/>
          </cell>
          <cell r="O73" t="str">
            <v/>
          </cell>
          <cell r="P73">
            <v>8.3333333333333329E-2</v>
          </cell>
          <cell r="V73">
            <v>7.6999999999999999E-2</v>
          </cell>
          <cell r="W73">
            <v>7.6999999999999999E-2</v>
          </cell>
          <cell r="X73">
            <v>7.6999999999999999E-2</v>
          </cell>
          <cell r="Y73">
            <v>7.6999999999999999E-2</v>
          </cell>
          <cell r="Z73">
            <v>7.6999999999999999E-2</v>
          </cell>
          <cell r="AA73">
            <v>7.6999999999999999E-2</v>
          </cell>
          <cell r="AB73">
            <v>7.6999999999999999E-2</v>
          </cell>
          <cell r="AC73">
            <v>7.6999999999999999E-2</v>
          </cell>
          <cell r="AD73">
            <v>7.6999999999999999E-2</v>
          </cell>
          <cell r="AE73">
            <v>7.6999999999999999E-2</v>
          </cell>
          <cell r="AF73">
            <v>7.6999999999999999E-2</v>
          </cell>
          <cell r="AG73">
            <v>7.6999999999999999E-2</v>
          </cell>
          <cell r="AH73">
            <v>7.6999999999999999E-2</v>
          </cell>
        </row>
        <row r="74">
          <cell r="D74">
            <v>7608</v>
          </cell>
          <cell r="E74">
            <v>8825</v>
          </cell>
          <cell r="F74" t="str">
            <v/>
          </cell>
          <cell r="G74" t="str">
            <v/>
          </cell>
          <cell r="H74" t="str">
            <v/>
          </cell>
          <cell r="I74" t="str">
            <v/>
          </cell>
          <cell r="J74" t="str">
            <v/>
          </cell>
          <cell r="K74" t="str">
            <v/>
          </cell>
          <cell r="L74" t="str">
            <v/>
          </cell>
          <cell r="M74" t="str">
            <v/>
          </cell>
          <cell r="N74" t="str">
            <v/>
          </cell>
          <cell r="O74" t="str">
            <v/>
          </cell>
          <cell r="P74">
            <v>16433</v>
          </cell>
          <cell r="V74">
            <v>69110</v>
          </cell>
          <cell r="W74">
            <v>70537</v>
          </cell>
          <cell r="X74" t="str">
            <v/>
          </cell>
          <cell r="Y74" t="str">
            <v/>
          </cell>
          <cell r="Z74" t="str">
            <v/>
          </cell>
          <cell r="AA74" t="str">
            <v/>
          </cell>
          <cell r="AB74" t="str">
            <v/>
          </cell>
          <cell r="AC74" t="str">
            <v/>
          </cell>
          <cell r="AD74" t="str">
            <v/>
          </cell>
          <cell r="AE74" t="str">
            <v/>
          </cell>
          <cell r="AF74" t="str">
            <v/>
          </cell>
          <cell r="AG74" t="str">
            <v/>
          </cell>
          <cell r="AH74">
            <v>139647</v>
          </cell>
        </row>
        <row r="75">
          <cell r="D75">
            <v>7595</v>
          </cell>
          <cell r="E75">
            <v>8815</v>
          </cell>
          <cell r="F75" t="str">
            <v/>
          </cell>
          <cell r="G75" t="str">
            <v/>
          </cell>
          <cell r="H75" t="str">
            <v/>
          </cell>
          <cell r="I75" t="str">
            <v/>
          </cell>
          <cell r="J75" t="str">
            <v/>
          </cell>
          <cell r="K75" t="str">
            <v/>
          </cell>
          <cell r="L75" t="str">
            <v/>
          </cell>
          <cell r="M75" t="str">
            <v/>
          </cell>
          <cell r="N75" t="str">
            <v/>
          </cell>
          <cell r="O75" t="str">
            <v/>
          </cell>
          <cell r="P75">
            <v>16410</v>
          </cell>
          <cell r="V75">
            <v>5978</v>
          </cell>
          <cell r="W75">
            <v>6849</v>
          </cell>
          <cell r="X75" t="str">
            <v/>
          </cell>
          <cell r="Y75" t="str">
            <v/>
          </cell>
          <cell r="Z75" t="str">
            <v/>
          </cell>
          <cell r="AA75" t="str">
            <v/>
          </cell>
          <cell r="AB75" t="str">
            <v/>
          </cell>
          <cell r="AC75" t="str">
            <v/>
          </cell>
          <cell r="AD75" t="str">
            <v/>
          </cell>
          <cell r="AE75" t="str">
            <v/>
          </cell>
          <cell r="AF75" t="str">
            <v/>
          </cell>
          <cell r="AG75" t="str">
            <v/>
          </cell>
          <cell r="AH75">
            <v>12827</v>
          </cell>
        </row>
        <row r="76">
          <cell r="D76">
            <v>0.99829127234490012</v>
          </cell>
          <cell r="E76">
            <v>0.99886685552407928</v>
          </cell>
          <cell r="F76" t="str">
            <v/>
          </cell>
          <cell r="G76" t="str">
            <v/>
          </cell>
          <cell r="H76" t="str">
            <v/>
          </cell>
          <cell r="I76" t="str">
            <v/>
          </cell>
          <cell r="J76" t="str">
            <v/>
          </cell>
          <cell r="K76" t="str">
            <v/>
          </cell>
          <cell r="L76" t="str">
            <v/>
          </cell>
          <cell r="M76" t="str">
            <v/>
          </cell>
          <cell r="N76" t="str">
            <v/>
          </cell>
          <cell r="O76" t="str">
            <v/>
          </cell>
          <cell r="P76">
            <v>0.99860037728960016</v>
          </cell>
          <cell r="V76">
            <v>7.9613253782228846E-2</v>
          </cell>
          <cell r="W76">
            <v>8.8504380637324576E-2</v>
          </cell>
          <cell r="X76" t="str">
            <v/>
          </cell>
          <cell r="Y76" t="str">
            <v/>
          </cell>
          <cell r="Z76" t="str">
            <v/>
          </cell>
          <cell r="AA76" t="str">
            <v/>
          </cell>
          <cell r="AB76" t="str">
            <v/>
          </cell>
          <cell r="AC76" t="str">
            <v/>
          </cell>
          <cell r="AD76" t="str">
            <v/>
          </cell>
          <cell r="AE76" t="str">
            <v/>
          </cell>
          <cell r="AF76" t="str">
            <v/>
          </cell>
          <cell r="AG76" t="str">
            <v/>
          </cell>
          <cell r="AH76">
            <v>9.1853029424190991E-2</v>
          </cell>
        </row>
        <row r="77">
          <cell r="D77">
            <v>8.3333333333333329E-2</v>
          </cell>
          <cell r="E77">
            <v>8.3333333333333329E-2</v>
          </cell>
          <cell r="F77" t="str">
            <v/>
          </cell>
          <cell r="G77" t="str">
            <v/>
          </cell>
          <cell r="H77" t="str">
            <v/>
          </cell>
          <cell r="I77" t="str">
            <v/>
          </cell>
          <cell r="J77" t="str">
            <v/>
          </cell>
          <cell r="K77" t="str">
            <v/>
          </cell>
          <cell r="L77" t="str">
            <v/>
          </cell>
          <cell r="M77" t="str">
            <v/>
          </cell>
          <cell r="N77" t="str">
            <v/>
          </cell>
          <cell r="O77" t="str">
            <v/>
          </cell>
          <cell r="P77">
            <v>8.3333333333333329E-2</v>
          </cell>
          <cell r="V77">
            <v>7.1999999999999995E-2</v>
          </cell>
          <cell r="W77">
            <v>7.1999999999999995E-2</v>
          </cell>
          <cell r="X77">
            <v>7.1999999999999995E-2</v>
          </cell>
          <cell r="Y77">
            <v>7.1999999999999995E-2</v>
          </cell>
          <cell r="Z77">
            <v>7.1999999999999995E-2</v>
          </cell>
          <cell r="AA77">
            <v>7.1999999999999995E-2</v>
          </cell>
          <cell r="AB77">
            <v>7.1999999999999995E-2</v>
          </cell>
          <cell r="AC77">
            <v>7.1999999999999995E-2</v>
          </cell>
          <cell r="AD77">
            <v>7.1999999999999995E-2</v>
          </cell>
          <cell r="AE77">
            <v>7.1999999999999995E-2</v>
          </cell>
          <cell r="AF77">
            <v>7.1999999999999995E-2</v>
          </cell>
          <cell r="AG77">
            <v>7.1999999999999995E-2</v>
          </cell>
          <cell r="AH77">
            <v>7.1999999999999995E-2</v>
          </cell>
        </row>
        <row r="78">
          <cell r="D78">
            <v>8935</v>
          </cell>
          <cell r="E78">
            <v>10263</v>
          </cell>
          <cell r="F78" t="str">
            <v/>
          </cell>
          <cell r="G78" t="str">
            <v/>
          </cell>
          <cell r="H78" t="str">
            <v/>
          </cell>
          <cell r="I78" t="str">
            <v/>
          </cell>
          <cell r="J78" t="str">
            <v/>
          </cell>
          <cell r="K78" t="str">
            <v/>
          </cell>
          <cell r="L78" t="str">
            <v/>
          </cell>
          <cell r="M78" t="str">
            <v/>
          </cell>
          <cell r="N78" t="str">
            <v/>
          </cell>
          <cell r="O78" t="str">
            <v/>
          </cell>
          <cell r="P78">
            <v>19198</v>
          </cell>
        </row>
        <row r="79">
          <cell r="D79">
            <v>8930</v>
          </cell>
          <cell r="E79">
            <v>10259</v>
          </cell>
          <cell r="F79" t="str">
            <v/>
          </cell>
          <cell r="G79" t="str">
            <v/>
          </cell>
          <cell r="H79" t="str">
            <v/>
          </cell>
          <cell r="I79" t="str">
            <v/>
          </cell>
          <cell r="J79" t="str">
            <v/>
          </cell>
          <cell r="K79" t="str">
            <v/>
          </cell>
          <cell r="L79" t="str">
            <v/>
          </cell>
          <cell r="M79" t="str">
            <v/>
          </cell>
          <cell r="N79" t="str">
            <v/>
          </cell>
          <cell r="O79" t="str">
            <v/>
          </cell>
          <cell r="P79">
            <v>19189</v>
          </cell>
        </row>
        <row r="80">
          <cell r="D80">
            <v>0.99944040290990488</v>
          </cell>
          <cell r="E80">
            <v>0.99961025041410889</v>
          </cell>
          <cell r="F80" t="str">
            <v/>
          </cell>
          <cell r="G80" t="str">
            <v/>
          </cell>
          <cell r="H80" t="str">
            <v/>
          </cell>
          <cell r="I80" t="str">
            <v/>
          </cell>
          <cell r="J80" t="str">
            <v/>
          </cell>
          <cell r="K80" t="str">
            <v/>
          </cell>
          <cell r="L80" t="str">
            <v/>
          </cell>
          <cell r="M80" t="str">
            <v/>
          </cell>
          <cell r="N80" t="str">
            <v/>
          </cell>
          <cell r="O80" t="str">
            <v/>
          </cell>
          <cell r="P80">
            <v>0.99953120116678817</v>
          </cell>
        </row>
        <row r="81">
          <cell r="D81">
            <v>8.3333333333333329E-2</v>
          </cell>
          <cell r="E81">
            <v>8.3333333333333329E-2</v>
          </cell>
          <cell r="F81" t="str">
            <v/>
          </cell>
          <cell r="G81" t="str">
            <v/>
          </cell>
          <cell r="H81" t="str">
            <v/>
          </cell>
          <cell r="I81" t="str">
            <v/>
          </cell>
          <cell r="J81" t="str">
            <v/>
          </cell>
          <cell r="K81" t="str">
            <v/>
          </cell>
          <cell r="L81" t="str">
            <v/>
          </cell>
          <cell r="M81" t="str">
            <v/>
          </cell>
          <cell r="N81" t="str">
            <v/>
          </cell>
          <cell r="O81" t="str">
            <v/>
          </cell>
          <cell r="P81">
            <v>8.3333333333333329E-2</v>
          </cell>
        </row>
        <row r="82">
          <cell r="D82">
            <v>4354</v>
          </cell>
          <cell r="E82">
            <v>5231</v>
          </cell>
          <cell r="F82" t="str">
            <v/>
          </cell>
          <cell r="G82" t="str">
            <v/>
          </cell>
          <cell r="H82" t="str">
            <v/>
          </cell>
          <cell r="I82" t="str">
            <v/>
          </cell>
          <cell r="J82" t="str">
            <v/>
          </cell>
          <cell r="K82" t="str">
            <v/>
          </cell>
          <cell r="L82" t="str">
            <v/>
          </cell>
          <cell r="M82" t="str">
            <v/>
          </cell>
          <cell r="N82" t="str">
            <v/>
          </cell>
          <cell r="O82" t="str">
            <v/>
          </cell>
          <cell r="P82">
            <v>9585</v>
          </cell>
        </row>
        <row r="83">
          <cell r="D83">
            <v>4353</v>
          </cell>
          <cell r="E83">
            <v>5228</v>
          </cell>
          <cell r="F83" t="str">
            <v/>
          </cell>
          <cell r="G83" t="str">
            <v/>
          </cell>
          <cell r="H83" t="str">
            <v/>
          </cell>
          <cell r="I83" t="str">
            <v/>
          </cell>
          <cell r="J83" t="str">
            <v/>
          </cell>
          <cell r="K83" t="str">
            <v/>
          </cell>
          <cell r="L83" t="str">
            <v/>
          </cell>
          <cell r="M83" t="str">
            <v/>
          </cell>
          <cell r="N83" t="str">
            <v/>
          </cell>
          <cell r="O83" t="str">
            <v/>
          </cell>
          <cell r="P83">
            <v>9581</v>
          </cell>
        </row>
        <row r="84">
          <cell r="D84">
            <v>0.99977032613688566</v>
          </cell>
          <cell r="E84">
            <v>0.99942649588988719</v>
          </cell>
          <cell r="F84" t="str">
            <v/>
          </cell>
          <cell r="G84" t="str">
            <v/>
          </cell>
          <cell r="H84" t="str">
            <v/>
          </cell>
          <cell r="I84" t="str">
            <v/>
          </cell>
          <cell r="J84" t="str">
            <v/>
          </cell>
          <cell r="K84" t="str">
            <v/>
          </cell>
          <cell r="L84" t="str">
            <v/>
          </cell>
          <cell r="M84" t="str">
            <v/>
          </cell>
          <cell r="N84" t="str">
            <v/>
          </cell>
          <cell r="O84" t="str">
            <v/>
          </cell>
          <cell r="P84">
            <v>0.99958268127282213</v>
          </cell>
        </row>
        <row r="85">
          <cell r="D85">
            <v>8.3333333333333329E-2</v>
          </cell>
          <cell r="E85">
            <v>8.3333333333333329E-2</v>
          </cell>
          <cell r="F85" t="str">
            <v/>
          </cell>
          <cell r="G85" t="str">
            <v/>
          </cell>
          <cell r="H85" t="str">
            <v/>
          </cell>
          <cell r="I85" t="str">
            <v/>
          </cell>
          <cell r="J85" t="str">
            <v/>
          </cell>
          <cell r="K85" t="str">
            <v/>
          </cell>
          <cell r="L85" t="str">
            <v/>
          </cell>
          <cell r="M85" t="str">
            <v/>
          </cell>
          <cell r="N85" t="str">
            <v/>
          </cell>
          <cell r="O85" t="str">
            <v/>
          </cell>
          <cell r="P85">
            <v>8.3333333333333329E-2</v>
          </cell>
        </row>
        <row r="86">
          <cell r="D86">
            <v>4628</v>
          </cell>
          <cell r="E86">
            <v>6140</v>
          </cell>
          <cell r="F86" t="str">
            <v/>
          </cell>
          <cell r="G86" t="str">
            <v/>
          </cell>
          <cell r="H86" t="str">
            <v/>
          </cell>
          <cell r="I86" t="str">
            <v/>
          </cell>
          <cell r="J86" t="str">
            <v/>
          </cell>
          <cell r="K86" t="str">
            <v/>
          </cell>
          <cell r="L86" t="str">
            <v/>
          </cell>
          <cell r="M86" t="str">
            <v/>
          </cell>
          <cell r="N86" t="str">
            <v/>
          </cell>
          <cell r="O86" t="str">
            <v/>
          </cell>
          <cell r="P86">
            <v>10768</v>
          </cell>
        </row>
        <row r="87">
          <cell r="D87">
            <v>4628</v>
          </cell>
          <cell r="E87">
            <v>6139</v>
          </cell>
          <cell r="F87" t="str">
            <v/>
          </cell>
          <cell r="G87" t="str">
            <v/>
          </cell>
          <cell r="H87" t="str">
            <v/>
          </cell>
          <cell r="I87" t="str">
            <v/>
          </cell>
          <cell r="J87" t="str">
            <v/>
          </cell>
          <cell r="K87" t="str">
            <v/>
          </cell>
          <cell r="L87" t="str">
            <v/>
          </cell>
          <cell r="M87" t="str">
            <v/>
          </cell>
          <cell r="N87" t="str">
            <v/>
          </cell>
          <cell r="O87" t="str">
            <v/>
          </cell>
          <cell r="P87">
            <v>10767</v>
          </cell>
        </row>
        <row r="88">
          <cell r="D88">
            <v>1</v>
          </cell>
          <cell r="E88">
            <v>0.99983713355048864</v>
          </cell>
          <cell r="F88" t="str">
            <v/>
          </cell>
          <cell r="G88" t="str">
            <v/>
          </cell>
          <cell r="H88" t="str">
            <v/>
          </cell>
          <cell r="I88" t="str">
            <v/>
          </cell>
          <cell r="J88" t="str">
            <v/>
          </cell>
          <cell r="K88" t="str">
            <v/>
          </cell>
          <cell r="L88" t="str">
            <v/>
          </cell>
          <cell r="M88" t="str">
            <v/>
          </cell>
          <cell r="N88" t="str">
            <v/>
          </cell>
          <cell r="O88" t="str">
            <v/>
          </cell>
          <cell r="P88">
            <v>0.99990713224368499</v>
          </cell>
        </row>
        <row r="89">
          <cell r="D89">
            <v>8.3333333333333329E-2</v>
          </cell>
          <cell r="E89">
            <v>8.3333333333333329E-2</v>
          </cell>
          <cell r="F89" t="str">
            <v/>
          </cell>
          <cell r="G89" t="str">
            <v/>
          </cell>
          <cell r="H89" t="str">
            <v/>
          </cell>
          <cell r="I89" t="str">
            <v/>
          </cell>
          <cell r="J89" t="str">
            <v/>
          </cell>
          <cell r="K89" t="str">
            <v/>
          </cell>
          <cell r="L89" t="str">
            <v/>
          </cell>
          <cell r="M89" t="str">
            <v/>
          </cell>
          <cell r="N89" t="str">
            <v/>
          </cell>
          <cell r="O89" t="str">
            <v/>
          </cell>
          <cell r="P89">
            <v>8.3333333333333329E-2</v>
          </cell>
        </row>
        <row r="90">
          <cell r="D90">
            <v>30421</v>
          </cell>
          <cell r="E90">
            <v>35818</v>
          </cell>
          <cell r="F90" t="str">
            <v/>
          </cell>
          <cell r="G90" t="str">
            <v/>
          </cell>
          <cell r="H90" t="str">
            <v/>
          </cell>
          <cell r="I90" t="str">
            <v/>
          </cell>
          <cell r="J90" t="str">
            <v/>
          </cell>
          <cell r="K90" t="str">
            <v/>
          </cell>
          <cell r="L90" t="str">
            <v/>
          </cell>
          <cell r="M90" t="str">
            <v/>
          </cell>
          <cell r="N90" t="str">
            <v/>
          </cell>
          <cell r="O90" t="str">
            <v/>
          </cell>
          <cell r="P90">
            <v>66239</v>
          </cell>
        </row>
        <row r="91">
          <cell r="D91">
            <v>30402</v>
          </cell>
          <cell r="E91">
            <v>35797</v>
          </cell>
          <cell r="F91" t="str">
            <v/>
          </cell>
          <cell r="G91" t="str">
            <v/>
          </cell>
          <cell r="H91" t="str">
            <v/>
          </cell>
          <cell r="I91" t="str">
            <v/>
          </cell>
          <cell r="J91" t="str">
            <v/>
          </cell>
          <cell r="K91" t="str">
            <v/>
          </cell>
          <cell r="L91" t="str">
            <v/>
          </cell>
          <cell r="M91" t="str">
            <v/>
          </cell>
          <cell r="N91" t="str">
            <v/>
          </cell>
          <cell r="O91" t="str">
            <v/>
          </cell>
          <cell r="P91">
            <v>66199</v>
          </cell>
        </row>
        <row r="92">
          <cell r="D92">
            <v>0.9993754314453831</v>
          </cell>
          <cell r="E92">
            <v>0.99941370260762741</v>
          </cell>
          <cell r="F92" t="str">
            <v/>
          </cell>
          <cell r="G92" t="str">
            <v/>
          </cell>
          <cell r="H92" t="str">
            <v/>
          </cell>
          <cell r="I92" t="str">
            <v/>
          </cell>
          <cell r="J92" t="str">
            <v/>
          </cell>
          <cell r="K92" t="str">
            <v/>
          </cell>
          <cell r="L92" t="str">
            <v/>
          </cell>
          <cell r="M92" t="str">
            <v/>
          </cell>
          <cell r="N92" t="str">
            <v/>
          </cell>
          <cell r="O92" t="str">
            <v/>
          </cell>
          <cell r="P92">
            <v>0.99939612614924744</v>
          </cell>
        </row>
        <row r="95">
          <cell r="D95">
            <v>1</v>
          </cell>
          <cell r="E95">
            <v>1</v>
          </cell>
          <cell r="F95" t="str">
            <v/>
          </cell>
          <cell r="G95" t="str">
            <v/>
          </cell>
          <cell r="H95" t="str">
            <v/>
          </cell>
          <cell r="I95" t="str">
            <v/>
          </cell>
          <cell r="J95" t="str">
            <v/>
          </cell>
          <cell r="K95" t="str">
            <v/>
          </cell>
          <cell r="L95" t="str">
            <v/>
          </cell>
          <cell r="M95" t="str">
            <v/>
          </cell>
          <cell r="N95" t="str">
            <v/>
          </cell>
          <cell r="O95" t="str">
            <v/>
          </cell>
          <cell r="P95">
            <v>1</v>
          </cell>
        </row>
        <row r="96">
          <cell r="D96">
            <v>1226</v>
          </cell>
          <cell r="E96">
            <v>1327</v>
          </cell>
          <cell r="F96" t="str">
            <v/>
          </cell>
          <cell r="G96" t="str">
            <v/>
          </cell>
          <cell r="H96" t="str">
            <v/>
          </cell>
          <cell r="I96" t="str">
            <v/>
          </cell>
          <cell r="J96" t="str">
            <v/>
          </cell>
          <cell r="K96" t="str">
            <v/>
          </cell>
          <cell r="L96" t="str">
            <v/>
          </cell>
          <cell r="M96" t="str">
            <v/>
          </cell>
          <cell r="N96" t="str">
            <v/>
          </cell>
          <cell r="O96" t="str">
            <v/>
          </cell>
          <cell r="P96">
            <v>2553</v>
          </cell>
        </row>
        <row r="97">
          <cell r="D97">
            <v>1226</v>
          </cell>
          <cell r="E97">
            <v>1327</v>
          </cell>
          <cell r="F97" t="str">
            <v/>
          </cell>
          <cell r="G97" t="str">
            <v/>
          </cell>
          <cell r="H97" t="str">
            <v/>
          </cell>
          <cell r="I97" t="str">
            <v/>
          </cell>
          <cell r="J97" t="str">
            <v/>
          </cell>
          <cell r="K97" t="str">
            <v/>
          </cell>
          <cell r="L97" t="str">
            <v/>
          </cell>
          <cell r="M97" t="str">
            <v/>
          </cell>
          <cell r="N97" t="str">
            <v/>
          </cell>
          <cell r="O97" t="str">
            <v/>
          </cell>
          <cell r="P97">
            <v>2553</v>
          </cell>
        </row>
        <row r="98">
          <cell r="D98">
            <v>1</v>
          </cell>
          <cell r="E98">
            <v>1</v>
          </cell>
          <cell r="F98" t="str">
            <v/>
          </cell>
          <cell r="G98" t="str">
            <v/>
          </cell>
          <cell r="H98" t="str">
            <v/>
          </cell>
          <cell r="I98" t="str">
            <v/>
          </cell>
          <cell r="J98" t="str">
            <v/>
          </cell>
          <cell r="K98" t="str">
            <v/>
          </cell>
          <cell r="L98" t="str">
            <v/>
          </cell>
          <cell r="M98" t="str">
            <v/>
          </cell>
          <cell r="N98" t="str">
            <v/>
          </cell>
          <cell r="O98" t="str">
            <v/>
          </cell>
          <cell r="P98">
            <v>1</v>
          </cell>
        </row>
        <row r="99">
          <cell r="D99">
            <v>0.7</v>
          </cell>
          <cell r="E99">
            <v>0.7</v>
          </cell>
          <cell r="F99" t="str">
            <v/>
          </cell>
          <cell r="G99" t="str">
            <v/>
          </cell>
          <cell r="H99" t="str">
            <v/>
          </cell>
          <cell r="I99" t="str">
            <v/>
          </cell>
          <cell r="J99" t="str">
            <v/>
          </cell>
          <cell r="K99" t="str">
            <v/>
          </cell>
          <cell r="L99" t="str">
            <v/>
          </cell>
          <cell r="M99" t="str">
            <v/>
          </cell>
          <cell r="N99" t="str">
            <v/>
          </cell>
          <cell r="O99" t="str">
            <v/>
          </cell>
          <cell r="P99">
            <v>0.7</v>
          </cell>
        </row>
        <row r="100">
          <cell r="D100">
            <v>2168</v>
          </cell>
          <cell r="E100">
            <v>1556</v>
          </cell>
          <cell r="F100" t="str">
            <v/>
          </cell>
          <cell r="G100" t="str">
            <v/>
          </cell>
          <cell r="H100" t="str">
            <v/>
          </cell>
          <cell r="I100" t="str">
            <v/>
          </cell>
          <cell r="J100" t="str">
            <v/>
          </cell>
          <cell r="K100" t="str">
            <v/>
          </cell>
          <cell r="L100" t="str">
            <v/>
          </cell>
          <cell r="M100" t="str">
            <v/>
          </cell>
          <cell r="N100" t="str">
            <v/>
          </cell>
          <cell r="O100" t="str">
            <v/>
          </cell>
          <cell r="P100">
            <v>3724</v>
          </cell>
        </row>
        <row r="101">
          <cell r="D101">
            <v>2168</v>
          </cell>
          <cell r="E101">
            <v>1556</v>
          </cell>
          <cell r="F101" t="str">
            <v/>
          </cell>
          <cell r="G101" t="str">
            <v/>
          </cell>
          <cell r="H101" t="str">
            <v/>
          </cell>
          <cell r="I101" t="str">
            <v/>
          </cell>
          <cell r="J101" t="str">
            <v/>
          </cell>
          <cell r="K101" t="str">
            <v/>
          </cell>
          <cell r="L101" t="str">
            <v/>
          </cell>
          <cell r="M101" t="str">
            <v/>
          </cell>
          <cell r="N101" t="str">
            <v/>
          </cell>
          <cell r="O101" t="str">
            <v/>
          </cell>
          <cell r="P101">
            <v>3724</v>
          </cell>
        </row>
        <row r="102">
          <cell r="D102">
            <v>1</v>
          </cell>
          <cell r="E102">
            <v>1</v>
          </cell>
          <cell r="F102" t="str">
            <v/>
          </cell>
          <cell r="G102" t="str">
            <v/>
          </cell>
          <cell r="H102" t="str">
            <v/>
          </cell>
          <cell r="I102" t="str">
            <v/>
          </cell>
          <cell r="J102" t="str">
            <v/>
          </cell>
          <cell r="K102" t="str">
            <v/>
          </cell>
          <cell r="L102" t="str">
            <v/>
          </cell>
          <cell r="M102" t="str">
            <v/>
          </cell>
          <cell r="N102" t="str">
            <v/>
          </cell>
          <cell r="O102" t="str">
            <v/>
          </cell>
          <cell r="P102">
            <v>1</v>
          </cell>
        </row>
        <row r="103">
          <cell r="D103">
            <v>0.6</v>
          </cell>
          <cell r="E103">
            <v>0.52082777036048056</v>
          </cell>
          <cell r="F103" t="str">
            <v/>
          </cell>
          <cell r="G103" t="str">
            <v/>
          </cell>
          <cell r="H103" t="str">
            <v/>
          </cell>
          <cell r="I103" t="str">
            <v/>
          </cell>
          <cell r="J103" t="str">
            <v/>
          </cell>
          <cell r="K103" t="str">
            <v/>
          </cell>
          <cell r="L103" t="str">
            <v/>
          </cell>
          <cell r="M103" t="str">
            <v/>
          </cell>
          <cell r="N103" t="str">
            <v/>
          </cell>
          <cell r="O103" t="str">
            <v/>
          </cell>
          <cell r="P103">
            <v>0.56407149348682217</v>
          </cell>
        </row>
        <row r="104">
          <cell r="D104">
            <v>1803</v>
          </cell>
          <cell r="E104">
            <v>1498</v>
          </cell>
          <cell r="F104" t="str">
            <v/>
          </cell>
          <cell r="G104" t="str">
            <v/>
          </cell>
          <cell r="H104" t="str">
            <v/>
          </cell>
          <cell r="I104" t="str">
            <v/>
          </cell>
          <cell r="J104" t="str">
            <v/>
          </cell>
          <cell r="K104" t="str">
            <v/>
          </cell>
          <cell r="L104" t="str">
            <v/>
          </cell>
          <cell r="M104" t="str">
            <v/>
          </cell>
          <cell r="N104" t="str">
            <v/>
          </cell>
          <cell r="O104" t="str">
            <v/>
          </cell>
          <cell r="P104">
            <v>3301</v>
          </cell>
        </row>
        <row r="105">
          <cell r="D105">
            <v>1803</v>
          </cell>
          <cell r="E105">
            <v>1498</v>
          </cell>
          <cell r="F105" t="str">
            <v/>
          </cell>
          <cell r="G105" t="str">
            <v/>
          </cell>
          <cell r="H105" t="str">
            <v/>
          </cell>
          <cell r="I105" t="str">
            <v/>
          </cell>
          <cell r="J105" t="str">
            <v/>
          </cell>
          <cell r="K105" t="str">
            <v/>
          </cell>
          <cell r="L105" t="str">
            <v/>
          </cell>
          <cell r="M105" t="str">
            <v/>
          </cell>
          <cell r="N105" t="str">
            <v/>
          </cell>
          <cell r="O105" t="str">
            <v/>
          </cell>
          <cell r="P105">
            <v>3301</v>
          </cell>
        </row>
        <row r="106">
          <cell r="D106">
            <v>1</v>
          </cell>
          <cell r="E106">
            <v>1</v>
          </cell>
          <cell r="F106" t="str">
            <v/>
          </cell>
          <cell r="G106" t="str">
            <v/>
          </cell>
          <cell r="H106" t="str">
            <v/>
          </cell>
          <cell r="I106" t="str">
            <v/>
          </cell>
          <cell r="J106" t="str">
            <v/>
          </cell>
          <cell r="K106" t="str">
            <v/>
          </cell>
          <cell r="L106" t="str">
            <v/>
          </cell>
          <cell r="M106" t="str">
            <v/>
          </cell>
          <cell r="N106" t="str">
            <v/>
          </cell>
          <cell r="O106" t="str">
            <v/>
          </cell>
          <cell r="P106">
            <v>1</v>
          </cell>
        </row>
        <row r="107">
          <cell r="D107">
            <v>0.7</v>
          </cell>
          <cell r="E107">
            <v>0.7</v>
          </cell>
          <cell r="F107" t="str">
            <v/>
          </cell>
          <cell r="G107" t="str">
            <v/>
          </cell>
          <cell r="H107" t="str">
            <v/>
          </cell>
          <cell r="I107" t="str">
            <v/>
          </cell>
          <cell r="J107" t="str">
            <v/>
          </cell>
          <cell r="K107" t="str">
            <v/>
          </cell>
          <cell r="L107" t="str">
            <v/>
          </cell>
          <cell r="M107" t="str">
            <v/>
          </cell>
          <cell r="N107" t="str">
            <v/>
          </cell>
          <cell r="O107" t="str">
            <v/>
          </cell>
          <cell r="P107">
            <v>0.70000000000000007</v>
          </cell>
        </row>
        <row r="108">
          <cell r="D108">
            <v>1720</v>
          </cell>
          <cell r="E108">
            <v>1404</v>
          </cell>
          <cell r="F108" t="str">
            <v/>
          </cell>
          <cell r="G108" t="str">
            <v/>
          </cell>
          <cell r="H108" t="str">
            <v/>
          </cell>
          <cell r="I108" t="str">
            <v/>
          </cell>
          <cell r="J108" t="str">
            <v/>
          </cell>
          <cell r="K108" t="str">
            <v/>
          </cell>
          <cell r="L108" t="str">
            <v/>
          </cell>
          <cell r="M108" t="str">
            <v/>
          </cell>
          <cell r="N108" t="str">
            <v/>
          </cell>
          <cell r="O108" t="str">
            <v/>
          </cell>
          <cell r="P108">
            <v>3124</v>
          </cell>
        </row>
        <row r="109">
          <cell r="D109">
            <v>1719</v>
          </cell>
          <cell r="E109">
            <v>1402</v>
          </cell>
          <cell r="F109" t="str">
            <v/>
          </cell>
          <cell r="G109" t="str">
            <v/>
          </cell>
          <cell r="H109" t="str">
            <v/>
          </cell>
          <cell r="I109" t="str">
            <v/>
          </cell>
          <cell r="J109" t="str">
            <v/>
          </cell>
          <cell r="K109" t="str">
            <v/>
          </cell>
          <cell r="L109" t="str">
            <v/>
          </cell>
          <cell r="M109" t="str">
            <v/>
          </cell>
          <cell r="N109" t="str">
            <v/>
          </cell>
          <cell r="O109" t="str">
            <v/>
          </cell>
          <cell r="P109">
            <v>3121</v>
          </cell>
        </row>
        <row r="110">
          <cell r="D110">
            <v>0.99941860465116283</v>
          </cell>
          <cell r="E110">
            <v>0.99857549857549854</v>
          </cell>
          <cell r="F110" t="str">
            <v/>
          </cell>
          <cell r="G110" t="str">
            <v/>
          </cell>
          <cell r="H110" t="str">
            <v/>
          </cell>
          <cell r="I110" t="str">
            <v/>
          </cell>
          <cell r="J110" t="str">
            <v/>
          </cell>
          <cell r="K110" t="str">
            <v/>
          </cell>
          <cell r="L110" t="str">
            <v/>
          </cell>
          <cell r="M110" t="str">
            <v/>
          </cell>
          <cell r="N110" t="str">
            <v/>
          </cell>
          <cell r="O110" t="str">
            <v/>
          </cell>
          <cell r="P110">
            <v>0.99903969270166448</v>
          </cell>
        </row>
        <row r="111">
          <cell r="D111">
            <v>0.7</v>
          </cell>
          <cell r="E111">
            <v>0.7</v>
          </cell>
          <cell r="F111" t="str">
            <v/>
          </cell>
          <cell r="G111" t="str">
            <v/>
          </cell>
          <cell r="H111" t="str">
            <v/>
          </cell>
          <cell r="I111" t="str">
            <v/>
          </cell>
          <cell r="J111" t="str">
            <v/>
          </cell>
          <cell r="K111" t="str">
            <v/>
          </cell>
          <cell r="L111" t="str">
            <v/>
          </cell>
          <cell r="M111" t="str">
            <v/>
          </cell>
          <cell r="N111" t="str">
            <v/>
          </cell>
          <cell r="O111" t="str">
            <v/>
          </cell>
          <cell r="P111">
            <v>0.7</v>
          </cell>
        </row>
        <row r="112">
          <cell r="D112">
            <v>1641</v>
          </cell>
          <cell r="E112">
            <v>1818</v>
          </cell>
          <cell r="F112" t="str">
            <v/>
          </cell>
          <cell r="G112" t="str">
            <v/>
          </cell>
          <cell r="H112" t="str">
            <v/>
          </cell>
          <cell r="I112" t="str">
            <v/>
          </cell>
          <cell r="J112" t="str">
            <v/>
          </cell>
          <cell r="K112" t="str">
            <v/>
          </cell>
          <cell r="L112" t="str">
            <v/>
          </cell>
          <cell r="M112" t="str">
            <v/>
          </cell>
          <cell r="N112" t="str">
            <v/>
          </cell>
          <cell r="O112" t="str">
            <v/>
          </cell>
          <cell r="P112">
            <v>3459</v>
          </cell>
        </row>
        <row r="113">
          <cell r="D113">
            <v>1641</v>
          </cell>
          <cell r="E113">
            <v>1818</v>
          </cell>
          <cell r="F113" t="str">
            <v/>
          </cell>
          <cell r="G113" t="str">
            <v/>
          </cell>
          <cell r="H113" t="str">
            <v/>
          </cell>
          <cell r="I113" t="str">
            <v/>
          </cell>
          <cell r="J113" t="str">
            <v/>
          </cell>
          <cell r="K113" t="str">
            <v/>
          </cell>
          <cell r="L113" t="str">
            <v/>
          </cell>
          <cell r="M113" t="str">
            <v/>
          </cell>
          <cell r="N113" t="str">
            <v/>
          </cell>
          <cell r="O113" t="str">
            <v/>
          </cell>
          <cell r="P113">
            <v>3459</v>
          </cell>
        </row>
        <row r="114">
          <cell r="D114">
            <v>1</v>
          </cell>
          <cell r="E114">
            <v>1</v>
          </cell>
          <cell r="F114" t="str">
            <v/>
          </cell>
          <cell r="G114" t="str">
            <v/>
          </cell>
          <cell r="H114" t="str">
            <v/>
          </cell>
          <cell r="I114" t="str">
            <v/>
          </cell>
          <cell r="J114" t="str">
            <v/>
          </cell>
          <cell r="K114" t="str">
            <v/>
          </cell>
          <cell r="L114" t="str">
            <v/>
          </cell>
          <cell r="M114" t="str">
            <v/>
          </cell>
          <cell r="N114" t="str">
            <v/>
          </cell>
          <cell r="O114" t="str">
            <v/>
          </cell>
          <cell r="P114">
            <v>1</v>
          </cell>
        </row>
        <row r="115">
          <cell r="D115">
            <v>0.7</v>
          </cell>
          <cell r="E115">
            <v>0.7</v>
          </cell>
          <cell r="F115" t="str">
            <v/>
          </cell>
          <cell r="G115" t="str">
            <v/>
          </cell>
          <cell r="H115" t="str">
            <v/>
          </cell>
          <cell r="I115" t="str">
            <v/>
          </cell>
          <cell r="J115" t="str">
            <v/>
          </cell>
          <cell r="K115" t="str">
            <v/>
          </cell>
          <cell r="L115" t="str">
            <v/>
          </cell>
          <cell r="M115" t="str">
            <v/>
          </cell>
          <cell r="N115" t="str">
            <v/>
          </cell>
          <cell r="O115" t="str">
            <v/>
          </cell>
          <cell r="P115">
            <v>0.7</v>
          </cell>
        </row>
        <row r="116">
          <cell r="D116">
            <v>8558</v>
          </cell>
          <cell r="E116">
            <v>7603</v>
          </cell>
          <cell r="F116" t="str">
            <v/>
          </cell>
          <cell r="G116" t="str">
            <v/>
          </cell>
          <cell r="H116" t="str">
            <v/>
          </cell>
          <cell r="I116" t="str">
            <v/>
          </cell>
          <cell r="J116" t="str">
            <v/>
          </cell>
          <cell r="K116" t="str">
            <v/>
          </cell>
          <cell r="L116" t="str">
            <v/>
          </cell>
          <cell r="M116" t="str">
            <v/>
          </cell>
          <cell r="N116" t="str">
            <v/>
          </cell>
          <cell r="O116" t="str">
            <v/>
          </cell>
          <cell r="P116">
            <v>16161</v>
          </cell>
        </row>
        <row r="117">
          <cell r="D117">
            <v>8557</v>
          </cell>
          <cell r="E117">
            <v>7601</v>
          </cell>
          <cell r="F117" t="str">
            <v/>
          </cell>
          <cell r="G117" t="str">
            <v/>
          </cell>
          <cell r="H117" t="str">
            <v/>
          </cell>
          <cell r="I117" t="str">
            <v/>
          </cell>
          <cell r="J117" t="str">
            <v/>
          </cell>
          <cell r="K117" t="str">
            <v/>
          </cell>
          <cell r="L117" t="str">
            <v/>
          </cell>
          <cell r="M117" t="str">
            <v/>
          </cell>
          <cell r="N117" t="str">
            <v/>
          </cell>
          <cell r="O117" t="str">
            <v/>
          </cell>
          <cell r="P117">
            <v>16158</v>
          </cell>
        </row>
        <row r="118">
          <cell r="D118">
            <v>0.99988315026875441</v>
          </cell>
          <cell r="E118">
            <v>0.99973694594239115</v>
          </cell>
          <cell r="F118" t="str">
            <v/>
          </cell>
          <cell r="G118" t="str">
            <v/>
          </cell>
          <cell r="H118" t="str">
            <v/>
          </cell>
          <cell r="I118" t="str">
            <v/>
          </cell>
          <cell r="J118" t="str">
            <v/>
          </cell>
          <cell r="K118" t="str">
            <v/>
          </cell>
          <cell r="L118" t="str">
            <v/>
          </cell>
          <cell r="M118" t="str">
            <v/>
          </cell>
          <cell r="N118" t="str">
            <v/>
          </cell>
          <cell r="O118" t="str">
            <v/>
          </cell>
          <cell r="P118">
            <v>0.999814367922777</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row r="3">
          <cell r="F3">
            <v>43</v>
          </cell>
          <cell r="G3">
            <v>34</v>
          </cell>
          <cell r="H3" t="str">
            <v/>
          </cell>
          <cell r="I3" t="str">
            <v/>
          </cell>
          <cell r="J3" t="str">
            <v/>
          </cell>
          <cell r="K3" t="str">
            <v/>
          </cell>
          <cell r="L3" t="str">
            <v/>
          </cell>
          <cell r="M3" t="str">
            <v/>
          </cell>
          <cell r="N3" t="str">
            <v/>
          </cell>
          <cell r="O3" t="str">
            <v/>
          </cell>
          <cell r="P3" t="str">
            <v/>
          </cell>
          <cell r="Q3" t="str">
            <v/>
          </cell>
        </row>
        <row r="4">
          <cell r="F4">
            <v>606</v>
          </cell>
          <cell r="G4">
            <v>761</v>
          </cell>
          <cell r="H4" t="str">
            <v/>
          </cell>
          <cell r="I4" t="str">
            <v/>
          </cell>
          <cell r="J4" t="str">
            <v/>
          </cell>
          <cell r="K4" t="str">
            <v/>
          </cell>
          <cell r="L4" t="str">
            <v/>
          </cell>
          <cell r="M4" t="str">
            <v/>
          </cell>
          <cell r="N4" t="str">
            <v/>
          </cell>
          <cell r="O4" t="str">
            <v/>
          </cell>
          <cell r="P4" t="str">
            <v/>
          </cell>
          <cell r="Q4" t="str">
            <v/>
          </cell>
        </row>
        <row r="6">
          <cell r="E6" t="str">
            <v>Value at Risk:  carga e preços de curto prazo bem acima do esperado contribuíram para um aumento do VaR @ 95% para o período de 2007 a 2011.</v>
          </cell>
        </row>
        <row r="7">
          <cell r="E7" t="str">
            <v>O VaR @ 95% de curto prazo reduziu em função da premissa de aquisição de 31 MW médios no leilão de ajuste e redução na expectativa de PLD;
O VaR @ 95% de longo prazo aumentou devido a expectativa de PLD maior para os anos de 2008 a 2011, conforme indicado</v>
          </cell>
        </row>
      </sheetData>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4">
          <cell r="C4">
            <v>0.83199999999999996</v>
          </cell>
          <cell r="D4">
            <v>0.876</v>
          </cell>
          <cell r="E4" t="str">
            <v/>
          </cell>
          <cell r="F4" t="str">
            <v/>
          </cell>
          <cell r="G4" t="str">
            <v/>
          </cell>
          <cell r="H4" t="str">
            <v/>
          </cell>
          <cell r="I4" t="str">
            <v/>
          </cell>
          <cell r="J4" t="str">
            <v/>
          </cell>
          <cell r="K4" t="str">
            <v/>
          </cell>
          <cell r="L4" t="str">
            <v/>
          </cell>
          <cell r="M4" t="str">
            <v/>
          </cell>
          <cell r="N4" t="str">
            <v/>
          </cell>
          <cell r="O4" t="str">
            <v>As demandas verificadas encontram-se abaixo do esperado devido a sazonalidade da carga. O montante contratado considera o maior valor previsto para o ano, o que na maioria dos pontos de conexão deverá ocorrer a partir do mês de abril.</v>
          </cell>
        </row>
        <row r="5">
          <cell r="C5">
            <v>0.83</v>
          </cell>
          <cell r="D5">
            <v>0.88700000000000001</v>
          </cell>
          <cell r="E5" t="str">
            <v/>
          </cell>
          <cell r="F5" t="str">
            <v/>
          </cell>
          <cell r="G5" t="str">
            <v/>
          </cell>
          <cell r="H5" t="str">
            <v/>
          </cell>
          <cell r="I5" t="str">
            <v/>
          </cell>
          <cell r="J5" t="str">
            <v/>
          </cell>
          <cell r="K5" t="str">
            <v/>
          </cell>
          <cell r="L5" t="str">
            <v/>
          </cell>
          <cell r="M5" t="str">
            <v/>
          </cell>
          <cell r="N5" t="str">
            <v/>
          </cell>
          <cell r="O5" t="str">
            <v/>
          </cell>
        </row>
        <row r="6">
          <cell r="C6">
            <v>0.98</v>
          </cell>
          <cell r="D6">
            <v>0.98199999999999998</v>
          </cell>
          <cell r="E6" t="str">
            <v/>
          </cell>
          <cell r="F6" t="str">
            <v/>
          </cell>
          <cell r="G6" t="str">
            <v/>
          </cell>
          <cell r="H6" t="str">
            <v/>
          </cell>
          <cell r="I6" t="str">
            <v/>
          </cell>
          <cell r="J6" t="str">
            <v/>
          </cell>
          <cell r="K6" t="str">
            <v/>
          </cell>
          <cell r="L6" t="str">
            <v/>
          </cell>
          <cell r="M6" t="str">
            <v/>
          </cell>
          <cell r="N6" t="str">
            <v/>
          </cell>
          <cell r="O6" t="str">
            <v/>
          </cell>
        </row>
        <row r="7">
          <cell r="C7">
            <v>0.81</v>
          </cell>
          <cell r="D7">
            <v>0.94199999999999995</v>
          </cell>
          <cell r="E7" t="str">
            <v/>
          </cell>
          <cell r="F7" t="str">
            <v/>
          </cell>
          <cell r="G7" t="str">
            <v/>
          </cell>
          <cell r="H7" t="str">
            <v/>
          </cell>
          <cell r="I7" t="str">
            <v/>
          </cell>
          <cell r="J7" t="str">
            <v/>
          </cell>
          <cell r="K7" t="str">
            <v/>
          </cell>
          <cell r="L7" t="str">
            <v/>
          </cell>
          <cell r="M7" t="str">
            <v/>
          </cell>
          <cell r="N7" t="str">
            <v/>
          </cell>
          <cell r="O7" t="str">
            <v/>
          </cell>
        </row>
        <row r="8">
          <cell r="C8">
            <v>0.67400000000000004</v>
          </cell>
          <cell r="D8">
            <v>0.86399999999999999</v>
          </cell>
          <cell r="E8" t="str">
            <v/>
          </cell>
          <cell r="F8" t="str">
            <v/>
          </cell>
          <cell r="G8" t="str">
            <v/>
          </cell>
          <cell r="H8" t="str">
            <v/>
          </cell>
          <cell r="I8" t="str">
            <v/>
          </cell>
          <cell r="J8" t="str">
            <v/>
          </cell>
          <cell r="K8" t="str">
            <v/>
          </cell>
          <cell r="L8" t="str">
            <v/>
          </cell>
          <cell r="M8" t="str">
            <v/>
          </cell>
          <cell r="N8" t="str">
            <v/>
          </cell>
          <cell r="O8" t="str">
            <v/>
          </cell>
        </row>
        <row r="9">
          <cell r="C9">
            <v>0.97</v>
          </cell>
          <cell r="D9">
            <v>0.97799999999999998</v>
          </cell>
          <cell r="E9" t="str">
            <v/>
          </cell>
          <cell r="F9" t="str">
            <v/>
          </cell>
          <cell r="G9" t="str">
            <v/>
          </cell>
          <cell r="H9" t="str">
            <v/>
          </cell>
          <cell r="I9" t="str">
            <v/>
          </cell>
          <cell r="J9" t="str">
            <v/>
          </cell>
          <cell r="K9" t="str">
            <v/>
          </cell>
          <cell r="L9" t="str">
            <v/>
          </cell>
          <cell r="M9" t="str">
            <v/>
          </cell>
          <cell r="N9" t="str">
            <v/>
          </cell>
          <cell r="O9" t="str">
            <v/>
          </cell>
        </row>
        <row r="10">
          <cell r="C10">
            <v>0.89</v>
          </cell>
          <cell r="D10">
            <v>0.89</v>
          </cell>
          <cell r="E10" t="str">
            <v/>
          </cell>
          <cell r="F10" t="str">
            <v/>
          </cell>
          <cell r="G10" t="str">
            <v/>
          </cell>
          <cell r="H10" t="str">
            <v/>
          </cell>
          <cell r="I10" t="str">
            <v/>
          </cell>
          <cell r="J10" t="str">
            <v/>
          </cell>
          <cell r="K10" t="str">
            <v/>
          </cell>
          <cell r="L10" t="str">
            <v/>
          </cell>
          <cell r="M10" t="str">
            <v/>
          </cell>
          <cell r="N10" t="str">
            <v/>
          </cell>
          <cell r="O10" t="str">
            <v/>
          </cell>
        </row>
        <row r="11">
          <cell r="C11">
            <v>0.90700000000000003</v>
          </cell>
          <cell r="D11">
            <v>0.92</v>
          </cell>
          <cell r="E11" t="str">
            <v/>
          </cell>
          <cell r="F11" t="str">
            <v/>
          </cell>
          <cell r="G11" t="str">
            <v/>
          </cell>
          <cell r="H11" t="str">
            <v/>
          </cell>
          <cell r="I11" t="str">
            <v/>
          </cell>
          <cell r="J11" t="str">
            <v/>
          </cell>
          <cell r="K11" t="str">
            <v/>
          </cell>
          <cell r="L11" t="str">
            <v/>
          </cell>
          <cell r="M11" t="str">
            <v/>
          </cell>
          <cell r="N11" t="str">
            <v/>
          </cell>
          <cell r="O11" t="str">
            <v/>
          </cell>
        </row>
        <row r="12">
          <cell r="C12">
            <v>0.89200000000000002</v>
          </cell>
          <cell r="D12">
            <v>0.87</v>
          </cell>
          <cell r="E12" t="str">
            <v/>
          </cell>
          <cell r="F12" t="str">
            <v/>
          </cell>
          <cell r="G12" t="str">
            <v/>
          </cell>
          <cell r="H12" t="str">
            <v/>
          </cell>
          <cell r="I12" t="str">
            <v/>
          </cell>
          <cell r="J12" t="str">
            <v/>
          </cell>
          <cell r="K12" t="str">
            <v/>
          </cell>
          <cell r="L12" t="str">
            <v/>
          </cell>
          <cell r="M12" t="str">
            <v/>
          </cell>
          <cell r="N12" t="str">
            <v/>
          </cell>
          <cell r="O12" t="str">
            <v/>
          </cell>
        </row>
        <row r="13">
          <cell r="C13">
            <v>0.79679999999999995</v>
          </cell>
          <cell r="D13">
            <v>0.92500000000000004</v>
          </cell>
          <cell r="E13" t="str">
            <v/>
          </cell>
          <cell r="F13" t="str">
            <v/>
          </cell>
          <cell r="G13" t="str">
            <v/>
          </cell>
          <cell r="H13" t="str">
            <v/>
          </cell>
          <cell r="I13" t="str">
            <v/>
          </cell>
          <cell r="J13" t="str">
            <v/>
          </cell>
          <cell r="K13" t="str">
            <v/>
          </cell>
          <cell r="L13" t="str">
            <v/>
          </cell>
          <cell r="M13" t="str">
            <v/>
          </cell>
          <cell r="N13" t="str">
            <v/>
          </cell>
          <cell r="O13" t="str">
            <v/>
          </cell>
        </row>
        <row r="14">
          <cell r="C14">
            <v>0.81499999999999995</v>
          </cell>
          <cell r="D14">
            <v>0.89400000000000002</v>
          </cell>
          <cell r="E14" t="str">
            <v/>
          </cell>
          <cell r="F14" t="str">
            <v/>
          </cell>
          <cell r="G14" t="str">
            <v/>
          </cell>
          <cell r="H14" t="str">
            <v/>
          </cell>
          <cell r="I14" t="str">
            <v/>
          </cell>
          <cell r="J14" t="str">
            <v/>
          </cell>
          <cell r="K14" t="str">
            <v/>
          </cell>
          <cell r="L14" t="str">
            <v/>
          </cell>
          <cell r="M14" t="str">
            <v/>
          </cell>
          <cell r="N14" t="str">
            <v/>
          </cell>
          <cell r="O14" t="str">
            <v/>
          </cell>
        </row>
        <row r="15">
          <cell r="C15">
            <v>0.88029999999999997</v>
          </cell>
          <cell r="D15">
            <v>0.88</v>
          </cell>
          <cell r="E15" t="str">
            <v/>
          </cell>
          <cell r="F15" t="str">
            <v/>
          </cell>
          <cell r="G15" t="str">
            <v/>
          </cell>
          <cell r="H15" t="str">
            <v/>
          </cell>
          <cell r="I15" t="str">
            <v/>
          </cell>
          <cell r="J15" t="str">
            <v/>
          </cell>
          <cell r="K15" t="str">
            <v/>
          </cell>
          <cell r="L15" t="str">
            <v/>
          </cell>
          <cell r="M15" t="str">
            <v/>
          </cell>
          <cell r="N15" t="str">
            <v/>
          </cell>
          <cell r="O15" t="str">
            <v/>
          </cell>
        </row>
        <row r="16">
          <cell r="C16">
            <v>0.88900000000000001</v>
          </cell>
          <cell r="D16">
            <v>0.92</v>
          </cell>
          <cell r="E16" t="str">
            <v/>
          </cell>
          <cell r="F16" t="str">
            <v/>
          </cell>
          <cell r="G16" t="str">
            <v/>
          </cell>
          <cell r="H16" t="str">
            <v/>
          </cell>
          <cell r="I16" t="str">
            <v/>
          </cell>
          <cell r="J16" t="str">
            <v/>
          </cell>
          <cell r="K16" t="str">
            <v/>
          </cell>
          <cell r="L16" t="str">
            <v/>
          </cell>
          <cell r="M16" t="str">
            <v/>
          </cell>
          <cell r="N16" t="str">
            <v/>
          </cell>
          <cell r="O16" t="str">
            <v/>
          </cell>
        </row>
        <row r="17">
          <cell r="C17">
            <v>0.81499999999999995</v>
          </cell>
          <cell r="D17">
            <v>0.88500000000000001</v>
          </cell>
          <cell r="E17" t="str">
            <v/>
          </cell>
          <cell r="F17" t="str">
            <v/>
          </cell>
          <cell r="G17" t="str">
            <v/>
          </cell>
          <cell r="H17" t="str">
            <v/>
          </cell>
          <cell r="I17" t="str">
            <v/>
          </cell>
          <cell r="J17" t="str">
            <v/>
          </cell>
          <cell r="K17" t="str">
            <v/>
          </cell>
          <cell r="L17" t="str">
            <v/>
          </cell>
          <cell r="M17" t="str">
            <v/>
          </cell>
          <cell r="N17" t="str">
            <v/>
          </cell>
          <cell r="O17" t="str">
            <v/>
          </cell>
        </row>
        <row r="18">
          <cell r="C18">
            <v>0.89559999999999995</v>
          </cell>
          <cell r="D18">
            <v>0.82799999999999996</v>
          </cell>
          <cell r="E18" t="str">
            <v/>
          </cell>
          <cell r="F18" t="str">
            <v/>
          </cell>
          <cell r="G18" t="str">
            <v/>
          </cell>
          <cell r="H18" t="str">
            <v/>
          </cell>
          <cell r="I18" t="str">
            <v/>
          </cell>
          <cell r="J18" t="str">
            <v/>
          </cell>
          <cell r="K18" t="str">
            <v/>
          </cell>
          <cell r="L18" t="str">
            <v/>
          </cell>
          <cell r="M18" t="str">
            <v/>
          </cell>
          <cell r="N18" t="str">
            <v/>
          </cell>
          <cell r="O18" t="str">
            <v/>
          </cell>
        </row>
        <row r="19">
          <cell r="C19">
            <v>0.7782</v>
          </cell>
          <cell r="D19">
            <v>0.80600000000000005</v>
          </cell>
          <cell r="E19" t="str">
            <v/>
          </cell>
          <cell r="F19" t="str">
            <v/>
          </cell>
          <cell r="G19" t="str">
            <v/>
          </cell>
          <cell r="H19" t="str">
            <v/>
          </cell>
          <cell r="I19" t="str">
            <v/>
          </cell>
          <cell r="J19" t="str">
            <v/>
          </cell>
          <cell r="K19" t="str">
            <v/>
          </cell>
          <cell r="L19" t="str">
            <v/>
          </cell>
          <cell r="M19" t="str">
            <v/>
          </cell>
          <cell r="N19" t="str">
            <v/>
          </cell>
          <cell r="O19" t="str">
            <v/>
          </cell>
        </row>
        <row r="20">
          <cell r="C20">
            <v>0.85150000000000003</v>
          </cell>
          <cell r="D20">
            <v>0.89600000000000002</v>
          </cell>
          <cell r="E20" t="str">
            <v/>
          </cell>
          <cell r="F20" t="str">
            <v/>
          </cell>
          <cell r="G20" t="str">
            <v/>
          </cell>
          <cell r="H20" t="str">
            <v/>
          </cell>
          <cell r="I20" t="str">
            <v/>
          </cell>
          <cell r="J20" t="str">
            <v/>
          </cell>
          <cell r="K20" t="str">
            <v/>
          </cell>
          <cell r="L20" t="str">
            <v/>
          </cell>
          <cell r="M20" t="str">
            <v/>
          </cell>
          <cell r="N20" t="str">
            <v/>
          </cell>
          <cell r="O20" t="str">
            <v/>
          </cell>
        </row>
        <row r="21">
          <cell r="C21">
            <v>0.89549999999999996</v>
          </cell>
          <cell r="D21">
            <v>0.92</v>
          </cell>
          <cell r="E21" t="str">
            <v/>
          </cell>
          <cell r="F21" t="str">
            <v/>
          </cell>
          <cell r="G21" t="str">
            <v/>
          </cell>
          <cell r="H21" t="str">
            <v/>
          </cell>
          <cell r="I21" t="str">
            <v/>
          </cell>
          <cell r="J21" t="str">
            <v/>
          </cell>
          <cell r="K21" t="str">
            <v/>
          </cell>
          <cell r="L21" t="str">
            <v/>
          </cell>
          <cell r="M21" t="str">
            <v/>
          </cell>
          <cell r="N21" t="str">
            <v/>
          </cell>
          <cell r="O21" t="str">
            <v/>
          </cell>
        </row>
        <row r="22">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row>
      </sheetData>
      <sheetData sheetId="87" refreshError="1"/>
      <sheetData sheetId="88" refreshError="1"/>
      <sheetData sheetId="89" refreshError="1"/>
      <sheetData sheetId="90" refreshError="1">
        <row r="3">
          <cell r="B3">
            <v>1.1014984296158659</v>
          </cell>
          <cell r="C3">
            <v>0.49008241189742346</v>
          </cell>
          <cell r="D3">
            <v>0.48868544639281886</v>
          </cell>
          <cell r="E3">
            <v>0.48730724837476136</v>
          </cell>
          <cell r="F3">
            <v>0.51153854303259894</v>
          </cell>
          <cell r="G3">
            <v>0.51018639428584833</v>
          </cell>
          <cell r="H3">
            <v>0.50885218965838652</v>
          </cell>
          <cell r="I3">
            <v>0.50753566112065207</v>
          </cell>
          <cell r="J3">
            <v>0.50623654466290169</v>
          </cell>
          <cell r="K3">
            <v>0.61495458023491434</v>
          </cell>
          <cell r="L3">
            <v>0.69368951168659521</v>
          </cell>
          <cell r="M3">
            <v>0.69244108670948068</v>
          </cell>
          <cell r="N3">
            <v>7.1130080476722473</v>
          </cell>
        </row>
        <row r="4">
          <cell r="B4">
            <v>0.47956645999999997</v>
          </cell>
          <cell r="C4">
            <v>0.59167800000000004</v>
          </cell>
          <cell r="D4" t="str">
            <v/>
          </cell>
          <cell r="E4" t="str">
            <v/>
          </cell>
          <cell r="F4" t="str">
            <v/>
          </cell>
          <cell r="G4" t="str">
            <v/>
          </cell>
          <cell r="H4" t="str">
            <v/>
          </cell>
          <cell r="I4" t="str">
            <v/>
          </cell>
          <cell r="J4" t="str">
            <v/>
          </cell>
          <cell r="K4" t="str">
            <v/>
          </cell>
          <cell r="L4" t="str">
            <v/>
          </cell>
          <cell r="M4" t="str">
            <v/>
          </cell>
          <cell r="N4">
            <v>1.07124446</v>
          </cell>
        </row>
        <row r="9">
          <cell r="B9">
            <v>4.8083414634146333</v>
          </cell>
          <cell r="C9">
            <v>5.4110611951219507</v>
          </cell>
          <cell r="D9">
            <v>5.2776448101219513</v>
          </cell>
          <cell r="E9">
            <v>5.6281753536585368</v>
          </cell>
          <cell r="F9">
            <v>4.9822014146341456</v>
          </cell>
          <cell r="G9">
            <v>5.3579268292682922</v>
          </cell>
          <cell r="H9">
            <v>5.1482073170731697</v>
          </cell>
          <cell r="I9">
            <v>6.0522569385365852</v>
          </cell>
          <cell r="J9">
            <v>6.2212214634146337</v>
          </cell>
          <cell r="K9">
            <v>5.6450326854292721</v>
          </cell>
          <cell r="L9">
            <v>5.6450326854292721</v>
          </cell>
          <cell r="M9">
            <v>5.6450326854292721</v>
          </cell>
          <cell r="N9">
            <v>65.822134841531721</v>
          </cell>
        </row>
        <row r="10">
          <cell r="B10">
            <v>4.8772637800000016</v>
          </cell>
          <cell r="C10">
            <v>5.7629999999999999</v>
          </cell>
          <cell r="D10" t="str">
            <v/>
          </cell>
          <cell r="E10" t="str">
            <v/>
          </cell>
          <cell r="F10" t="str">
            <v/>
          </cell>
          <cell r="G10" t="str">
            <v/>
          </cell>
          <cell r="H10" t="str">
            <v/>
          </cell>
          <cell r="I10" t="str">
            <v/>
          </cell>
          <cell r="J10" t="str">
            <v/>
          </cell>
          <cell r="K10" t="str">
            <v/>
          </cell>
          <cell r="L10" t="str">
            <v/>
          </cell>
          <cell r="M10" t="str">
            <v/>
          </cell>
          <cell r="N10">
            <v>10.640263780000002</v>
          </cell>
        </row>
        <row r="14">
          <cell r="B14">
            <v>0.35</v>
          </cell>
          <cell r="C14">
            <v>0.35</v>
          </cell>
          <cell r="D14">
            <v>0.35</v>
          </cell>
          <cell r="E14">
            <v>0.35</v>
          </cell>
          <cell r="F14">
            <v>0.35</v>
          </cell>
          <cell r="G14">
            <v>0.35</v>
          </cell>
          <cell r="H14">
            <v>0.35</v>
          </cell>
          <cell r="I14">
            <v>0.35</v>
          </cell>
          <cell r="J14">
            <v>0.35</v>
          </cell>
          <cell r="K14">
            <v>0.35</v>
          </cell>
          <cell r="L14">
            <v>0.35</v>
          </cell>
          <cell r="M14">
            <v>0.35</v>
          </cell>
          <cell r="N14">
            <v>4.2</v>
          </cell>
        </row>
        <row r="15">
          <cell r="B15">
            <v>0.56579199999999996</v>
          </cell>
          <cell r="C15">
            <v>0.58799999999999997</v>
          </cell>
          <cell r="D15" t="str">
            <v/>
          </cell>
          <cell r="E15" t="str">
            <v/>
          </cell>
          <cell r="F15" t="str">
            <v/>
          </cell>
          <cell r="G15" t="str">
            <v/>
          </cell>
          <cell r="H15" t="str">
            <v/>
          </cell>
          <cell r="I15" t="str">
            <v/>
          </cell>
          <cell r="J15" t="str">
            <v/>
          </cell>
          <cell r="K15" t="str">
            <v/>
          </cell>
          <cell r="L15" t="str">
            <v/>
          </cell>
          <cell r="M15" t="str">
            <v/>
          </cell>
          <cell r="N15">
            <v>1.1537919999999999</v>
          </cell>
        </row>
      </sheetData>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row r="2">
          <cell r="D2">
            <v>1.8749999999999999E-3</v>
          </cell>
          <cell r="E2">
            <v>2.0138888888888888E-3</v>
          </cell>
          <cell r="F2" t="str">
            <v/>
          </cell>
          <cell r="G2" t="str">
            <v/>
          </cell>
          <cell r="H2" t="str">
            <v/>
          </cell>
          <cell r="I2" t="str">
            <v/>
          </cell>
          <cell r="J2" t="str">
            <v/>
          </cell>
          <cell r="K2" t="str">
            <v/>
          </cell>
          <cell r="L2" t="str">
            <v/>
          </cell>
          <cell r="M2" t="str">
            <v/>
          </cell>
          <cell r="N2" t="str">
            <v/>
          </cell>
          <cell r="O2" t="str">
            <v/>
          </cell>
          <cell r="P2" t="str">
            <v/>
          </cell>
        </row>
        <row r="3">
          <cell r="D3">
            <v>7.5231481481481477E-3</v>
          </cell>
          <cell r="E3">
            <v>6.1921296296296299E-3</v>
          </cell>
          <cell r="F3" t="str">
            <v/>
          </cell>
          <cell r="G3" t="str">
            <v/>
          </cell>
          <cell r="H3" t="str">
            <v/>
          </cell>
          <cell r="I3" t="str">
            <v/>
          </cell>
          <cell r="J3" t="str">
            <v/>
          </cell>
          <cell r="K3" t="str">
            <v/>
          </cell>
          <cell r="L3" t="str">
            <v/>
          </cell>
          <cell r="M3" t="str">
            <v/>
          </cell>
          <cell r="N3" t="str">
            <v/>
          </cell>
          <cell r="O3" t="str">
            <v/>
          </cell>
          <cell r="P3" t="str">
            <v/>
          </cell>
        </row>
        <row r="4">
          <cell r="D4">
            <v>4.6412037037037038E-3</v>
          </cell>
          <cell r="E4">
            <v>5.0925925925925921E-3</v>
          </cell>
          <cell r="F4" t="str">
            <v/>
          </cell>
          <cell r="G4" t="str">
            <v/>
          </cell>
          <cell r="H4" t="str">
            <v/>
          </cell>
          <cell r="I4" t="str">
            <v/>
          </cell>
          <cell r="J4" t="str">
            <v/>
          </cell>
          <cell r="K4" t="str">
            <v/>
          </cell>
          <cell r="L4" t="str">
            <v/>
          </cell>
          <cell r="M4" t="str">
            <v/>
          </cell>
          <cell r="N4" t="str">
            <v/>
          </cell>
          <cell r="O4" t="str">
            <v/>
          </cell>
          <cell r="P4" t="str">
            <v/>
          </cell>
        </row>
        <row r="5">
          <cell r="D5">
            <v>7.5462962962962966E-3</v>
          </cell>
          <cell r="E5">
            <v>6.7129629629629622E-3</v>
          </cell>
          <cell r="F5" t="str">
            <v/>
          </cell>
          <cell r="G5" t="str">
            <v/>
          </cell>
          <cell r="H5" t="str">
            <v/>
          </cell>
          <cell r="I5" t="str">
            <v/>
          </cell>
          <cell r="J5" t="str">
            <v/>
          </cell>
          <cell r="K5" t="str">
            <v/>
          </cell>
          <cell r="L5" t="str">
            <v/>
          </cell>
          <cell r="M5" t="str">
            <v/>
          </cell>
          <cell r="N5" t="str">
            <v/>
          </cell>
          <cell r="O5" t="str">
            <v/>
          </cell>
          <cell r="P5" t="str">
            <v/>
          </cell>
        </row>
        <row r="6">
          <cell r="D6">
            <v>5.4976851851851853E-3</v>
          </cell>
          <cell r="E6">
            <v>4.9884259259259265E-3</v>
          </cell>
          <cell r="F6" t="str">
            <v/>
          </cell>
          <cell r="G6" t="str">
            <v/>
          </cell>
          <cell r="H6" t="str">
            <v/>
          </cell>
          <cell r="I6" t="str">
            <v/>
          </cell>
          <cell r="J6" t="str">
            <v/>
          </cell>
          <cell r="K6" t="str">
            <v/>
          </cell>
          <cell r="L6" t="str">
            <v/>
          </cell>
          <cell r="M6" t="str">
            <v/>
          </cell>
          <cell r="N6" t="str">
            <v/>
          </cell>
          <cell r="O6" t="str">
            <v/>
          </cell>
          <cell r="P6" t="str">
            <v/>
          </cell>
        </row>
        <row r="7">
          <cell r="D7">
            <v>6.3425925925925915E-3</v>
          </cell>
          <cell r="E7">
            <v>6.2962962962962964E-3</v>
          </cell>
          <cell r="F7" t="str">
            <v/>
          </cell>
          <cell r="G7" t="str">
            <v/>
          </cell>
          <cell r="H7" t="str">
            <v/>
          </cell>
          <cell r="I7" t="str">
            <v/>
          </cell>
          <cell r="J7" t="str">
            <v/>
          </cell>
          <cell r="K7" t="str">
            <v/>
          </cell>
          <cell r="L7" t="str">
            <v/>
          </cell>
          <cell r="M7" t="str">
            <v/>
          </cell>
          <cell r="N7" t="str">
            <v/>
          </cell>
          <cell r="O7" t="str">
            <v/>
          </cell>
          <cell r="P7" t="str">
            <v/>
          </cell>
        </row>
        <row r="8">
          <cell r="D8">
            <v>2.4409722222222222E-2</v>
          </cell>
          <cell r="E8">
            <v>2.0601851851851854E-2</v>
          </cell>
          <cell r="F8" t="str">
            <v/>
          </cell>
          <cell r="G8" t="str">
            <v/>
          </cell>
          <cell r="H8" t="str">
            <v/>
          </cell>
          <cell r="I8" t="str">
            <v/>
          </cell>
          <cell r="J8" t="str">
            <v/>
          </cell>
          <cell r="K8" t="str">
            <v/>
          </cell>
          <cell r="L8" t="str">
            <v/>
          </cell>
          <cell r="M8" t="str">
            <v/>
          </cell>
          <cell r="N8" t="str">
            <v/>
          </cell>
          <cell r="O8" t="str">
            <v/>
          </cell>
          <cell r="P8" t="str">
            <v/>
          </cell>
        </row>
        <row r="9">
          <cell r="D9">
            <v>1.275462962962963E-2</v>
          </cell>
          <cell r="E9">
            <v>1.4710648148148148E-2</v>
          </cell>
          <cell r="F9" t="str">
            <v/>
          </cell>
          <cell r="G9" t="str">
            <v/>
          </cell>
          <cell r="H9" t="str">
            <v/>
          </cell>
          <cell r="I9" t="str">
            <v/>
          </cell>
          <cell r="J9" t="str">
            <v/>
          </cell>
          <cell r="K9" t="str">
            <v/>
          </cell>
          <cell r="L9" t="str">
            <v/>
          </cell>
          <cell r="M9" t="str">
            <v/>
          </cell>
          <cell r="N9" t="str">
            <v/>
          </cell>
          <cell r="O9" t="str">
            <v/>
          </cell>
          <cell r="P9" t="str">
            <v/>
          </cell>
        </row>
        <row r="10">
          <cell r="D10">
            <v>2.2222222222222223E-2</v>
          </cell>
          <cell r="E10">
            <v>1.9918981481481482E-2</v>
          </cell>
          <cell r="F10" t="str">
            <v/>
          </cell>
          <cell r="G10" t="str">
            <v/>
          </cell>
          <cell r="H10" t="str">
            <v/>
          </cell>
          <cell r="I10" t="str">
            <v/>
          </cell>
          <cell r="J10" t="str">
            <v/>
          </cell>
          <cell r="K10" t="str">
            <v/>
          </cell>
          <cell r="L10" t="str">
            <v/>
          </cell>
          <cell r="M10" t="str">
            <v/>
          </cell>
          <cell r="N10" t="str">
            <v/>
          </cell>
          <cell r="O10" t="str">
            <v/>
          </cell>
          <cell r="P10" t="str">
            <v/>
          </cell>
        </row>
        <row r="11">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row>
        <row r="12">
          <cell r="D12">
            <v>7.3842592592592597E-3</v>
          </cell>
          <cell r="E12">
            <v>6.9791666666666674E-3</v>
          </cell>
          <cell r="F12" t="str">
            <v/>
          </cell>
          <cell r="G12" t="str">
            <v/>
          </cell>
          <cell r="H12" t="str">
            <v/>
          </cell>
          <cell r="I12" t="str">
            <v/>
          </cell>
          <cell r="J12" t="str">
            <v/>
          </cell>
          <cell r="K12" t="str">
            <v/>
          </cell>
          <cell r="L12" t="str">
            <v/>
          </cell>
          <cell r="M12" t="str">
            <v/>
          </cell>
          <cell r="N12" t="str">
            <v/>
          </cell>
          <cell r="O12" t="str">
            <v/>
          </cell>
          <cell r="P12" t="str">
            <v/>
          </cell>
        </row>
        <row r="13">
          <cell r="D13">
            <v>6.828703703703704E-3</v>
          </cell>
          <cell r="E13">
            <v>6.7245370370370367E-3</v>
          </cell>
          <cell r="F13" t="str">
            <v/>
          </cell>
          <cell r="G13" t="str">
            <v/>
          </cell>
          <cell r="H13" t="str">
            <v/>
          </cell>
          <cell r="I13" t="str">
            <v/>
          </cell>
          <cell r="J13" t="str">
            <v/>
          </cell>
          <cell r="K13" t="str">
            <v/>
          </cell>
          <cell r="L13" t="str">
            <v/>
          </cell>
          <cell r="M13" t="str">
            <v/>
          </cell>
          <cell r="N13" t="str">
            <v/>
          </cell>
          <cell r="O13" t="str">
            <v/>
          </cell>
          <cell r="P13" t="str">
            <v/>
          </cell>
        </row>
        <row r="14">
          <cell r="D14">
            <v>1.0798611111111111E-2</v>
          </cell>
          <cell r="E14">
            <v>1.0266203703703703E-2</v>
          </cell>
          <cell r="F14" t="str">
            <v/>
          </cell>
          <cell r="G14" t="str">
            <v/>
          </cell>
          <cell r="H14" t="str">
            <v/>
          </cell>
          <cell r="I14" t="str">
            <v/>
          </cell>
          <cell r="J14" t="str">
            <v/>
          </cell>
          <cell r="K14" t="str">
            <v/>
          </cell>
          <cell r="L14" t="str">
            <v/>
          </cell>
          <cell r="M14" t="str">
            <v/>
          </cell>
          <cell r="N14" t="str">
            <v/>
          </cell>
          <cell r="O14" t="str">
            <v/>
          </cell>
          <cell r="P14" t="str">
            <v/>
          </cell>
        </row>
        <row r="15">
          <cell r="D15">
            <v>8.7615740740740744E-3</v>
          </cell>
          <cell r="E15">
            <v>8.518518518518519E-3</v>
          </cell>
          <cell r="F15" t="str">
            <v/>
          </cell>
          <cell r="G15" t="str">
            <v/>
          </cell>
          <cell r="H15" t="str">
            <v/>
          </cell>
          <cell r="I15" t="str">
            <v/>
          </cell>
          <cell r="J15" t="str">
            <v/>
          </cell>
          <cell r="K15" t="str">
            <v/>
          </cell>
          <cell r="L15" t="str">
            <v/>
          </cell>
          <cell r="M15" t="str">
            <v/>
          </cell>
          <cell r="N15" t="str">
            <v/>
          </cell>
          <cell r="O15" t="str">
            <v/>
          </cell>
          <cell r="P15" t="str">
            <v/>
          </cell>
        </row>
        <row r="16">
          <cell r="D16">
            <v>8.113425925925925E-3</v>
          </cell>
          <cell r="E16">
            <v>7.8125E-3</v>
          </cell>
          <cell r="F16" t="str">
            <v/>
          </cell>
          <cell r="G16" t="str">
            <v/>
          </cell>
          <cell r="H16" t="str">
            <v/>
          </cell>
          <cell r="I16" t="str">
            <v/>
          </cell>
          <cell r="J16" t="str">
            <v/>
          </cell>
          <cell r="K16" t="str">
            <v/>
          </cell>
          <cell r="L16" t="str">
            <v/>
          </cell>
          <cell r="M16" t="str">
            <v/>
          </cell>
          <cell r="N16" t="str">
            <v/>
          </cell>
          <cell r="O16" t="str">
            <v/>
          </cell>
          <cell r="P16" t="str">
            <v/>
          </cell>
        </row>
        <row r="17">
          <cell r="D17">
            <v>2.5578703703703705E-3</v>
          </cell>
          <cell r="E17">
            <v>1.7476851851851852E-3</v>
          </cell>
          <cell r="F17" t="str">
            <v/>
          </cell>
          <cell r="G17" t="str">
            <v/>
          </cell>
          <cell r="H17" t="str">
            <v/>
          </cell>
          <cell r="I17" t="str">
            <v/>
          </cell>
          <cell r="J17" t="str">
            <v/>
          </cell>
          <cell r="K17" t="str">
            <v/>
          </cell>
          <cell r="L17" t="str">
            <v/>
          </cell>
          <cell r="M17" t="str">
            <v/>
          </cell>
          <cell r="N17" t="str">
            <v/>
          </cell>
          <cell r="O17" t="str">
            <v/>
          </cell>
          <cell r="P17" t="str">
            <v/>
          </cell>
        </row>
        <row r="18">
          <cell r="D18">
            <v>4.2824074074074075E-3</v>
          </cell>
          <cell r="E18">
            <v>3.530092592592592E-3</v>
          </cell>
          <cell r="F18" t="str">
            <v/>
          </cell>
          <cell r="G18" t="str">
            <v/>
          </cell>
          <cell r="H18" t="str">
            <v/>
          </cell>
          <cell r="I18" t="str">
            <v/>
          </cell>
          <cell r="J18" t="str">
            <v/>
          </cell>
          <cell r="K18" t="str">
            <v/>
          </cell>
          <cell r="L18" t="str">
            <v/>
          </cell>
          <cell r="M18" t="str">
            <v/>
          </cell>
          <cell r="N18" t="str">
            <v/>
          </cell>
          <cell r="O18" t="str">
            <v/>
          </cell>
          <cell r="P18" t="str">
            <v/>
          </cell>
        </row>
        <row r="19">
          <cell r="D19">
            <v>3.1435185185185184E-2</v>
          </cell>
          <cell r="E19">
            <v>3.4444444444444444E-2</v>
          </cell>
          <cell r="F19" t="str">
            <v/>
          </cell>
          <cell r="G19" t="str">
            <v/>
          </cell>
          <cell r="H19" t="str">
            <v/>
          </cell>
          <cell r="I19" t="str">
            <v/>
          </cell>
          <cell r="J19" t="str">
            <v/>
          </cell>
          <cell r="K19" t="str">
            <v/>
          </cell>
          <cell r="L19" t="str">
            <v/>
          </cell>
          <cell r="M19" t="str">
            <v/>
          </cell>
          <cell r="N19" t="str">
            <v/>
          </cell>
          <cell r="O19" t="str">
            <v/>
          </cell>
          <cell r="P19" t="str">
            <v/>
          </cell>
        </row>
        <row r="20">
          <cell r="D20">
            <v>4.5138888888888893E-3</v>
          </cell>
          <cell r="E20">
            <v>3.7962962962962963E-3</v>
          </cell>
          <cell r="F20" t="str">
            <v/>
          </cell>
          <cell r="G20" t="str">
            <v/>
          </cell>
          <cell r="H20" t="str">
            <v/>
          </cell>
          <cell r="I20" t="str">
            <v/>
          </cell>
          <cell r="J20" t="str">
            <v/>
          </cell>
          <cell r="K20" t="str">
            <v/>
          </cell>
          <cell r="L20" t="str">
            <v/>
          </cell>
          <cell r="M20" t="str">
            <v/>
          </cell>
          <cell r="N20" t="str">
            <v/>
          </cell>
          <cell r="O20" t="str">
            <v/>
          </cell>
          <cell r="P20" t="str">
            <v/>
          </cell>
        </row>
        <row r="21">
          <cell r="D21">
            <v>7.8356481481481489E-3</v>
          </cell>
          <cell r="E21">
            <v>7.5115740740740742E-3</v>
          </cell>
          <cell r="F21" t="str">
            <v/>
          </cell>
          <cell r="G21" t="str">
            <v/>
          </cell>
          <cell r="H21" t="str">
            <v/>
          </cell>
          <cell r="I21" t="str">
            <v/>
          </cell>
          <cell r="J21" t="str">
            <v/>
          </cell>
          <cell r="K21" t="str">
            <v/>
          </cell>
          <cell r="L21" t="str">
            <v/>
          </cell>
          <cell r="M21" t="str">
            <v/>
          </cell>
          <cell r="N21" t="str">
            <v/>
          </cell>
          <cell r="O21" t="str">
            <v/>
          </cell>
          <cell r="P21" t="str">
            <v/>
          </cell>
        </row>
        <row r="22">
          <cell r="D22">
            <v>9.4444444444444445E-3</v>
          </cell>
          <cell r="E22">
            <v>5.37037037037037E-3</v>
          </cell>
          <cell r="F22" t="str">
            <v/>
          </cell>
          <cell r="G22" t="str">
            <v/>
          </cell>
          <cell r="H22" t="str">
            <v/>
          </cell>
          <cell r="I22" t="str">
            <v/>
          </cell>
          <cell r="J22" t="str">
            <v/>
          </cell>
          <cell r="K22" t="str">
            <v/>
          </cell>
          <cell r="L22" t="str">
            <v/>
          </cell>
          <cell r="M22" t="str">
            <v/>
          </cell>
          <cell r="N22" t="str">
            <v/>
          </cell>
          <cell r="O22" t="str">
            <v/>
          </cell>
          <cell r="P22" t="str">
            <v/>
          </cell>
        </row>
        <row r="23">
          <cell r="D23">
            <v>1.5011574074074075E-2</v>
          </cell>
          <cell r="E23">
            <v>1.3402777777777777E-2</v>
          </cell>
          <cell r="F23" t="str">
            <v/>
          </cell>
          <cell r="G23" t="str">
            <v/>
          </cell>
          <cell r="H23" t="str">
            <v/>
          </cell>
          <cell r="I23" t="str">
            <v/>
          </cell>
          <cell r="J23" t="str">
            <v/>
          </cell>
          <cell r="K23" t="str">
            <v/>
          </cell>
          <cell r="L23" t="str">
            <v/>
          </cell>
          <cell r="M23" t="str">
            <v/>
          </cell>
          <cell r="N23" t="str">
            <v/>
          </cell>
          <cell r="O23" t="str">
            <v/>
          </cell>
          <cell r="P23" t="str">
            <v/>
          </cell>
        </row>
        <row r="24">
          <cell r="D24">
            <v>6.3020833333333331E-2</v>
          </cell>
          <cell r="E24">
            <v>6.3969907407407406E-2</v>
          </cell>
          <cell r="F24" t="str">
            <v/>
          </cell>
          <cell r="G24" t="str">
            <v/>
          </cell>
          <cell r="H24" t="str">
            <v/>
          </cell>
          <cell r="I24" t="str">
            <v/>
          </cell>
          <cell r="J24" t="str">
            <v/>
          </cell>
          <cell r="K24" t="str">
            <v/>
          </cell>
          <cell r="L24" t="str">
            <v/>
          </cell>
          <cell r="M24" t="str">
            <v/>
          </cell>
          <cell r="N24" t="str">
            <v/>
          </cell>
          <cell r="O24" t="str">
            <v/>
          </cell>
          <cell r="P24" t="str">
            <v/>
          </cell>
        </row>
        <row r="25">
          <cell r="D25">
            <v>1.4965277777777779E-2</v>
          </cell>
          <cell r="E25">
            <v>1.3842592592592594E-2</v>
          </cell>
          <cell r="F25" t="str">
            <v/>
          </cell>
          <cell r="G25" t="str">
            <v/>
          </cell>
          <cell r="H25" t="str">
            <v/>
          </cell>
          <cell r="I25" t="str">
            <v/>
          </cell>
          <cell r="J25" t="str">
            <v/>
          </cell>
          <cell r="K25" t="str">
            <v/>
          </cell>
          <cell r="L25" t="str">
            <v/>
          </cell>
          <cell r="M25" t="str">
            <v/>
          </cell>
          <cell r="N25" t="str">
            <v/>
          </cell>
          <cell r="O25" t="str">
            <v/>
          </cell>
          <cell r="P25" t="str">
            <v/>
          </cell>
        </row>
        <row r="26">
          <cell r="D26" t="str">
            <v/>
          </cell>
          <cell r="E26" t="str">
            <v/>
          </cell>
          <cell r="F26" t="str">
            <v/>
          </cell>
          <cell r="G26" t="str">
            <v/>
          </cell>
          <cell r="H26" t="str">
            <v/>
          </cell>
          <cell r="I26" t="str">
            <v/>
          </cell>
          <cell r="J26" t="str">
            <v/>
          </cell>
          <cell r="K26" t="str">
            <v/>
          </cell>
          <cell r="L26" t="str">
            <v/>
          </cell>
          <cell r="M26" t="str">
            <v/>
          </cell>
          <cell r="N26" t="str">
            <v/>
          </cell>
          <cell r="O26" t="str">
            <v/>
          </cell>
          <cell r="P26" t="str">
            <v/>
          </cell>
        </row>
        <row r="27">
          <cell r="D27">
            <v>7.4652777777777781E-3</v>
          </cell>
          <cell r="E27">
            <v>6.2500000000000003E-3</v>
          </cell>
          <cell r="F27" t="str">
            <v/>
          </cell>
          <cell r="G27" t="str">
            <v/>
          </cell>
          <cell r="H27" t="str">
            <v/>
          </cell>
          <cell r="I27" t="str">
            <v/>
          </cell>
          <cell r="J27" t="str">
            <v/>
          </cell>
          <cell r="K27" t="str">
            <v/>
          </cell>
          <cell r="L27" t="str">
            <v/>
          </cell>
          <cell r="M27" t="str">
            <v/>
          </cell>
          <cell r="N27" t="str">
            <v/>
          </cell>
          <cell r="O27" t="str">
            <v/>
          </cell>
          <cell r="P27" t="str">
            <v/>
          </cell>
        </row>
        <row r="28">
          <cell r="D28">
            <v>7.8125E-3</v>
          </cell>
          <cell r="E28">
            <v>6.2268518518518515E-3</v>
          </cell>
          <cell r="F28" t="str">
            <v/>
          </cell>
          <cell r="G28" t="str">
            <v/>
          </cell>
          <cell r="H28" t="str">
            <v/>
          </cell>
          <cell r="I28" t="str">
            <v/>
          </cell>
          <cell r="J28" t="str">
            <v/>
          </cell>
          <cell r="K28" t="str">
            <v/>
          </cell>
          <cell r="L28" t="str">
            <v/>
          </cell>
          <cell r="M28" t="str">
            <v/>
          </cell>
          <cell r="N28" t="str">
            <v/>
          </cell>
          <cell r="O28" t="str">
            <v/>
          </cell>
          <cell r="P28" t="str">
            <v/>
          </cell>
        </row>
        <row r="29">
          <cell r="D29">
            <v>1.5416666666666667E-2</v>
          </cell>
          <cell r="E29">
            <v>1.3923611111111111E-2</v>
          </cell>
          <cell r="F29" t="str">
            <v/>
          </cell>
          <cell r="G29" t="str">
            <v/>
          </cell>
          <cell r="H29" t="str">
            <v/>
          </cell>
          <cell r="I29" t="str">
            <v/>
          </cell>
          <cell r="J29" t="str">
            <v/>
          </cell>
          <cell r="K29" t="str">
            <v/>
          </cell>
          <cell r="L29" t="str">
            <v/>
          </cell>
          <cell r="M29" t="str">
            <v/>
          </cell>
          <cell r="N29" t="str">
            <v/>
          </cell>
          <cell r="O29" t="str">
            <v/>
          </cell>
          <cell r="P29" t="str">
            <v/>
          </cell>
        </row>
        <row r="30">
          <cell r="D30">
            <v>8.5300925925925926E-3</v>
          </cell>
          <cell r="E30">
            <v>7.2685185185185188E-3</v>
          </cell>
          <cell r="F30" t="str">
            <v/>
          </cell>
          <cell r="G30" t="str">
            <v/>
          </cell>
          <cell r="H30" t="str">
            <v/>
          </cell>
          <cell r="I30" t="str">
            <v/>
          </cell>
          <cell r="J30" t="str">
            <v/>
          </cell>
          <cell r="K30" t="str">
            <v/>
          </cell>
          <cell r="L30" t="str">
            <v/>
          </cell>
          <cell r="M30" t="str">
            <v/>
          </cell>
          <cell r="N30" t="str">
            <v/>
          </cell>
          <cell r="O30" t="str">
            <v/>
          </cell>
          <cell r="P30" t="str">
            <v/>
          </cell>
        </row>
        <row r="31">
          <cell r="D31">
            <v>9.0046296296296298E-3</v>
          </cell>
          <cell r="E31">
            <v>7.6273148148148151E-3</v>
          </cell>
          <cell r="F31" t="str">
            <v/>
          </cell>
          <cell r="G31" t="str">
            <v/>
          </cell>
          <cell r="H31" t="str">
            <v/>
          </cell>
          <cell r="I31" t="str">
            <v/>
          </cell>
          <cell r="J31" t="str">
            <v/>
          </cell>
          <cell r="K31" t="str">
            <v/>
          </cell>
          <cell r="L31" t="str">
            <v/>
          </cell>
          <cell r="M31" t="str">
            <v/>
          </cell>
          <cell r="N31" t="str">
            <v/>
          </cell>
          <cell r="O31" t="str">
            <v/>
          </cell>
          <cell r="P31" t="str">
            <v/>
          </cell>
        </row>
        <row r="32">
          <cell r="D32">
            <v>1.8634259259259261E-3</v>
          </cell>
          <cell r="E32">
            <v>1.8402777777777777E-3</v>
          </cell>
          <cell r="F32" t="str">
            <v/>
          </cell>
          <cell r="G32" t="str">
            <v/>
          </cell>
          <cell r="H32" t="str">
            <v/>
          </cell>
          <cell r="I32" t="str">
            <v/>
          </cell>
          <cell r="J32" t="str">
            <v/>
          </cell>
          <cell r="K32" t="str">
            <v/>
          </cell>
          <cell r="L32" t="str">
            <v/>
          </cell>
          <cell r="M32" t="str">
            <v/>
          </cell>
          <cell r="N32" t="str">
            <v/>
          </cell>
          <cell r="O32" t="str">
            <v/>
          </cell>
          <cell r="P32" t="str">
            <v/>
          </cell>
        </row>
        <row r="33">
          <cell r="D33">
            <v>3.0439814814814821E-3</v>
          </cell>
          <cell r="E33">
            <v>3.0439814814814821E-3</v>
          </cell>
          <cell r="F33" t="str">
            <v/>
          </cell>
          <cell r="G33" t="str">
            <v/>
          </cell>
          <cell r="H33" t="str">
            <v/>
          </cell>
          <cell r="I33" t="str">
            <v/>
          </cell>
          <cell r="J33" t="str">
            <v/>
          </cell>
          <cell r="K33" t="str">
            <v/>
          </cell>
          <cell r="L33" t="str">
            <v/>
          </cell>
          <cell r="M33" t="str">
            <v/>
          </cell>
          <cell r="N33" t="str">
            <v/>
          </cell>
          <cell r="O33" t="str">
            <v/>
          </cell>
          <cell r="P33" t="str">
            <v/>
          </cell>
        </row>
        <row r="34">
          <cell r="D34">
            <v>4.0162037037037033E-3</v>
          </cell>
          <cell r="E34">
            <v>6.1921296296296299E-3</v>
          </cell>
          <cell r="F34" t="str">
            <v/>
          </cell>
          <cell r="G34" t="str">
            <v/>
          </cell>
          <cell r="H34" t="str">
            <v/>
          </cell>
          <cell r="I34" t="str">
            <v/>
          </cell>
          <cell r="J34" t="str">
            <v/>
          </cell>
          <cell r="K34" t="str">
            <v/>
          </cell>
          <cell r="L34" t="str">
            <v/>
          </cell>
          <cell r="M34" t="str">
            <v/>
          </cell>
          <cell r="N34" t="str">
            <v/>
          </cell>
          <cell r="O34" t="str">
            <v/>
          </cell>
          <cell r="P34" t="str">
            <v/>
          </cell>
        </row>
        <row r="35">
          <cell r="D35">
            <v>3.9351851851851857E-3</v>
          </cell>
          <cell r="E35">
            <v>4.108796296296297E-3</v>
          </cell>
          <cell r="F35" t="str">
            <v/>
          </cell>
          <cell r="G35" t="str">
            <v/>
          </cell>
          <cell r="H35" t="str">
            <v/>
          </cell>
          <cell r="I35" t="str">
            <v/>
          </cell>
          <cell r="J35" t="str">
            <v/>
          </cell>
          <cell r="K35" t="str">
            <v/>
          </cell>
          <cell r="L35" t="str">
            <v/>
          </cell>
          <cell r="M35" t="str">
            <v/>
          </cell>
          <cell r="N35" t="str">
            <v/>
          </cell>
          <cell r="O35" t="str">
            <v/>
          </cell>
          <cell r="P35" t="str">
            <v/>
          </cell>
        </row>
        <row r="36">
          <cell r="D36">
            <v>3.1018518518518522E-3</v>
          </cell>
          <cell r="E36">
            <v>3.6342592592592594E-3</v>
          </cell>
          <cell r="F36" t="str">
            <v/>
          </cell>
          <cell r="G36" t="str">
            <v/>
          </cell>
          <cell r="H36" t="str">
            <v/>
          </cell>
          <cell r="I36" t="str">
            <v/>
          </cell>
          <cell r="J36" t="str">
            <v/>
          </cell>
          <cell r="K36" t="str">
            <v/>
          </cell>
          <cell r="L36" t="str">
            <v/>
          </cell>
          <cell r="M36" t="str">
            <v/>
          </cell>
          <cell r="N36" t="str">
            <v/>
          </cell>
          <cell r="O36" t="str">
            <v/>
          </cell>
          <cell r="P36" t="str">
            <v/>
          </cell>
        </row>
        <row r="37">
          <cell r="D37">
            <v>5.2546296296296299E-3</v>
          </cell>
          <cell r="E37">
            <v>5.5324074074074069E-3</v>
          </cell>
          <cell r="F37" t="str">
            <v/>
          </cell>
          <cell r="G37" t="str">
            <v/>
          </cell>
          <cell r="H37" t="str">
            <v/>
          </cell>
          <cell r="I37" t="str">
            <v/>
          </cell>
          <cell r="J37" t="str">
            <v/>
          </cell>
          <cell r="K37" t="str">
            <v/>
          </cell>
          <cell r="L37" t="str">
            <v/>
          </cell>
          <cell r="M37" t="str">
            <v/>
          </cell>
          <cell r="N37" t="str">
            <v/>
          </cell>
          <cell r="O37" t="str">
            <v/>
          </cell>
          <cell r="P37" t="str">
            <v/>
          </cell>
        </row>
        <row r="38">
          <cell r="D38">
            <v>9.7337962962962977E-3</v>
          </cell>
          <cell r="E38">
            <v>1.0150462962962964E-2</v>
          </cell>
          <cell r="F38" t="str">
            <v/>
          </cell>
          <cell r="G38" t="str">
            <v/>
          </cell>
          <cell r="H38" t="str">
            <v/>
          </cell>
          <cell r="I38" t="str">
            <v/>
          </cell>
          <cell r="J38" t="str">
            <v/>
          </cell>
          <cell r="K38" t="str">
            <v/>
          </cell>
          <cell r="L38" t="str">
            <v/>
          </cell>
          <cell r="M38" t="str">
            <v/>
          </cell>
          <cell r="N38" t="str">
            <v/>
          </cell>
          <cell r="O38" t="str">
            <v/>
          </cell>
          <cell r="P38" t="str">
            <v/>
          </cell>
        </row>
        <row r="39">
          <cell r="D39">
            <v>1.03125E-2</v>
          </cell>
          <cell r="E39">
            <v>1.8587962962962962E-2</v>
          </cell>
          <cell r="F39" t="str">
            <v/>
          </cell>
          <cell r="G39" t="str">
            <v/>
          </cell>
          <cell r="H39" t="str">
            <v/>
          </cell>
          <cell r="I39" t="str">
            <v/>
          </cell>
          <cell r="J39" t="str">
            <v/>
          </cell>
          <cell r="K39" t="str">
            <v/>
          </cell>
          <cell r="L39" t="str">
            <v/>
          </cell>
          <cell r="M39" t="str">
            <v/>
          </cell>
          <cell r="N39" t="str">
            <v/>
          </cell>
          <cell r="O39" t="str">
            <v/>
          </cell>
          <cell r="P39" t="str">
            <v/>
          </cell>
        </row>
        <row r="40">
          <cell r="D40">
            <v>1.2175925925925929E-2</v>
          </cell>
          <cell r="E40">
            <v>1.1550925925925925E-2</v>
          </cell>
          <cell r="F40" t="str">
            <v/>
          </cell>
          <cell r="G40" t="str">
            <v/>
          </cell>
          <cell r="H40" t="str">
            <v/>
          </cell>
          <cell r="I40" t="str">
            <v/>
          </cell>
          <cell r="J40" t="str">
            <v/>
          </cell>
          <cell r="K40" t="str">
            <v/>
          </cell>
          <cell r="L40" t="str">
            <v/>
          </cell>
          <cell r="M40" t="str">
            <v/>
          </cell>
          <cell r="N40" t="str">
            <v/>
          </cell>
          <cell r="O40" t="str">
            <v/>
          </cell>
          <cell r="P40" t="str">
            <v/>
          </cell>
        </row>
        <row r="41">
          <cell r="D41" t="str">
            <v/>
          </cell>
          <cell r="E41" t="str">
            <v/>
          </cell>
          <cell r="F41" t="str">
            <v/>
          </cell>
          <cell r="G41" t="str">
            <v/>
          </cell>
          <cell r="H41" t="str">
            <v/>
          </cell>
          <cell r="I41" t="str">
            <v/>
          </cell>
          <cell r="J41" t="str">
            <v/>
          </cell>
          <cell r="K41" t="str">
            <v/>
          </cell>
          <cell r="L41" t="str">
            <v/>
          </cell>
          <cell r="M41" t="str">
            <v/>
          </cell>
          <cell r="N41" t="str">
            <v/>
          </cell>
          <cell r="O41" t="str">
            <v/>
          </cell>
          <cell r="P41" t="str">
            <v/>
          </cell>
        </row>
        <row r="42">
          <cell r="D42">
            <v>7.2800925925925915E-3</v>
          </cell>
          <cell r="E42">
            <v>7.6736111111111111E-3</v>
          </cell>
          <cell r="F42" t="str">
            <v/>
          </cell>
          <cell r="G42" t="str">
            <v/>
          </cell>
          <cell r="H42" t="str">
            <v/>
          </cell>
          <cell r="I42" t="str">
            <v/>
          </cell>
          <cell r="J42" t="str">
            <v/>
          </cell>
          <cell r="K42" t="str">
            <v/>
          </cell>
          <cell r="L42" t="str">
            <v/>
          </cell>
          <cell r="M42" t="str">
            <v/>
          </cell>
          <cell r="N42" t="str">
            <v/>
          </cell>
          <cell r="O42" t="str">
            <v/>
          </cell>
          <cell r="P42" t="str">
            <v/>
          </cell>
        </row>
        <row r="43">
          <cell r="D43">
            <v>6.6898148148148142E-3</v>
          </cell>
          <cell r="E43">
            <v>7.3726851851851861E-3</v>
          </cell>
          <cell r="F43" t="str">
            <v/>
          </cell>
          <cell r="G43" t="str">
            <v/>
          </cell>
          <cell r="H43" t="str">
            <v/>
          </cell>
          <cell r="I43" t="str">
            <v/>
          </cell>
          <cell r="J43" t="str">
            <v/>
          </cell>
          <cell r="K43" t="str">
            <v/>
          </cell>
          <cell r="L43" t="str">
            <v/>
          </cell>
          <cell r="M43" t="str">
            <v/>
          </cell>
          <cell r="N43" t="str">
            <v/>
          </cell>
          <cell r="O43" t="str">
            <v/>
          </cell>
          <cell r="P43" t="str">
            <v/>
          </cell>
        </row>
        <row r="44">
          <cell r="D44">
            <v>1.1643518518518518E-2</v>
          </cell>
          <cell r="E44">
            <v>1.3692129629629629E-2</v>
          </cell>
          <cell r="F44" t="str">
            <v/>
          </cell>
          <cell r="G44" t="str">
            <v/>
          </cell>
          <cell r="H44" t="str">
            <v/>
          </cell>
          <cell r="I44" t="str">
            <v/>
          </cell>
          <cell r="J44" t="str">
            <v/>
          </cell>
          <cell r="K44" t="str">
            <v/>
          </cell>
          <cell r="L44" t="str">
            <v/>
          </cell>
          <cell r="M44" t="str">
            <v/>
          </cell>
          <cell r="N44" t="str">
            <v/>
          </cell>
          <cell r="O44" t="str">
            <v/>
          </cell>
          <cell r="P44" t="str">
            <v/>
          </cell>
        </row>
        <row r="45">
          <cell r="D45">
            <v>6.5972222222222222E-3</v>
          </cell>
          <cell r="E45">
            <v>9.5370370370370366E-3</v>
          </cell>
          <cell r="F45" t="str">
            <v/>
          </cell>
          <cell r="G45" t="str">
            <v/>
          </cell>
          <cell r="H45" t="str">
            <v/>
          </cell>
          <cell r="I45" t="str">
            <v/>
          </cell>
          <cell r="J45" t="str">
            <v/>
          </cell>
          <cell r="K45" t="str">
            <v/>
          </cell>
          <cell r="L45" t="str">
            <v/>
          </cell>
          <cell r="M45" t="str">
            <v/>
          </cell>
          <cell r="N45" t="str">
            <v/>
          </cell>
          <cell r="O45" t="str">
            <v/>
          </cell>
          <cell r="P45" t="str">
            <v/>
          </cell>
        </row>
        <row r="46">
          <cell r="D46">
            <v>7.5462962962962966E-3</v>
          </cell>
          <cell r="E46">
            <v>9.2939814814814812E-3</v>
          </cell>
          <cell r="F46" t="str">
            <v/>
          </cell>
          <cell r="G46" t="str">
            <v/>
          </cell>
          <cell r="H46" t="str">
            <v/>
          </cell>
          <cell r="I46" t="str">
            <v/>
          </cell>
          <cell r="J46" t="str">
            <v/>
          </cell>
          <cell r="K46" t="str">
            <v/>
          </cell>
          <cell r="L46" t="str">
            <v/>
          </cell>
          <cell r="M46" t="str">
            <v/>
          </cell>
          <cell r="N46" t="str">
            <v/>
          </cell>
          <cell r="O46" t="str">
            <v/>
          </cell>
          <cell r="P46" t="str">
            <v/>
          </cell>
        </row>
        <row r="47">
          <cell r="D47">
            <v>1.5625000000000001E-3</v>
          </cell>
          <cell r="E47">
            <v>1.5277777777777779E-3</v>
          </cell>
          <cell r="F47" t="str">
            <v/>
          </cell>
          <cell r="G47" t="str">
            <v/>
          </cell>
          <cell r="H47" t="str">
            <v/>
          </cell>
          <cell r="I47" t="str">
            <v/>
          </cell>
          <cell r="J47" t="str">
            <v/>
          </cell>
          <cell r="K47" t="str">
            <v/>
          </cell>
          <cell r="L47" t="str">
            <v/>
          </cell>
          <cell r="M47" t="str">
            <v/>
          </cell>
          <cell r="N47" t="str">
            <v/>
          </cell>
          <cell r="O47" t="str">
            <v/>
          </cell>
          <cell r="P47" t="str">
            <v/>
          </cell>
        </row>
        <row r="48">
          <cell r="D48">
            <v>2.1875000000000002E-3</v>
          </cell>
          <cell r="E48">
            <v>2.0833333333333333E-3</v>
          </cell>
          <cell r="F48" t="str">
            <v/>
          </cell>
          <cell r="G48" t="str">
            <v/>
          </cell>
          <cell r="H48" t="str">
            <v/>
          </cell>
          <cell r="I48" t="str">
            <v/>
          </cell>
          <cell r="J48" t="str">
            <v/>
          </cell>
          <cell r="K48" t="str">
            <v/>
          </cell>
          <cell r="L48" t="str">
            <v/>
          </cell>
          <cell r="M48" t="str">
            <v/>
          </cell>
          <cell r="N48" t="str">
            <v/>
          </cell>
          <cell r="O48" t="str">
            <v/>
          </cell>
          <cell r="P48" t="str">
            <v/>
          </cell>
        </row>
        <row r="49">
          <cell r="D49">
            <v>2.7314814814814819E-3</v>
          </cell>
          <cell r="E49">
            <v>2.9050925925925928E-3</v>
          </cell>
          <cell r="F49" t="str">
            <v/>
          </cell>
          <cell r="G49" t="str">
            <v/>
          </cell>
          <cell r="H49" t="str">
            <v/>
          </cell>
          <cell r="I49" t="str">
            <v/>
          </cell>
          <cell r="J49" t="str">
            <v/>
          </cell>
          <cell r="K49" t="str">
            <v/>
          </cell>
          <cell r="L49" t="str">
            <v/>
          </cell>
          <cell r="M49" t="str">
            <v/>
          </cell>
          <cell r="N49" t="str">
            <v/>
          </cell>
          <cell r="O49" t="str">
            <v/>
          </cell>
          <cell r="P49" t="str">
            <v/>
          </cell>
        </row>
        <row r="50">
          <cell r="D50">
            <v>2.2106481481481478E-3</v>
          </cell>
          <cell r="E50">
            <v>2.3842592592592591E-3</v>
          </cell>
          <cell r="F50" t="str">
            <v/>
          </cell>
          <cell r="G50" t="str">
            <v/>
          </cell>
          <cell r="H50" t="str">
            <v/>
          </cell>
          <cell r="I50" t="str">
            <v/>
          </cell>
          <cell r="J50" t="str">
            <v/>
          </cell>
          <cell r="K50" t="str">
            <v/>
          </cell>
          <cell r="L50" t="str">
            <v/>
          </cell>
          <cell r="M50" t="str">
            <v/>
          </cell>
          <cell r="N50" t="str">
            <v/>
          </cell>
          <cell r="O50" t="str">
            <v/>
          </cell>
          <cell r="P50" t="str">
            <v/>
          </cell>
        </row>
        <row r="51">
          <cell r="D51">
            <v>2.1180555555555553E-3</v>
          </cell>
          <cell r="E51">
            <v>2.1643518518518518E-3</v>
          </cell>
          <cell r="F51" t="str">
            <v/>
          </cell>
          <cell r="G51" t="str">
            <v/>
          </cell>
          <cell r="H51" t="str">
            <v/>
          </cell>
          <cell r="I51" t="str">
            <v/>
          </cell>
          <cell r="J51" t="str">
            <v/>
          </cell>
          <cell r="K51" t="str">
            <v/>
          </cell>
          <cell r="L51" t="str">
            <v/>
          </cell>
          <cell r="M51" t="str">
            <v/>
          </cell>
          <cell r="N51" t="str">
            <v/>
          </cell>
          <cell r="O51" t="str">
            <v/>
          </cell>
          <cell r="P51" t="str">
            <v/>
          </cell>
        </row>
        <row r="52">
          <cell r="D52">
            <v>3.2291666666666666E-3</v>
          </cell>
          <cell r="E52">
            <v>3.1481481481481482E-3</v>
          </cell>
          <cell r="F52" t="str">
            <v/>
          </cell>
          <cell r="G52" t="str">
            <v/>
          </cell>
          <cell r="H52" t="str">
            <v/>
          </cell>
          <cell r="I52" t="str">
            <v/>
          </cell>
          <cell r="J52" t="str">
            <v/>
          </cell>
          <cell r="K52" t="str">
            <v/>
          </cell>
          <cell r="L52" t="str">
            <v/>
          </cell>
          <cell r="M52" t="str">
            <v/>
          </cell>
          <cell r="N52" t="str">
            <v/>
          </cell>
          <cell r="O52" t="str">
            <v/>
          </cell>
          <cell r="P52" t="str">
            <v/>
          </cell>
        </row>
        <row r="53">
          <cell r="D53">
            <v>6.9444444444444441E-3</v>
          </cell>
          <cell r="E53">
            <v>6.2037037037037043E-3</v>
          </cell>
          <cell r="F53" t="str">
            <v/>
          </cell>
          <cell r="G53" t="str">
            <v/>
          </cell>
          <cell r="H53" t="str">
            <v/>
          </cell>
          <cell r="I53" t="str">
            <v/>
          </cell>
          <cell r="J53" t="str">
            <v/>
          </cell>
          <cell r="K53" t="str">
            <v/>
          </cell>
          <cell r="L53" t="str">
            <v/>
          </cell>
          <cell r="M53" t="str">
            <v/>
          </cell>
          <cell r="N53" t="str">
            <v/>
          </cell>
          <cell r="O53" t="str">
            <v/>
          </cell>
          <cell r="P53" t="str">
            <v/>
          </cell>
        </row>
        <row r="54">
          <cell r="D54">
            <v>7.5115740740740742E-3</v>
          </cell>
          <cell r="E54">
            <v>8.611111111111111E-3</v>
          </cell>
          <cell r="F54" t="str">
            <v/>
          </cell>
          <cell r="G54" t="str">
            <v/>
          </cell>
          <cell r="H54" t="str">
            <v/>
          </cell>
          <cell r="I54" t="str">
            <v/>
          </cell>
          <cell r="J54" t="str">
            <v/>
          </cell>
          <cell r="K54" t="str">
            <v/>
          </cell>
          <cell r="L54" t="str">
            <v/>
          </cell>
          <cell r="M54" t="str">
            <v/>
          </cell>
          <cell r="N54" t="str">
            <v/>
          </cell>
          <cell r="O54" t="str">
            <v/>
          </cell>
          <cell r="P54" t="str">
            <v/>
          </cell>
        </row>
        <row r="55">
          <cell r="D55">
            <v>8.8657407407407417E-3</v>
          </cell>
          <cell r="E55">
            <v>8.3449074074074085E-3</v>
          </cell>
          <cell r="F55" t="str">
            <v/>
          </cell>
          <cell r="G55" t="str">
            <v/>
          </cell>
          <cell r="H55" t="str">
            <v/>
          </cell>
          <cell r="I55" t="str">
            <v/>
          </cell>
          <cell r="J55" t="str">
            <v/>
          </cell>
          <cell r="K55" t="str">
            <v/>
          </cell>
          <cell r="L55" t="str">
            <v/>
          </cell>
          <cell r="M55" t="str">
            <v/>
          </cell>
          <cell r="N55" t="str">
            <v/>
          </cell>
          <cell r="O55" t="str">
            <v/>
          </cell>
          <cell r="P55" t="str">
            <v/>
          </cell>
        </row>
        <row r="56">
          <cell r="D56" t="str">
            <v/>
          </cell>
          <cell r="E56" t="str">
            <v/>
          </cell>
          <cell r="F56" t="str">
            <v/>
          </cell>
          <cell r="G56" t="str">
            <v/>
          </cell>
          <cell r="H56" t="str">
            <v/>
          </cell>
          <cell r="I56" t="str">
            <v/>
          </cell>
          <cell r="J56" t="str">
            <v/>
          </cell>
          <cell r="K56" t="str">
            <v/>
          </cell>
          <cell r="L56" t="str">
            <v/>
          </cell>
          <cell r="M56" t="str">
            <v/>
          </cell>
          <cell r="N56" t="str">
            <v/>
          </cell>
          <cell r="O56" t="str">
            <v/>
          </cell>
          <cell r="P56" t="str">
            <v/>
          </cell>
        </row>
        <row r="57">
          <cell r="D57">
            <v>6.9444444444444441E-3</v>
          </cell>
          <cell r="E57">
            <v>6.9328703703703696E-3</v>
          </cell>
          <cell r="F57" t="str">
            <v/>
          </cell>
          <cell r="G57" t="str">
            <v/>
          </cell>
          <cell r="H57" t="str">
            <v/>
          </cell>
          <cell r="I57" t="str">
            <v/>
          </cell>
          <cell r="J57" t="str">
            <v/>
          </cell>
          <cell r="K57" t="str">
            <v/>
          </cell>
          <cell r="L57" t="str">
            <v/>
          </cell>
          <cell r="M57" t="str">
            <v/>
          </cell>
          <cell r="N57" t="str">
            <v/>
          </cell>
          <cell r="O57" t="str">
            <v/>
          </cell>
          <cell r="P57" t="str">
            <v/>
          </cell>
        </row>
        <row r="58">
          <cell r="D58">
            <v>6.0069444444444441E-3</v>
          </cell>
          <cell r="E58">
            <v>6.2037037037037043E-3</v>
          </cell>
          <cell r="F58" t="str">
            <v/>
          </cell>
          <cell r="G58" t="str">
            <v/>
          </cell>
          <cell r="H58" t="str">
            <v/>
          </cell>
          <cell r="I58" t="str">
            <v/>
          </cell>
          <cell r="J58" t="str">
            <v/>
          </cell>
          <cell r="K58" t="str">
            <v/>
          </cell>
          <cell r="L58" t="str">
            <v/>
          </cell>
          <cell r="M58" t="str">
            <v/>
          </cell>
          <cell r="N58" t="str">
            <v/>
          </cell>
          <cell r="O58" t="str">
            <v/>
          </cell>
          <cell r="P58" t="str">
            <v/>
          </cell>
        </row>
        <row r="59">
          <cell r="D59">
            <v>1.0405092592592593E-2</v>
          </cell>
          <cell r="E59">
            <v>1.0671296296296297E-2</v>
          </cell>
          <cell r="F59" t="str">
            <v/>
          </cell>
          <cell r="G59" t="str">
            <v/>
          </cell>
          <cell r="H59" t="str">
            <v/>
          </cell>
          <cell r="I59" t="str">
            <v/>
          </cell>
          <cell r="J59" t="str">
            <v/>
          </cell>
          <cell r="K59" t="str">
            <v/>
          </cell>
          <cell r="L59" t="str">
            <v/>
          </cell>
          <cell r="M59" t="str">
            <v/>
          </cell>
          <cell r="N59" t="str">
            <v/>
          </cell>
          <cell r="O59" t="str">
            <v/>
          </cell>
          <cell r="P59" t="str">
            <v/>
          </cell>
        </row>
        <row r="60">
          <cell r="D60">
            <v>7.7314814814814815E-3</v>
          </cell>
          <cell r="E60">
            <v>7.4305555555555548E-3</v>
          </cell>
          <cell r="F60" t="str">
            <v/>
          </cell>
          <cell r="G60" t="str">
            <v/>
          </cell>
          <cell r="H60" t="str">
            <v/>
          </cell>
          <cell r="I60" t="str">
            <v/>
          </cell>
          <cell r="J60" t="str">
            <v/>
          </cell>
          <cell r="K60" t="str">
            <v/>
          </cell>
          <cell r="L60" t="str">
            <v/>
          </cell>
          <cell r="M60" t="str">
            <v/>
          </cell>
          <cell r="N60" t="str">
            <v/>
          </cell>
          <cell r="O60" t="str">
            <v/>
          </cell>
          <cell r="P60" t="str">
            <v/>
          </cell>
        </row>
        <row r="61">
          <cell r="D61">
            <v>7.5347222222222213E-3</v>
          </cell>
          <cell r="E61">
            <v>7.5462962962962966E-3</v>
          </cell>
          <cell r="F61" t="str">
            <v/>
          </cell>
          <cell r="G61" t="str">
            <v/>
          </cell>
          <cell r="H61" t="str">
            <v/>
          </cell>
          <cell r="I61" t="str">
            <v/>
          </cell>
          <cell r="J61" t="str">
            <v/>
          </cell>
          <cell r="K61" t="str">
            <v/>
          </cell>
          <cell r="L61" t="str">
            <v/>
          </cell>
          <cell r="M61" t="str">
            <v/>
          </cell>
          <cell r="N61" t="str">
            <v/>
          </cell>
          <cell r="O61" t="str">
            <v/>
          </cell>
          <cell r="P61" t="str">
            <v/>
          </cell>
        </row>
        <row r="62">
          <cell r="D62">
            <v>2.5115740740740741E-3</v>
          </cell>
          <cell r="E62">
            <v>2.7430555555555559E-3</v>
          </cell>
          <cell r="F62" t="str">
            <v/>
          </cell>
          <cell r="G62" t="str">
            <v/>
          </cell>
          <cell r="H62" t="str">
            <v/>
          </cell>
          <cell r="I62" t="str">
            <v/>
          </cell>
          <cell r="J62" t="str">
            <v/>
          </cell>
          <cell r="K62" t="str">
            <v/>
          </cell>
          <cell r="L62" t="str">
            <v/>
          </cell>
          <cell r="M62" t="str">
            <v/>
          </cell>
          <cell r="N62" t="str">
            <v/>
          </cell>
          <cell r="O62" t="str">
            <v/>
          </cell>
          <cell r="P62" t="str">
            <v/>
          </cell>
        </row>
        <row r="63">
          <cell r="D63">
            <v>4.5833333333333334E-3</v>
          </cell>
          <cell r="E63">
            <v>6.053240740740741E-3</v>
          </cell>
          <cell r="F63" t="str">
            <v/>
          </cell>
          <cell r="G63" t="str">
            <v/>
          </cell>
          <cell r="H63" t="str">
            <v/>
          </cell>
          <cell r="I63" t="str">
            <v/>
          </cell>
          <cell r="J63" t="str">
            <v/>
          </cell>
          <cell r="K63" t="str">
            <v/>
          </cell>
          <cell r="L63" t="str">
            <v/>
          </cell>
          <cell r="M63" t="str">
            <v/>
          </cell>
          <cell r="N63" t="str">
            <v/>
          </cell>
          <cell r="O63" t="str">
            <v/>
          </cell>
          <cell r="P63" t="str">
            <v/>
          </cell>
        </row>
        <row r="64">
          <cell r="D64">
            <v>9.3171296296296283E-3</v>
          </cell>
          <cell r="E64">
            <v>8.2986111111111108E-3</v>
          </cell>
          <cell r="F64" t="str">
            <v/>
          </cell>
          <cell r="G64" t="str">
            <v/>
          </cell>
          <cell r="H64" t="str">
            <v/>
          </cell>
          <cell r="I64" t="str">
            <v/>
          </cell>
          <cell r="J64" t="str">
            <v/>
          </cell>
          <cell r="K64" t="str">
            <v/>
          </cell>
          <cell r="L64" t="str">
            <v/>
          </cell>
          <cell r="M64" t="str">
            <v/>
          </cell>
          <cell r="N64" t="str">
            <v/>
          </cell>
          <cell r="O64" t="str">
            <v/>
          </cell>
          <cell r="P64" t="str">
            <v/>
          </cell>
        </row>
        <row r="65">
          <cell r="D65">
            <v>6.2268518518518515E-3</v>
          </cell>
          <cell r="E65">
            <v>7.8819444444444432E-3</v>
          </cell>
          <cell r="F65" t="str">
            <v/>
          </cell>
          <cell r="G65" t="str">
            <v/>
          </cell>
          <cell r="H65" t="str">
            <v/>
          </cell>
          <cell r="I65" t="str">
            <v/>
          </cell>
          <cell r="J65" t="str">
            <v/>
          </cell>
          <cell r="K65" t="str">
            <v/>
          </cell>
          <cell r="L65" t="str">
            <v/>
          </cell>
          <cell r="M65" t="str">
            <v/>
          </cell>
          <cell r="N65" t="str">
            <v/>
          </cell>
          <cell r="O65" t="str">
            <v/>
          </cell>
          <cell r="P65" t="str">
            <v/>
          </cell>
        </row>
        <row r="66">
          <cell r="D66">
            <v>5.138888888888889E-3</v>
          </cell>
          <cell r="E66">
            <v>5.9490740740740745E-3</v>
          </cell>
          <cell r="F66" t="str">
            <v/>
          </cell>
          <cell r="G66" t="str">
            <v/>
          </cell>
          <cell r="H66" t="str">
            <v/>
          </cell>
          <cell r="I66" t="str">
            <v/>
          </cell>
          <cell r="J66" t="str">
            <v/>
          </cell>
          <cell r="K66" t="str">
            <v/>
          </cell>
          <cell r="L66" t="str">
            <v/>
          </cell>
          <cell r="M66" t="str">
            <v/>
          </cell>
          <cell r="N66" t="str">
            <v/>
          </cell>
          <cell r="O66" t="str">
            <v/>
          </cell>
          <cell r="P66" t="str">
            <v/>
          </cell>
        </row>
        <row r="67">
          <cell r="D67">
            <v>7.0254629629629634E-3</v>
          </cell>
          <cell r="E67">
            <v>6.7245370370370367E-3</v>
          </cell>
          <cell r="F67" t="str">
            <v/>
          </cell>
          <cell r="G67" t="str">
            <v/>
          </cell>
          <cell r="H67" t="str">
            <v/>
          </cell>
          <cell r="I67" t="str">
            <v/>
          </cell>
          <cell r="J67" t="str">
            <v/>
          </cell>
          <cell r="K67" t="str">
            <v/>
          </cell>
          <cell r="L67" t="str">
            <v/>
          </cell>
          <cell r="M67" t="str">
            <v/>
          </cell>
          <cell r="N67" t="str">
            <v/>
          </cell>
          <cell r="O67" t="str">
            <v/>
          </cell>
          <cell r="P67" t="str">
            <v/>
          </cell>
        </row>
        <row r="68">
          <cell r="D68">
            <v>1.5821759259259261E-2</v>
          </cell>
          <cell r="E68">
            <v>1.7511574074074072E-2</v>
          </cell>
          <cell r="F68" t="str">
            <v/>
          </cell>
          <cell r="G68" t="str">
            <v/>
          </cell>
          <cell r="H68" t="str">
            <v/>
          </cell>
          <cell r="I68" t="str">
            <v/>
          </cell>
          <cell r="J68" t="str">
            <v/>
          </cell>
          <cell r="K68" t="str">
            <v/>
          </cell>
          <cell r="L68" t="str">
            <v/>
          </cell>
          <cell r="M68" t="str">
            <v/>
          </cell>
          <cell r="N68" t="str">
            <v/>
          </cell>
          <cell r="O68" t="str">
            <v/>
          </cell>
          <cell r="P68" t="str">
            <v/>
          </cell>
        </row>
        <row r="69">
          <cell r="D69">
            <v>1.0081018518518519E-2</v>
          </cell>
          <cell r="E69">
            <v>2.1273148148148149E-2</v>
          </cell>
          <cell r="F69" t="str">
            <v/>
          </cell>
          <cell r="G69" t="str">
            <v/>
          </cell>
          <cell r="H69" t="str">
            <v/>
          </cell>
          <cell r="I69" t="str">
            <v/>
          </cell>
          <cell r="J69" t="str">
            <v/>
          </cell>
          <cell r="K69" t="str">
            <v/>
          </cell>
          <cell r="L69" t="str">
            <v/>
          </cell>
          <cell r="M69" t="str">
            <v/>
          </cell>
          <cell r="N69" t="str">
            <v/>
          </cell>
          <cell r="O69" t="str">
            <v/>
          </cell>
          <cell r="P69" t="str">
            <v/>
          </cell>
        </row>
        <row r="70">
          <cell r="D70">
            <v>1.6689814814814817E-2</v>
          </cell>
          <cell r="E70">
            <v>1.954861111111111E-2</v>
          </cell>
          <cell r="F70" t="str">
            <v/>
          </cell>
          <cell r="G70" t="str">
            <v/>
          </cell>
          <cell r="H70" t="str">
            <v/>
          </cell>
          <cell r="I70" t="str">
            <v/>
          </cell>
          <cell r="J70" t="str">
            <v/>
          </cell>
          <cell r="K70" t="str">
            <v/>
          </cell>
          <cell r="L70" t="str">
            <v/>
          </cell>
          <cell r="M70" t="str">
            <v/>
          </cell>
          <cell r="N70" t="str">
            <v/>
          </cell>
          <cell r="O70" t="str">
            <v/>
          </cell>
          <cell r="P70" t="str">
            <v/>
          </cell>
        </row>
        <row r="71">
          <cell r="D71" t="str">
            <v/>
          </cell>
          <cell r="E71" t="str">
            <v/>
          </cell>
          <cell r="F71" t="str">
            <v/>
          </cell>
          <cell r="G71" t="str">
            <v/>
          </cell>
          <cell r="H71" t="str">
            <v/>
          </cell>
          <cell r="I71" t="str">
            <v/>
          </cell>
          <cell r="J71" t="str">
            <v/>
          </cell>
          <cell r="K71" t="str">
            <v/>
          </cell>
          <cell r="L71" t="str">
            <v/>
          </cell>
          <cell r="M71" t="str">
            <v/>
          </cell>
          <cell r="N71" t="str">
            <v/>
          </cell>
          <cell r="O71" t="str">
            <v/>
          </cell>
          <cell r="P71" t="str">
            <v/>
          </cell>
        </row>
        <row r="72">
          <cell r="D72">
            <v>6.8171296296296287E-3</v>
          </cell>
          <cell r="E72">
            <v>6.4699074074074069E-3</v>
          </cell>
          <cell r="F72" t="str">
            <v/>
          </cell>
          <cell r="G72" t="str">
            <v/>
          </cell>
          <cell r="H72" t="str">
            <v/>
          </cell>
          <cell r="I72" t="str">
            <v/>
          </cell>
          <cell r="J72" t="str">
            <v/>
          </cell>
          <cell r="K72" t="str">
            <v/>
          </cell>
          <cell r="L72" t="str">
            <v/>
          </cell>
          <cell r="M72" t="str">
            <v/>
          </cell>
          <cell r="N72" t="str">
            <v/>
          </cell>
          <cell r="O72" t="str">
            <v/>
          </cell>
          <cell r="P72" t="str">
            <v/>
          </cell>
        </row>
        <row r="73">
          <cell r="D73">
            <v>6.828703703703704E-3</v>
          </cell>
          <cell r="E73">
            <v>6.8865740740740736E-3</v>
          </cell>
          <cell r="F73" t="str">
            <v/>
          </cell>
          <cell r="G73" t="str">
            <v/>
          </cell>
          <cell r="H73" t="str">
            <v/>
          </cell>
          <cell r="I73" t="str">
            <v/>
          </cell>
          <cell r="J73" t="str">
            <v/>
          </cell>
          <cell r="K73" t="str">
            <v/>
          </cell>
          <cell r="L73" t="str">
            <v/>
          </cell>
          <cell r="M73" t="str">
            <v/>
          </cell>
          <cell r="N73" t="str">
            <v/>
          </cell>
          <cell r="O73" t="str">
            <v/>
          </cell>
          <cell r="P73" t="str">
            <v/>
          </cell>
        </row>
        <row r="74">
          <cell r="D74">
            <v>9.0972222222222218E-3</v>
          </cell>
          <cell r="E74">
            <v>1.2083333333333333E-2</v>
          </cell>
          <cell r="F74" t="str">
            <v/>
          </cell>
          <cell r="G74" t="str">
            <v/>
          </cell>
          <cell r="H74" t="str">
            <v/>
          </cell>
          <cell r="I74" t="str">
            <v/>
          </cell>
          <cell r="J74" t="str">
            <v/>
          </cell>
          <cell r="K74" t="str">
            <v/>
          </cell>
          <cell r="L74" t="str">
            <v/>
          </cell>
          <cell r="M74" t="str">
            <v/>
          </cell>
          <cell r="N74" t="str">
            <v/>
          </cell>
          <cell r="O74" t="str">
            <v/>
          </cell>
          <cell r="P74" t="str">
            <v/>
          </cell>
        </row>
        <row r="75">
          <cell r="D75">
            <v>8.611111111111111E-3</v>
          </cell>
          <cell r="E75">
            <v>8.6226851851851846E-3</v>
          </cell>
          <cell r="F75" t="str">
            <v/>
          </cell>
          <cell r="G75" t="str">
            <v/>
          </cell>
          <cell r="H75" t="str">
            <v/>
          </cell>
          <cell r="I75" t="str">
            <v/>
          </cell>
          <cell r="J75" t="str">
            <v/>
          </cell>
          <cell r="K75" t="str">
            <v/>
          </cell>
          <cell r="L75" t="str">
            <v/>
          </cell>
          <cell r="M75" t="str">
            <v/>
          </cell>
          <cell r="N75" t="str">
            <v/>
          </cell>
          <cell r="O75" t="str">
            <v/>
          </cell>
          <cell r="P75" t="str">
            <v/>
          </cell>
        </row>
        <row r="76">
          <cell r="D76">
            <v>7.6620370370370366E-3</v>
          </cell>
          <cell r="E76">
            <v>8.0092592592592594E-3</v>
          </cell>
          <cell r="F76" t="str">
            <v/>
          </cell>
          <cell r="G76" t="str">
            <v/>
          </cell>
          <cell r="H76" t="str">
            <v/>
          </cell>
          <cell r="I76" t="str">
            <v/>
          </cell>
          <cell r="J76" t="str">
            <v/>
          </cell>
          <cell r="K76" t="str">
            <v/>
          </cell>
          <cell r="L76" t="str">
            <v/>
          </cell>
          <cell r="M76" t="str">
            <v/>
          </cell>
          <cell r="N76" t="str">
            <v/>
          </cell>
          <cell r="O76" t="str">
            <v/>
          </cell>
          <cell r="P76" t="str">
            <v/>
          </cell>
        </row>
        <row r="77">
          <cell r="D77">
            <v>1.9791666666666668E-3</v>
          </cell>
          <cell r="E77">
            <v>1.9328703703703704E-3</v>
          </cell>
          <cell r="F77" t="str">
            <v/>
          </cell>
          <cell r="G77" t="str">
            <v/>
          </cell>
          <cell r="H77" t="str">
            <v/>
          </cell>
          <cell r="I77" t="str">
            <v/>
          </cell>
          <cell r="J77" t="str">
            <v/>
          </cell>
          <cell r="K77" t="str">
            <v/>
          </cell>
          <cell r="L77" t="str">
            <v/>
          </cell>
          <cell r="M77" t="str">
            <v/>
          </cell>
          <cell r="N77" t="str">
            <v/>
          </cell>
          <cell r="O77" t="str">
            <v/>
          </cell>
          <cell r="P77" t="str">
            <v/>
          </cell>
        </row>
        <row r="78">
          <cell r="D78">
            <v>4.4328703703703709E-3</v>
          </cell>
          <cell r="E78">
            <v>4.155092592592593E-3</v>
          </cell>
          <cell r="F78" t="str">
            <v/>
          </cell>
          <cell r="G78" t="str">
            <v/>
          </cell>
          <cell r="H78" t="str">
            <v/>
          </cell>
          <cell r="I78" t="str">
            <v/>
          </cell>
          <cell r="J78" t="str">
            <v/>
          </cell>
          <cell r="K78" t="str">
            <v/>
          </cell>
          <cell r="L78" t="str">
            <v/>
          </cell>
          <cell r="M78" t="str">
            <v/>
          </cell>
          <cell r="N78" t="str">
            <v/>
          </cell>
          <cell r="O78" t="str">
            <v/>
          </cell>
          <cell r="P78" t="str">
            <v/>
          </cell>
        </row>
        <row r="79">
          <cell r="D79">
            <v>8.0324074074074065E-3</v>
          </cell>
          <cell r="E79">
            <v>8.5879629629629622E-3</v>
          </cell>
          <cell r="F79" t="str">
            <v/>
          </cell>
          <cell r="G79" t="str">
            <v/>
          </cell>
          <cell r="H79" t="str">
            <v/>
          </cell>
          <cell r="I79" t="str">
            <v/>
          </cell>
          <cell r="J79" t="str">
            <v/>
          </cell>
          <cell r="K79" t="str">
            <v/>
          </cell>
          <cell r="L79" t="str">
            <v/>
          </cell>
          <cell r="M79" t="str">
            <v/>
          </cell>
          <cell r="N79" t="str">
            <v/>
          </cell>
          <cell r="O79" t="str">
            <v/>
          </cell>
          <cell r="P79" t="str">
            <v/>
          </cell>
        </row>
        <row r="80">
          <cell r="D80">
            <v>4.9421296296296288E-3</v>
          </cell>
          <cell r="E80">
            <v>4.9189814814814816E-3</v>
          </cell>
          <cell r="F80" t="str">
            <v/>
          </cell>
          <cell r="G80" t="str">
            <v/>
          </cell>
          <cell r="H80" t="str">
            <v/>
          </cell>
          <cell r="I80" t="str">
            <v/>
          </cell>
          <cell r="J80" t="str">
            <v/>
          </cell>
          <cell r="K80" t="str">
            <v/>
          </cell>
          <cell r="L80" t="str">
            <v/>
          </cell>
          <cell r="M80" t="str">
            <v/>
          </cell>
          <cell r="N80" t="str">
            <v/>
          </cell>
          <cell r="O80" t="str">
            <v/>
          </cell>
          <cell r="P80" t="str">
            <v/>
          </cell>
        </row>
        <row r="81">
          <cell r="D81">
            <v>4.4212962962962956E-3</v>
          </cell>
          <cell r="E81">
            <v>4.4907407407407405E-3</v>
          </cell>
          <cell r="F81" t="str">
            <v/>
          </cell>
          <cell r="G81" t="str">
            <v/>
          </cell>
          <cell r="H81" t="str">
            <v/>
          </cell>
          <cell r="I81" t="str">
            <v/>
          </cell>
          <cell r="J81" t="str">
            <v/>
          </cell>
          <cell r="K81" t="str">
            <v/>
          </cell>
          <cell r="L81" t="str">
            <v/>
          </cell>
          <cell r="M81" t="str">
            <v/>
          </cell>
          <cell r="N81" t="str">
            <v/>
          </cell>
          <cell r="O81" t="str">
            <v/>
          </cell>
          <cell r="P81" t="str">
            <v/>
          </cell>
        </row>
        <row r="82">
          <cell r="D82">
            <v>9.4444444444444445E-3</v>
          </cell>
          <cell r="E82">
            <v>6.7245370370370367E-3</v>
          </cell>
          <cell r="F82" t="str">
            <v/>
          </cell>
          <cell r="G82" t="str">
            <v/>
          </cell>
          <cell r="H82" t="str">
            <v/>
          </cell>
          <cell r="I82" t="str">
            <v/>
          </cell>
          <cell r="J82" t="str">
            <v/>
          </cell>
          <cell r="K82" t="str">
            <v/>
          </cell>
          <cell r="L82" t="str">
            <v/>
          </cell>
          <cell r="M82" t="str">
            <v/>
          </cell>
          <cell r="N82" t="str">
            <v/>
          </cell>
          <cell r="O82" t="str">
            <v/>
          </cell>
          <cell r="P82" t="str">
            <v/>
          </cell>
        </row>
        <row r="83">
          <cell r="D83">
            <v>2.4409722222222222E-2</v>
          </cell>
          <cell r="E83">
            <v>2.0601851851851854E-2</v>
          </cell>
          <cell r="F83" t="str">
            <v/>
          </cell>
          <cell r="G83" t="str">
            <v/>
          </cell>
          <cell r="H83" t="str">
            <v/>
          </cell>
          <cell r="I83" t="str">
            <v/>
          </cell>
          <cell r="J83" t="str">
            <v/>
          </cell>
          <cell r="K83" t="str">
            <v/>
          </cell>
          <cell r="L83" t="str">
            <v/>
          </cell>
          <cell r="M83" t="str">
            <v/>
          </cell>
          <cell r="N83" t="str">
            <v/>
          </cell>
          <cell r="O83" t="str">
            <v/>
          </cell>
          <cell r="P83" t="str">
            <v/>
          </cell>
        </row>
        <row r="84">
          <cell r="D84">
            <v>6.3020833333333331E-2</v>
          </cell>
          <cell r="E84">
            <v>6.3969907407407406E-2</v>
          </cell>
          <cell r="F84" t="str">
            <v/>
          </cell>
          <cell r="G84" t="str">
            <v/>
          </cell>
          <cell r="H84" t="str">
            <v/>
          </cell>
          <cell r="I84" t="str">
            <v/>
          </cell>
          <cell r="J84" t="str">
            <v/>
          </cell>
          <cell r="K84" t="str">
            <v/>
          </cell>
          <cell r="L84" t="str">
            <v/>
          </cell>
          <cell r="M84" t="str">
            <v/>
          </cell>
          <cell r="N84" t="str">
            <v/>
          </cell>
          <cell r="O84" t="str">
            <v/>
          </cell>
          <cell r="P84" t="str">
            <v/>
          </cell>
        </row>
        <row r="85">
          <cell r="D85">
            <v>2.2222222222222223E-2</v>
          </cell>
          <cell r="E85">
            <v>1.9918981481481482E-2</v>
          </cell>
          <cell r="F85" t="str">
            <v/>
          </cell>
          <cell r="G85" t="str">
            <v/>
          </cell>
          <cell r="H85" t="str">
            <v/>
          </cell>
          <cell r="I85" t="str">
            <v/>
          </cell>
          <cell r="J85" t="str">
            <v/>
          </cell>
          <cell r="K85" t="str">
            <v/>
          </cell>
          <cell r="L85" t="str">
            <v/>
          </cell>
          <cell r="M85" t="str">
            <v/>
          </cell>
          <cell r="N85" t="str">
            <v/>
          </cell>
          <cell r="O85" t="str">
            <v/>
          </cell>
          <cell r="P85" t="str">
            <v/>
          </cell>
        </row>
        <row r="86">
          <cell r="D86" t="str">
            <v/>
          </cell>
          <cell r="E86" t="str">
            <v/>
          </cell>
          <cell r="F86" t="str">
            <v/>
          </cell>
          <cell r="G86" t="str">
            <v/>
          </cell>
          <cell r="H86" t="str">
            <v/>
          </cell>
          <cell r="I86" t="str">
            <v/>
          </cell>
          <cell r="J86" t="str">
            <v/>
          </cell>
          <cell r="K86" t="str">
            <v/>
          </cell>
          <cell r="L86" t="str">
            <v/>
          </cell>
          <cell r="M86" t="str">
            <v/>
          </cell>
          <cell r="N86" t="str">
            <v/>
          </cell>
          <cell r="O86" t="str">
            <v/>
          </cell>
          <cell r="P86" t="str">
            <v/>
          </cell>
        </row>
        <row r="87">
          <cell r="D87">
            <v>7.1990740740740739E-3</v>
          </cell>
          <cell r="E87">
            <v>6.9907407407407409E-3</v>
          </cell>
          <cell r="F87" t="str">
            <v/>
          </cell>
          <cell r="G87" t="str">
            <v/>
          </cell>
          <cell r="H87" t="str">
            <v/>
          </cell>
          <cell r="I87" t="str">
            <v/>
          </cell>
          <cell r="J87" t="str">
            <v/>
          </cell>
          <cell r="K87" t="str">
            <v/>
          </cell>
          <cell r="L87" t="str">
            <v/>
          </cell>
          <cell r="M87" t="str">
            <v/>
          </cell>
          <cell r="N87" t="str">
            <v/>
          </cell>
          <cell r="O87" t="str">
            <v/>
          </cell>
          <cell r="P87" t="str">
            <v/>
          </cell>
        </row>
        <row r="88">
          <cell r="D88">
            <v>6.7592592592592591E-3</v>
          </cell>
          <cell r="E88">
            <v>6.7476851851851856E-3</v>
          </cell>
          <cell r="F88" t="str">
            <v/>
          </cell>
          <cell r="G88" t="str">
            <v/>
          </cell>
          <cell r="H88" t="str">
            <v/>
          </cell>
          <cell r="I88" t="str">
            <v/>
          </cell>
          <cell r="J88" t="str">
            <v/>
          </cell>
          <cell r="K88" t="str">
            <v/>
          </cell>
          <cell r="L88" t="str">
            <v/>
          </cell>
          <cell r="M88" t="str">
            <v/>
          </cell>
          <cell r="N88" t="str">
            <v/>
          </cell>
          <cell r="O88" t="str">
            <v/>
          </cell>
          <cell r="P88" t="str">
            <v/>
          </cell>
        </row>
        <row r="89">
          <cell r="D89">
            <v>1.1273148148148148E-2</v>
          </cell>
          <cell r="E89">
            <v>1.2106481481481482E-2</v>
          </cell>
          <cell r="F89" t="str">
            <v/>
          </cell>
          <cell r="G89" t="str">
            <v/>
          </cell>
          <cell r="H89" t="str">
            <v/>
          </cell>
          <cell r="I89" t="str">
            <v/>
          </cell>
          <cell r="J89" t="str">
            <v/>
          </cell>
          <cell r="K89" t="str">
            <v/>
          </cell>
          <cell r="L89" t="str">
            <v/>
          </cell>
          <cell r="M89" t="str">
            <v/>
          </cell>
          <cell r="N89" t="str">
            <v/>
          </cell>
          <cell r="O89" t="str">
            <v/>
          </cell>
          <cell r="P89" t="str">
            <v/>
          </cell>
        </row>
        <row r="90">
          <cell r="D90">
            <v>7.9282407407407409E-3</v>
          </cell>
          <cell r="E90">
            <v>8.4259259259259253E-3</v>
          </cell>
          <cell r="F90" t="str">
            <v/>
          </cell>
          <cell r="G90" t="str">
            <v/>
          </cell>
          <cell r="H90" t="str">
            <v/>
          </cell>
          <cell r="I90" t="str">
            <v/>
          </cell>
          <cell r="J90" t="str">
            <v/>
          </cell>
          <cell r="K90" t="str">
            <v/>
          </cell>
          <cell r="L90" t="str">
            <v/>
          </cell>
          <cell r="M90" t="str">
            <v/>
          </cell>
          <cell r="N90" t="str">
            <v/>
          </cell>
          <cell r="O90" t="str">
            <v/>
          </cell>
          <cell r="P90" t="str">
            <v/>
          </cell>
        </row>
        <row r="91">
          <cell r="D91">
            <v>7.8935185185185185E-3</v>
          </cell>
          <cell r="E91">
            <v>8.1712962962962963E-3</v>
          </cell>
          <cell r="F91" t="str">
            <v/>
          </cell>
          <cell r="G91" t="str">
            <v/>
          </cell>
          <cell r="H91" t="str">
            <v/>
          </cell>
          <cell r="I91" t="str">
            <v/>
          </cell>
          <cell r="J91" t="str">
            <v/>
          </cell>
          <cell r="K91" t="str">
            <v/>
          </cell>
          <cell r="L91" t="str">
            <v/>
          </cell>
          <cell r="M91" t="str">
            <v/>
          </cell>
          <cell r="N91" t="str">
            <v/>
          </cell>
          <cell r="O91" t="str">
            <v/>
          </cell>
          <cell r="P91" t="str">
            <v/>
          </cell>
        </row>
        <row r="94">
          <cell r="D94" t="str">
            <v/>
          </cell>
          <cell r="E94" t="str">
            <v/>
          </cell>
          <cell r="F94" t="str">
            <v/>
          </cell>
          <cell r="G94" t="str">
            <v/>
          </cell>
          <cell r="H94" t="str">
            <v/>
          </cell>
          <cell r="I94" t="str">
            <v/>
          </cell>
          <cell r="J94" t="str">
            <v/>
          </cell>
          <cell r="K94" t="str">
            <v/>
          </cell>
          <cell r="L94" t="str">
            <v/>
          </cell>
          <cell r="M94" t="str">
            <v/>
          </cell>
          <cell r="N94" t="str">
            <v/>
          </cell>
          <cell r="O94" t="str">
            <v/>
          </cell>
          <cell r="P94" t="str">
            <v/>
          </cell>
        </row>
        <row r="95">
          <cell r="D95">
            <v>6.9444444444444441E-3</v>
          </cell>
          <cell r="E95">
            <v>6.9444444444444441E-3</v>
          </cell>
          <cell r="F95">
            <v>6.9444444444444441E-3</v>
          </cell>
          <cell r="G95">
            <v>6.9444444444444441E-3</v>
          </cell>
          <cell r="H95">
            <v>6.9444444444444441E-3</v>
          </cell>
          <cell r="I95">
            <v>6.9444444444444441E-3</v>
          </cell>
          <cell r="J95">
            <v>6.9444444444444441E-3</v>
          </cell>
          <cell r="K95">
            <v>6.9444444444444441E-3</v>
          </cell>
          <cell r="L95">
            <v>6.9444444444444441E-3</v>
          </cell>
          <cell r="M95">
            <v>6.9444444444444441E-3</v>
          </cell>
          <cell r="N95">
            <v>6.9444444444444441E-3</v>
          </cell>
          <cell r="O95">
            <v>6.9444444444444441E-3</v>
          </cell>
          <cell r="P95">
            <v>6.9444444444444441E-3</v>
          </cell>
        </row>
        <row r="96">
          <cell r="D96">
            <v>1.3888888888888888E-2</v>
          </cell>
          <cell r="E96">
            <v>1.3888888888888888E-2</v>
          </cell>
          <cell r="F96">
            <v>1.3888888888888888E-2</v>
          </cell>
          <cell r="G96">
            <v>1.3888888888888888E-2</v>
          </cell>
          <cell r="H96">
            <v>1.3888888888888888E-2</v>
          </cell>
          <cell r="I96">
            <v>1.3888888888888888E-2</v>
          </cell>
          <cell r="J96">
            <v>1.3888888888888888E-2</v>
          </cell>
          <cell r="K96">
            <v>1.3888888888888888E-2</v>
          </cell>
          <cell r="L96">
            <v>1.3888888888888888E-2</v>
          </cell>
          <cell r="M96">
            <v>1.3888888888888888E-2</v>
          </cell>
          <cell r="N96">
            <v>1.3888888888888888E-2</v>
          </cell>
          <cell r="O96">
            <v>1.3888888888888888E-2</v>
          </cell>
          <cell r="P96">
            <v>1.3888888888888888E-2</v>
          </cell>
        </row>
        <row r="97">
          <cell r="D97">
            <v>6.9444444444444441E-3</v>
          </cell>
          <cell r="E97">
            <v>6.9444444444444441E-3</v>
          </cell>
          <cell r="F97">
            <v>6.9444444444444441E-3</v>
          </cell>
          <cell r="G97">
            <v>6.9444444444444441E-3</v>
          </cell>
          <cell r="H97">
            <v>6.9444444444444441E-3</v>
          </cell>
          <cell r="I97">
            <v>6.9444444444444441E-3</v>
          </cell>
          <cell r="J97">
            <v>6.9444444444444441E-3</v>
          </cell>
          <cell r="K97">
            <v>6.9444444444444441E-3</v>
          </cell>
          <cell r="L97">
            <v>6.9444444444444441E-3</v>
          </cell>
          <cell r="M97">
            <v>6.9444444444444441E-3</v>
          </cell>
          <cell r="N97">
            <v>6.9444444444444441E-3</v>
          </cell>
          <cell r="O97">
            <v>6.9444444444444441E-3</v>
          </cell>
          <cell r="P97">
            <v>6.9444444444444441E-3</v>
          </cell>
        </row>
        <row r="100">
          <cell r="D100">
            <v>1.7361111111111112E-2</v>
          </cell>
          <cell r="E100">
            <v>1.7361111111111112E-2</v>
          </cell>
          <cell r="F100">
            <v>1.7361111111111112E-2</v>
          </cell>
          <cell r="G100">
            <v>1.7361111111111112E-2</v>
          </cell>
          <cell r="H100">
            <v>1.7361111111111112E-2</v>
          </cell>
          <cell r="I100">
            <v>1.7361111111111112E-2</v>
          </cell>
          <cell r="J100">
            <v>1.7361111111111112E-2</v>
          </cell>
          <cell r="K100">
            <v>1.7361111111111112E-2</v>
          </cell>
          <cell r="L100">
            <v>1.7361111111111112E-2</v>
          </cell>
          <cell r="M100">
            <v>1.7361111111111112E-2</v>
          </cell>
          <cell r="N100">
            <v>1.7361111111111112E-2</v>
          </cell>
          <cell r="O100">
            <v>1.7361111111111112E-2</v>
          </cell>
          <cell r="P100">
            <v>1.7361111111111112E-2</v>
          </cell>
        </row>
        <row r="101">
          <cell r="D101">
            <v>4.8611111111111112E-2</v>
          </cell>
          <cell r="E101">
            <v>4.8611111111111112E-2</v>
          </cell>
          <cell r="F101">
            <v>4.8611111111111112E-2</v>
          </cell>
          <cell r="G101">
            <v>4.8611111111111112E-2</v>
          </cell>
          <cell r="H101">
            <v>4.8611111111111112E-2</v>
          </cell>
          <cell r="I101">
            <v>4.8611111111111112E-2</v>
          </cell>
          <cell r="J101">
            <v>4.8611111111111112E-2</v>
          </cell>
          <cell r="K101">
            <v>4.8611111111111112E-2</v>
          </cell>
          <cell r="L101">
            <v>4.8611111111111112E-2</v>
          </cell>
          <cell r="M101">
            <v>4.8611111111111112E-2</v>
          </cell>
          <cell r="N101">
            <v>4.8611111111111112E-2</v>
          </cell>
          <cell r="O101">
            <v>4.8611111111111112E-2</v>
          </cell>
          <cell r="P101">
            <v>4.8611111111111112E-2</v>
          </cell>
        </row>
        <row r="102">
          <cell r="D102">
            <v>2.0833333333333332E-2</v>
          </cell>
          <cell r="E102">
            <v>2.0833333333333332E-2</v>
          </cell>
          <cell r="F102">
            <v>2.0833333333333332E-2</v>
          </cell>
          <cell r="G102">
            <v>2.0833333333333332E-2</v>
          </cell>
          <cell r="H102">
            <v>2.0833333333333332E-2</v>
          </cell>
          <cell r="I102">
            <v>2.0833333333333332E-2</v>
          </cell>
          <cell r="J102">
            <v>2.0833333333333332E-2</v>
          </cell>
          <cell r="K102">
            <v>2.0833333333333332E-2</v>
          </cell>
          <cell r="L102">
            <v>2.0833333333333332E-2</v>
          </cell>
          <cell r="M102">
            <v>2.0833333333333332E-2</v>
          </cell>
          <cell r="N102">
            <v>2.0833333333333332E-2</v>
          </cell>
          <cell r="O102">
            <v>2.0833333333333332E-2</v>
          </cell>
          <cell r="P102">
            <v>2.0833333333333332E-2</v>
          </cell>
        </row>
        <row r="105">
          <cell r="D105">
            <v>1.0416666666666666E-2</v>
          </cell>
          <cell r="E105">
            <v>1.0416666666666666E-2</v>
          </cell>
          <cell r="F105">
            <v>1.0416666666666666E-2</v>
          </cell>
          <cell r="G105">
            <v>1.0416666666666666E-2</v>
          </cell>
          <cell r="H105">
            <v>1.0416666666666666E-2</v>
          </cell>
          <cell r="I105">
            <v>1.0416666666666666E-2</v>
          </cell>
          <cell r="J105">
            <v>1.0416666666666666E-2</v>
          </cell>
          <cell r="K105">
            <v>1.0416666666666666E-2</v>
          </cell>
          <cell r="L105">
            <v>1.0416666666666666E-2</v>
          </cell>
          <cell r="M105">
            <v>1.0416666666666666E-2</v>
          </cell>
          <cell r="N105">
            <v>1.0416666666666666E-2</v>
          </cell>
          <cell r="O105">
            <v>1.0416666666666666E-2</v>
          </cell>
          <cell r="P105">
            <v>1.0416666666666666E-2</v>
          </cell>
        </row>
        <row r="106">
          <cell r="D106">
            <v>1.7361111111111112E-2</v>
          </cell>
          <cell r="E106">
            <v>1.7361111111111112E-2</v>
          </cell>
          <cell r="F106">
            <v>1.7361111111111112E-2</v>
          </cell>
          <cell r="G106">
            <v>1.7361111111111112E-2</v>
          </cell>
          <cell r="H106">
            <v>1.7361111111111112E-2</v>
          </cell>
          <cell r="I106">
            <v>1.7361111111111112E-2</v>
          </cell>
          <cell r="J106">
            <v>1.7361111111111112E-2</v>
          </cell>
          <cell r="K106">
            <v>1.7361111111111112E-2</v>
          </cell>
          <cell r="L106">
            <v>1.7361111111111112E-2</v>
          </cell>
          <cell r="M106">
            <v>1.7361111111111112E-2</v>
          </cell>
          <cell r="N106">
            <v>1.7361111111111112E-2</v>
          </cell>
          <cell r="O106">
            <v>1.7361111111111112E-2</v>
          </cell>
          <cell r="P106">
            <v>1.7361111111111112E-2</v>
          </cell>
        </row>
        <row r="107">
          <cell r="D107">
            <v>1.0416666666666666E-2</v>
          </cell>
          <cell r="E107">
            <v>1.0416666666666666E-2</v>
          </cell>
          <cell r="F107">
            <v>1.0416666666666666E-2</v>
          </cell>
          <cell r="G107">
            <v>1.0416666666666666E-2</v>
          </cell>
          <cell r="H107">
            <v>1.0416666666666666E-2</v>
          </cell>
          <cell r="I107">
            <v>1.0416666666666666E-2</v>
          </cell>
          <cell r="J107">
            <v>1.0416666666666666E-2</v>
          </cell>
          <cell r="K107">
            <v>1.0416666666666666E-2</v>
          </cell>
          <cell r="L107">
            <v>1.0416666666666666E-2</v>
          </cell>
          <cell r="M107">
            <v>1.0416666666666666E-2</v>
          </cell>
          <cell r="N107">
            <v>1.0416666666666666E-2</v>
          </cell>
          <cell r="O107">
            <v>1.0416666666666666E-2</v>
          </cell>
          <cell r="P107">
            <v>1.0416666666666666E-2</v>
          </cell>
        </row>
      </sheetData>
      <sheetData sheetId="100" refreshError="1"/>
      <sheetData sheetId="101" refreshError="1">
        <row r="2">
          <cell r="D2">
            <v>2.12</v>
          </cell>
          <cell r="E2">
            <v>2.12</v>
          </cell>
          <cell r="F2">
            <v>2.12</v>
          </cell>
          <cell r="G2">
            <v>2.12</v>
          </cell>
          <cell r="H2">
            <v>2.12</v>
          </cell>
          <cell r="I2">
            <v>2.12</v>
          </cell>
          <cell r="J2">
            <v>2.12</v>
          </cell>
          <cell r="K2">
            <v>2.12</v>
          </cell>
          <cell r="L2">
            <v>2.12</v>
          </cell>
          <cell r="M2">
            <v>2.12</v>
          </cell>
          <cell r="N2">
            <v>2.12</v>
          </cell>
          <cell r="O2">
            <v>2.12</v>
          </cell>
          <cell r="P2">
            <v>2.1200000000000006</v>
          </cell>
        </row>
        <row r="3">
          <cell r="D3">
            <v>1.99</v>
          </cell>
          <cell r="E3">
            <v>1.83</v>
          </cell>
          <cell r="F3" t="str">
            <v/>
          </cell>
          <cell r="G3" t="str">
            <v/>
          </cell>
          <cell r="H3" t="str">
            <v/>
          </cell>
          <cell r="I3" t="str">
            <v/>
          </cell>
          <cell r="J3" t="str">
            <v/>
          </cell>
          <cell r="K3" t="str">
            <v/>
          </cell>
          <cell r="L3" t="str">
            <v/>
          </cell>
          <cell r="M3" t="str">
            <v/>
          </cell>
          <cell r="N3" t="str">
            <v/>
          </cell>
          <cell r="O3" t="str">
            <v/>
          </cell>
          <cell r="P3">
            <v>1.9100000000000001</v>
          </cell>
        </row>
        <row r="4">
          <cell r="D4">
            <v>2.19</v>
          </cell>
          <cell r="E4">
            <v>2.19</v>
          </cell>
          <cell r="F4">
            <v>2.19</v>
          </cell>
          <cell r="G4">
            <v>2.19</v>
          </cell>
          <cell r="H4">
            <v>2.19</v>
          </cell>
          <cell r="I4">
            <v>2.19</v>
          </cell>
          <cell r="J4">
            <v>2.19</v>
          </cell>
          <cell r="K4">
            <v>2.19</v>
          </cell>
          <cell r="L4">
            <v>2.19</v>
          </cell>
          <cell r="M4">
            <v>2.19</v>
          </cell>
          <cell r="N4">
            <v>2.19</v>
          </cell>
          <cell r="O4">
            <v>2.19</v>
          </cell>
          <cell r="P4">
            <v>2.1900000000000004</v>
          </cell>
        </row>
        <row r="5">
          <cell r="D5">
            <v>2.13</v>
          </cell>
          <cell r="E5">
            <v>1.88</v>
          </cell>
          <cell r="F5" t="str">
            <v/>
          </cell>
          <cell r="G5" t="str">
            <v/>
          </cell>
          <cell r="H5" t="str">
            <v/>
          </cell>
          <cell r="I5" t="str">
            <v/>
          </cell>
          <cell r="J5" t="str">
            <v/>
          </cell>
          <cell r="K5" t="str">
            <v/>
          </cell>
          <cell r="L5" t="str">
            <v/>
          </cell>
          <cell r="M5" t="str">
            <v/>
          </cell>
          <cell r="N5" t="str">
            <v/>
          </cell>
          <cell r="O5" t="str">
            <v/>
          </cell>
          <cell r="P5">
            <v>2.0049999999999999</v>
          </cell>
        </row>
        <row r="6">
          <cell r="D6">
            <v>2.2200000000000002</v>
          </cell>
          <cell r="E6">
            <v>2.2200000000000002</v>
          </cell>
          <cell r="F6">
            <v>2.2200000000000002</v>
          </cell>
          <cell r="G6">
            <v>2.2200000000000002</v>
          </cell>
          <cell r="H6">
            <v>2.2200000000000002</v>
          </cell>
          <cell r="I6">
            <v>2.2200000000000002</v>
          </cell>
          <cell r="J6">
            <v>2.2200000000000002</v>
          </cell>
          <cell r="K6">
            <v>2.2200000000000002</v>
          </cell>
          <cell r="L6">
            <v>2.2200000000000002</v>
          </cell>
          <cell r="M6">
            <v>2.2200000000000002</v>
          </cell>
          <cell r="N6">
            <v>2.2200000000000002</v>
          </cell>
          <cell r="O6">
            <v>2.2200000000000002</v>
          </cell>
          <cell r="P6">
            <v>2.2199999999999998</v>
          </cell>
        </row>
        <row r="7">
          <cell r="D7">
            <v>2.1</v>
          </cell>
          <cell r="E7">
            <v>1.84</v>
          </cell>
          <cell r="F7" t="str">
            <v/>
          </cell>
          <cell r="G7" t="str">
            <v/>
          </cell>
          <cell r="H7" t="str">
            <v/>
          </cell>
          <cell r="I7" t="str">
            <v/>
          </cell>
          <cell r="J7" t="str">
            <v/>
          </cell>
          <cell r="K7" t="str">
            <v/>
          </cell>
          <cell r="L7" t="str">
            <v/>
          </cell>
          <cell r="M7" t="str">
            <v/>
          </cell>
          <cell r="N7" t="str">
            <v/>
          </cell>
          <cell r="O7" t="str">
            <v/>
          </cell>
          <cell r="P7">
            <v>1.9700000000000002</v>
          </cell>
        </row>
        <row r="8">
          <cell r="D8">
            <v>4.63</v>
          </cell>
          <cell r="E8">
            <v>4.63</v>
          </cell>
          <cell r="F8">
            <v>4.63</v>
          </cell>
          <cell r="G8">
            <v>4.63</v>
          </cell>
          <cell r="H8">
            <v>4.63</v>
          </cell>
          <cell r="I8">
            <v>4.63</v>
          </cell>
          <cell r="J8">
            <v>4.63</v>
          </cell>
          <cell r="K8">
            <v>4.63</v>
          </cell>
          <cell r="L8">
            <v>4.63</v>
          </cell>
          <cell r="M8">
            <v>4.63</v>
          </cell>
          <cell r="N8">
            <v>4.63</v>
          </cell>
          <cell r="O8">
            <v>4.63</v>
          </cell>
          <cell r="P8">
            <v>4.6300000000000008</v>
          </cell>
        </row>
        <row r="9">
          <cell r="D9">
            <v>5.08</v>
          </cell>
          <cell r="E9">
            <v>3.99</v>
          </cell>
          <cell r="F9" t="str">
            <v/>
          </cell>
          <cell r="G9" t="str">
            <v/>
          </cell>
          <cell r="H9" t="str">
            <v/>
          </cell>
          <cell r="I9" t="str">
            <v/>
          </cell>
          <cell r="J9" t="str">
            <v/>
          </cell>
          <cell r="K9" t="str">
            <v/>
          </cell>
          <cell r="L9" t="str">
            <v/>
          </cell>
          <cell r="M9" t="str">
            <v/>
          </cell>
          <cell r="N9" t="str">
            <v/>
          </cell>
          <cell r="O9" t="str">
            <v/>
          </cell>
          <cell r="P9">
            <v>4.5350000000000001</v>
          </cell>
        </row>
        <row r="10">
          <cell r="D10">
            <v>2.2799999999999998</v>
          </cell>
          <cell r="E10">
            <v>2.2799999999999998</v>
          </cell>
          <cell r="F10">
            <v>2.2799999999999998</v>
          </cell>
          <cell r="G10">
            <v>2.2799999999999998</v>
          </cell>
          <cell r="H10">
            <v>2.2799999999999998</v>
          </cell>
          <cell r="I10">
            <v>2.2799999999999998</v>
          </cell>
          <cell r="J10">
            <v>2.2799999999999998</v>
          </cell>
          <cell r="K10">
            <v>2.2799999999999998</v>
          </cell>
          <cell r="L10">
            <v>2.2799999999999998</v>
          </cell>
          <cell r="M10">
            <v>2.2799999999999998</v>
          </cell>
          <cell r="N10">
            <v>2.2799999999999998</v>
          </cell>
          <cell r="O10">
            <v>2.2799999999999998</v>
          </cell>
          <cell r="P10">
            <v>2.2800000000000002</v>
          </cell>
        </row>
        <row r="11">
          <cell r="D11">
            <v>2.46</v>
          </cell>
          <cell r="E11">
            <v>2.2799999999999998</v>
          </cell>
          <cell r="F11" t="str">
            <v/>
          </cell>
          <cell r="G11" t="str">
            <v/>
          </cell>
          <cell r="H11" t="str">
            <v/>
          </cell>
          <cell r="I11" t="str">
            <v/>
          </cell>
          <cell r="J11" t="str">
            <v/>
          </cell>
          <cell r="K11" t="str">
            <v/>
          </cell>
          <cell r="L11" t="str">
            <v/>
          </cell>
          <cell r="M11" t="str">
            <v/>
          </cell>
          <cell r="N11" t="str">
            <v/>
          </cell>
          <cell r="O11" t="str">
            <v/>
          </cell>
          <cell r="P11">
            <v>2.37</v>
          </cell>
        </row>
        <row r="12">
          <cell r="D12">
            <v>2.7</v>
          </cell>
          <cell r="E12">
            <v>2.7</v>
          </cell>
          <cell r="F12">
            <v>2.7</v>
          </cell>
          <cell r="G12">
            <v>2.7</v>
          </cell>
          <cell r="H12">
            <v>2.7</v>
          </cell>
          <cell r="I12">
            <v>2.7</v>
          </cell>
          <cell r="J12">
            <v>2.7</v>
          </cell>
          <cell r="K12">
            <v>2.7</v>
          </cell>
          <cell r="L12">
            <v>2.7</v>
          </cell>
          <cell r="M12">
            <v>2.7</v>
          </cell>
          <cell r="N12">
            <v>2.7</v>
          </cell>
          <cell r="O12">
            <v>2.7</v>
          </cell>
          <cell r="P12">
            <v>2.6999999999999997</v>
          </cell>
        </row>
        <row r="13">
          <cell r="D13">
            <v>2.66</v>
          </cell>
          <cell r="E13">
            <v>2.25</v>
          </cell>
          <cell r="F13" t="str">
            <v/>
          </cell>
          <cell r="G13" t="str">
            <v/>
          </cell>
          <cell r="H13" t="str">
            <v/>
          </cell>
          <cell r="I13" t="str">
            <v/>
          </cell>
          <cell r="J13" t="str">
            <v/>
          </cell>
          <cell r="K13" t="str">
            <v/>
          </cell>
          <cell r="L13" t="str">
            <v/>
          </cell>
          <cell r="M13" t="str">
            <v/>
          </cell>
          <cell r="N13" t="str">
            <v/>
          </cell>
          <cell r="O13" t="str">
            <v/>
          </cell>
          <cell r="P13">
            <v>2.4550000000000001</v>
          </cell>
        </row>
        <row r="14">
          <cell r="D14">
            <v>2.7</v>
          </cell>
          <cell r="E14">
            <v>2.7</v>
          </cell>
          <cell r="F14">
            <v>2.7</v>
          </cell>
          <cell r="G14">
            <v>2.7</v>
          </cell>
          <cell r="H14">
            <v>2.7</v>
          </cell>
          <cell r="I14">
            <v>2.7</v>
          </cell>
          <cell r="J14">
            <v>2.7</v>
          </cell>
          <cell r="K14">
            <v>2.7</v>
          </cell>
          <cell r="L14">
            <v>2.7</v>
          </cell>
          <cell r="M14">
            <v>2.7</v>
          </cell>
          <cell r="N14">
            <v>2.7</v>
          </cell>
          <cell r="O14">
            <v>2.7</v>
          </cell>
          <cell r="P14">
            <v>2.6999999999999997</v>
          </cell>
        </row>
        <row r="15">
          <cell r="D15">
            <v>2.66</v>
          </cell>
          <cell r="E15">
            <v>2.25</v>
          </cell>
          <cell r="F15" t="str">
            <v/>
          </cell>
          <cell r="G15" t="str">
            <v/>
          </cell>
          <cell r="H15" t="str">
            <v/>
          </cell>
          <cell r="I15" t="str">
            <v/>
          </cell>
          <cell r="J15" t="str">
            <v/>
          </cell>
          <cell r="K15" t="str">
            <v/>
          </cell>
          <cell r="L15" t="str">
            <v/>
          </cell>
          <cell r="M15" t="str">
            <v/>
          </cell>
          <cell r="N15" t="str">
            <v/>
          </cell>
          <cell r="O15" t="str">
            <v/>
          </cell>
          <cell r="P15">
            <v>2.4550000000000001</v>
          </cell>
        </row>
        <row r="18">
          <cell r="D18" t="str">
            <v>0</v>
          </cell>
          <cell r="E18" t="str">
            <v>0</v>
          </cell>
          <cell r="F18" t="str">
            <v/>
          </cell>
          <cell r="G18" t="str">
            <v/>
          </cell>
          <cell r="H18" t="str">
            <v/>
          </cell>
          <cell r="I18" t="str">
            <v/>
          </cell>
          <cell r="J18" t="str">
            <v/>
          </cell>
          <cell r="K18" t="str">
            <v/>
          </cell>
          <cell r="L18" t="str">
            <v/>
          </cell>
          <cell r="M18" t="str">
            <v/>
          </cell>
          <cell r="N18" t="str">
            <v/>
          </cell>
          <cell r="O18" t="str">
            <v/>
          </cell>
          <cell r="P18" t="e">
            <v>#DIV/0!</v>
          </cell>
        </row>
        <row r="19">
          <cell r="D19" t="str">
            <v>0</v>
          </cell>
          <cell r="E19" t="str">
            <v>0</v>
          </cell>
          <cell r="F19" t="str">
            <v/>
          </cell>
          <cell r="G19" t="str">
            <v/>
          </cell>
          <cell r="H19" t="str">
            <v/>
          </cell>
          <cell r="I19" t="str">
            <v/>
          </cell>
          <cell r="J19" t="str">
            <v/>
          </cell>
          <cell r="K19" t="str">
            <v/>
          </cell>
          <cell r="L19" t="str">
            <v/>
          </cell>
          <cell r="M19" t="str">
            <v/>
          </cell>
          <cell r="N19" t="str">
            <v/>
          </cell>
          <cell r="O19" t="str">
            <v/>
          </cell>
          <cell r="P19" t="e">
            <v>#DIV/0!</v>
          </cell>
        </row>
        <row r="20">
          <cell r="D20" t="str">
            <v>0</v>
          </cell>
          <cell r="E20" t="str">
            <v>0</v>
          </cell>
          <cell r="F20" t="str">
            <v/>
          </cell>
          <cell r="G20" t="str">
            <v/>
          </cell>
          <cell r="H20" t="str">
            <v/>
          </cell>
          <cell r="I20" t="str">
            <v/>
          </cell>
          <cell r="J20" t="str">
            <v/>
          </cell>
          <cell r="K20" t="str">
            <v/>
          </cell>
          <cell r="L20" t="str">
            <v/>
          </cell>
          <cell r="M20" t="str">
            <v/>
          </cell>
          <cell r="N20" t="str">
            <v/>
          </cell>
          <cell r="O20" t="str">
            <v/>
          </cell>
          <cell r="P20" t="e">
            <v>#DIV/0!</v>
          </cell>
        </row>
        <row r="21">
          <cell r="D21" t="str">
            <v>0</v>
          </cell>
          <cell r="E21" t="str">
            <v>0</v>
          </cell>
          <cell r="F21" t="str">
            <v/>
          </cell>
          <cell r="G21" t="str">
            <v/>
          </cell>
          <cell r="H21" t="str">
            <v/>
          </cell>
          <cell r="I21" t="str">
            <v/>
          </cell>
          <cell r="J21" t="str">
            <v/>
          </cell>
          <cell r="K21" t="str">
            <v/>
          </cell>
          <cell r="L21" t="str">
            <v/>
          </cell>
          <cell r="M21" t="str">
            <v/>
          </cell>
          <cell r="N21" t="str">
            <v/>
          </cell>
          <cell r="O21" t="str">
            <v/>
          </cell>
          <cell r="P21" t="e">
            <v>#DIV/0!</v>
          </cell>
        </row>
        <row r="22">
          <cell r="D22" t="str">
            <v>0</v>
          </cell>
          <cell r="E22" t="str">
            <v>0</v>
          </cell>
          <cell r="F22" t="str">
            <v/>
          </cell>
          <cell r="G22" t="str">
            <v/>
          </cell>
          <cell r="H22" t="str">
            <v/>
          </cell>
          <cell r="I22" t="str">
            <v/>
          </cell>
          <cell r="J22" t="str">
            <v/>
          </cell>
          <cell r="K22" t="str">
            <v/>
          </cell>
          <cell r="L22" t="str">
            <v/>
          </cell>
          <cell r="M22" t="str">
            <v/>
          </cell>
          <cell r="N22" t="str">
            <v/>
          </cell>
          <cell r="O22" t="str">
            <v/>
          </cell>
          <cell r="P22" t="e">
            <v>#DIV/0!</v>
          </cell>
        </row>
        <row r="23">
          <cell r="D23" t="str">
            <v>0</v>
          </cell>
          <cell r="E23" t="str">
            <v>0</v>
          </cell>
          <cell r="F23" t="str">
            <v/>
          </cell>
          <cell r="G23" t="str">
            <v/>
          </cell>
          <cell r="H23" t="str">
            <v/>
          </cell>
          <cell r="I23" t="str">
            <v/>
          </cell>
          <cell r="J23" t="str">
            <v/>
          </cell>
          <cell r="K23" t="str">
            <v/>
          </cell>
          <cell r="L23" t="str">
            <v/>
          </cell>
          <cell r="M23" t="str">
            <v/>
          </cell>
          <cell r="N23" t="str">
            <v/>
          </cell>
          <cell r="O23" t="str">
            <v/>
          </cell>
          <cell r="P23" t="e">
            <v>#DIV/0!</v>
          </cell>
        </row>
        <row r="24">
          <cell r="D24" t="str">
            <v>0</v>
          </cell>
          <cell r="E24" t="str">
            <v>0</v>
          </cell>
          <cell r="F24" t="str">
            <v/>
          </cell>
          <cell r="G24" t="str">
            <v/>
          </cell>
          <cell r="H24" t="str">
            <v/>
          </cell>
          <cell r="I24" t="str">
            <v/>
          </cell>
          <cell r="J24" t="str">
            <v/>
          </cell>
          <cell r="K24" t="str">
            <v/>
          </cell>
          <cell r="L24" t="str">
            <v/>
          </cell>
          <cell r="M24" t="str">
            <v/>
          </cell>
          <cell r="N24" t="str">
            <v/>
          </cell>
          <cell r="O24" t="str">
            <v/>
          </cell>
          <cell r="P24" t="e">
            <v>#DIV/0!</v>
          </cell>
        </row>
        <row r="25">
          <cell r="D25" t="str">
            <v>0</v>
          </cell>
          <cell r="E25" t="str">
            <v>0</v>
          </cell>
          <cell r="F25" t="str">
            <v/>
          </cell>
          <cell r="G25" t="str">
            <v/>
          </cell>
          <cell r="H25" t="str">
            <v/>
          </cell>
          <cell r="I25" t="str">
            <v/>
          </cell>
          <cell r="J25" t="str">
            <v/>
          </cell>
          <cell r="K25" t="str">
            <v/>
          </cell>
          <cell r="L25" t="str">
            <v/>
          </cell>
          <cell r="M25" t="str">
            <v/>
          </cell>
          <cell r="N25" t="str">
            <v/>
          </cell>
          <cell r="O25" t="str">
            <v/>
          </cell>
          <cell r="P25" t="e">
            <v>#DIV/0!</v>
          </cell>
        </row>
        <row r="26">
          <cell r="D26" t="str">
            <v>0</v>
          </cell>
          <cell r="E26" t="str">
            <v>0</v>
          </cell>
          <cell r="F26" t="str">
            <v/>
          </cell>
          <cell r="G26" t="str">
            <v/>
          </cell>
          <cell r="H26" t="str">
            <v/>
          </cell>
          <cell r="I26" t="str">
            <v/>
          </cell>
          <cell r="J26" t="str">
            <v/>
          </cell>
          <cell r="K26" t="str">
            <v/>
          </cell>
          <cell r="L26" t="str">
            <v/>
          </cell>
          <cell r="M26" t="str">
            <v/>
          </cell>
          <cell r="N26" t="str">
            <v/>
          </cell>
          <cell r="O26" t="str">
            <v/>
          </cell>
          <cell r="P26" t="e">
            <v>#DIV/0!</v>
          </cell>
        </row>
        <row r="27">
          <cell r="D27" t="str">
            <v>0</v>
          </cell>
          <cell r="E27" t="str">
            <v>0</v>
          </cell>
          <cell r="F27" t="str">
            <v/>
          </cell>
          <cell r="G27" t="str">
            <v/>
          </cell>
          <cell r="H27" t="str">
            <v/>
          </cell>
          <cell r="I27" t="str">
            <v/>
          </cell>
          <cell r="J27" t="str">
            <v/>
          </cell>
          <cell r="K27" t="str">
            <v/>
          </cell>
          <cell r="L27" t="str">
            <v/>
          </cell>
          <cell r="M27" t="str">
            <v/>
          </cell>
          <cell r="N27" t="str">
            <v/>
          </cell>
          <cell r="O27" t="str">
            <v/>
          </cell>
          <cell r="P27" t="e">
            <v>#DIV/0!</v>
          </cell>
        </row>
        <row r="28">
          <cell r="D28" t="str">
            <v>0</v>
          </cell>
          <cell r="E28" t="str">
            <v>0</v>
          </cell>
          <cell r="F28" t="str">
            <v/>
          </cell>
          <cell r="G28" t="str">
            <v/>
          </cell>
          <cell r="H28" t="str">
            <v/>
          </cell>
          <cell r="I28" t="str">
            <v/>
          </cell>
          <cell r="J28" t="str">
            <v/>
          </cell>
          <cell r="K28" t="str">
            <v/>
          </cell>
          <cell r="L28" t="str">
            <v/>
          </cell>
          <cell r="M28" t="str">
            <v/>
          </cell>
          <cell r="N28" t="str">
            <v/>
          </cell>
          <cell r="O28" t="str">
            <v/>
          </cell>
          <cell r="P28" t="e">
            <v>#DIV/0!</v>
          </cell>
        </row>
        <row r="29">
          <cell r="D29" t="str">
            <v>0</v>
          </cell>
          <cell r="E29" t="str">
            <v>0</v>
          </cell>
          <cell r="F29" t="str">
            <v/>
          </cell>
          <cell r="G29" t="str">
            <v/>
          </cell>
          <cell r="H29" t="str">
            <v/>
          </cell>
          <cell r="I29" t="str">
            <v/>
          </cell>
          <cell r="J29" t="str">
            <v/>
          </cell>
          <cell r="K29" t="str">
            <v/>
          </cell>
          <cell r="L29" t="str">
            <v/>
          </cell>
          <cell r="M29" t="str">
            <v/>
          </cell>
          <cell r="N29" t="str">
            <v/>
          </cell>
          <cell r="O29" t="str">
            <v/>
          </cell>
          <cell r="P29" t="e">
            <v>#DIV/0!</v>
          </cell>
        </row>
        <row r="30">
          <cell r="D30" t="str">
            <v>0</v>
          </cell>
          <cell r="E30" t="str">
            <v>0</v>
          </cell>
          <cell r="F30" t="str">
            <v/>
          </cell>
          <cell r="G30" t="str">
            <v/>
          </cell>
          <cell r="H30" t="str">
            <v/>
          </cell>
          <cell r="I30" t="str">
            <v/>
          </cell>
          <cell r="J30" t="str">
            <v/>
          </cell>
          <cell r="K30" t="str">
            <v/>
          </cell>
          <cell r="L30" t="str">
            <v/>
          </cell>
          <cell r="M30" t="str">
            <v/>
          </cell>
          <cell r="N30" t="str">
            <v/>
          </cell>
          <cell r="O30" t="str">
            <v/>
          </cell>
          <cell r="P30" t="e">
            <v>#DIV/0!</v>
          </cell>
        </row>
        <row r="31">
          <cell r="D31" t="str">
            <v>0</v>
          </cell>
          <cell r="E31" t="str">
            <v>0</v>
          </cell>
          <cell r="F31" t="str">
            <v/>
          </cell>
          <cell r="G31" t="str">
            <v/>
          </cell>
          <cell r="H31" t="str">
            <v/>
          </cell>
          <cell r="I31" t="str">
            <v/>
          </cell>
          <cell r="J31" t="str">
            <v/>
          </cell>
          <cell r="K31" t="str">
            <v/>
          </cell>
          <cell r="L31" t="str">
            <v/>
          </cell>
          <cell r="M31" t="str">
            <v/>
          </cell>
          <cell r="N31" t="str">
            <v/>
          </cell>
          <cell r="O31" t="str">
            <v/>
          </cell>
          <cell r="P31" t="e">
            <v>#DIV/0!</v>
          </cell>
        </row>
        <row r="34">
          <cell r="D34" t="str">
            <v/>
          </cell>
          <cell r="E34" t="str">
            <v/>
          </cell>
          <cell r="F34" t="str">
            <v/>
          </cell>
          <cell r="G34" t="str">
            <v/>
          </cell>
          <cell r="H34" t="str">
            <v/>
          </cell>
          <cell r="I34" t="str">
            <v/>
          </cell>
          <cell r="J34" t="str">
            <v/>
          </cell>
          <cell r="K34" t="str">
            <v/>
          </cell>
          <cell r="L34" t="str">
            <v/>
          </cell>
          <cell r="M34" t="str">
            <v/>
          </cell>
          <cell r="N34" t="str">
            <v/>
          </cell>
          <cell r="O34" t="str">
            <v/>
          </cell>
          <cell r="P34">
            <v>10</v>
          </cell>
        </row>
        <row r="35">
          <cell r="D35" t="str">
            <v>0</v>
          </cell>
          <cell r="E35" t="str">
            <v>0</v>
          </cell>
          <cell r="F35" t="str">
            <v/>
          </cell>
          <cell r="G35" t="str">
            <v/>
          </cell>
          <cell r="H35" t="str">
            <v/>
          </cell>
          <cell r="I35" t="str">
            <v/>
          </cell>
          <cell r="J35" t="str">
            <v/>
          </cell>
          <cell r="K35" t="str">
            <v/>
          </cell>
          <cell r="L35" t="str">
            <v/>
          </cell>
          <cell r="M35" t="str">
            <v/>
          </cell>
          <cell r="N35" t="str">
            <v/>
          </cell>
          <cell r="O35" t="str">
            <v/>
          </cell>
          <cell r="P35">
            <v>0</v>
          </cell>
        </row>
        <row r="36">
          <cell r="D36" t="str">
            <v/>
          </cell>
          <cell r="E36" t="str">
            <v/>
          </cell>
          <cell r="F36" t="str">
            <v/>
          </cell>
          <cell r="G36" t="str">
            <v/>
          </cell>
          <cell r="H36" t="str">
            <v/>
          </cell>
          <cell r="I36" t="str">
            <v/>
          </cell>
          <cell r="J36" t="str">
            <v/>
          </cell>
          <cell r="K36" t="str">
            <v/>
          </cell>
          <cell r="L36" t="str">
            <v/>
          </cell>
          <cell r="M36" t="str">
            <v/>
          </cell>
          <cell r="N36" t="str">
            <v/>
          </cell>
          <cell r="O36" t="str">
            <v/>
          </cell>
          <cell r="P36">
            <v>25</v>
          </cell>
        </row>
        <row r="37">
          <cell r="D37">
            <v>3</v>
          </cell>
          <cell r="E37" t="str">
            <v>0</v>
          </cell>
          <cell r="F37" t="str">
            <v/>
          </cell>
          <cell r="G37" t="str">
            <v/>
          </cell>
          <cell r="H37" t="str">
            <v/>
          </cell>
          <cell r="I37" t="str">
            <v/>
          </cell>
          <cell r="J37" t="str">
            <v/>
          </cell>
          <cell r="K37" t="str">
            <v/>
          </cell>
          <cell r="L37" t="str">
            <v/>
          </cell>
          <cell r="M37" t="str">
            <v/>
          </cell>
          <cell r="N37" t="str">
            <v/>
          </cell>
          <cell r="O37" t="str">
            <v/>
          </cell>
          <cell r="P37">
            <v>3</v>
          </cell>
        </row>
        <row r="38">
          <cell r="D38" t="str">
            <v/>
          </cell>
          <cell r="E38" t="str">
            <v/>
          </cell>
          <cell r="F38" t="str">
            <v/>
          </cell>
          <cell r="G38" t="str">
            <v/>
          </cell>
          <cell r="H38" t="str">
            <v/>
          </cell>
          <cell r="I38" t="str">
            <v/>
          </cell>
          <cell r="J38" t="str">
            <v/>
          </cell>
          <cell r="K38" t="str">
            <v/>
          </cell>
          <cell r="L38" t="str">
            <v/>
          </cell>
          <cell r="M38" t="str">
            <v/>
          </cell>
          <cell r="N38" t="str">
            <v/>
          </cell>
          <cell r="O38" t="str">
            <v/>
          </cell>
          <cell r="P38">
            <v>11</v>
          </cell>
        </row>
        <row r="39">
          <cell r="D39">
            <v>3</v>
          </cell>
          <cell r="E39" t="str">
            <v>0</v>
          </cell>
          <cell r="F39" t="str">
            <v/>
          </cell>
          <cell r="G39" t="str">
            <v/>
          </cell>
          <cell r="H39" t="str">
            <v/>
          </cell>
          <cell r="I39" t="str">
            <v/>
          </cell>
          <cell r="J39" t="str">
            <v/>
          </cell>
          <cell r="K39" t="str">
            <v/>
          </cell>
          <cell r="L39" t="str">
            <v/>
          </cell>
          <cell r="M39" t="str">
            <v/>
          </cell>
          <cell r="N39" t="str">
            <v/>
          </cell>
          <cell r="O39" t="str">
            <v/>
          </cell>
          <cell r="P39">
            <v>3</v>
          </cell>
        </row>
        <row r="40">
          <cell r="D40" t="str">
            <v/>
          </cell>
          <cell r="E40" t="str">
            <v/>
          </cell>
          <cell r="F40" t="str">
            <v/>
          </cell>
          <cell r="G40" t="str">
            <v/>
          </cell>
          <cell r="H40" t="str">
            <v/>
          </cell>
          <cell r="I40" t="str">
            <v/>
          </cell>
          <cell r="J40" t="str">
            <v/>
          </cell>
          <cell r="K40" t="str">
            <v/>
          </cell>
          <cell r="L40" t="str">
            <v/>
          </cell>
          <cell r="M40" t="str">
            <v/>
          </cell>
          <cell r="N40" t="str">
            <v/>
          </cell>
          <cell r="O40" t="str">
            <v/>
          </cell>
          <cell r="P40">
            <v>30</v>
          </cell>
        </row>
        <row r="41">
          <cell r="D41">
            <v>1</v>
          </cell>
          <cell r="E41">
            <v>2</v>
          </cell>
          <cell r="F41" t="str">
            <v/>
          </cell>
          <cell r="G41" t="str">
            <v/>
          </cell>
          <cell r="H41" t="str">
            <v/>
          </cell>
          <cell r="I41" t="str">
            <v/>
          </cell>
          <cell r="J41" t="str">
            <v/>
          </cell>
          <cell r="K41" t="str">
            <v/>
          </cell>
          <cell r="L41" t="str">
            <v/>
          </cell>
          <cell r="M41" t="str">
            <v/>
          </cell>
          <cell r="N41" t="str">
            <v/>
          </cell>
          <cell r="O41" t="str">
            <v/>
          </cell>
          <cell r="P41">
            <v>3</v>
          </cell>
        </row>
        <row r="42">
          <cell r="D42" t="str">
            <v/>
          </cell>
          <cell r="E42" t="str">
            <v/>
          </cell>
          <cell r="F42" t="str">
            <v/>
          </cell>
          <cell r="G42" t="str">
            <v/>
          </cell>
          <cell r="H42" t="str">
            <v/>
          </cell>
          <cell r="I42" t="str">
            <v/>
          </cell>
          <cell r="J42" t="str">
            <v/>
          </cell>
          <cell r="K42" t="str">
            <v/>
          </cell>
          <cell r="L42" t="str">
            <v/>
          </cell>
          <cell r="M42" t="str">
            <v/>
          </cell>
          <cell r="N42" t="str">
            <v/>
          </cell>
          <cell r="O42" t="str">
            <v/>
          </cell>
          <cell r="P42">
            <v>11</v>
          </cell>
        </row>
        <row r="43">
          <cell r="D43">
            <v>2</v>
          </cell>
          <cell r="E43">
            <v>1</v>
          </cell>
          <cell r="F43" t="str">
            <v/>
          </cell>
          <cell r="G43" t="str">
            <v/>
          </cell>
          <cell r="H43" t="str">
            <v/>
          </cell>
          <cell r="I43" t="str">
            <v/>
          </cell>
          <cell r="J43" t="str">
            <v/>
          </cell>
          <cell r="K43" t="str">
            <v/>
          </cell>
          <cell r="L43" t="str">
            <v/>
          </cell>
          <cell r="M43" t="str">
            <v/>
          </cell>
          <cell r="N43" t="str">
            <v/>
          </cell>
          <cell r="O43" t="str">
            <v/>
          </cell>
          <cell r="P43">
            <v>3</v>
          </cell>
        </row>
        <row r="44">
          <cell r="D44" t="str">
            <v/>
          </cell>
          <cell r="E44" t="str">
            <v/>
          </cell>
          <cell r="F44" t="str">
            <v/>
          </cell>
          <cell r="G44" t="str">
            <v/>
          </cell>
          <cell r="H44" t="str">
            <v/>
          </cell>
          <cell r="I44" t="str">
            <v/>
          </cell>
          <cell r="J44" t="str">
            <v/>
          </cell>
          <cell r="K44" t="str">
            <v/>
          </cell>
          <cell r="L44" t="str">
            <v/>
          </cell>
          <cell r="M44" t="str">
            <v/>
          </cell>
          <cell r="N44" t="str">
            <v/>
          </cell>
          <cell r="O44" t="str">
            <v/>
          </cell>
          <cell r="P44">
            <v>0</v>
          </cell>
        </row>
        <row r="45">
          <cell r="D45" t="str">
            <v>0</v>
          </cell>
          <cell r="E45" t="str">
            <v>0</v>
          </cell>
          <cell r="F45" t="str">
            <v/>
          </cell>
          <cell r="G45" t="str">
            <v/>
          </cell>
          <cell r="H45" t="str">
            <v/>
          </cell>
          <cell r="I45" t="str">
            <v/>
          </cell>
          <cell r="J45" t="str">
            <v/>
          </cell>
          <cell r="K45" t="str">
            <v/>
          </cell>
          <cell r="L45" t="str">
            <v/>
          </cell>
          <cell r="M45" t="str">
            <v/>
          </cell>
          <cell r="N45" t="str">
            <v/>
          </cell>
          <cell r="O45" t="str">
            <v/>
          </cell>
          <cell r="P45">
            <v>0</v>
          </cell>
        </row>
        <row r="46">
          <cell r="D46" t="str">
            <v/>
          </cell>
          <cell r="E46" t="str">
            <v/>
          </cell>
          <cell r="F46" t="str">
            <v/>
          </cell>
          <cell r="G46" t="str">
            <v/>
          </cell>
          <cell r="H46" t="str">
            <v/>
          </cell>
          <cell r="I46" t="str">
            <v/>
          </cell>
          <cell r="J46" t="str">
            <v/>
          </cell>
          <cell r="K46" t="str">
            <v/>
          </cell>
          <cell r="L46" t="str">
            <v/>
          </cell>
          <cell r="M46" t="str">
            <v/>
          </cell>
          <cell r="N46" t="str">
            <v/>
          </cell>
          <cell r="O46" t="str">
            <v/>
          </cell>
          <cell r="P46">
            <v>0</v>
          </cell>
        </row>
        <row r="47">
          <cell r="D47" t="str">
            <v>0</v>
          </cell>
          <cell r="E47" t="str">
            <v>0</v>
          </cell>
          <cell r="F47" t="str">
            <v/>
          </cell>
          <cell r="G47" t="str">
            <v/>
          </cell>
          <cell r="H47" t="str">
            <v/>
          </cell>
          <cell r="I47" t="str">
            <v/>
          </cell>
          <cell r="J47" t="str">
            <v/>
          </cell>
          <cell r="K47" t="str">
            <v/>
          </cell>
          <cell r="L47" t="str">
            <v/>
          </cell>
          <cell r="M47" t="str">
            <v/>
          </cell>
          <cell r="N47" t="str">
            <v/>
          </cell>
          <cell r="O47" t="str">
            <v/>
          </cell>
          <cell r="P47">
            <v>0</v>
          </cell>
        </row>
        <row r="48">
          <cell r="D48" t="str">
            <v/>
          </cell>
          <cell r="E48" t="str">
            <v/>
          </cell>
          <cell r="F48" t="str">
            <v/>
          </cell>
          <cell r="G48" t="str">
            <v/>
          </cell>
          <cell r="H48" t="str">
            <v/>
          </cell>
          <cell r="I48" t="str">
            <v/>
          </cell>
          <cell r="J48" t="str">
            <v/>
          </cell>
          <cell r="K48" t="str">
            <v/>
          </cell>
          <cell r="L48" t="str">
            <v/>
          </cell>
          <cell r="M48" t="str">
            <v/>
          </cell>
          <cell r="N48" t="str">
            <v/>
          </cell>
          <cell r="O48" t="str">
            <v/>
          </cell>
          <cell r="P48">
            <v>5</v>
          </cell>
        </row>
        <row r="49">
          <cell r="D49" t="str">
            <v>0</v>
          </cell>
          <cell r="E49" t="str">
            <v>0</v>
          </cell>
          <cell r="F49" t="str">
            <v/>
          </cell>
          <cell r="G49" t="str">
            <v/>
          </cell>
          <cell r="H49" t="str">
            <v/>
          </cell>
          <cell r="I49" t="str">
            <v/>
          </cell>
          <cell r="J49" t="str">
            <v/>
          </cell>
          <cell r="K49" t="str">
            <v/>
          </cell>
          <cell r="L49" t="str">
            <v/>
          </cell>
          <cell r="M49" t="str">
            <v/>
          </cell>
          <cell r="N49" t="str">
            <v/>
          </cell>
          <cell r="O49" t="str">
            <v/>
          </cell>
          <cell r="P49">
            <v>0</v>
          </cell>
        </row>
        <row r="50">
          <cell r="D50" t="str">
            <v/>
          </cell>
          <cell r="E50" t="str">
            <v/>
          </cell>
          <cell r="F50" t="str">
            <v/>
          </cell>
          <cell r="G50" t="str">
            <v/>
          </cell>
          <cell r="H50" t="str">
            <v/>
          </cell>
          <cell r="I50" t="str">
            <v/>
          </cell>
          <cell r="J50" t="str">
            <v/>
          </cell>
          <cell r="K50" t="str">
            <v/>
          </cell>
          <cell r="L50" t="str">
            <v/>
          </cell>
          <cell r="M50" t="str">
            <v/>
          </cell>
          <cell r="N50" t="str">
            <v/>
          </cell>
          <cell r="O50" t="str">
            <v/>
          </cell>
          <cell r="P50">
            <v>92</v>
          </cell>
        </row>
        <row r="51">
          <cell r="D51">
            <v>9</v>
          </cell>
          <cell r="E51">
            <v>3</v>
          </cell>
          <cell r="F51" t="str">
            <v/>
          </cell>
          <cell r="G51" t="str">
            <v/>
          </cell>
          <cell r="H51" t="str">
            <v/>
          </cell>
          <cell r="I51" t="str">
            <v/>
          </cell>
          <cell r="J51" t="str">
            <v/>
          </cell>
          <cell r="K51" t="str">
            <v/>
          </cell>
          <cell r="L51" t="str">
            <v/>
          </cell>
          <cell r="M51" t="str">
            <v/>
          </cell>
          <cell r="N51" t="str">
            <v/>
          </cell>
          <cell r="O51" t="str">
            <v/>
          </cell>
          <cell r="P51">
            <v>12</v>
          </cell>
        </row>
        <row r="54">
          <cell r="D54" t="str">
            <v/>
          </cell>
          <cell r="E54" t="str">
            <v/>
          </cell>
          <cell r="F54" t="str">
            <v/>
          </cell>
          <cell r="G54" t="str">
            <v/>
          </cell>
          <cell r="H54" t="str">
            <v/>
          </cell>
          <cell r="I54" t="str">
            <v/>
          </cell>
          <cell r="J54" t="str">
            <v/>
          </cell>
          <cell r="K54" t="str">
            <v/>
          </cell>
          <cell r="L54" t="str">
            <v/>
          </cell>
          <cell r="M54" t="str">
            <v/>
          </cell>
          <cell r="N54" t="str">
            <v/>
          </cell>
          <cell r="O54" t="str">
            <v/>
          </cell>
          <cell r="P54">
            <v>2</v>
          </cell>
        </row>
        <row r="55">
          <cell r="D55">
            <v>0</v>
          </cell>
          <cell r="E55">
            <v>0</v>
          </cell>
          <cell r="F55">
            <v>0</v>
          </cell>
          <cell r="G55" t="str">
            <v/>
          </cell>
          <cell r="H55" t="str">
            <v/>
          </cell>
          <cell r="I55" t="str">
            <v/>
          </cell>
          <cell r="J55" t="str">
            <v/>
          </cell>
          <cell r="K55" t="str">
            <v/>
          </cell>
          <cell r="L55" t="str">
            <v/>
          </cell>
          <cell r="M55" t="str">
            <v/>
          </cell>
          <cell r="N55" t="str">
            <v/>
          </cell>
          <cell r="O55" t="str">
            <v/>
          </cell>
          <cell r="P55">
            <v>0</v>
          </cell>
        </row>
        <row r="56">
          <cell r="D56" t="str">
            <v/>
          </cell>
          <cell r="E56" t="str">
            <v/>
          </cell>
          <cell r="F56" t="str">
            <v/>
          </cell>
          <cell r="G56" t="str">
            <v/>
          </cell>
          <cell r="H56" t="str">
            <v/>
          </cell>
          <cell r="I56" t="str">
            <v/>
          </cell>
          <cell r="J56" t="str">
            <v/>
          </cell>
          <cell r="K56" t="str">
            <v/>
          </cell>
          <cell r="L56" t="str">
            <v/>
          </cell>
          <cell r="M56" t="str">
            <v/>
          </cell>
          <cell r="N56" t="str">
            <v/>
          </cell>
          <cell r="O56" t="str">
            <v/>
          </cell>
          <cell r="P56">
            <v>136</v>
          </cell>
        </row>
        <row r="57">
          <cell r="D57">
            <v>6</v>
          </cell>
          <cell r="E57">
            <v>5</v>
          </cell>
          <cell r="F57">
            <v>3</v>
          </cell>
          <cell r="G57" t="str">
            <v/>
          </cell>
          <cell r="H57" t="str">
            <v/>
          </cell>
          <cell r="I57" t="str">
            <v/>
          </cell>
          <cell r="J57" t="str">
            <v/>
          </cell>
          <cell r="K57" t="str">
            <v/>
          </cell>
          <cell r="L57" t="str">
            <v/>
          </cell>
          <cell r="M57" t="str">
            <v/>
          </cell>
          <cell r="N57" t="str">
            <v/>
          </cell>
          <cell r="O57" t="str">
            <v/>
          </cell>
          <cell r="P57">
            <v>14</v>
          </cell>
        </row>
        <row r="58">
          <cell r="D58" t="str">
            <v/>
          </cell>
          <cell r="E58" t="str">
            <v/>
          </cell>
          <cell r="F58" t="str">
            <v/>
          </cell>
          <cell r="G58" t="str">
            <v/>
          </cell>
          <cell r="H58" t="str">
            <v/>
          </cell>
          <cell r="I58" t="str">
            <v/>
          </cell>
          <cell r="J58" t="str">
            <v/>
          </cell>
          <cell r="K58" t="str">
            <v/>
          </cell>
          <cell r="L58" t="str">
            <v/>
          </cell>
          <cell r="M58" t="str">
            <v/>
          </cell>
          <cell r="N58" t="str">
            <v/>
          </cell>
          <cell r="O58" t="str">
            <v/>
          </cell>
          <cell r="P58">
            <v>101</v>
          </cell>
        </row>
        <row r="59">
          <cell r="D59">
            <v>2</v>
          </cell>
          <cell r="E59">
            <v>0</v>
          </cell>
          <cell r="F59">
            <v>1</v>
          </cell>
          <cell r="G59" t="str">
            <v/>
          </cell>
          <cell r="H59" t="str">
            <v/>
          </cell>
          <cell r="I59" t="str">
            <v/>
          </cell>
          <cell r="J59" t="str">
            <v/>
          </cell>
          <cell r="K59" t="str">
            <v/>
          </cell>
          <cell r="L59" t="str">
            <v/>
          </cell>
          <cell r="M59" t="str">
            <v/>
          </cell>
          <cell r="N59" t="str">
            <v/>
          </cell>
          <cell r="O59" t="str">
            <v/>
          </cell>
          <cell r="P59">
            <v>3</v>
          </cell>
        </row>
        <row r="60">
          <cell r="D60" t="str">
            <v/>
          </cell>
          <cell r="E60" t="str">
            <v/>
          </cell>
          <cell r="F60" t="str">
            <v/>
          </cell>
          <cell r="G60" t="str">
            <v/>
          </cell>
          <cell r="H60" t="str">
            <v/>
          </cell>
          <cell r="I60" t="str">
            <v/>
          </cell>
          <cell r="J60" t="str">
            <v/>
          </cell>
          <cell r="K60" t="str">
            <v/>
          </cell>
          <cell r="L60" t="str">
            <v/>
          </cell>
          <cell r="M60" t="str">
            <v/>
          </cell>
          <cell r="N60" t="str">
            <v/>
          </cell>
          <cell r="O60" t="str">
            <v/>
          </cell>
          <cell r="P60">
            <v>19</v>
          </cell>
        </row>
        <row r="61">
          <cell r="D61">
            <v>0</v>
          </cell>
          <cell r="E61">
            <v>2</v>
          </cell>
          <cell r="F61">
            <v>5</v>
          </cell>
          <cell r="G61" t="str">
            <v/>
          </cell>
          <cell r="H61" t="str">
            <v/>
          </cell>
          <cell r="I61" t="str">
            <v/>
          </cell>
          <cell r="J61" t="str">
            <v/>
          </cell>
          <cell r="K61" t="str">
            <v/>
          </cell>
          <cell r="L61" t="str">
            <v/>
          </cell>
          <cell r="M61" t="str">
            <v/>
          </cell>
          <cell r="N61" t="str">
            <v/>
          </cell>
          <cell r="O61" t="str">
            <v/>
          </cell>
          <cell r="P61">
            <v>7</v>
          </cell>
        </row>
        <row r="62">
          <cell r="D62" t="str">
            <v/>
          </cell>
          <cell r="E62" t="str">
            <v/>
          </cell>
          <cell r="F62" t="str">
            <v/>
          </cell>
          <cell r="G62" t="str">
            <v/>
          </cell>
          <cell r="H62" t="str">
            <v/>
          </cell>
          <cell r="I62" t="str">
            <v/>
          </cell>
          <cell r="J62" t="str">
            <v/>
          </cell>
          <cell r="K62" t="str">
            <v/>
          </cell>
          <cell r="L62" t="str">
            <v/>
          </cell>
          <cell r="M62" t="str">
            <v/>
          </cell>
          <cell r="N62" t="str">
            <v/>
          </cell>
          <cell r="O62" t="str">
            <v/>
          </cell>
          <cell r="P62">
            <v>83</v>
          </cell>
        </row>
        <row r="63">
          <cell r="D63">
            <v>3</v>
          </cell>
          <cell r="E63">
            <v>1</v>
          </cell>
          <cell r="F63">
            <v>2</v>
          </cell>
          <cell r="G63" t="str">
            <v/>
          </cell>
          <cell r="H63" t="str">
            <v/>
          </cell>
          <cell r="I63" t="str">
            <v/>
          </cell>
          <cell r="J63" t="str">
            <v/>
          </cell>
          <cell r="K63" t="str">
            <v/>
          </cell>
          <cell r="L63" t="str">
            <v/>
          </cell>
          <cell r="M63" t="str">
            <v/>
          </cell>
          <cell r="N63" t="str">
            <v/>
          </cell>
          <cell r="O63" t="str">
            <v/>
          </cell>
          <cell r="P63">
            <v>6</v>
          </cell>
        </row>
        <row r="64">
          <cell r="D64" t="str">
            <v/>
          </cell>
          <cell r="E64" t="str">
            <v/>
          </cell>
          <cell r="F64" t="str">
            <v/>
          </cell>
          <cell r="G64" t="str">
            <v/>
          </cell>
          <cell r="H64" t="str">
            <v/>
          </cell>
          <cell r="I64" t="str">
            <v/>
          </cell>
          <cell r="J64" t="str">
            <v/>
          </cell>
          <cell r="K64" t="str">
            <v/>
          </cell>
          <cell r="L64" t="str">
            <v/>
          </cell>
          <cell r="M64" t="str">
            <v/>
          </cell>
          <cell r="N64" t="str">
            <v/>
          </cell>
          <cell r="O64" t="str">
            <v/>
          </cell>
          <cell r="P64">
            <v>341</v>
          </cell>
        </row>
        <row r="65">
          <cell r="D65">
            <v>11</v>
          </cell>
          <cell r="E65">
            <v>8</v>
          </cell>
          <cell r="F65">
            <v>11</v>
          </cell>
          <cell r="G65" t="str">
            <v/>
          </cell>
          <cell r="H65" t="str">
            <v/>
          </cell>
          <cell r="I65" t="str">
            <v/>
          </cell>
          <cell r="J65" t="str">
            <v/>
          </cell>
          <cell r="K65" t="str">
            <v/>
          </cell>
          <cell r="L65" t="str">
            <v/>
          </cell>
          <cell r="M65" t="str">
            <v/>
          </cell>
          <cell r="N65" t="str">
            <v/>
          </cell>
          <cell r="O65" t="str">
            <v/>
          </cell>
          <cell r="P65">
            <v>30</v>
          </cell>
        </row>
        <row r="68">
          <cell r="D68">
            <v>0</v>
          </cell>
          <cell r="E68" t="str">
            <v/>
          </cell>
          <cell r="F68" t="str">
            <v/>
          </cell>
          <cell r="G68" t="str">
            <v/>
          </cell>
          <cell r="H68" t="str">
            <v/>
          </cell>
          <cell r="I68" t="str">
            <v/>
          </cell>
          <cell r="J68" t="str">
            <v/>
          </cell>
          <cell r="K68" t="str">
            <v/>
          </cell>
          <cell r="L68" t="str">
            <v/>
          </cell>
          <cell r="M68" t="str">
            <v/>
          </cell>
          <cell r="N68" t="str">
            <v/>
          </cell>
          <cell r="O68" t="str">
            <v/>
          </cell>
          <cell r="P68">
            <v>0</v>
          </cell>
        </row>
        <row r="69">
          <cell r="D69">
            <v>0</v>
          </cell>
          <cell r="E69" t="str">
            <v/>
          </cell>
          <cell r="F69" t="str">
            <v/>
          </cell>
          <cell r="G69" t="str">
            <v/>
          </cell>
          <cell r="H69" t="str">
            <v/>
          </cell>
          <cell r="I69" t="str">
            <v/>
          </cell>
          <cell r="J69" t="str">
            <v/>
          </cell>
          <cell r="K69" t="str">
            <v/>
          </cell>
          <cell r="L69" t="str">
            <v/>
          </cell>
          <cell r="M69" t="str">
            <v/>
          </cell>
          <cell r="N69" t="str">
            <v/>
          </cell>
          <cell r="O69" t="str">
            <v/>
          </cell>
          <cell r="P69">
            <v>0</v>
          </cell>
        </row>
        <row r="70">
          <cell r="D70">
            <v>3</v>
          </cell>
          <cell r="E70" t="str">
            <v/>
          </cell>
          <cell r="F70" t="str">
            <v/>
          </cell>
          <cell r="G70" t="str">
            <v/>
          </cell>
          <cell r="H70" t="str">
            <v/>
          </cell>
          <cell r="I70" t="str">
            <v/>
          </cell>
          <cell r="J70" t="str">
            <v/>
          </cell>
          <cell r="K70" t="str">
            <v/>
          </cell>
          <cell r="L70" t="str">
            <v/>
          </cell>
          <cell r="M70" t="str">
            <v/>
          </cell>
          <cell r="N70" t="str">
            <v/>
          </cell>
          <cell r="O70" t="str">
            <v/>
          </cell>
          <cell r="P70">
            <v>3</v>
          </cell>
        </row>
        <row r="71">
          <cell r="D71">
            <v>4</v>
          </cell>
          <cell r="E71" t="str">
            <v/>
          </cell>
          <cell r="F71" t="str">
            <v/>
          </cell>
          <cell r="G71" t="str">
            <v/>
          </cell>
          <cell r="H71" t="str">
            <v/>
          </cell>
          <cell r="I71" t="str">
            <v/>
          </cell>
          <cell r="J71" t="str">
            <v/>
          </cell>
          <cell r="K71" t="str">
            <v/>
          </cell>
          <cell r="L71" t="str">
            <v/>
          </cell>
          <cell r="M71" t="str">
            <v/>
          </cell>
          <cell r="N71" t="str">
            <v/>
          </cell>
          <cell r="O71" t="str">
            <v/>
          </cell>
          <cell r="P71">
            <v>4</v>
          </cell>
        </row>
        <row r="72">
          <cell r="D72">
            <v>1</v>
          </cell>
          <cell r="E72" t="str">
            <v/>
          </cell>
          <cell r="F72" t="str">
            <v/>
          </cell>
          <cell r="G72" t="str">
            <v/>
          </cell>
          <cell r="H72" t="str">
            <v/>
          </cell>
          <cell r="I72" t="str">
            <v/>
          </cell>
          <cell r="J72" t="str">
            <v/>
          </cell>
          <cell r="K72" t="str">
            <v/>
          </cell>
          <cell r="L72" t="str">
            <v/>
          </cell>
          <cell r="M72" t="str">
            <v/>
          </cell>
          <cell r="N72" t="str">
            <v/>
          </cell>
          <cell r="O72" t="str">
            <v/>
          </cell>
          <cell r="P72">
            <v>1</v>
          </cell>
        </row>
        <row r="73">
          <cell r="D73">
            <v>2</v>
          </cell>
          <cell r="E73" t="str">
            <v/>
          </cell>
          <cell r="F73" t="str">
            <v/>
          </cell>
          <cell r="G73" t="str">
            <v/>
          </cell>
          <cell r="H73" t="str">
            <v/>
          </cell>
          <cell r="I73" t="str">
            <v/>
          </cell>
          <cell r="J73" t="str">
            <v/>
          </cell>
          <cell r="K73" t="str">
            <v/>
          </cell>
          <cell r="L73" t="str">
            <v/>
          </cell>
          <cell r="M73" t="str">
            <v/>
          </cell>
          <cell r="N73" t="str">
            <v/>
          </cell>
          <cell r="O73" t="str">
            <v/>
          </cell>
          <cell r="P73">
            <v>2</v>
          </cell>
        </row>
        <row r="74">
          <cell r="D74">
            <v>0</v>
          </cell>
          <cell r="E74" t="str">
            <v/>
          </cell>
          <cell r="F74" t="str">
            <v/>
          </cell>
          <cell r="G74" t="str">
            <v/>
          </cell>
          <cell r="H74" t="str">
            <v/>
          </cell>
          <cell r="I74" t="str">
            <v/>
          </cell>
          <cell r="J74" t="str">
            <v/>
          </cell>
          <cell r="K74" t="str">
            <v/>
          </cell>
          <cell r="L74" t="str">
            <v/>
          </cell>
          <cell r="M74" t="str">
            <v/>
          </cell>
          <cell r="N74" t="str">
            <v/>
          </cell>
          <cell r="O74" t="str">
            <v/>
          </cell>
          <cell r="P74">
            <v>0</v>
          </cell>
        </row>
        <row r="75">
          <cell r="D75">
            <v>0</v>
          </cell>
          <cell r="E75" t="str">
            <v/>
          </cell>
          <cell r="F75" t="str">
            <v/>
          </cell>
          <cell r="G75" t="str">
            <v/>
          </cell>
          <cell r="H75" t="str">
            <v/>
          </cell>
          <cell r="I75" t="str">
            <v/>
          </cell>
          <cell r="J75" t="str">
            <v/>
          </cell>
          <cell r="K75" t="str">
            <v/>
          </cell>
          <cell r="L75" t="str">
            <v/>
          </cell>
          <cell r="M75" t="str">
            <v/>
          </cell>
          <cell r="N75" t="str">
            <v/>
          </cell>
          <cell r="O75" t="str">
            <v/>
          </cell>
          <cell r="P75">
            <v>0</v>
          </cell>
        </row>
        <row r="76">
          <cell r="D76">
            <v>1</v>
          </cell>
          <cell r="E76" t="str">
            <v/>
          </cell>
          <cell r="F76" t="str">
            <v/>
          </cell>
          <cell r="G76" t="str">
            <v/>
          </cell>
          <cell r="H76" t="str">
            <v/>
          </cell>
          <cell r="I76" t="str">
            <v/>
          </cell>
          <cell r="J76" t="str">
            <v/>
          </cell>
          <cell r="K76" t="str">
            <v/>
          </cell>
          <cell r="L76" t="str">
            <v/>
          </cell>
          <cell r="M76" t="str">
            <v/>
          </cell>
          <cell r="N76" t="str">
            <v/>
          </cell>
          <cell r="O76" t="str">
            <v/>
          </cell>
          <cell r="P76">
            <v>1</v>
          </cell>
        </row>
        <row r="77">
          <cell r="D77">
            <v>2</v>
          </cell>
          <cell r="E77" t="str">
            <v/>
          </cell>
          <cell r="F77" t="str">
            <v/>
          </cell>
          <cell r="G77" t="str">
            <v/>
          </cell>
          <cell r="H77" t="str">
            <v/>
          </cell>
          <cell r="I77" t="str">
            <v/>
          </cell>
          <cell r="J77" t="str">
            <v/>
          </cell>
          <cell r="K77" t="str">
            <v/>
          </cell>
          <cell r="L77" t="str">
            <v/>
          </cell>
          <cell r="M77" t="str">
            <v/>
          </cell>
          <cell r="N77" t="str">
            <v/>
          </cell>
          <cell r="O77" t="str">
            <v/>
          </cell>
          <cell r="P77">
            <v>2</v>
          </cell>
        </row>
        <row r="78">
          <cell r="D78">
            <v>5</v>
          </cell>
          <cell r="E78" t="str">
            <v/>
          </cell>
          <cell r="F78" t="str">
            <v/>
          </cell>
          <cell r="G78" t="str">
            <v/>
          </cell>
          <cell r="H78" t="str">
            <v/>
          </cell>
          <cell r="I78" t="str">
            <v/>
          </cell>
          <cell r="J78" t="str">
            <v/>
          </cell>
          <cell r="K78" t="str">
            <v/>
          </cell>
          <cell r="L78" t="str">
            <v/>
          </cell>
          <cell r="M78" t="str">
            <v/>
          </cell>
          <cell r="N78" t="str">
            <v/>
          </cell>
          <cell r="O78" t="str">
            <v/>
          </cell>
          <cell r="P78">
            <v>5</v>
          </cell>
        </row>
        <row r="79">
          <cell r="D79">
            <v>8</v>
          </cell>
          <cell r="E79" t="str">
            <v/>
          </cell>
          <cell r="F79" t="str">
            <v/>
          </cell>
          <cell r="G79" t="str">
            <v/>
          </cell>
          <cell r="H79" t="str">
            <v/>
          </cell>
          <cell r="I79" t="str">
            <v/>
          </cell>
          <cell r="J79" t="str">
            <v/>
          </cell>
          <cell r="K79" t="str">
            <v/>
          </cell>
          <cell r="L79" t="str">
            <v/>
          </cell>
          <cell r="M79" t="str">
            <v/>
          </cell>
          <cell r="N79" t="str">
            <v/>
          </cell>
          <cell r="O79" t="str">
            <v/>
          </cell>
          <cell r="P79">
            <v>8</v>
          </cell>
        </row>
        <row r="82">
          <cell r="D82" t="str">
            <v>0</v>
          </cell>
          <cell r="E82" t="str">
            <v>0</v>
          </cell>
          <cell r="F82" t="str">
            <v/>
          </cell>
          <cell r="G82" t="str">
            <v/>
          </cell>
          <cell r="H82" t="str">
            <v/>
          </cell>
          <cell r="I82" t="str">
            <v/>
          </cell>
          <cell r="J82" t="str">
            <v/>
          </cell>
          <cell r="K82" t="str">
            <v/>
          </cell>
          <cell r="L82" t="str">
            <v/>
          </cell>
          <cell r="M82" t="str">
            <v/>
          </cell>
          <cell r="N82" t="str">
            <v/>
          </cell>
          <cell r="O82" t="str">
            <v/>
          </cell>
          <cell r="P82" t="str">
            <v/>
          </cell>
        </row>
        <row r="83">
          <cell r="D83" t="str">
            <v>0</v>
          </cell>
          <cell r="E83" t="str">
            <v>0</v>
          </cell>
          <cell r="F83" t="str">
            <v/>
          </cell>
          <cell r="G83" t="str">
            <v/>
          </cell>
          <cell r="H83" t="str">
            <v/>
          </cell>
          <cell r="I83" t="str">
            <v/>
          </cell>
          <cell r="J83" t="str">
            <v/>
          </cell>
          <cell r="K83" t="str">
            <v/>
          </cell>
          <cell r="L83" t="str">
            <v/>
          </cell>
          <cell r="M83" t="str">
            <v/>
          </cell>
          <cell r="N83" t="str">
            <v/>
          </cell>
          <cell r="O83" t="str">
            <v/>
          </cell>
          <cell r="P83" t="str">
            <v/>
          </cell>
        </row>
        <row r="84">
          <cell r="D84" t="str">
            <v>0</v>
          </cell>
          <cell r="E84" t="str">
            <v>0</v>
          </cell>
          <cell r="F84" t="str">
            <v/>
          </cell>
          <cell r="G84" t="str">
            <v/>
          </cell>
          <cell r="H84" t="str">
            <v/>
          </cell>
          <cell r="I84" t="str">
            <v/>
          </cell>
          <cell r="J84" t="str">
            <v/>
          </cell>
          <cell r="K84" t="str">
            <v/>
          </cell>
          <cell r="L84" t="str">
            <v/>
          </cell>
          <cell r="M84" t="str">
            <v/>
          </cell>
          <cell r="N84" t="str">
            <v/>
          </cell>
          <cell r="O84" t="str">
            <v/>
          </cell>
          <cell r="P84" t="str">
            <v/>
          </cell>
        </row>
        <row r="85">
          <cell r="D85" t="str">
            <v>0</v>
          </cell>
          <cell r="E85" t="str">
            <v>0</v>
          </cell>
          <cell r="F85" t="str">
            <v/>
          </cell>
          <cell r="G85" t="str">
            <v/>
          </cell>
          <cell r="H85" t="str">
            <v/>
          </cell>
          <cell r="I85" t="str">
            <v/>
          </cell>
          <cell r="J85" t="str">
            <v/>
          </cell>
          <cell r="K85" t="str">
            <v/>
          </cell>
          <cell r="L85" t="str">
            <v/>
          </cell>
          <cell r="M85" t="str">
            <v/>
          </cell>
          <cell r="N85" t="str">
            <v/>
          </cell>
          <cell r="O85" t="str">
            <v/>
          </cell>
          <cell r="P85" t="str">
            <v/>
          </cell>
        </row>
        <row r="86">
          <cell r="D86" t="str">
            <v>0</v>
          </cell>
          <cell r="E86" t="str">
            <v>0</v>
          </cell>
          <cell r="F86" t="str">
            <v/>
          </cell>
          <cell r="G86" t="str">
            <v/>
          </cell>
          <cell r="H86" t="str">
            <v/>
          </cell>
          <cell r="I86" t="str">
            <v/>
          </cell>
          <cell r="J86" t="str">
            <v/>
          </cell>
          <cell r="K86" t="str">
            <v/>
          </cell>
          <cell r="L86" t="str">
            <v/>
          </cell>
          <cell r="M86" t="str">
            <v/>
          </cell>
          <cell r="N86" t="str">
            <v/>
          </cell>
          <cell r="O86" t="str">
            <v/>
          </cell>
          <cell r="P86" t="str">
            <v/>
          </cell>
        </row>
        <row r="87">
          <cell r="D87" t="str">
            <v>0</v>
          </cell>
          <cell r="E87" t="str">
            <v>0</v>
          </cell>
          <cell r="F87" t="str">
            <v/>
          </cell>
          <cell r="G87" t="str">
            <v/>
          </cell>
          <cell r="H87" t="str">
            <v/>
          </cell>
          <cell r="I87" t="str">
            <v/>
          </cell>
          <cell r="J87" t="str">
            <v/>
          </cell>
          <cell r="K87" t="str">
            <v/>
          </cell>
          <cell r="L87" t="str">
            <v/>
          </cell>
          <cell r="M87" t="str">
            <v/>
          </cell>
          <cell r="N87" t="str">
            <v/>
          </cell>
          <cell r="O87" t="str">
            <v/>
          </cell>
          <cell r="P87" t="str">
            <v/>
          </cell>
        </row>
        <row r="88">
          <cell r="D88" t="str">
            <v>0</v>
          </cell>
          <cell r="E88" t="str">
            <v>0</v>
          </cell>
          <cell r="F88" t="str">
            <v/>
          </cell>
          <cell r="G88" t="str">
            <v/>
          </cell>
          <cell r="H88" t="str">
            <v/>
          </cell>
          <cell r="I88" t="str">
            <v/>
          </cell>
          <cell r="J88" t="str">
            <v/>
          </cell>
          <cell r="K88" t="str">
            <v/>
          </cell>
          <cell r="L88" t="str">
            <v/>
          </cell>
          <cell r="M88" t="str">
            <v/>
          </cell>
          <cell r="N88" t="str">
            <v/>
          </cell>
          <cell r="O88" t="str">
            <v/>
          </cell>
          <cell r="P88" t="str">
            <v/>
          </cell>
        </row>
        <row r="89">
          <cell r="D89" t="str">
            <v>0</v>
          </cell>
          <cell r="E89" t="str">
            <v>0</v>
          </cell>
          <cell r="F89" t="str">
            <v/>
          </cell>
          <cell r="G89" t="str">
            <v/>
          </cell>
          <cell r="H89" t="str">
            <v/>
          </cell>
          <cell r="I89" t="str">
            <v/>
          </cell>
          <cell r="J89" t="str">
            <v/>
          </cell>
          <cell r="K89" t="str">
            <v/>
          </cell>
          <cell r="L89" t="str">
            <v/>
          </cell>
          <cell r="M89" t="str">
            <v/>
          </cell>
          <cell r="N89" t="str">
            <v/>
          </cell>
          <cell r="O89" t="str">
            <v/>
          </cell>
          <cell r="P89" t="str">
            <v/>
          </cell>
        </row>
        <row r="90">
          <cell r="D90" t="str">
            <v>0</v>
          </cell>
          <cell r="E90" t="str">
            <v>0</v>
          </cell>
          <cell r="F90" t="str">
            <v/>
          </cell>
          <cell r="G90" t="str">
            <v/>
          </cell>
          <cell r="H90" t="str">
            <v/>
          </cell>
          <cell r="I90" t="str">
            <v/>
          </cell>
          <cell r="J90" t="str">
            <v/>
          </cell>
          <cell r="K90" t="str">
            <v/>
          </cell>
          <cell r="L90" t="str">
            <v/>
          </cell>
          <cell r="M90" t="str">
            <v/>
          </cell>
          <cell r="N90" t="str">
            <v/>
          </cell>
          <cell r="O90" t="str">
            <v/>
          </cell>
          <cell r="P90" t="str">
            <v/>
          </cell>
        </row>
        <row r="91">
          <cell r="D91" t="str">
            <v>0</v>
          </cell>
          <cell r="E91" t="str">
            <v>0</v>
          </cell>
          <cell r="F91" t="str">
            <v/>
          </cell>
          <cell r="G91" t="str">
            <v/>
          </cell>
          <cell r="H91" t="str">
            <v/>
          </cell>
          <cell r="I91" t="str">
            <v/>
          </cell>
          <cell r="J91" t="str">
            <v/>
          </cell>
          <cell r="K91" t="str">
            <v/>
          </cell>
          <cell r="L91" t="str">
            <v/>
          </cell>
          <cell r="M91" t="str">
            <v/>
          </cell>
          <cell r="N91" t="str">
            <v/>
          </cell>
          <cell r="O91" t="str">
            <v/>
          </cell>
          <cell r="P91" t="str">
            <v/>
          </cell>
        </row>
        <row r="92">
          <cell r="D92" t="str">
            <v>0</v>
          </cell>
          <cell r="E92" t="str">
            <v>0</v>
          </cell>
          <cell r="F92" t="str">
            <v/>
          </cell>
          <cell r="G92" t="str">
            <v/>
          </cell>
          <cell r="H92" t="str">
            <v/>
          </cell>
          <cell r="I92" t="str">
            <v/>
          </cell>
          <cell r="J92" t="str">
            <v/>
          </cell>
          <cell r="K92" t="str">
            <v/>
          </cell>
          <cell r="L92" t="str">
            <v/>
          </cell>
          <cell r="M92" t="str">
            <v/>
          </cell>
          <cell r="N92" t="str">
            <v/>
          </cell>
          <cell r="O92" t="str">
            <v/>
          </cell>
          <cell r="P92" t="str">
            <v/>
          </cell>
        </row>
        <row r="93">
          <cell r="D93" t="str">
            <v>0</v>
          </cell>
          <cell r="E93" t="str">
            <v>0</v>
          </cell>
          <cell r="F93" t="str">
            <v/>
          </cell>
          <cell r="G93" t="str">
            <v/>
          </cell>
          <cell r="H93" t="str">
            <v/>
          </cell>
          <cell r="I93" t="str">
            <v/>
          </cell>
          <cell r="J93" t="str">
            <v/>
          </cell>
          <cell r="K93" t="str">
            <v/>
          </cell>
          <cell r="L93" t="str">
            <v/>
          </cell>
          <cell r="M93" t="str">
            <v/>
          </cell>
          <cell r="N93" t="str">
            <v/>
          </cell>
          <cell r="O93" t="str">
            <v/>
          </cell>
          <cell r="P93" t="str">
            <v/>
          </cell>
        </row>
      </sheetData>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row r="2">
          <cell r="C2">
            <v>97</v>
          </cell>
          <cell r="D2">
            <v>75</v>
          </cell>
          <cell r="E2">
            <v>77</v>
          </cell>
          <cell r="F2">
            <v>38</v>
          </cell>
          <cell r="G2">
            <v>35</v>
          </cell>
          <cell r="H2">
            <v>13</v>
          </cell>
          <cell r="I2">
            <v>12</v>
          </cell>
          <cell r="J2">
            <v>22</v>
          </cell>
          <cell r="K2">
            <v>21</v>
          </cell>
          <cell r="L2">
            <v>33</v>
          </cell>
          <cell r="M2">
            <v>28</v>
          </cell>
          <cell r="N2">
            <v>19</v>
          </cell>
          <cell r="O2">
            <v>470</v>
          </cell>
          <cell r="S2">
            <v>10</v>
          </cell>
          <cell r="T2">
            <v>2</v>
          </cell>
          <cell r="U2">
            <v>6</v>
          </cell>
          <cell r="V2">
            <v>5</v>
          </cell>
          <cell r="W2">
            <v>8</v>
          </cell>
          <cell r="X2">
            <v>1</v>
          </cell>
          <cell r="Y2">
            <v>2</v>
          </cell>
          <cell r="Z2">
            <v>0</v>
          </cell>
          <cell r="AA2">
            <v>0</v>
          </cell>
          <cell r="AB2">
            <v>5</v>
          </cell>
          <cell r="AC2">
            <v>1</v>
          </cell>
          <cell r="AD2">
            <v>1</v>
          </cell>
          <cell r="AE2">
            <v>41</v>
          </cell>
        </row>
        <row r="3">
          <cell r="C3">
            <v>28</v>
          </cell>
          <cell r="D3">
            <v>38</v>
          </cell>
          <cell r="E3" t="str">
            <v/>
          </cell>
          <cell r="F3" t="str">
            <v/>
          </cell>
          <cell r="G3" t="str">
            <v/>
          </cell>
          <cell r="H3" t="str">
            <v/>
          </cell>
          <cell r="I3" t="str">
            <v/>
          </cell>
          <cell r="J3" t="str">
            <v/>
          </cell>
          <cell r="K3" t="str">
            <v/>
          </cell>
          <cell r="L3" t="str">
            <v/>
          </cell>
          <cell r="M3" t="str">
            <v/>
          </cell>
          <cell r="N3" t="str">
            <v/>
          </cell>
          <cell r="O3">
            <v>66</v>
          </cell>
          <cell r="S3">
            <v>1</v>
          </cell>
          <cell r="T3">
            <v>0</v>
          </cell>
          <cell r="U3" t="str">
            <v/>
          </cell>
          <cell r="V3" t="str">
            <v/>
          </cell>
          <cell r="W3" t="str">
            <v/>
          </cell>
          <cell r="X3" t="str">
            <v/>
          </cell>
          <cell r="Y3" t="str">
            <v/>
          </cell>
          <cell r="Z3" t="str">
            <v/>
          </cell>
          <cell r="AA3" t="str">
            <v/>
          </cell>
          <cell r="AB3" t="str">
            <v/>
          </cell>
          <cell r="AC3" t="str">
            <v/>
          </cell>
          <cell r="AD3" t="str">
            <v/>
          </cell>
          <cell r="AE3">
            <v>1</v>
          </cell>
        </row>
        <row r="4">
          <cell r="C4">
            <v>-0.71134020618556704</v>
          </cell>
          <cell r="D4">
            <v>-0.49333333333333329</v>
          </cell>
          <cell r="E4" t="str">
            <v/>
          </cell>
          <cell r="F4" t="str">
            <v/>
          </cell>
          <cell r="G4" t="str">
            <v/>
          </cell>
          <cell r="H4" t="str">
            <v/>
          </cell>
          <cell r="I4" t="str">
            <v/>
          </cell>
          <cell r="J4" t="str">
            <v/>
          </cell>
          <cell r="K4" t="str">
            <v/>
          </cell>
          <cell r="L4" t="str">
            <v/>
          </cell>
          <cell r="M4" t="str">
            <v/>
          </cell>
          <cell r="N4" t="str">
            <v/>
          </cell>
          <cell r="O4">
            <v>-0.8595744680851064</v>
          </cell>
          <cell r="S4">
            <v>-0.9</v>
          </cell>
          <cell r="T4">
            <v>-1</v>
          </cell>
          <cell r="U4" t="str">
            <v/>
          </cell>
          <cell r="V4" t="str">
            <v/>
          </cell>
          <cell r="W4" t="str">
            <v/>
          </cell>
          <cell r="X4" t="str">
            <v/>
          </cell>
          <cell r="Y4" t="str">
            <v/>
          </cell>
          <cell r="Z4" t="str">
            <v/>
          </cell>
          <cell r="AA4" t="str">
            <v/>
          </cell>
          <cell r="AB4" t="str">
            <v/>
          </cell>
          <cell r="AC4" t="str">
            <v/>
          </cell>
          <cell r="AD4" t="str">
            <v/>
          </cell>
          <cell r="AE4">
            <v>-0.97560975609756095</v>
          </cell>
        </row>
        <row r="5">
          <cell r="C5">
            <v>359</v>
          </cell>
          <cell r="D5">
            <v>353</v>
          </cell>
          <cell r="E5">
            <v>404</v>
          </cell>
          <cell r="F5">
            <v>340</v>
          </cell>
          <cell r="G5">
            <v>263</v>
          </cell>
          <cell r="H5">
            <v>204</v>
          </cell>
          <cell r="I5">
            <v>206</v>
          </cell>
          <cell r="J5">
            <v>239</v>
          </cell>
          <cell r="K5">
            <v>253</v>
          </cell>
          <cell r="L5">
            <v>254</v>
          </cell>
          <cell r="M5">
            <v>239</v>
          </cell>
          <cell r="N5">
            <v>217</v>
          </cell>
          <cell r="O5">
            <v>3331</v>
          </cell>
          <cell r="S5">
            <v>118</v>
          </cell>
          <cell r="T5">
            <v>108</v>
          </cell>
          <cell r="U5">
            <v>139</v>
          </cell>
          <cell r="V5">
            <v>90</v>
          </cell>
          <cell r="W5">
            <v>113</v>
          </cell>
          <cell r="X5">
            <v>104</v>
          </cell>
          <cell r="Y5">
            <v>115</v>
          </cell>
          <cell r="Z5">
            <v>67</v>
          </cell>
          <cell r="AA5">
            <v>56</v>
          </cell>
          <cell r="AB5">
            <v>79</v>
          </cell>
          <cell r="AC5">
            <v>86</v>
          </cell>
          <cell r="AD5">
            <v>76</v>
          </cell>
          <cell r="AE5">
            <v>1151</v>
          </cell>
        </row>
        <row r="6">
          <cell r="C6">
            <v>143</v>
          </cell>
          <cell r="D6">
            <v>98</v>
          </cell>
          <cell r="E6" t="str">
            <v/>
          </cell>
          <cell r="F6" t="str">
            <v/>
          </cell>
          <cell r="G6" t="str">
            <v/>
          </cell>
          <cell r="H6" t="str">
            <v/>
          </cell>
          <cell r="I6" t="str">
            <v/>
          </cell>
          <cell r="J6" t="str">
            <v/>
          </cell>
          <cell r="K6" t="str">
            <v/>
          </cell>
          <cell r="L6" t="str">
            <v/>
          </cell>
          <cell r="M6" t="str">
            <v/>
          </cell>
          <cell r="N6" t="str">
            <v/>
          </cell>
          <cell r="O6">
            <v>241</v>
          </cell>
          <cell r="S6">
            <v>40</v>
          </cell>
          <cell r="T6">
            <v>34</v>
          </cell>
          <cell r="U6" t="str">
            <v/>
          </cell>
          <cell r="V6" t="str">
            <v/>
          </cell>
          <cell r="W6" t="str">
            <v/>
          </cell>
          <cell r="X6" t="str">
            <v/>
          </cell>
          <cell r="Y6" t="str">
            <v/>
          </cell>
          <cell r="Z6" t="str">
            <v/>
          </cell>
          <cell r="AA6" t="str">
            <v/>
          </cell>
          <cell r="AB6" t="str">
            <v/>
          </cell>
          <cell r="AC6" t="str">
            <v/>
          </cell>
          <cell r="AD6" t="str">
            <v/>
          </cell>
          <cell r="AE6">
            <v>74</v>
          </cell>
        </row>
        <row r="7">
          <cell r="C7">
            <v>-0.60167130919220058</v>
          </cell>
          <cell r="D7">
            <v>-0.72237960339943341</v>
          </cell>
          <cell r="E7" t="str">
            <v/>
          </cell>
          <cell r="F7" t="str">
            <v/>
          </cell>
          <cell r="G7" t="str">
            <v/>
          </cell>
          <cell r="H7" t="str">
            <v/>
          </cell>
          <cell r="I7" t="str">
            <v/>
          </cell>
          <cell r="J7" t="str">
            <v/>
          </cell>
          <cell r="K7" t="str">
            <v/>
          </cell>
          <cell r="L7" t="str">
            <v/>
          </cell>
          <cell r="M7" t="str">
            <v/>
          </cell>
          <cell r="N7" t="str">
            <v/>
          </cell>
          <cell r="O7">
            <v>-0.92764935454818376</v>
          </cell>
          <cell r="S7">
            <v>-0.66101694915254239</v>
          </cell>
          <cell r="T7">
            <v>-0.68518518518518512</v>
          </cell>
          <cell r="U7" t="str">
            <v/>
          </cell>
          <cell r="V7" t="str">
            <v/>
          </cell>
          <cell r="W7" t="str">
            <v/>
          </cell>
          <cell r="X7" t="str">
            <v/>
          </cell>
          <cell r="Y7" t="str">
            <v/>
          </cell>
          <cell r="Z7" t="str">
            <v/>
          </cell>
          <cell r="AA7" t="str">
            <v/>
          </cell>
          <cell r="AB7" t="str">
            <v/>
          </cell>
          <cell r="AC7" t="str">
            <v/>
          </cell>
          <cell r="AD7" t="str">
            <v/>
          </cell>
          <cell r="AE7">
            <v>-0.93570807993049521</v>
          </cell>
        </row>
        <row r="8">
          <cell r="C8">
            <v>213</v>
          </cell>
          <cell r="D8">
            <v>185</v>
          </cell>
          <cell r="E8">
            <v>143</v>
          </cell>
          <cell r="F8">
            <v>98</v>
          </cell>
          <cell r="G8">
            <v>133</v>
          </cell>
          <cell r="H8">
            <v>110</v>
          </cell>
          <cell r="I8">
            <v>102</v>
          </cell>
          <cell r="J8">
            <v>144</v>
          </cell>
          <cell r="K8">
            <v>80</v>
          </cell>
          <cell r="L8">
            <v>68</v>
          </cell>
          <cell r="M8">
            <v>55</v>
          </cell>
          <cell r="N8">
            <v>70</v>
          </cell>
          <cell r="O8">
            <v>1401</v>
          </cell>
          <cell r="S8">
            <v>24</v>
          </cell>
          <cell r="T8">
            <v>14</v>
          </cell>
          <cell r="U8">
            <v>10</v>
          </cell>
          <cell r="V8">
            <v>5</v>
          </cell>
          <cell r="W8">
            <v>11</v>
          </cell>
          <cell r="X8">
            <v>0</v>
          </cell>
          <cell r="Y8">
            <v>4</v>
          </cell>
          <cell r="Z8">
            <v>12</v>
          </cell>
          <cell r="AA8">
            <v>10</v>
          </cell>
          <cell r="AB8">
            <v>2</v>
          </cell>
          <cell r="AC8">
            <v>4</v>
          </cell>
          <cell r="AD8">
            <v>20</v>
          </cell>
          <cell r="AE8">
            <v>116</v>
          </cell>
        </row>
        <row r="9">
          <cell r="C9">
            <v>49</v>
          </cell>
          <cell r="D9">
            <v>52</v>
          </cell>
          <cell r="E9" t="str">
            <v/>
          </cell>
          <cell r="F9" t="str">
            <v/>
          </cell>
          <cell r="G9" t="str">
            <v/>
          </cell>
          <cell r="H9" t="str">
            <v/>
          </cell>
          <cell r="I9" t="str">
            <v/>
          </cell>
          <cell r="J9" t="str">
            <v/>
          </cell>
          <cell r="K9" t="str">
            <v/>
          </cell>
          <cell r="L9" t="str">
            <v/>
          </cell>
          <cell r="M9" t="str">
            <v/>
          </cell>
          <cell r="N9" t="str">
            <v/>
          </cell>
          <cell r="O9">
            <v>101</v>
          </cell>
          <cell r="S9">
            <v>15</v>
          </cell>
          <cell r="T9">
            <v>17</v>
          </cell>
          <cell r="U9" t="str">
            <v/>
          </cell>
          <cell r="V9" t="str">
            <v/>
          </cell>
          <cell r="W9" t="str">
            <v/>
          </cell>
          <cell r="X9" t="str">
            <v/>
          </cell>
          <cell r="Y9" t="str">
            <v/>
          </cell>
          <cell r="Z9" t="str">
            <v/>
          </cell>
          <cell r="AA9" t="str">
            <v/>
          </cell>
          <cell r="AB9" t="str">
            <v/>
          </cell>
          <cell r="AC9" t="str">
            <v/>
          </cell>
          <cell r="AD9" t="str">
            <v/>
          </cell>
          <cell r="AE9">
            <v>32</v>
          </cell>
        </row>
        <row r="10">
          <cell r="C10">
            <v>-0.7699530516431925</v>
          </cell>
          <cell r="D10">
            <v>-0.7189189189189189</v>
          </cell>
          <cell r="E10" t="str">
            <v/>
          </cell>
          <cell r="F10" t="str">
            <v/>
          </cell>
          <cell r="G10" t="str">
            <v/>
          </cell>
          <cell r="H10" t="str">
            <v/>
          </cell>
          <cell r="I10" t="str">
            <v/>
          </cell>
          <cell r="J10" t="str">
            <v/>
          </cell>
          <cell r="K10" t="str">
            <v/>
          </cell>
          <cell r="L10" t="str">
            <v/>
          </cell>
          <cell r="M10" t="str">
            <v/>
          </cell>
          <cell r="N10" t="str">
            <v/>
          </cell>
          <cell r="O10">
            <v>-0.92790863668807999</v>
          </cell>
          <cell r="S10">
            <v>-0.375</v>
          </cell>
          <cell r="T10">
            <v>0.21428571428571419</v>
          </cell>
          <cell r="U10" t="str">
            <v/>
          </cell>
          <cell r="V10" t="str">
            <v/>
          </cell>
          <cell r="W10" t="str">
            <v/>
          </cell>
          <cell r="X10" t="str">
            <v/>
          </cell>
          <cell r="Y10" t="str">
            <v/>
          </cell>
          <cell r="Z10" t="str">
            <v/>
          </cell>
          <cell r="AA10" t="str">
            <v/>
          </cell>
          <cell r="AB10" t="str">
            <v/>
          </cell>
          <cell r="AC10" t="str">
            <v/>
          </cell>
          <cell r="AD10" t="str">
            <v/>
          </cell>
          <cell r="AE10">
            <v>-0.72413793103448276</v>
          </cell>
        </row>
        <row r="11">
          <cell r="C11">
            <v>294</v>
          </cell>
          <cell r="D11">
            <v>157</v>
          </cell>
          <cell r="E11">
            <v>208</v>
          </cell>
          <cell r="F11">
            <v>134</v>
          </cell>
          <cell r="G11">
            <v>125</v>
          </cell>
          <cell r="H11">
            <v>93</v>
          </cell>
          <cell r="I11">
            <v>159</v>
          </cell>
          <cell r="J11">
            <v>97</v>
          </cell>
          <cell r="K11">
            <v>75</v>
          </cell>
          <cell r="L11">
            <v>46</v>
          </cell>
          <cell r="M11">
            <v>34</v>
          </cell>
          <cell r="N11">
            <v>27</v>
          </cell>
          <cell r="O11">
            <v>1449</v>
          </cell>
          <cell r="S11">
            <v>83</v>
          </cell>
          <cell r="T11">
            <v>65</v>
          </cell>
          <cell r="U11">
            <v>53</v>
          </cell>
          <cell r="V11">
            <v>28</v>
          </cell>
          <cell r="W11">
            <v>34</v>
          </cell>
          <cell r="X11">
            <v>13</v>
          </cell>
          <cell r="Y11">
            <v>20</v>
          </cell>
          <cell r="Z11">
            <v>25</v>
          </cell>
          <cell r="AA11">
            <v>7</v>
          </cell>
          <cell r="AB11">
            <v>5</v>
          </cell>
          <cell r="AC11">
            <v>3</v>
          </cell>
          <cell r="AD11">
            <v>10</v>
          </cell>
          <cell r="AE11">
            <v>346</v>
          </cell>
        </row>
        <row r="12">
          <cell r="C12">
            <v>27</v>
          </cell>
          <cell r="D12">
            <v>37</v>
          </cell>
          <cell r="E12" t="str">
            <v/>
          </cell>
          <cell r="F12" t="str">
            <v/>
          </cell>
          <cell r="G12" t="str">
            <v/>
          </cell>
          <cell r="H12" t="str">
            <v/>
          </cell>
          <cell r="I12" t="str">
            <v/>
          </cell>
          <cell r="J12" t="str">
            <v/>
          </cell>
          <cell r="K12" t="str">
            <v/>
          </cell>
          <cell r="L12" t="str">
            <v/>
          </cell>
          <cell r="M12" t="str">
            <v/>
          </cell>
          <cell r="N12" t="str">
            <v/>
          </cell>
          <cell r="O12">
            <v>64</v>
          </cell>
          <cell r="S12">
            <v>15</v>
          </cell>
          <cell r="T12">
            <v>6</v>
          </cell>
          <cell r="U12" t="str">
            <v/>
          </cell>
          <cell r="V12" t="str">
            <v/>
          </cell>
          <cell r="W12" t="str">
            <v/>
          </cell>
          <cell r="X12" t="str">
            <v/>
          </cell>
          <cell r="Y12" t="str">
            <v/>
          </cell>
          <cell r="Z12" t="str">
            <v/>
          </cell>
          <cell r="AA12" t="str">
            <v/>
          </cell>
          <cell r="AB12" t="str">
            <v/>
          </cell>
          <cell r="AC12" t="str">
            <v/>
          </cell>
          <cell r="AD12" t="str">
            <v/>
          </cell>
          <cell r="AE12">
            <v>21</v>
          </cell>
        </row>
        <row r="13">
          <cell r="C13">
            <v>-0.90816326530612246</v>
          </cell>
          <cell r="D13">
            <v>-0.76433121019108285</v>
          </cell>
          <cell r="E13" t="str">
            <v/>
          </cell>
          <cell r="F13" t="str">
            <v/>
          </cell>
          <cell r="G13" t="str">
            <v/>
          </cell>
          <cell r="H13" t="str">
            <v/>
          </cell>
          <cell r="I13" t="str">
            <v/>
          </cell>
          <cell r="J13" t="str">
            <v/>
          </cell>
          <cell r="K13" t="str">
            <v/>
          </cell>
          <cell r="L13" t="str">
            <v/>
          </cell>
          <cell r="M13" t="str">
            <v/>
          </cell>
          <cell r="N13" t="str">
            <v/>
          </cell>
          <cell r="O13">
            <v>-0.95583160800552103</v>
          </cell>
          <cell r="S13">
            <v>-0.81927710843373491</v>
          </cell>
          <cell r="T13">
            <v>-0.90769230769230769</v>
          </cell>
          <cell r="U13" t="str">
            <v/>
          </cell>
          <cell r="V13" t="str">
            <v/>
          </cell>
          <cell r="W13" t="str">
            <v/>
          </cell>
          <cell r="X13" t="str">
            <v/>
          </cell>
          <cell r="Y13" t="str">
            <v/>
          </cell>
          <cell r="Z13" t="str">
            <v/>
          </cell>
          <cell r="AA13" t="str">
            <v/>
          </cell>
          <cell r="AB13" t="str">
            <v/>
          </cell>
          <cell r="AC13" t="str">
            <v/>
          </cell>
          <cell r="AD13" t="str">
            <v/>
          </cell>
          <cell r="AE13">
            <v>-0.93930635838150289</v>
          </cell>
        </row>
        <row r="14">
          <cell r="C14">
            <v>166</v>
          </cell>
          <cell r="D14">
            <v>184</v>
          </cell>
          <cell r="E14">
            <v>260</v>
          </cell>
          <cell r="F14">
            <v>168</v>
          </cell>
          <cell r="G14">
            <v>153</v>
          </cell>
          <cell r="H14">
            <v>164</v>
          </cell>
          <cell r="I14">
            <v>182</v>
          </cell>
          <cell r="J14">
            <v>197</v>
          </cell>
          <cell r="K14">
            <v>130</v>
          </cell>
          <cell r="L14">
            <v>91</v>
          </cell>
          <cell r="M14">
            <v>92</v>
          </cell>
          <cell r="N14">
            <v>98</v>
          </cell>
          <cell r="O14">
            <v>1885</v>
          </cell>
          <cell r="S14">
            <v>23</v>
          </cell>
          <cell r="T14">
            <v>26</v>
          </cell>
          <cell r="U14">
            <v>39</v>
          </cell>
          <cell r="V14">
            <v>19</v>
          </cell>
          <cell r="W14">
            <v>16</v>
          </cell>
          <cell r="X14">
            <v>34</v>
          </cell>
          <cell r="Y14">
            <v>42</v>
          </cell>
          <cell r="Z14">
            <v>27</v>
          </cell>
          <cell r="AA14">
            <v>37</v>
          </cell>
          <cell r="AB14">
            <v>19</v>
          </cell>
          <cell r="AC14">
            <v>17</v>
          </cell>
          <cell r="AD14">
            <v>12</v>
          </cell>
          <cell r="AE14">
            <v>311</v>
          </cell>
        </row>
        <row r="15">
          <cell r="C15">
            <v>97</v>
          </cell>
          <cell r="D15">
            <v>141</v>
          </cell>
          <cell r="E15" t="str">
            <v/>
          </cell>
          <cell r="F15" t="str">
            <v/>
          </cell>
          <cell r="G15" t="str">
            <v/>
          </cell>
          <cell r="H15" t="str">
            <v/>
          </cell>
          <cell r="I15" t="str">
            <v/>
          </cell>
          <cell r="J15" t="str">
            <v/>
          </cell>
          <cell r="K15" t="str">
            <v/>
          </cell>
          <cell r="L15" t="str">
            <v/>
          </cell>
          <cell r="M15" t="str">
            <v/>
          </cell>
          <cell r="N15" t="str">
            <v/>
          </cell>
          <cell r="O15">
            <v>238</v>
          </cell>
          <cell r="S15">
            <v>19</v>
          </cell>
          <cell r="T15">
            <v>24</v>
          </cell>
          <cell r="U15" t="str">
            <v/>
          </cell>
          <cell r="V15" t="str">
            <v/>
          </cell>
          <cell r="W15" t="str">
            <v/>
          </cell>
          <cell r="X15" t="str">
            <v/>
          </cell>
          <cell r="Y15" t="str">
            <v/>
          </cell>
          <cell r="Z15" t="str">
            <v/>
          </cell>
          <cell r="AA15" t="str">
            <v/>
          </cell>
          <cell r="AB15" t="str">
            <v/>
          </cell>
          <cell r="AC15" t="str">
            <v/>
          </cell>
          <cell r="AD15" t="str">
            <v/>
          </cell>
          <cell r="AE15">
            <v>43</v>
          </cell>
        </row>
        <row r="16">
          <cell r="C16">
            <v>-0.41566265060240959</v>
          </cell>
          <cell r="D16">
            <v>-0.23369565217391308</v>
          </cell>
          <cell r="E16" t="str">
            <v/>
          </cell>
          <cell r="F16" t="str">
            <v/>
          </cell>
          <cell r="G16" t="str">
            <v/>
          </cell>
          <cell r="H16" t="str">
            <v/>
          </cell>
          <cell r="I16" t="str">
            <v/>
          </cell>
          <cell r="J16" t="str">
            <v/>
          </cell>
          <cell r="K16" t="str">
            <v/>
          </cell>
          <cell r="L16" t="str">
            <v/>
          </cell>
          <cell r="M16" t="str">
            <v/>
          </cell>
          <cell r="N16" t="str">
            <v/>
          </cell>
          <cell r="O16">
            <v>-0.87374005305039781</v>
          </cell>
          <cell r="S16">
            <v>-0.17391304347826086</v>
          </cell>
          <cell r="T16">
            <v>-7.6923076923076872E-2</v>
          </cell>
          <cell r="U16" t="str">
            <v/>
          </cell>
          <cell r="V16" t="str">
            <v/>
          </cell>
          <cell r="W16" t="str">
            <v/>
          </cell>
          <cell r="X16" t="str">
            <v/>
          </cell>
          <cell r="Y16" t="str">
            <v/>
          </cell>
          <cell r="Z16" t="str">
            <v/>
          </cell>
          <cell r="AA16" t="str">
            <v/>
          </cell>
          <cell r="AB16" t="str">
            <v/>
          </cell>
          <cell r="AC16" t="str">
            <v/>
          </cell>
          <cell r="AD16" t="str">
            <v/>
          </cell>
          <cell r="AE16">
            <v>-0.86173633440514474</v>
          </cell>
        </row>
        <row r="17">
          <cell r="C17">
            <v>1129</v>
          </cell>
          <cell r="D17">
            <v>954</v>
          </cell>
          <cell r="E17">
            <v>1092</v>
          </cell>
          <cell r="F17">
            <v>778</v>
          </cell>
          <cell r="G17">
            <v>709</v>
          </cell>
          <cell r="H17">
            <v>584</v>
          </cell>
          <cell r="I17">
            <v>661</v>
          </cell>
          <cell r="J17">
            <v>699</v>
          </cell>
          <cell r="K17">
            <v>559</v>
          </cell>
          <cell r="L17">
            <v>492</v>
          </cell>
          <cell r="M17">
            <v>448</v>
          </cell>
          <cell r="N17">
            <v>431</v>
          </cell>
          <cell r="O17">
            <v>8536</v>
          </cell>
          <cell r="S17">
            <v>258</v>
          </cell>
          <cell r="T17">
            <v>215</v>
          </cell>
          <cell r="U17">
            <v>247</v>
          </cell>
          <cell r="V17">
            <v>147</v>
          </cell>
          <cell r="W17">
            <v>182</v>
          </cell>
          <cell r="X17">
            <v>152</v>
          </cell>
          <cell r="Y17">
            <v>183</v>
          </cell>
          <cell r="Z17">
            <v>131</v>
          </cell>
          <cell r="AA17">
            <v>110</v>
          </cell>
          <cell r="AB17">
            <v>110</v>
          </cell>
          <cell r="AC17">
            <v>111</v>
          </cell>
          <cell r="AD17">
            <v>119</v>
          </cell>
          <cell r="AE17">
            <v>1965</v>
          </cell>
        </row>
        <row r="18">
          <cell r="C18">
            <v>344</v>
          </cell>
          <cell r="D18">
            <v>366</v>
          </cell>
          <cell r="E18" t="str">
            <v/>
          </cell>
          <cell r="F18" t="str">
            <v/>
          </cell>
          <cell r="G18" t="str">
            <v/>
          </cell>
          <cell r="H18" t="str">
            <v/>
          </cell>
          <cell r="I18" t="str">
            <v/>
          </cell>
          <cell r="J18" t="str">
            <v/>
          </cell>
          <cell r="K18" t="str">
            <v/>
          </cell>
          <cell r="L18" t="str">
            <v/>
          </cell>
          <cell r="M18" t="str">
            <v/>
          </cell>
          <cell r="N18" t="str">
            <v/>
          </cell>
          <cell r="O18">
            <v>710</v>
          </cell>
          <cell r="S18">
            <v>90</v>
          </cell>
          <cell r="T18">
            <v>81</v>
          </cell>
          <cell r="U18" t="str">
            <v/>
          </cell>
          <cell r="V18" t="str">
            <v/>
          </cell>
          <cell r="W18" t="str">
            <v/>
          </cell>
          <cell r="X18" t="str">
            <v/>
          </cell>
          <cell r="Y18" t="str">
            <v/>
          </cell>
          <cell r="Z18" t="str">
            <v/>
          </cell>
          <cell r="AA18" t="str">
            <v/>
          </cell>
          <cell r="AB18" t="str">
            <v/>
          </cell>
          <cell r="AC18" t="str">
            <v/>
          </cell>
          <cell r="AD18" t="str">
            <v/>
          </cell>
          <cell r="AE18">
            <v>171</v>
          </cell>
        </row>
        <row r="19">
          <cell r="C19">
            <v>-0.69530558015943311</v>
          </cell>
          <cell r="D19">
            <v>-0.61635220125786161</v>
          </cell>
          <cell r="E19" t="str">
            <v/>
          </cell>
          <cell r="F19" t="str">
            <v/>
          </cell>
          <cell r="G19" t="str">
            <v/>
          </cell>
          <cell r="H19" t="str">
            <v/>
          </cell>
          <cell r="I19" t="str">
            <v/>
          </cell>
          <cell r="J19" t="str">
            <v/>
          </cell>
          <cell r="K19" t="str">
            <v/>
          </cell>
          <cell r="L19" t="str">
            <v/>
          </cell>
          <cell r="M19" t="str">
            <v/>
          </cell>
          <cell r="N19" t="str">
            <v/>
          </cell>
          <cell r="O19">
            <v>-0.91682286785379574</v>
          </cell>
          <cell r="S19">
            <v>-0.65116279069767447</v>
          </cell>
          <cell r="T19">
            <v>-0.62325581395348839</v>
          </cell>
          <cell r="U19" t="str">
            <v/>
          </cell>
          <cell r="V19" t="str">
            <v/>
          </cell>
          <cell r="W19" t="str">
            <v/>
          </cell>
          <cell r="X19" t="str">
            <v/>
          </cell>
          <cell r="Y19" t="str">
            <v/>
          </cell>
          <cell r="Z19" t="str">
            <v/>
          </cell>
          <cell r="AA19" t="str">
            <v/>
          </cell>
          <cell r="AB19" t="str">
            <v/>
          </cell>
          <cell r="AC19" t="str">
            <v/>
          </cell>
          <cell r="AD19" t="str">
            <v/>
          </cell>
          <cell r="AE19">
            <v>-0.91297709923664128</v>
          </cell>
        </row>
      </sheetData>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row r="2">
          <cell r="G2">
            <v>0</v>
          </cell>
          <cell r="H2">
            <v>0</v>
          </cell>
          <cell r="I2" t="str">
            <v/>
          </cell>
          <cell r="J2" t="str">
            <v/>
          </cell>
          <cell r="K2" t="str">
            <v/>
          </cell>
          <cell r="L2" t="str">
            <v/>
          </cell>
          <cell r="M2" t="str">
            <v/>
          </cell>
          <cell r="N2" t="str">
            <v/>
          </cell>
          <cell r="O2" t="str">
            <v/>
          </cell>
          <cell r="P2" t="str">
            <v/>
          </cell>
          <cell r="Q2" t="str">
            <v/>
          </cell>
          <cell r="R2" t="str">
            <v/>
          </cell>
          <cell r="S2" t="str">
            <v/>
          </cell>
        </row>
        <row r="3">
          <cell r="G3">
            <v>0</v>
          </cell>
          <cell r="H3">
            <v>0</v>
          </cell>
          <cell r="I3" t="str">
            <v/>
          </cell>
          <cell r="J3" t="str">
            <v/>
          </cell>
          <cell r="K3" t="str">
            <v/>
          </cell>
          <cell r="L3" t="str">
            <v/>
          </cell>
          <cell r="M3" t="str">
            <v/>
          </cell>
          <cell r="N3" t="str">
            <v/>
          </cell>
          <cell r="O3" t="str">
            <v/>
          </cell>
          <cell r="P3" t="str">
            <v/>
          </cell>
          <cell r="Q3" t="str">
            <v/>
          </cell>
          <cell r="R3" t="str">
            <v/>
          </cell>
          <cell r="S3" t="str">
            <v/>
          </cell>
        </row>
        <row r="4">
          <cell r="G4">
            <v>12</v>
          </cell>
          <cell r="H4">
            <v>12</v>
          </cell>
          <cell r="I4" t="str">
            <v/>
          </cell>
          <cell r="J4" t="str">
            <v/>
          </cell>
          <cell r="K4" t="str">
            <v/>
          </cell>
          <cell r="L4" t="str">
            <v/>
          </cell>
          <cell r="M4" t="str">
            <v/>
          </cell>
          <cell r="N4" t="str">
            <v/>
          </cell>
          <cell r="O4" t="str">
            <v/>
          </cell>
          <cell r="P4" t="str">
            <v/>
          </cell>
          <cell r="Q4" t="str">
            <v/>
          </cell>
          <cell r="R4" t="str">
            <v/>
          </cell>
          <cell r="S4" t="str">
            <v/>
          </cell>
        </row>
        <row r="5">
          <cell r="G5">
            <v>0</v>
          </cell>
          <cell r="H5">
            <v>0</v>
          </cell>
          <cell r="I5" t="str">
            <v/>
          </cell>
          <cell r="J5" t="str">
            <v/>
          </cell>
          <cell r="K5" t="str">
            <v/>
          </cell>
          <cell r="L5" t="str">
            <v/>
          </cell>
          <cell r="M5" t="str">
            <v/>
          </cell>
          <cell r="N5" t="str">
            <v/>
          </cell>
          <cell r="O5" t="str">
            <v/>
          </cell>
          <cell r="P5" t="str">
            <v/>
          </cell>
          <cell r="Q5" t="str">
            <v/>
          </cell>
          <cell r="R5" t="str">
            <v/>
          </cell>
          <cell r="S5" t="str">
            <v/>
          </cell>
        </row>
        <row r="6">
          <cell r="G6">
            <v>0</v>
          </cell>
          <cell r="H6">
            <v>0</v>
          </cell>
          <cell r="I6" t="str">
            <v/>
          </cell>
          <cell r="J6" t="str">
            <v/>
          </cell>
          <cell r="K6" t="str">
            <v/>
          </cell>
          <cell r="L6" t="str">
            <v/>
          </cell>
          <cell r="M6" t="str">
            <v/>
          </cell>
          <cell r="N6" t="str">
            <v/>
          </cell>
          <cell r="O6" t="str">
            <v/>
          </cell>
          <cell r="P6" t="str">
            <v/>
          </cell>
          <cell r="Q6" t="str">
            <v/>
          </cell>
          <cell r="R6" t="str">
            <v/>
          </cell>
          <cell r="S6" t="str">
            <v/>
          </cell>
        </row>
        <row r="7">
          <cell r="G7">
            <v>0.5</v>
          </cell>
          <cell r="H7">
            <v>0.5</v>
          </cell>
          <cell r="I7" t="str">
            <v/>
          </cell>
          <cell r="J7" t="str">
            <v/>
          </cell>
          <cell r="K7" t="str">
            <v/>
          </cell>
          <cell r="L7" t="str">
            <v/>
          </cell>
          <cell r="M7" t="str">
            <v/>
          </cell>
          <cell r="N7" t="str">
            <v/>
          </cell>
          <cell r="O7" t="str">
            <v/>
          </cell>
          <cell r="P7" t="str">
            <v/>
          </cell>
          <cell r="Q7" t="str">
            <v/>
          </cell>
          <cell r="R7" t="str">
            <v/>
          </cell>
          <cell r="S7" t="str">
            <v/>
          </cell>
        </row>
        <row r="8">
          <cell r="G8">
            <v>0</v>
          </cell>
          <cell r="H8">
            <v>37</v>
          </cell>
          <cell r="I8" t="str">
            <v/>
          </cell>
          <cell r="J8" t="str">
            <v/>
          </cell>
          <cell r="K8" t="str">
            <v/>
          </cell>
          <cell r="L8" t="str">
            <v/>
          </cell>
          <cell r="M8" t="str">
            <v/>
          </cell>
          <cell r="N8" t="str">
            <v/>
          </cell>
          <cell r="O8" t="str">
            <v/>
          </cell>
          <cell r="P8" t="str">
            <v/>
          </cell>
          <cell r="Q8" t="str">
            <v/>
          </cell>
          <cell r="R8" t="str">
            <v/>
          </cell>
          <cell r="S8" t="str">
            <v/>
          </cell>
        </row>
        <row r="9">
          <cell r="G9">
            <v>0</v>
          </cell>
          <cell r="H9">
            <v>19</v>
          </cell>
          <cell r="I9" t="str">
            <v/>
          </cell>
          <cell r="J9" t="str">
            <v/>
          </cell>
          <cell r="K9" t="str">
            <v/>
          </cell>
          <cell r="L9" t="str">
            <v/>
          </cell>
          <cell r="M9" t="str">
            <v/>
          </cell>
          <cell r="N9" t="str">
            <v/>
          </cell>
          <cell r="O9" t="str">
            <v/>
          </cell>
          <cell r="P9" t="str">
            <v/>
          </cell>
          <cell r="Q9" t="str">
            <v/>
          </cell>
          <cell r="R9" t="str">
            <v/>
          </cell>
          <cell r="S9" t="str">
            <v/>
          </cell>
        </row>
        <row r="10">
          <cell r="G10">
            <v>12</v>
          </cell>
          <cell r="H10">
            <v>12</v>
          </cell>
          <cell r="I10" t="str">
            <v/>
          </cell>
          <cell r="J10" t="str">
            <v/>
          </cell>
          <cell r="K10" t="str">
            <v/>
          </cell>
          <cell r="L10" t="str">
            <v/>
          </cell>
          <cell r="M10" t="str">
            <v/>
          </cell>
          <cell r="N10" t="str">
            <v/>
          </cell>
          <cell r="O10" t="str">
            <v/>
          </cell>
          <cell r="P10" t="str">
            <v/>
          </cell>
          <cell r="Q10" t="str">
            <v/>
          </cell>
          <cell r="R10" t="str">
            <v/>
          </cell>
          <cell r="S10" t="str">
            <v/>
          </cell>
        </row>
        <row r="11">
          <cell r="G11">
            <v>0</v>
          </cell>
          <cell r="H11">
            <v>4.3899999999999997</v>
          </cell>
          <cell r="I11" t="str">
            <v/>
          </cell>
          <cell r="J11" t="str">
            <v/>
          </cell>
          <cell r="K11" t="str">
            <v/>
          </cell>
          <cell r="L11" t="str">
            <v/>
          </cell>
          <cell r="M11" t="str">
            <v/>
          </cell>
          <cell r="N11" t="str">
            <v/>
          </cell>
          <cell r="O11" t="str">
            <v/>
          </cell>
          <cell r="P11" t="str">
            <v/>
          </cell>
          <cell r="Q11" t="str">
            <v/>
          </cell>
          <cell r="R11" t="str">
            <v/>
          </cell>
          <cell r="S11" t="str">
            <v/>
          </cell>
        </row>
        <row r="12">
          <cell r="G12">
            <v>0</v>
          </cell>
          <cell r="H12">
            <v>2.2000000000000002</v>
          </cell>
          <cell r="I12" t="str">
            <v/>
          </cell>
          <cell r="J12" t="str">
            <v/>
          </cell>
          <cell r="K12" t="str">
            <v/>
          </cell>
          <cell r="L12" t="str">
            <v/>
          </cell>
          <cell r="M12" t="str">
            <v/>
          </cell>
          <cell r="N12" t="str">
            <v/>
          </cell>
          <cell r="O12" t="str">
            <v/>
          </cell>
          <cell r="P12" t="str">
            <v/>
          </cell>
          <cell r="Q12" t="str">
            <v/>
          </cell>
          <cell r="R12" t="str">
            <v/>
          </cell>
          <cell r="S12" t="str">
            <v/>
          </cell>
        </row>
        <row r="13">
          <cell r="G13">
            <v>0.5</v>
          </cell>
          <cell r="H13">
            <v>0.5</v>
          </cell>
          <cell r="I13" t="str">
            <v/>
          </cell>
          <cell r="J13" t="str">
            <v/>
          </cell>
          <cell r="K13" t="str">
            <v/>
          </cell>
          <cell r="L13" t="str">
            <v/>
          </cell>
          <cell r="M13" t="str">
            <v/>
          </cell>
          <cell r="N13" t="str">
            <v/>
          </cell>
          <cell r="O13" t="str">
            <v/>
          </cell>
          <cell r="P13" t="str">
            <v/>
          </cell>
          <cell r="Q13" t="str">
            <v/>
          </cell>
          <cell r="R13" t="str">
            <v/>
          </cell>
          <cell r="S13" t="str">
            <v/>
          </cell>
        </row>
        <row r="14">
          <cell r="G14">
            <v>0</v>
          </cell>
          <cell r="H14">
            <v>0</v>
          </cell>
          <cell r="I14" t="str">
            <v/>
          </cell>
          <cell r="J14" t="str">
            <v/>
          </cell>
          <cell r="K14" t="str">
            <v/>
          </cell>
          <cell r="L14" t="str">
            <v/>
          </cell>
          <cell r="M14" t="str">
            <v/>
          </cell>
          <cell r="N14" t="str">
            <v/>
          </cell>
          <cell r="O14" t="str">
            <v/>
          </cell>
          <cell r="P14" t="str">
            <v/>
          </cell>
          <cell r="Q14" t="str">
            <v/>
          </cell>
          <cell r="R14" t="str">
            <v/>
          </cell>
          <cell r="S14" t="str">
            <v/>
          </cell>
        </row>
        <row r="15">
          <cell r="G15">
            <v>0</v>
          </cell>
          <cell r="H15">
            <v>0</v>
          </cell>
          <cell r="I15" t="str">
            <v/>
          </cell>
          <cell r="J15" t="str">
            <v/>
          </cell>
          <cell r="K15" t="str">
            <v/>
          </cell>
          <cell r="L15" t="str">
            <v/>
          </cell>
          <cell r="M15" t="str">
            <v/>
          </cell>
          <cell r="N15" t="str">
            <v/>
          </cell>
          <cell r="O15" t="str">
            <v/>
          </cell>
          <cell r="P15" t="str">
            <v/>
          </cell>
          <cell r="Q15" t="str">
            <v/>
          </cell>
          <cell r="R15" t="str">
            <v/>
          </cell>
          <cell r="S15" t="str">
            <v/>
          </cell>
        </row>
        <row r="16">
          <cell r="G16">
            <v>12</v>
          </cell>
          <cell r="H16">
            <v>12</v>
          </cell>
          <cell r="I16" t="str">
            <v/>
          </cell>
          <cell r="J16" t="str">
            <v/>
          </cell>
          <cell r="K16" t="str">
            <v/>
          </cell>
          <cell r="L16" t="str">
            <v/>
          </cell>
          <cell r="M16" t="str">
            <v/>
          </cell>
          <cell r="N16" t="str">
            <v/>
          </cell>
          <cell r="O16" t="str">
            <v/>
          </cell>
          <cell r="P16" t="str">
            <v/>
          </cell>
          <cell r="Q16" t="str">
            <v/>
          </cell>
          <cell r="R16" t="str">
            <v/>
          </cell>
          <cell r="S16" t="str">
            <v/>
          </cell>
        </row>
        <row r="17">
          <cell r="G17">
            <v>0</v>
          </cell>
          <cell r="H17">
            <v>0</v>
          </cell>
          <cell r="I17" t="str">
            <v/>
          </cell>
          <cell r="J17" t="str">
            <v/>
          </cell>
          <cell r="K17" t="str">
            <v/>
          </cell>
          <cell r="L17" t="str">
            <v/>
          </cell>
          <cell r="M17" t="str">
            <v/>
          </cell>
          <cell r="N17" t="str">
            <v/>
          </cell>
          <cell r="O17" t="str">
            <v/>
          </cell>
          <cell r="P17" t="str">
            <v/>
          </cell>
          <cell r="Q17" t="str">
            <v/>
          </cell>
          <cell r="R17" t="str">
            <v/>
          </cell>
          <cell r="S17" t="str">
            <v/>
          </cell>
        </row>
        <row r="18">
          <cell r="G18">
            <v>0</v>
          </cell>
          <cell r="H18">
            <v>0</v>
          </cell>
          <cell r="I18" t="str">
            <v/>
          </cell>
          <cell r="J18" t="str">
            <v/>
          </cell>
          <cell r="K18" t="str">
            <v/>
          </cell>
          <cell r="L18" t="str">
            <v/>
          </cell>
          <cell r="M18" t="str">
            <v/>
          </cell>
          <cell r="N18" t="str">
            <v/>
          </cell>
          <cell r="O18" t="str">
            <v/>
          </cell>
          <cell r="P18" t="str">
            <v/>
          </cell>
          <cell r="Q18" t="str">
            <v/>
          </cell>
          <cell r="R18" t="str">
            <v/>
          </cell>
          <cell r="S18" t="str">
            <v/>
          </cell>
        </row>
        <row r="19">
          <cell r="G19">
            <v>0.5</v>
          </cell>
          <cell r="H19">
            <v>0.5</v>
          </cell>
          <cell r="I19" t="str">
            <v/>
          </cell>
          <cell r="J19" t="str">
            <v/>
          </cell>
          <cell r="K19" t="str">
            <v/>
          </cell>
          <cell r="L19" t="str">
            <v/>
          </cell>
          <cell r="M19" t="str">
            <v/>
          </cell>
          <cell r="N19" t="str">
            <v/>
          </cell>
          <cell r="O19" t="str">
            <v/>
          </cell>
          <cell r="P19" t="str">
            <v/>
          </cell>
          <cell r="Q19" t="str">
            <v/>
          </cell>
          <cell r="R19" t="str">
            <v/>
          </cell>
          <cell r="S19" t="str">
            <v/>
          </cell>
        </row>
        <row r="20">
          <cell r="G20">
            <v>0</v>
          </cell>
          <cell r="H20">
            <v>0</v>
          </cell>
          <cell r="I20" t="str">
            <v/>
          </cell>
          <cell r="J20" t="str">
            <v/>
          </cell>
          <cell r="K20" t="str">
            <v/>
          </cell>
          <cell r="L20" t="str">
            <v/>
          </cell>
          <cell r="M20" t="str">
            <v/>
          </cell>
          <cell r="N20" t="str">
            <v/>
          </cell>
          <cell r="O20" t="str">
            <v/>
          </cell>
          <cell r="P20" t="str">
            <v/>
          </cell>
          <cell r="Q20" t="str">
            <v/>
          </cell>
          <cell r="R20" t="str">
            <v/>
          </cell>
          <cell r="S20" t="str">
            <v/>
          </cell>
        </row>
        <row r="21">
          <cell r="G21">
            <v>0</v>
          </cell>
          <cell r="H21">
            <v>0</v>
          </cell>
          <cell r="I21" t="str">
            <v/>
          </cell>
          <cell r="J21" t="str">
            <v/>
          </cell>
          <cell r="K21" t="str">
            <v/>
          </cell>
          <cell r="L21" t="str">
            <v/>
          </cell>
          <cell r="M21" t="str">
            <v/>
          </cell>
          <cell r="N21" t="str">
            <v/>
          </cell>
          <cell r="O21" t="str">
            <v/>
          </cell>
          <cell r="P21" t="str">
            <v/>
          </cell>
          <cell r="Q21" t="str">
            <v/>
          </cell>
          <cell r="R21" t="str">
            <v/>
          </cell>
          <cell r="S21" t="str">
            <v/>
          </cell>
        </row>
        <row r="22">
          <cell r="G22">
            <v>12</v>
          </cell>
          <cell r="H22">
            <v>12</v>
          </cell>
          <cell r="I22" t="str">
            <v/>
          </cell>
          <cell r="J22" t="str">
            <v/>
          </cell>
          <cell r="K22" t="str">
            <v/>
          </cell>
          <cell r="L22" t="str">
            <v/>
          </cell>
          <cell r="M22" t="str">
            <v/>
          </cell>
          <cell r="N22" t="str">
            <v/>
          </cell>
          <cell r="O22" t="str">
            <v/>
          </cell>
          <cell r="P22" t="str">
            <v/>
          </cell>
          <cell r="Q22" t="str">
            <v/>
          </cell>
          <cell r="R22" t="str">
            <v/>
          </cell>
          <cell r="S22" t="str">
            <v/>
          </cell>
        </row>
        <row r="23">
          <cell r="G23">
            <v>0</v>
          </cell>
          <cell r="H23">
            <v>0</v>
          </cell>
          <cell r="I23" t="str">
            <v/>
          </cell>
          <cell r="J23" t="str">
            <v/>
          </cell>
          <cell r="K23" t="str">
            <v/>
          </cell>
          <cell r="L23" t="str">
            <v/>
          </cell>
          <cell r="M23" t="str">
            <v/>
          </cell>
          <cell r="N23" t="str">
            <v/>
          </cell>
          <cell r="O23" t="str">
            <v/>
          </cell>
          <cell r="P23" t="str">
            <v/>
          </cell>
          <cell r="Q23" t="str">
            <v/>
          </cell>
          <cell r="R23" t="str">
            <v/>
          </cell>
          <cell r="S23" t="str">
            <v/>
          </cell>
        </row>
        <row r="24">
          <cell r="G24">
            <v>0</v>
          </cell>
          <cell r="H24">
            <v>0</v>
          </cell>
          <cell r="I24" t="str">
            <v/>
          </cell>
          <cell r="J24" t="str">
            <v/>
          </cell>
          <cell r="K24" t="str">
            <v/>
          </cell>
          <cell r="L24" t="str">
            <v/>
          </cell>
          <cell r="M24" t="str">
            <v/>
          </cell>
          <cell r="N24" t="str">
            <v/>
          </cell>
          <cell r="O24" t="str">
            <v/>
          </cell>
          <cell r="P24" t="str">
            <v/>
          </cell>
          <cell r="Q24" t="str">
            <v/>
          </cell>
          <cell r="R24" t="str">
            <v/>
          </cell>
          <cell r="S24" t="str">
            <v/>
          </cell>
        </row>
        <row r="25">
          <cell r="G25">
            <v>0.5</v>
          </cell>
          <cell r="H25">
            <v>0.5</v>
          </cell>
          <cell r="I25" t="str">
            <v/>
          </cell>
          <cell r="J25" t="str">
            <v/>
          </cell>
          <cell r="K25" t="str">
            <v/>
          </cell>
          <cell r="L25" t="str">
            <v/>
          </cell>
          <cell r="M25" t="str">
            <v/>
          </cell>
          <cell r="N25" t="str">
            <v/>
          </cell>
          <cell r="O25" t="str">
            <v/>
          </cell>
          <cell r="P25" t="str">
            <v/>
          </cell>
          <cell r="Q25" t="str">
            <v/>
          </cell>
          <cell r="R25" t="str">
            <v/>
          </cell>
          <cell r="S25" t="str">
            <v/>
          </cell>
        </row>
        <row r="26">
          <cell r="G26">
            <v>0</v>
          </cell>
          <cell r="H26">
            <v>0</v>
          </cell>
          <cell r="I26" t="str">
            <v/>
          </cell>
          <cell r="J26" t="str">
            <v/>
          </cell>
          <cell r="K26" t="str">
            <v/>
          </cell>
          <cell r="L26" t="str">
            <v/>
          </cell>
          <cell r="M26" t="str">
            <v/>
          </cell>
          <cell r="N26" t="str">
            <v/>
          </cell>
          <cell r="O26" t="str">
            <v/>
          </cell>
          <cell r="P26" t="str">
            <v/>
          </cell>
          <cell r="Q26" t="str">
            <v/>
          </cell>
          <cell r="R26" t="str">
            <v/>
          </cell>
          <cell r="S26" t="str">
            <v/>
          </cell>
        </row>
        <row r="27">
          <cell r="G27">
            <v>0</v>
          </cell>
          <cell r="H27">
            <v>0</v>
          </cell>
          <cell r="I27" t="str">
            <v/>
          </cell>
          <cell r="J27" t="str">
            <v/>
          </cell>
          <cell r="K27" t="str">
            <v/>
          </cell>
          <cell r="L27" t="str">
            <v/>
          </cell>
          <cell r="M27" t="str">
            <v/>
          </cell>
          <cell r="N27" t="str">
            <v/>
          </cell>
          <cell r="O27" t="str">
            <v/>
          </cell>
          <cell r="P27" t="str">
            <v/>
          </cell>
          <cell r="Q27" t="str">
            <v/>
          </cell>
          <cell r="R27" t="str">
            <v/>
          </cell>
          <cell r="S27" t="str">
            <v/>
          </cell>
        </row>
        <row r="28">
          <cell r="G28">
            <v>12</v>
          </cell>
          <cell r="H28">
            <v>12</v>
          </cell>
          <cell r="I28" t="str">
            <v/>
          </cell>
          <cell r="J28" t="str">
            <v/>
          </cell>
          <cell r="K28" t="str">
            <v/>
          </cell>
          <cell r="L28" t="str">
            <v/>
          </cell>
          <cell r="M28" t="str">
            <v/>
          </cell>
          <cell r="N28" t="str">
            <v/>
          </cell>
          <cell r="O28" t="str">
            <v/>
          </cell>
          <cell r="P28" t="str">
            <v/>
          </cell>
          <cell r="Q28" t="str">
            <v/>
          </cell>
          <cell r="R28" t="str">
            <v/>
          </cell>
          <cell r="S28" t="str">
            <v/>
          </cell>
        </row>
        <row r="29">
          <cell r="G29">
            <v>0</v>
          </cell>
          <cell r="H29">
            <v>0</v>
          </cell>
          <cell r="I29" t="str">
            <v/>
          </cell>
          <cell r="J29" t="str">
            <v/>
          </cell>
          <cell r="K29" t="str">
            <v/>
          </cell>
          <cell r="L29" t="str">
            <v/>
          </cell>
          <cell r="M29" t="str">
            <v/>
          </cell>
          <cell r="N29" t="str">
            <v/>
          </cell>
          <cell r="O29" t="str">
            <v/>
          </cell>
          <cell r="P29" t="str">
            <v/>
          </cell>
          <cell r="Q29" t="str">
            <v/>
          </cell>
          <cell r="R29" t="str">
            <v/>
          </cell>
          <cell r="S29" t="str">
            <v/>
          </cell>
        </row>
        <row r="30">
          <cell r="G30">
            <v>0</v>
          </cell>
          <cell r="H30">
            <v>0</v>
          </cell>
          <cell r="I30" t="str">
            <v/>
          </cell>
          <cell r="J30" t="str">
            <v/>
          </cell>
          <cell r="K30" t="str">
            <v/>
          </cell>
          <cell r="L30" t="str">
            <v/>
          </cell>
          <cell r="M30" t="str">
            <v/>
          </cell>
          <cell r="N30" t="str">
            <v/>
          </cell>
          <cell r="O30" t="str">
            <v/>
          </cell>
          <cell r="P30" t="str">
            <v/>
          </cell>
          <cell r="Q30" t="str">
            <v/>
          </cell>
          <cell r="R30" t="str">
            <v/>
          </cell>
          <cell r="S30" t="str">
            <v/>
          </cell>
        </row>
        <row r="31">
          <cell r="G31">
            <v>0.5</v>
          </cell>
          <cell r="H31">
            <v>0.5</v>
          </cell>
          <cell r="I31" t="str">
            <v/>
          </cell>
          <cell r="J31" t="str">
            <v/>
          </cell>
          <cell r="K31" t="str">
            <v/>
          </cell>
          <cell r="L31" t="str">
            <v/>
          </cell>
          <cell r="M31" t="str">
            <v/>
          </cell>
          <cell r="N31" t="str">
            <v/>
          </cell>
          <cell r="O31" t="str">
            <v/>
          </cell>
          <cell r="P31" t="str">
            <v/>
          </cell>
          <cell r="Q31" t="str">
            <v/>
          </cell>
          <cell r="R31" t="str">
            <v/>
          </cell>
          <cell r="S31" t="str">
            <v/>
          </cell>
        </row>
        <row r="32">
          <cell r="G32">
            <v>0</v>
          </cell>
          <cell r="H32">
            <v>0</v>
          </cell>
          <cell r="I32" t="str">
            <v/>
          </cell>
          <cell r="J32" t="str">
            <v/>
          </cell>
          <cell r="K32" t="str">
            <v/>
          </cell>
          <cell r="L32" t="str">
            <v/>
          </cell>
          <cell r="M32" t="str">
            <v/>
          </cell>
          <cell r="N32" t="str">
            <v/>
          </cell>
          <cell r="O32" t="str">
            <v/>
          </cell>
          <cell r="P32" t="str">
            <v/>
          </cell>
          <cell r="Q32" t="str">
            <v/>
          </cell>
          <cell r="R32" t="str">
            <v/>
          </cell>
          <cell r="S32" t="str">
            <v/>
          </cell>
        </row>
        <row r="33">
          <cell r="G33">
            <v>0</v>
          </cell>
          <cell r="H33">
            <v>0</v>
          </cell>
          <cell r="I33" t="str">
            <v/>
          </cell>
          <cell r="J33" t="str">
            <v/>
          </cell>
          <cell r="K33" t="str">
            <v/>
          </cell>
          <cell r="L33" t="str">
            <v/>
          </cell>
          <cell r="M33" t="str">
            <v/>
          </cell>
          <cell r="N33" t="str">
            <v/>
          </cell>
          <cell r="O33" t="str">
            <v/>
          </cell>
          <cell r="P33" t="str">
            <v/>
          </cell>
          <cell r="Q33" t="str">
            <v/>
          </cell>
          <cell r="R33" t="str">
            <v/>
          </cell>
          <cell r="S33" t="str">
            <v/>
          </cell>
        </row>
        <row r="34">
          <cell r="G34">
            <v>12</v>
          </cell>
          <cell r="H34">
            <v>12</v>
          </cell>
          <cell r="I34" t="str">
            <v/>
          </cell>
          <cell r="J34" t="str">
            <v/>
          </cell>
          <cell r="K34" t="str">
            <v/>
          </cell>
          <cell r="L34" t="str">
            <v/>
          </cell>
          <cell r="M34" t="str">
            <v/>
          </cell>
          <cell r="N34" t="str">
            <v/>
          </cell>
          <cell r="O34" t="str">
            <v/>
          </cell>
          <cell r="P34" t="str">
            <v/>
          </cell>
          <cell r="Q34" t="str">
            <v/>
          </cell>
          <cell r="R34" t="str">
            <v/>
          </cell>
          <cell r="S34" t="str">
            <v/>
          </cell>
        </row>
        <row r="35">
          <cell r="G35">
            <v>0</v>
          </cell>
          <cell r="H35">
            <v>0</v>
          </cell>
          <cell r="I35" t="str">
            <v/>
          </cell>
          <cell r="J35" t="str">
            <v/>
          </cell>
          <cell r="K35" t="str">
            <v/>
          </cell>
          <cell r="L35" t="str">
            <v/>
          </cell>
          <cell r="M35" t="str">
            <v/>
          </cell>
          <cell r="N35" t="str">
            <v/>
          </cell>
          <cell r="O35" t="str">
            <v/>
          </cell>
          <cell r="P35" t="str">
            <v/>
          </cell>
          <cell r="Q35" t="str">
            <v/>
          </cell>
          <cell r="R35" t="str">
            <v/>
          </cell>
          <cell r="S35" t="str">
            <v/>
          </cell>
        </row>
        <row r="36">
          <cell r="G36">
            <v>0</v>
          </cell>
          <cell r="H36">
            <v>0</v>
          </cell>
          <cell r="I36" t="str">
            <v/>
          </cell>
          <cell r="J36" t="str">
            <v/>
          </cell>
          <cell r="K36" t="str">
            <v/>
          </cell>
          <cell r="L36" t="str">
            <v/>
          </cell>
          <cell r="M36" t="str">
            <v/>
          </cell>
          <cell r="N36" t="str">
            <v/>
          </cell>
          <cell r="O36" t="str">
            <v/>
          </cell>
          <cell r="P36" t="str">
            <v/>
          </cell>
          <cell r="Q36" t="str">
            <v/>
          </cell>
          <cell r="R36" t="str">
            <v/>
          </cell>
          <cell r="S36" t="str">
            <v/>
          </cell>
        </row>
        <row r="37">
          <cell r="G37">
            <v>0.5</v>
          </cell>
          <cell r="H37">
            <v>0.5</v>
          </cell>
          <cell r="I37" t="str">
            <v/>
          </cell>
          <cell r="J37" t="str">
            <v/>
          </cell>
          <cell r="K37" t="str">
            <v/>
          </cell>
          <cell r="L37" t="str">
            <v/>
          </cell>
          <cell r="M37" t="str">
            <v/>
          </cell>
          <cell r="N37" t="str">
            <v/>
          </cell>
          <cell r="O37" t="str">
            <v/>
          </cell>
          <cell r="P37" t="str">
            <v/>
          </cell>
          <cell r="Q37" t="str">
            <v/>
          </cell>
          <cell r="R37" t="str">
            <v/>
          </cell>
          <cell r="S37" t="str">
            <v/>
          </cell>
        </row>
        <row r="38">
          <cell r="G38">
            <v>0</v>
          </cell>
          <cell r="H38">
            <v>0</v>
          </cell>
          <cell r="I38" t="str">
            <v/>
          </cell>
          <cell r="J38" t="str">
            <v/>
          </cell>
          <cell r="K38" t="str">
            <v/>
          </cell>
          <cell r="L38" t="str">
            <v/>
          </cell>
          <cell r="M38" t="str">
            <v/>
          </cell>
          <cell r="N38" t="str">
            <v/>
          </cell>
          <cell r="O38" t="str">
            <v/>
          </cell>
          <cell r="P38" t="str">
            <v/>
          </cell>
          <cell r="Q38" t="str">
            <v/>
          </cell>
          <cell r="R38" t="str">
            <v/>
          </cell>
          <cell r="S38" t="str">
            <v/>
          </cell>
        </row>
        <row r="39">
          <cell r="G39">
            <v>0</v>
          </cell>
          <cell r="H39">
            <v>0</v>
          </cell>
          <cell r="I39" t="str">
            <v/>
          </cell>
          <cell r="J39" t="str">
            <v/>
          </cell>
          <cell r="K39" t="str">
            <v/>
          </cell>
          <cell r="L39" t="str">
            <v/>
          </cell>
          <cell r="M39" t="str">
            <v/>
          </cell>
          <cell r="N39" t="str">
            <v/>
          </cell>
          <cell r="O39" t="str">
            <v/>
          </cell>
          <cell r="P39" t="str">
            <v/>
          </cell>
          <cell r="Q39" t="str">
            <v/>
          </cell>
          <cell r="R39" t="str">
            <v/>
          </cell>
          <cell r="S39" t="str">
            <v/>
          </cell>
        </row>
        <row r="40">
          <cell r="G40">
            <v>12</v>
          </cell>
          <cell r="H40">
            <v>12</v>
          </cell>
          <cell r="I40" t="str">
            <v/>
          </cell>
          <cell r="J40" t="str">
            <v/>
          </cell>
          <cell r="K40" t="str">
            <v/>
          </cell>
          <cell r="L40" t="str">
            <v/>
          </cell>
          <cell r="M40" t="str">
            <v/>
          </cell>
          <cell r="N40" t="str">
            <v/>
          </cell>
          <cell r="O40" t="str">
            <v/>
          </cell>
          <cell r="P40" t="str">
            <v/>
          </cell>
          <cell r="Q40" t="str">
            <v/>
          </cell>
          <cell r="R40" t="str">
            <v/>
          </cell>
          <cell r="S40" t="str">
            <v/>
          </cell>
        </row>
        <row r="41">
          <cell r="G41">
            <v>0</v>
          </cell>
          <cell r="H41">
            <v>0</v>
          </cell>
          <cell r="I41" t="str">
            <v/>
          </cell>
          <cell r="J41" t="str">
            <v/>
          </cell>
          <cell r="K41" t="str">
            <v/>
          </cell>
          <cell r="L41" t="str">
            <v/>
          </cell>
          <cell r="M41" t="str">
            <v/>
          </cell>
          <cell r="N41" t="str">
            <v/>
          </cell>
          <cell r="O41" t="str">
            <v/>
          </cell>
          <cell r="P41" t="str">
            <v/>
          </cell>
          <cell r="Q41" t="str">
            <v/>
          </cell>
          <cell r="R41" t="str">
            <v/>
          </cell>
          <cell r="S41" t="str">
            <v/>
          </cell>
        </row>
        <row r="42">
          <cell r="G42">
            <v>0</v>
          </cell>
          <cell r="H42">
            <v>0</v>
          </cell>
          <cell r="I42" t="str">
            <v/>
          </cell>
          <cell r="J42" t="str">
            <v/>
          </cell>
          <cell r="K42" t="str">
            <v/>
          </cell>
          <cell r="L42" t="str">
            <v/>
          </cell>
          <cell r="M42" t="str">
            <v/>
          </cell>
          <cell r="N42" t="str">
            <v/>
          </cell>
          <cell r="O42" t="str">
            <v/>
          </cell>
          <cell r="P42" t="str">
            <v/>
          </cell>
          <cell r="Q42" t="str">
            <v/>
          </cell>
          <cell r="R42" t="str">
            <v/>
          </cell>
          <cell r="S42" t="str">
            <v/>
          </cell>
        </row>
        <row r="43">
          <cell r="G43">
            <v>0.5</v>
          </cell>
          <cell r="H43">
            <v>0.5</v>
          </cell>
          <cell r="I43" t="str">
            <v/>
          </cell>
          <cell r="J43" t="str">
            <v/>
          </cell>
          <cell r="K43" t="str">
            <v/>
          </cell>
          <cell r="L43" t="str">
            <v/>
          </cell>
          <cell r="M43" t="str">
            <v/>
          </cell>
          <cell r="N43" t="str">
            <v/>
          </cell>
          <cell r="O43" t="str">
            <v/>
          </cell>
          <cell r="P43" t="str">
            <v/>
          </cell>
          <cell r="Q43" t="str">
            <v/>
          </cell>
          <cell r="R43" t="str">
            <v/>
          </cell>
          <cell r="S43" t="str">
            <v/>
          </cell>
        </row>
        <row r="44">
          <cell r="G44">
            <v>0</v>
          </cell>
          <cell r="H44">
            <v>0</v>
          </cell>
          <cell r="I44" t="str">
            <v/>
          </cell>
          <cell r="J44" t="str">
            <v/>
          </cell>
          <cell r="K44" t="str">
            <v/>
          </cell>
          <cell r="L44" t="str">
            <v/>
          </cell>
          <cell r="M44" t="str">
            <v/>
          </cell>
          <cell r="N44" t="str">
            <v/>
          </cell>
          <cell r="O44" t="str">
            <v/>
          </cell>
          <cell r="P44" t="str">
            <v/>
          </cell>
          <cell r="Q44" t="str">
            <v/>
          </cell>
          <cell r="R44" t="str">
            <v/>
          </cell>
          <cell r="S44" t="str">
            <v/>
          </cell>
        </row>
        <row r="45">
          <cell r="G45">
            <v>0</v>
          </cell>
          <cell r="H45">
            <v>0</v>
          </cell>
          <cell r="I45" t="str">
            <v/>
          </cell>
          <cell r="J45" t="str">
            <v/>
          </cell>
          <cell r="K45" t="str">
            <v/>
          </cell>
          <cell r="L45" t="str">
            <v/>
          </cell>
          <cell r="M45" t="str">
            <v/>
          </cell>
          <cell r="N45" t="str">
            <v/>
          </cell>
          <cell r="O45" t="str">
            <v/>
          </cell>
          <cell r="P45" t="str">
            <v/>
          </cell>
          <cell r="Q45" t="str">
            <v/>
          </cell>
          <cell r="R45" t="str">
            <v/>
          </cell>
          <cell r="S45" t="str">
            <v/>
          </cell>
        </row>
        <row r="46">
          <cell r="G46">
            <v>12</v>
          </cell>
          <cell r="H46">
            <v>12</v>
          </cell>
          <cell r="I46" t="str">
            <v/>
          </cell>
          <cell r="J46" t="str">
            <v/>
          </cell>
          <cell r="K46" t="str">
            <v/>
          </cell>
          <cell r="L46" t="str">
            <v/>
          </cell>
          <cell r="M46" t="str">
            <v/>
          </cell>
          <cell r="N46" t="str">
            <v/>
          </cell>
          <cell r="O46" t="str">
            <v/>
          </cell>
          <cell r="P46" t="str">
            <v/>
          </cell>
          <cell r="Q46" t="str">
            <v/>
          </cell>
          <cell r="R46" t="str">
            <v/>
          </cell>
          <cell r="S46" t="str">
            <v/>
          </cell>
        </row>
        <row r="47">
          <cell r="G47">
            <v>0</v>
          </cell>
          <cell r="H47">
            <v>0</v>
          </cell>
          <cell r="I47" t="str">
            <v/>
          </cell>
          <cell r="J47" t="str">
            <v/>
          </cell>
          <cell r="K47" t="str">
            <v/>
          </cell>
          <cell r="L47" t="str">
            <v/>
          </cell>
          <cell r="M47" t="str">
            <v/>
          </cell>
          <cell r="N47" t="str">
            <v/>
          </cell>
          <cell r="O47" t="str">
            <v/>
          </cell>
          <cell r="P47" t="str">
            <v/>
          </cell>
          <cell r="Q47" t="str">
            <v/>
          </cell>
          <cell r="R47" t="str">
            <v/>
          </cell>
          <cell r="S47" t="str">
            <v/>
          </cell>
        </row>
        <row r="48">
          <cell r="G48">
            <v>0</v>
          </cell>
          <cell r="H48">
            <v>0</v>
          </cell>
          <cell r="I48" t="str">
            <v/>
          </cell>
          <cell r="J48" t="str">
            <v/>
          </cell>
          <cell r="K48" t="str">
            <v/>
          </cell>
          <cell r="L48" t="str">
            <v/>
          </cell>
          <cell r="M48" t="str">
            <v/>
          </cell>
          <cell r="N48" t="str">
            <v/>
          </cell>
          <cell r="O48" t="str">
            <v/>
          </cell>
          <cell r="P48" t="str">
            <v/>
          </cell>
          <cell r="Q48" t="str">
            <v/>
          </cell>
          <cell r="R48" t="str">
            <v/>
          </cell>
          <cell r="S48" t="str">
            <v/>
          </cell>
        </row>
        <row r="49">
          <cell r="G49">
            <v>0.5</v>
          </cell>
          <cell r="H49">
            <v>0.5</v>
          </cell>
          <cell r="I49" t="str">
            <v/>
          </cell>
          <cell r="J49" t="str">
            <v/>
          </cell>
          <cell r="K49" t="str">
            <v/>
          </cell>
          <cell r="L49" t="str">
            <v/>
          </cell>
          <cell r="M49" t="str">
            <v/>
          </cell>
          <cell r="N49" t="str">
            <v/>
          </cell>
          <cell r="O49" t="str">
            <v/>
          </cell>
          <cell r="P49" t="str">
            <v/>
          </cell>
          <cell r="Q49" t="str">
            <v/>
          </cell>
          <cell r="R49" t="str">
            <v/>
          </cell>
          <cell r="S49" t="str">
            <v/>
          </cell>
        </row>
        <row r="50">
          <cell r="G50">
            <v>0</v>
          </cell>
          <cell r="H50">
            <v>0</v>
          </cell>
          <cell r="I50" t="str">
            <v/>
          </cell>
          <cell r="J50" t="str">
            <v/>
          </cell>
          <cell r="K50" t="str">
            <v/>
          </cell>
          <cell r="L50" t="str">
            <v/>
          </cell>
          <cell r="M50" t="str">
            <v/>
          </cell>
          <cell r="N50" t="str">
            <v/>
          </cell>
          <cell r="O50" t="str">
            <v/>
          </cell>
          <cell r="P50" t="str">
            <v/>
          </cell>
          <cell r="Q50" t="str">
            <v/>
          </cell>
          <cell r="R50" t="str">
            <v/>
          </cell>
          <cell r="S50" t="str">
            <v/>
          </cell>
        </row>
        <row r="51">
          <cell r="G51">
            <v>0</v>
          </cell>
          <cell r="H51">
            <v>0</v>
          </cell>
          <cell r="I51" t="str">
            <v/>
          </cell>
          <cell r="J51" t="str">
            <v/>
          </cell>
          <cell r="K51" t="str">
            <v/>
          </cell>
          <cell r="L51" t="str">
            <v/>
          </cell>
          <cell r="M51" t="str">
            <v/>
          </cell>
          <cell r="N51" t="str">
            <v/>
          </cell>
          <cell r="O51" t="str">
            <v/>
          </cell>
          <cell r="P51" t="str">
            <v/>
          </cell>
          <cell r="Q51" t="str">
            <v/>
          </cell>
          <cell r="R51" t="str">
            <v/>
          </cell>
          <cell r="S51" t="str">
            <v/>
          </cell>
        </row>
        <row r="52">
          <cell r="G52">
            <v>12</v>
          </cell>
          <cell r="H52">
            <v>12</v>
          </cell>
          <cell r="I52" t="str">
            <v/>
          </cell>
          <cell r="J52" t="str">
            <v/>
          </cell>
          <cell r="K52" t="str">
            <v/>
          </cell>
          <cell r="L52" t="str">
            <v/>
          </cell>
          <cell r="M52" t="str">
            <v/>
          </cell>
          <cell r="N52" t="str">
            <v/>
          </cell>
          <cell r="O52" t="str">
            <v/>
          </cell>
          <cell r="P52" t="str">
            <v/>
          </cell>
          <cell r="Q52" t="str">
            <v/>
          </cell>
          <cell r="R52" t="str">
            <v/>
          </cell>
          <cell r="S52" t="str">
            <v/>
          </cell>
        </row>
        <row r="53">
          <cell r="G53">
            <v>0</v>
          </cell>
          <cell r="H53">
            <v>0</v>
          </cell>
          <cell r="I53" t="str">
            <v/>
          </cell>
          <cell r="J53" t="str">
            <v/>
          </cell>
          <cell r="K53" t="str">
            <v/>
          </cell>
          <cell r="L53" t="str">
            <v/>
          </cell>
          <cell r="M53" t="str">
            <v/>
          </cell>
          <cell r="N53" t="str">
            <v/>
          </cell>
          <cell r="O53" t="str">
            <v/>
          </cell>
          <cell r="P53" t="str">
            <v/>
          </cell>
          <cell r="Q53" t="str">
            <v/>
          </cell>
          <cell r="R53" t="str">
            <v/>
          </cell>
          <cell r="S53" t="str">
            <v/>
          </cell>
        </row>
        <row r="54">
          <cell r="G54">
            <v>0</v>
          </cell>
          <cell r="H54">
            <v>0</v>
          </cell>
          <cell r="I54" t="str">
            <v/>
          </cell>
          <cell r="J54" t="str">
            <v/>
          </cell>
          <cell r="K54" t="str">
            <v/>
          </cell>
          <cell r="L54" t="str">
            <v/>
          </cell>
          <cell r="M54" t="str">
            <v/>
          </cell>
          <cell r="N54" t="str">
            <v/>
          </cell>
          <cell r="O54" t="str">
            <v/>
          </cell>
          <cell r="P54" t="str">
            <v/>
          </cell>
          <cell r="Q54" t="str">
            <v/>
          </cell>
          <cell r="R54" t="str">
            <v/>
          </cell>
          <cell r="S54" t="str">
            <v/>
          </cell>
        </row>
        <row r="55">
          <cell r="G55">
            <v>0.5</v>
          </cell>
          <cell r="H55">
            <v>0.5</v>
          </cell>
          <cell r="I55" t="str">
            <v/>
          </cell>
          <cell r="J55" t="str">
            <v/>
          </cell>
          <cell r="K55" t="str">
            <v/>
          </cell>
          <cell r="L55" t="str">
            <v/>
          </cell>
          <cell r="M55" t="str">
            <v/>
          </cell>
          <cell r="N55" t="str">
            <v/>
          </cell>
          <cell r="O55" t="str">
            <v/>
          </cell>
          <cell r="P55" t="str">
            <v/>
          </cell>
          <cell r="Q55" t="str">
            <v/>
          </cell>
          <cell r="R55" t="str">
            <v/>
          </cell>
          <cell r="S55" t="str">
            <v/>
          </cell>
        </row>
        <row r="56">
          <cell r="G56">
            <v>0</v>
          </cell>
          <cell r="H56">
            <v>0</v>
          </cell>
          <cell r="I56" t="str">
            <v/>
          </cell>
          <cell r="J56" t="str">
            <v/>
          </cell>
          <cell r="K56" t="str">
            <v/>
          </cell>
          <cell r="L56" t="str">
            <v/>
          </cell>
          <cell r="M56" t="str">
            <v/>
          </cell>
          <cell r="N56" t="str">
            <v/>
          </cell>
          <cell r="O56" t="str">
            <v/>
          </cell>
          <cell r="P56" t="str">
            <v/>
          </cell>
          <cell r="Q56" t="str">
            <v/>
          </cell>
          <cell r="R56" t="str">
            <v/>
          </cell>
          <cell r="S56" t="str">
            <v/>
          </cell>
        </row>
        <row r="57">
          <cell r="G57">
            <v>0</v>
          </cell>
          <cell r="H57">
            <v>0</v>
          </cell>
          <cell r="I57" t="str">
            <v/>
          </cell>
          <cell r="J57" t="str">
            <v/>
          </cell>
          <cell r="K57" t="str">
            <v/>
          </cell>
          <cell r="L57" t="str">
            <v/>
          </cell>
          <cell r="M57" t="str">
            <v/>
          </cell>
          <cell r="N57" t="str">
            <v/>
          </cell>
          <cell r="O57" t="str">
            <v/>
          </cell>
          <cell r="P57" t="str">
            <v/>
          </cell>
          <cell r="Q57" t="str">
            <v/>
          </cell>
          <cell r="R57" t="str">
            <v/>
          </cell>
          <cell r="S57" t="str">
            <v/>
          </cell>
        </row>
        <row r="58">
          <cell r="G58">
            <v>12</v>
          </cell>
          <cell r="H58">
            <v>12</v>
          </cell>
          <cell r="I58" t="str">
            <v/>
          </cell>
          <cell r="J58" t="str">
            <v/>
          </cell>
          <cell r="K58" t="str">
            <v/>
          </cell>
          <cell r="L58" t="str">
            <v/>
          </cell>
          <cell r="M58" t="str">
            <v/>
          </cell>
          <cell r="N58" t="str">
            <v/>
          </cell>
          <cell r="O58" t="str">
            <v/>
          </cell>
          <cell r="P58" t="str">
            <v/>
          </cell>
          <cell r="Q58" t="str">
            <v/>
          </cell>
          <cell r="R58" t="str">
            <v/>
          </cell>
          <cell r="S58" t="str">
            <v/>
          </cell>
        </row>
        <row r="59">
          <cell r="G59">
            <v>0</v>
          </cell>
          <cell r="H59">
            <v>0</v>
          </cell>
          <cell r="I59" t="str">
            <v/>
          </cell>
          <cell r="J59" t="str">
            <v/>
          </cell>
          <cell r="K59" t="str">
            <v/>
          </cell>
          <cell r="L59" t="str">
            <v/>
          </cell>
          <cell r="M59" t="str">
            <v/>
          </cell>
          <cell r="N59" t="str">
            <v/>
          </cell>
          <cell r="O59" t="str">
            <v/>
          </cell>
          <cell r="P59" t="str">
            <v/>
          </cell>
          <cell r="Q59" t="str">
            <v/>
          </cell>
          <cell r="R59" t="str">
            <v/>
          </cell>
          <cell r="S59" t="str">
            <v/>
          </cell>
        </row>
        <row r="60">
          <cell r="G60">
            <v>0</v>
          </cell>
          <cell r="H60">
            <v>0</v>
          </cell>
          <cell r="I60" t="str">
            <v/>
          </cell>
          <cell r="J60" t="str">
            <v/>
          </cell>
          <cell r="K60" t="str">
            <v/>
          </cell>
          <cell r="L60" t="str">
            <v/>
          </cell>
          <cell r="M60" t="str">
            <v/>
          </cell>
          <cell r="N60" t="str">
            <v/>
          </cell>
          <cell r="O60" t="str">
            <v/>
          </cell>
          <cell r="P60" t="str">
            <v/>
          </cell>
          <cell r="Q60" t="str">
            <v/>
          </cell>
          <cell r="R60" t="str">
            <v/>
          </cell>
          <cell r="S60" t="str">
            <v/>
          </cell>
        </row>
        <row r="61">
          <cell r="G61">
            <v>0.5</v>
          </cell>
          <cell r="H61">
            <v>0.5</v>
          </cell>
          <cell r="I61" t="str">
            <v/>
          </cell>
          <cell r="J61" t="str">
            <v/>
          </cell>
          <cell r="K61" t="str">
            <v/>
          </cell>
          <cell r="L61" t="str">
            <v/>
          </cell>
          <cell r="M61" t="str">
            <v/>
          </cell>
          <cell r="N61" t="str">
            <v/>
          </cell>
          <cell r="O61" t="str">
            <v/>
          </cell>
          <cell r="P61" t="str">
            <v/>
          </cell>
          <cell r="Q61" t="str">
            <v/>
          </cell>
          <cell r="R61" t="str">
            <v/>
          </cell>
          <cell r="S61" t="str">
            <v/>
          </cell>
        </row>
        <row r="62">
          <cell r="G62">
            <v>0</v>
          </cell>
          <cell r="H62">
            <v>5</v>
          </cell>
          <cell r="I62" t="str">
            <v/>
          </cell>
          <cell r="J62" t="str">
            <v/>
          </cell>
          <cell r="K62" t="str">
            <v/>
          </cell>
          <cell r="L62" t="str">
            <v/>
          </cell>
          <cell r="M62" t="str">
            <v/>
          </cell>
          <cell r="N62" t="str">
            <v/>
          </cell>
          <cell r="O62" t="str">
            <v/>
          </cell>
          <cell r="P62" t="str">
            <v/>
          </cell>
          <cell r="Q62" t="str">
            <v/>
          </cell>
          <cell r="R62" t="str">
            <v/>
          </cell>
          <cell r="S62" t="str">
            <v/>
          </cell>
        </row>
        <row r="63">
          <cell r="G63">
            <v>0</v>
          </cell>
          <cell r="H63">
            <v>3</v>
          </cell>
          <cell r="I63" t="str">
            <v/>
          </cell>
          <cell r="J63" t="str">
            <v/>
          </cell>
          <cell r="K63" t="str">
            <v/>
          </cell>
          <cell r="L63" t="str">
            <v/>
          </cell>
          <cell r="M63" t="str">
            <v/>
          </cell>
          <cell r="N63" t="str">
            <v/>
          </cell>
          <cell r="O63" t="str">
            <v/>
          </cell>
          <cell r="P63" t="str">
            <v/>
          </cell>
          <cell r="Q63" t="str">
            <v/>
          </cell>
          <cell r="R63" t="str">
            <v/>
          </cell>
          <cell r="S63" t="str">
            <v/>
          </cell>
        </row>
        <row r="64">
          <cell r="G64">
            <v>12</v>
          </cell>
          <cell r="H64">
            <v>12</v>
          </cell>
          <cell r="I64" t="str">
            <v/>
          </cell>
          <cell r="J64" t="str">
            <v/>
          </cell>
          <cell r="K64" t="str">
            <v/>
          </cell>
          <cell r="L64" t="str">
            <v/>
          </cell>
          <cell r="M64" t="str">
            <v/>
          </cell>
          <cell r="N64" t="str">
            <v/>
          </cell>
          <cell r="O64" t="str">
            <v/>
          </cell>
          <cell r="P64" t="str">
            <v/>
          </cell>
          <cell r="Q64" t="str">
            <v/>
          </cell>
          <cell r="R64" t="str">
            <v/>
          </cell>
          <cell r="S64" t="str">
            <v/>
          </cell>
        </row>
        <row r="65">
          <cell r="G65">
            <v>0</v>
          </cell>
          <cell r="H65">
            <v>0.65</v>
          </cell>
          <cell r="I65" t="str">
            <v/>
          </cell>
          <cell r="J65" t="str">
            <v/>
          </cell>
          <cell r="K65" t="str">
            <v/>
          </cell>
          <cell r="L65" t="str">
            <v/>
          </cell>
          <cell r="M65" t="str">
            <v/>
          </cell>
          <cell r="N65" t="str">
            <v/>
          </cell>
          <cell r="O65" t="str">
            <v/>
          </cell>
          <cell r="P65" t="str">
            <v/>
          </cell>
          <cell r="Q65" t="str">
            <v/>
          </cell>
          <cell r="R65" t="str">
            <v/>
          </cell>
          <cell r="S65" t="str">
            <v/>
          </cell>
        </row>
        <row r="66">
          <cell r="G66">
            <v>0</v>
          </cell>
          <cell r="H66">
            <v>0.32</v>
          </cell>
          <cell r="I66" t="str">
            <v/>
          </cell>
          <cell r="J66" t="str">
            <v/>
          </cell>
          <cell r="K66" t="str">
            <v/>
          </cell>
          <cell r="L66" t="str">
            <v/>
          </cell>
          <cell r="M66" t="str">
            <v/>
          </cell>
          <cell r="N66" t="str">
            <v/>
          </cell>
          <cell r="O66" t="str">
            <v/>
          </cell>
          <cell r="P66" t="str">
            <v/>
          </cell>
          <cell r="Q66" t="str">
            <v/>
          </cell>
          <cell r="R66" t="str">
            <v/>
          </cell>
          <cell r="S66" t="str">
            <v/>
          </cell>
        </row>
        <row r="67">
          <cell r="G67">
            <v>0.5</v>
          </cell>
          <cell r="H67">
            <v>0.5</v>
          </cell>
          <cell r="I67" t="str">
            <v/>
          </cell>
          <cell r="J67" t="str">
            <v/>
          </cell>
          <cell r="K67" t="str">
            <v/>
          </cell>
          <cell r="L67" t="str">
            <v/>
          </cell>
          <cell r="M67" t="str">
            <v/>
          </cell>
          <cell r="N67" t="str">
            <v/>
          </cell>
          <cell r="O67" t="str">
            <v/>
          </cell>
          <cell r="P67" t="str">
            <v/>
          </cell>
          <cell r="Q67" t="str">
            <v/>
          </cell>
          <cell r="R67" t="str">
            <v/>
          </cell>
          <cell r="S67" t="str">
            <v/>
          </cell>
        </row>
        <row r="70">
          <cell r="G70">
            <v>24</v>
          </cell>
          <cell r="H70">
            <v>0</v>
          </cell>
          <cell r="I70" t="str">
            <v/>
          </cell>
          <cell r="J70" t="str">
            <v/>
          </cell>
          <cell r="K70" t="str">
            <v/>
          </cell>
          <cell r="L70" t="str">
            <v/>
          </cell>
          <cell r="M70" t="str">
            <v/>
          </cell>
          <cell r="N70" t="str">
            <v/>
          </cell>
          <cell r="O70" t="str">
            <v/>
          </cell>
          <cell r="P70" t="str">
            <v/>
          </cell>
          <cell r="Q70" t="str">
            <v/>
          </cell>
          <cell r="R70" t="str">
            <v/>
          </cell>
          <cell r="S70" t="str">
            <v/>
          </cell>
        </row>
        <row r="71">
          <cell r="G71">
            <v>24</v>
          </cell>
          <cell r="H71">
            <v>15</v>
          </cell>
          <cell r="I71" t="str">
            <v/>
          </cell>
          <cell r="J71" t="str">
            <v/>
          </cell>
          <cell r="K71" t="str">
            <v/>
          </cell>
          <cell r="L71" t="str">
            <v/>
          </cell>
          <cell r="M71" t="str">
            <v/>
          </cell>
          <cell r="N71" t="str">
            <v/>
          </cell>
          <cell r="O71" t="str">
            <v/>
          </cell>
          <cell r="P71" t="str">
            <v/>
          </cell>
          <cell r="Q71" t="str">
            <v/>
          </cell>
          <cell r="R71" t="str">
            <v/>
          </cell>
          <cell r="S71" t="str">
            <v/>
          </cell>
        </row>
        <row r="72">
          <cell r="G72">
            <v>19</v>
          </cell>
          <cell r="H72">
            <v>19</v>
          </cell>
          <cell r="I72" t="str">
            <v/>
          </cell>
          <cell r="J72" t="str">
            <v/>
          </cell>
          <cell r="K72" t="str">
            <v/>
          </cell>
          <cell r="L72" t="str">
            <v/>
          </cell>
          <cell r="M72" t="str">
            <v/>
          </cell>
          <cell r="N72" t="str">
            <v/>
          </cell>
          <cell r="O72" t="str">
            <v/>
          </cell>
          <cell r="P72" t="str">
            <v/>
          </cell>
          <cell r="Q72" t="str">
            <v/>
          </cell>
          <cell r="R72" t="str">
            <v/>
          </cell>
          <cell r="S72" t="str">
            <v/>
          </cell>
        </row>
        <row r="73">
          <cell r="G73">
            <v>2.99</v>
          </cell>
          <cell r="H73">
            <v>0</v>
          </cell>
          <cell r="I73" t="str">
            <v/>
          </cell>
          <cell r="J73" t="str">
            <v/>
          </cell>
          <cell r="K73" t="str">
            <v/>
          </cell>
          <cell r="L73" t="str">
            <v/>
          </cell>
          <cell r="M73" t="str">
            <v/>
          </cell>
          <cell r="N73" t="str">
            <v/>
          </cell>
          <cell r="O73" t="str">
            <v/>
          </cell>
          <cell r="P73" t="str">
            <v/>
          </cell>
          <cell r="Q73" t="str">
            <v/>
          </cell>
          <cell r="R73" t="str">
            <v/>
          </cell>
          <cell r="S73" t="str">
            <v/>
          </cell>
        </row>
        <row r="74">
          <cell r="G74">
            <v>2.99</v>
          </cell>
          <cell r="H74">
            <v>1.82</v>
          </cell>
          <cell r="I74" t="str">
            <v/>
          </cell>
          <cell r="J74" t="str">
            <v/>
          </cell>
          <cell r="K74" t="str">
            <v/>
          </cell>
          <cell r="L74" t="str">
            <v/>
          </cell>
          <cell r="M74" t="str">
            <v/>
          </cell>
          <cell r="N74" t="str">
            <v/>
          </cell>
          <cell r="O74" t="str">
            <v/>
          </cell>
          <cell r="P74" t="str">
            <v/>
          </cell>
          <cell r="Q74" t="str">
            <v/>
          </cell>
          <cell r="R74" t="str">
            <v/>
          </cell>
          <cell r="S74" t="str">
            <v/>
          </cell>
        </row>
        <row r="75">
          <cell r="G75">
            <v>1.1299999999999999</v>
          </cell>
          <cell r="H75">
            <v>1.1299999999999999</v>
          </cell>
          <cell r="I75" t="str">
            <v/>
          </cell>
          <cell r="J75" t="str">
            <v/>
          </cell>
          <cell r="K75" t="str">
            <v/>
          </cell>
          <cell r="L75" t="str">
            <v/>
          </cell>
          <cell r="M75" t="str">
            <v/>
          </cell>
          <cell r="N75" t="str">
            <v/>
          </cell>
          <cell r="O75" t="str">
            <v/>
          </cell>
          <cell r="P75" t="str">
            <v/>
          </cell>
          <cell r="Q75" t="str">
            <v/>
          </cell>
          <cell r="R75" t="str">
            <v/>
          </cell>
          <cell r="S75" t="str">
            <v/>
          </cell>
        </row>
        <row r="76">
          <cell r="G76">
            <v>7</v>
          </cell>
          <cell r="H76">
            <v>0</v>
          </cell>
          <cell r="I76" t="str">
            <v/>
          </cell>
          <cell r="J76" t="str">
            <v/>
          </cell>
          <cell r="K76" t="str">
            <v/>
          </cell>
          <cell r="L76" t="str">
            <v/>
          </cell>
          <cell r="M76" t="str">
            <v/>
          </cell>
          <cell r="N76" t="str">
            <v/>
          </cell>
          <cell r="O76" t="str">
            <v/>
          </cell>
          <cell r="P76" t="str">
            <v/>
          </cell>
          <cell r="Q76" t="str">
            <v/>
          </cell>
          <cell r="R76" t="str">
            <v/>
          </cell>
          <cell r="S76" t="str">
            <v/>
          </cell>
        </row>
        <row r="77">
          <cell r="G77">
            <v>7</v>
          </cell>
          <cell r="H77">
            <v>3</v>
          </cell>
          <cell r="I77" t="str">
            <v/>
          </cell>
          <cell r="J77" t="str">
            <v/>
          </cell>
          <cell r="K77" t="str">
            <v/>
          </cell>
          <cell r="L77" t="str">
            <v/>
          </cell>
          <cell r="M77" t="str">
            <v/>
          </cell>
          <cell r="N77" t="str">
            <v/>
          </cell>
          <cell r="O77" t="str">
            <v/>
          </cell>
          <cell r="P77" t="str">
            <v/>
          </cell>
          <cell r="Q77" t="str">
            <v/>
          </cell>
          <cell r="R77" t="str">
            <v/>
          </cell>
          <cell r="S77" t="str">
            <v/>
          </cell>
        </row>
        <row r="78">
          <cell r="G78">
            <v>19</v>
          </cell>
          <cell r="H78">
            <v>19</v>
          </cell>
          <cell r="I78" t="str">
            <v/>
          </cell>
          <cell r="J78" t="str">
            <v/>
          </cell>
          <cell r="K78" t="str">
            <v/>
          </cell>
          <cell r="L78" t="str">
            <v/>
          </cell>
          <cell r="M78" t="str">
            <v/>
          </cell>
          <cell r="N78" t="str">
            <v/>
          </cell>
          <cell r="O78" t="str">
            <v/>
          </cell>
          <cell r="P78" t="str">
            <v/>
          </cell>
          <cell r="Q78" t="str">
            <v/>
          </cell>
          <cell r="R78" t="str">
            <v/>
          </cell>
          <cell r="S78" t="str">
            <v/>
          </cell>
        </row>
        <row r="79">
          <cell r="G79">
            <v>2.2999999999999998</v>
          </cell>
          <cell r="H79">
            <v>0</v>
          </cell>
          <cell r="I79" t="str">
            <v/>
          </cell>
          <cell r="J79" t="str">
            <v/>
          </cell>
          <cell r="K79" t="str">
            <v/>
          </cell>
          <cell r="L79" t="str">
            <v/>
          </cell>
          <cell r="M79" t="str">
            <v/>
          </cell>
          <cell r="N79" t="str">
            <v/>
          </cell>
          <cell r="O79" t="str">
            <v/>
          </cell>
          <cell r="P79" t="str">
            <v/>
          </cell>
          <cell r="Q79" t="str">
            <v/>
          </cell>
          <cell r="R79" t="str">
            <v/>
          </cell>
          <cell r="S79" t="str">
            <v/>
          </cell>
        </row>
        <row r="80">
          <cell r="G80">
            <v>2.2999999999999998</v>
          </cell>
          <cell r="H80">
            <v>0.86</v>
          </cell>
          <cell r="I80" t="str">
            <v/>
          </cell>
          <cell r="J80" t="str">
            <v/>
          </cell>
          <cell r="K80" t="str">
            <v/>
          </cell>
          <cell r="L80" t="str">
            <v/>
          </cell>
          <cell r="M80" t="str">
            <v/>
          </cell>
          <cell r="N80" t="str">
            <v/>
          </cell>
          <cell r="O80" t="str">
            <v/>
          </cell>
          <cell r="P80" t="str">
            <v/>
          </cell>
          <cell r="Q80" t="str">
            <v/>
          </cell>
          <cell r="R80" t="str">
            <v/>
          </cell>
          <cell r="S80" t="str">
            <v/>
          </cell>
        </row>
        <row r="81">
          <cell r="G81">
            <v>1.1299999999999999</v>
          </cell>
          <cell r="H81">
            <v>1.1299999999999999</v>
          </cell>
          <cell r="I81" t="str">
            <v/>
          </cell>
          <cell r="J81" t="str">
            <v/>
          </cell>
          <cell r="K81" t="str">
            <v/>
          </cell>
          <cell r="L81" t="str">
            <v/>
          </cell>
          <cell r="M81" t="str">
            <v/>
          </cell>
          <cell r="N81" t="str">
            <v/>
          </cell>
          <cell r="O81" t="str">
            <v/>
          </cell>
          <cell r="P81" t="str">
            <v/>
          </cell>
          <cell r="Q81" t="str">
            <v/>
          </cell>
          <cell r="R81" t="str">
            <v/>
          </cell>
          <cell r="S81" t="str">
            <v/>
          </cell>
        </row>
        <row r="82">
          <cell r="G82">
            <v>6</v>
          </cell>
          <cell r="H82">
            <v>0</v>
          </cell>
          <cell r="I82" t="str">
            <v/>
          </cell>
          <cell r="J82" t="str">
            <v/>
          </cell>
          <cell r="K82" t="str">
            <v/>
          </cell>
          <cell r="L82" t="str">
            <v/>
          </cell>
          <cell r="M82" t="str">
            <v/>
          </cell>
          <cell r="N82" t="str">
            <v/>
          </cell>
          <cell r="O82" t="str">
            <v/>
          </cell>
          <cell r="P82" t="str">
            <v/>
          </cell>
          <cell r="Q82" t="str">
            <v/>
          </cell>
          <cell r="R82" t="str">
            <v/>
          </cell>
          <cell r="S82" t="str">
            <v/>
          </cell>
        </row>
        <row r="83">
          <cell r="G83">
            <v>6</v>
          </cell>
          <cell r="H83">
            <v>3</v>
          </cell>
          <cell r="I83" t="str">
            <v/>
          </cell>
          <cell r="J83" t="str">
            <v/>
          </cell>
          <cell r="K83" t="str">
            <v/>
          </cell>
          <cell r="L83" t="str">
            <v/>
          </cell>
          <cell r="M83" t="str">
            <v/>
          </cell>
          <cell r="N83" t="str">
            <v/>
          </cell>
          <cell r="O83" t="str">
            <v/>
          </cell>
          <cell r="P83" t="str">
            <v/>
          </cell>
          <cell r="Q83" t="str">
            <v/>
          </cell>
          <cell r="R83" t="str">
            <v/>
          </cell>
          <cell r="S83" t="str">
            <v/>
          </cell>
        </row>
        <row r="84">
          <cell r="G84">
            <v>19</v>
          </cell>
          <cell r="H84">
            <v>19</v>
          </cell>
          <cell r="I84" t="str">
            <v/>
          </cell>
          <cell r="J84" t="str">
            <v/>
          </cell>
          <cell r="K84" t="str">
            <v/>
          </cell>
          <cell r="L84" t="str">
            <v/>
          </cell>
          <cell r="M84" t="str">
            <v/>
          </cell>
          <cell r="N84" t="str">
            <v/>
          </cell>
          <cell r="O84" t="str">
            <v/>
          </cell>
          <cell r="P84" t="str">
            <v/>
          </cell>
          <cell r="Q84" t="str">
            <v/>
          </cell>
          <cell r="R84" t="str">
            <v/>
          </cell>
          <cell r="S84" t="str">
            <v/>
          </cell>
        </row>
        <row r="85">
          <cell r="G85">
            <v>1.29</v>
          </cell>
          <cell r="H85">
            <v>0</v>
          </cell>
          <cell r="I85" t="str">
            <v/>
          </cell>
          <cell r="J85" t="str">
            <v/>
          </cell>
          <cell r="K85" t="str">
            <v/>
          </cell>
          <cell r="L85" t="str">
            <v/>
          </cell>
          <cell r="M85" t="str">
            <v/>
          </cell>
          <cell r="N85" t="str">
            <v/>
          </cell>
          <cell r="O85" t="str">
            <v/>
          </cell>
          <cell r="P85" t="str">
            <v/>
          </cell>
          <cell r="Q85" t="str">
            <v/>
          </cell>
          <cell r="R85" t="str">
            <v/>
          </cell>
          <cell r="S85" t="str">
            <v/>
          </cell>
        </row>
        <row r="86">
          <cell r="G86">
            <v>1.29</v>
          </cell>
          <cell r="H86">
            <v>0.65</v>
          </cell>
          <cell r="I86" t="str">
            <v/>
          </cell>
          <cell r="J86" t="str">
            <v/>
          </cell>
          <cell r="K86" t="str">
            <v/>
          </cell>
          <cell r="L86" t="str">
            <v/>
          </cell>
          <cell r="M86" t="str">
            <v/>
          </cell>
          <cell r="N86" t="str">
            <v/>
          </cell>
          <cell r="O86" t="str">
            <v/>
          </cell>
          <cell r="P86" t="str">
            <v/>
          </cell>
          <cell r="Q86" t="str">
            <v/>
          </cell>
          <cell r="R86" t="str">
            <v/>
          </cell>
          <cell r="S86" t="str">
            <v/>
          </cell>
        </row>
        <row r="87">
          <cell r="G87">
            <v>1.1299999999999999</v>
          </cell>
          <cell r="H87">
            <v>1.1299999999999999</v>
          </cell>
          <cell r="I87" t="str">
            <v/>
          </cell>
          <cell r="J87" t="str">
            <v/>
          </cell>
          <cell r="K87" t="str">
            <v/>
          </cell>
          <cell r="L87" t="str">
            <v/>
          </cell>
          <cell r="M87" t="str">
            <v/>
          </cell>
          <cell r="N87" t="str">
            <v/>
          </cell>
          <cell r="O87" t="str">
            <v/>
          </cell>
          <cell r="P87" t="str">
            <v/>
          </cell>
          <cell r="Q87" t="str">
            <v/>
          </cell>
          <cell r="R87" t="str">
            <v/>
          </cell>
          <cell r="S87" t="str">
            <v/>
          </cell>
        </row>
        <row r="88">
          <cell r="G88">
            <v>15</v>
          </cell>
          <cell r="H88">
            <v>0</v>
          </cell>
          <cell r="I88" t="str">
            <v/>
          </cell>
          <cell r="J88" t="str">
            <v/>
          </cell>
          <cell r="K88" t="str">
            <v/>
          </cell>
          <cell r="L88" t="str">
            <v/>
          </cell>
          <cell r="M88" t="str">
            <v/>
          </cell>
          <cell r="N88" t="str">
            <v/>
          </cell>
          <cell r="O88" t="str">
            <v/>
          </cell>
          <cell r="P88" t="str">
            <v/>
          </cell>
          <cell r="Q88" t="str">
            <v/>
          </cell>
          <cell r="R88" t="str">
            <v/>
          </cell>
          <cell r="S88" t="str">
            <v/>
          </cell>
        </row>
        <row r="89">
          <cell r="G89">
            <v>15</v>
          </cell>
          <cell r="H89">
            <v>8</v>
          </cell>
          <cell r="I89" t="str">
            <v/>
          </cell>
          <cell r="J89" t="str">
            <v/>
          </cell>
          <cell r="K89" t="str">
            <v/>
          </cell>
          <cell r="L89" t="str">
            <v/>
          </cell>
          <cell r="M89" t="str">
            <v/>
          </cell>
          <cell r="N89" t="str">
            <v/>
          </cell>
          <cell r="O89" t="str">
            <v/>
          </cell>
          <cell r="P89" t="str">
            <v/>
          </cell>
          <cell r="Q89" t="str">
            <v/>
          </cell>
          <cell r="R89" t="str">
            <v/>
          </cell>
          <cell r="S89" t="str">
            <v/>
          </cell>
        </row>
        <row r="90">
          <cell r="G90">
            <v>19</v>
          </cell>
          <cell r="H90">
            <v>19</v>
          </cell>
          <cell r="I90" t="str">
            <v/>
          </cell>
          <cell r="J90" t="str">
            <v/>
          </cell>
          <cell r="K90" t="str">
            <v/>
          </cell>
          <cell r="L90" t="str">
            <v/>
          </cell>
          <cell r="M90" t="str">
            <v/>
          </cell>
          <cell r="N90" t="str">
            <v/>
          </cell>
          <cell r="O90" t="str">
            <v/>
          </cell>
          <cell r="P90" t="str">
            <v/>
          </cell>
          <cell r="Q90" t="str">
            <v/>
          </cell>
          <cell r="R90" t="str">
            <v/>
          </cell>
          <cell r="S90" t="str">
            <v/>
          </cell>
        </row>
        <row r="91">
          <cell r="G91">
            <v>1.93</v>
          </cell>
          <cell r="H91">
            <v>0</v>
          </cell>
          <cell r="I91" t="str">
            <v/>
          </cell>
          <cell r="J91" t="str">
            <v/>
          </cell>
          <cell r="K91" t="str">
            <v/>
          </cell>
          <cell r="L91" t="str">
            <v/>
          </cell>
          <cell r="M91" t="str">
            <v/>
          </cell>
          <cell r="N91" t="str">
            <v/>
          </cell>
          <cell r="O91" t="str">
            <v/>
          </cell>
          <cell r="P91" t="str">
            <v/>
          </cell>
          <cell r="Q91" t="str">
            <v/>
          </cell>
          <cell r="R91" t="str">
            <v/>
          </cell>
          <cell r="S91" t="str">
            <v/>
          </cell>
        </row>
        <row r="92">
          <cell r="G92">
            <v>1.93</v>
          </cell>
          <cell r="H92">
            <v>0.98</v>
          </cell>
          <cell r="I92" t="str">
            <v/>
          </cell>
          <cell r="J92" t="str">
            <v/>
          </cell>
          <cell r="K92" t="str">
            <v/>
          </cell>
          <cell r="L92" t="str">
            <v/>
          </cell>
          <cell r="M92" t="str">
            <v/>
          </cell>
          <cell r="N92" t="str">
            <v/>
          </cell>
          <cell r="O92" t="str">
            <v/>
          </cell>
          <cell r="P92" t="str">
            <v/>
          </cell>
          <cell r="Q92" t="str">
            <v/>
          </cell>
          <cell r="R92" t="str">
            <v/>
          </cell>
          <cell r="S92" t="str">
            <v/>
          </cell>
        </row>
        <row r="93">
          <cell r="G93">
            <v>1.1299999999999999</v>
          </cell>
          <cell r="H93">
            <v>1.1299999999999999</v>
          </cell>
          <cell r="I93" t="str">
            <v/>
          </cell>
          <cell r="J93" t="str">
            <v/>
          </cell>
          <cell r="K93" t="str">
            <v/>
          </cell>
          <cell r="L93" t="str">
            <v/>
          </cell>
          <cell r="M93" t="str">
            <v/>
          </cell>
          <cell r="N93" t="str">
            <v/>
          </cell>
          <cell r="O93" t="str">
            <v/>
          </cell>
          <cell r="P93" t="str">
            <v/>
          </cell>
          <cell r="Q93" t="str">
            <v/>
          </cell>
          <cell r="R93" t="str">
            <v/>
          </cell>
          <cell r="S93" t="str">
            <v/>
          </cell>
        </row>
        <row r="94">
          <cell r="G94">
            <v>0</v>
          </cell>
          <cell r="H94">
            <v>0</v>
          </cell>
          <cell r="I94" t="str">
            <v/>
          </cell>
          <cell r="J94" t="str">
            <v/>
          </cell>
          <cell r="K94" t="str">
            <v/>
          </cell>
          <cell r="L94" t="str">
            <v/>
          </cell>
          <cell r="M94" t="str">
            <v/>
          </cell>
          <cell r="N94" t="str">
            <v/>
          </cell>
          <cell r="O94" t="str">
            <v/>
          </cell>
          <cell r="P94" t="str">
            <v/>
          </cell>
          <cell r="Q94" t="str">
            <v/>
          </cell>
          <cell r="R94" t="str">
            <v/>
          </cell>
          <cell r="S94" t="str">
            <v/>
          </cell>
        </row>
        <row r="95">
          <cell r="G95">
            <v>0</v>
          </cell>
          <cell r="H95">
            <v>0</v>
          </cell>
          <cell r="I95" t="str">
            <v/>
          </cell>
          <cell r="J95" t="str">
            <v/>
          </cell>
          <cell r="K95" t="str">
            <v/>
          </cell>
          <cell r="L95" t="str">
            <v/>
          </cell>
          <cell r="M95" t="str">
            <v/>
          </cell>
          <cell r="N95" t="str">
            <v/>
          </cell>
          <cell r="O95" t="str">
            <v/>
          </cell>
          <cell r="P95" t="str">
            <v/>
          </cell>
          <cell r="Q95" t="str">
            <v/>
          </cell>
          <cell r="R95" t="str">
            <v/>
          </cell>
          <cell r="S95" t="str">
            <v/>
          </cell>
        </row>
        <row r="96">
          <cell r="G96">
            <v>19</v>
          </cell>
          <cell r="H96">
            <v>19</v>
          </cell>
          <cell r="I96" t="str">
            <v/>
          </cell>
          <cell r="J96" t="str">
            <v/>
          </cell>
          <cell r="K96" t="str">
            <v/>
          </cell>
          <cell r="L96" t="str">
            <v/>
          </cell>
          <cell r="M96" t="str">
            <v/>
          </cell>
          <cell r="N96" t="str">
            <v/>
          </cell>
          <cell r="O96" t="str">
            <v/>
          </cell>
          <cell r="P96" t="str">
            <v/>
          </cell>
          <cell r="Q96" t="str">
            <v/>
          </cell>
          <cell r="R96" t="str">
            <v/>
          </cell>
          <cell r="S96" t="str">
            <v/>
          </cell>
        </row>
        <row r="97">
          <cell r="G97">
            <v>0</v>
          </cell>
          <cell r="H97">
            <v>0</v>
          </cell>
          <cell r="I97" t="str">
            <v/>
          </cell>
          <cell r="J97" t="str">
            <v/>
          </cell>
          <cell r="K97" t="str">
            <v/>
          </cell>
          <cell r="L97" t="str">
            <v/>
          </cell>
          <cell r="M97" t="str">
            <v/>
          </cell>
          <cell r="N97" t="str">
            <v/>
          </cell>
          <cell r="O97" t="str">
            <v/>
          </cell>
          <cell r="P97" t="str">
            <v/>
          </cell>
          <cell r="Q97" t="str">
            <v/>
          </cell>
          <cell r="R97" t="str">
            <v/>
          </cell>
          <cell r="S97" t="str">
            <v/>
          </cell>
        </row>
        <row r="98">
          <cell r="G98">
            <v>0</v>
          </cell>
          <cell r="H98">
            <v>0</v>
          </cell>
          <cell r="I98" t="str">
            <v/>
          </cell>
          <cell r="J98" t="str">
            <v/>
          </cell>
          <cell r="K98" t="str">
            <v/>
          </cell>
          <cell r="L98" t="str">
            <v/>
          </cell>
          <cell r="M98" t="str">
            <v/>
          </cell>
          <cell r="N98" t="str">
            <v/>
          </cell>
          <cell r="O98" t="str">
            <v/>
          </cell>
          <cell r="P98" t="str">
            <v/>
          </cell>
          <cell r="Q98" t="str">
            <v/>
          </cell>
          <cell r="R98" t="str">
            <v/>
          </cell>
          <cell r="S98" t="str">
            <v/>
          </cell>
        </row>
        <row r="99">
          <cell r="G99">
            <v>1.1299999999999999</v>
          </cell>
          <cell r="H99">
            <v>1.1299999999999999</v>
          </cell>
          <cell r="I99" t="str">
            <v/>
          </cell>
          <cell r="J99" t="str">
            <v/>
          </cell>
          <cell r="K99" t="str">
            <v/>
          </cell>
          <cell r="L99" t="str">
            <v/>
          </cell>
          <cell r="M99" t="str">
            <v/>
          </cell>
          <cell r="N99" t="str">
            <v/>
          </cell>
          <cell r="O99" t="str">
            <v/>
          </cell>
          <cell r="P99" t="str">
            <v/>
          </cell>
          <cell r="Q99" t="str">
            <v/>
          </cell>
          <cell r="R99" t="str">
            <v/>
          </cell>
          <cell r="S99" t="str">
            <v/>
          </cell>
        </row>
        <row r="100">
          <cell r="G100">
            <v>0</v>
          </cell>
          <cell r="H100">
            <v>0</v>
          </cell>
          <cell r="I100" t="str">
            <v/>
          </cell>
          <cell r="J100" t="str">
            <v/>
          </cell>
          <cell r="K100" t="str">
            <v/>
          </cell>
          <cell r="L100" t="str">
            <v/>
          </cell>
          <cell r="M100" t="str">
            <v/>
          </cell>
          <cell r="N100" t="str">
            <v/>
          </cell>
          <cell r="O100" t="str">
            <v/>
          </cell>
          <cell r="P100" t="str">
            <v/>
          </cell>
          <cell r="Q100" t="str">
            <v/>
          </cell>
          <cell r="R100" t="str">
            <v/>
          </cell>
          <cell r="S100" t="str">
            <v/>
          </cell>
        </row>
        <row r="101">
          <cell r="G101">
            <v>0</v>
          </cell>
          <cell r="H101">
            <v>0</v>
          </cell>
          <cell r="I101" t="str">
            <v/>
          </cell>
          <cell r="J101" t="str">
            <v/>
          </cell>
          <cell r="K101" t="str">
            <v/>
          </cell>
          <cell r="L101" t="str">
            <v/>
          </cell>
          <cell r="M101" t="str">
            <v/>
          </cell>
          <cell r="N101" t="str">
            <v/>
          </cell>
          <cell r="O101" t="str">
            <v/>
          </cell>
          <cell r="P101" t="str">
            <v/>
          </cell>
          <cell r="Q101" t="str">
            <v/>
          </cell>
          <cell r="R101" t="str">
            <v/>
          </cell>
          <cell r="S101" t="str">
            <v/>
          </cell>
        </row>
        <row r="102">
          <cell r="G102">
            <v>19</v>
          </cell>
          <cell r="H102">
            <v>19</v>
          </cell>
          <cell r="I102" t="str">
            <v/>
          </cell>
          <cell r="J102" t="str">
            <v/>
          </cell>
          <cell r="K102" t="str">
            <v/>
          </cell>
          <cell r="L102" t="str">
            <v/>
          </cell>
          <cell r="M102" t="str">
            <v/>
          </cell>
          <cell r="N102" t="str">
            <v/>
          </cell>
          <cell r="O102" t="str">
            <v/>
          </cell>
          <cell r="P102" t="str">
            <v/>
          </cell>
          <cell r="Q102" t="str">
            <v/>
          </cell>
          <cell r="R102" t="str">
            <v/>
          </cell>
          <cell r="S102" t="str">
            <v/>
          </cell>
        </row>
        <row r="103">
          <cell r="G103">
            <v>0</v>
          </cell>
          <cell r="H103">
            <v>0</v>
          </cell>
          <cell r="I103" t="str">
            <v/>
          </cell>
          <cell r="J103" t="str">
            <v/>
          </cell>
          <cell r="K103" t="str">
            <v/>
          </cell>
          <cell r="L103" t="str">
            <v/>
          </cell>
          <cell r="M103" t="str">
            <v/>
          </cell>
          <cell r="N103" t="str">
            <v/>
          </cell>
          <cell r="O103" t="str">
            <v/>
          </cell>
          <cell r="P103" t="str">
            <v/>
          </cell>
          <cell r="Q103" t="str">
            <v/>
          </cell>
          <cell r="R103" t="str">
            <v/>
          </cell>
          <cell r="S103" t="str">
            <v/>
          </cell>
        </row>
        <row r="104">
          <cell r="G104">
            <v>0</v>
          </cell>
          <cell r="H104">
            <v>0</v>
          </cell>
          <cell r="I104" t="str">
            <v/>
          </cell>
          <cell r="J104" t="str">
            <v/>
          </cell>
          <cell r="K104" t="str">
            <v/>
          </cell>
          <cell r="L104" t="str">
            <v/>
          </cell>
          <cell r="M104" t="str">
            <v/>
          </cell>
          <cell r="N104" t="str">
            <v/>
          </cell>
          <cell r="O104" t="str">
            <v/>
          </cell>
          <cell r="P104" t="str">
            <v/>
          </cell>
          <cell r="Q104" t="str">
            <v/>
          </cell>
          <cell r="R104" t="str">
            <v/>
          </cell>
          <cell r="S104" t="str">
            <v/>
          </cell>
        </row>
        <row r="105">
          <cell r="G105">
            <v>1.1299999999999999</v>
          </cell>
          <cell r="H105">
            <v>1.1299999999999999</v>
          </cell>
          <cell r="I105" t="str">
            <v/>
          </cell>
          <cell r="J105" t="str">
            <v/>
          </cell>
          <cell r="K105" t="str">
            <v/>
          </cell>
          <cell r="L105" t="str">
            <v/>
          </cell>
          <cell r="M105" t="str">
            <v/>
          </cell>
          <cell r="N105" t="str">
            <v/>
          </cell>
          <cell r="O105" t="str">
            <v/>
          </cell>
          <cell r="P105" t="str">
            <v/>
          </cell>
          <cell r="Q105" t="str">
            <v/>
          </cell>
          <cell r="R105" t="str">
            <v/>
          </cell>
          <cell r="S105" t="str">
            <v/>
          </cell>
        </row>
        <row r="106">
          <cell r="G106">
            <v>0</v>
          </cell>
          <cell r="H106">
            <v>0</v>
          </cell>
          <cell r="I106" t="str">
            <v/>
          </cell>
          <cell r="J106" t="str">
            <v/>
          </cell>
          <cell r="K106" t="str">
            <v/>
          </cell>
          <cell r="L106" t="str">
            <v/>
          </cell>
          <cell r="M106" t="str">
            <v/>
          </cell>
          <cell r="N106" t="str">
            <v/>
          </cell>
          <cell r="O106" t="str">
            <v/>
          </cell>
          <cell r="P106" t="str">
            <v/>
          </cell>
          <cell r="Q106" t="str">
            <v/>
          </cell>
          <cell r="R106" t="str">
            <v/>
          </cell>
          <cell r="S106" t="str">
            <v/>
          </cell>
        </row>
        <row r="107">
          <cell r="G107">
            <v>0</v>
          </cell>
          <cell r="H107">
            <v>0</v>
          </cell>
          <cell r="I107" t="str">
            <v/>
          </cell>
          <cell r="J107" t="str">
            <v/>
          </cell>
          <cell r="K107" t="str">
            <v/>
          </cell>
          <cell r="L107" t="str">
            <v/>
          </cell>
          <cell r="M107" t="str">
            <v/>
          </cell>
          <cell r="N107" t="str">
            <v/>
          </cell>
          <cell r="O107" t="str">
            <v/>
          </cell>
          <cell r="P107" t="str">
            <v/>
          </cell>
          <cell r="Q107" t="str">
            <v/>
          </cell>
          <cell r="R107" t="str">
            <v/>
          </cell>
          <cell r="S107" t="str">
            <v/>
          </cell>
        </row>
        <row r="108">
          <cell r="G108">
            <v>19</v>
          </cell>
          <cell r="H108">
            <v>19</v>
          </cell>
          <cell r="I108" t="str">
            <v/>
          </cell>
          <cell r="J108" t="str">
            <v/>
          </cell>
          <cell r="K108" t="str">
            <v/>
          </cell>
          <cell r="L108" t="str">
            <v/>
          </cell>
          <cell r="M108" t="str">
            <v/>
          </cell>
          <cell r="N108" t="str">
            <v/>
          </cell>
          <cell r="O108" t="str">
            <v/>
          </cell>
          <cell r="P108" t="str">
            <v/>
          </cell>
          <cell r="Q108" t="str">
            <v/>
          </cell>
          <cell r="R108" t="str">
            <v/>
          </cell>
          <cell r="S108" t="str">
            <v/>
          </cell>
        </row>
        <row r="109">
          <cell r="G109">
            <v>0</v>
          </cell>
          <cell r="H109">
            <v>0</v>
          </cell>
          <cell r="I109" t="str">
            <v/>
          </cell>
          <cell r="J109" t="str">
            <v/>
          </cell>
          <cell r="K109" t="str">
            <v/>
          </cell>
          <cell r="L109" t="str">
            <v/>
          </cell>
          <cell r="M109" t="str">
            <v/>
          </cell>
          <cell r="N109" t="str">
            <v/>
          </cell>
          <cell r="O109" t="str">
            <v/>
          </cell>
          <cell r="P109" t="str">
            <v/>
          </cell>
          <cell r="Q109" t="str">
            <v/>
          </cell>
          <cell r="R109" t="str">
            <v/>
          </cell>
          <cell r="S109" t="str">
            <v/>
          </cell>
        </row>
        <row r="110">
          <cell r="G110">
            <v>0</v>
          </cell>
          <cell r="H110">
            <v>0</v>
          </cell>
          <cell r="I110" t="str">
            <v/>
          </cell>
          <cell r="J110" t="str">
            <v/>
          </cell>
          <cell r="K110" t="str">
            <v/>
          </cell>
          <cell r="L110" t="str">
            <v/>
          </cell>
          <cell r="M110" t="str">
            <v/>
          </cell>
          <cell r="N110" t="str">
            <v/>
          </cell>
          <cell r="O110" t="str">
            <v/>
          </cell>
          <cell r="P110" t="str">
            <v/>
          </cell>
          <cell r="Q110" t="str">
            <v/>
          </cell>
          <cell r="R110" t="str">
            <v/>
          </cell>
          <cell r="S110" t="str">
            <v/>
          </cell>
        </row>
        <row r="111">
          <cell r="G111">
            <v>1.1299999999999999</v>
          </cell>
          <cell r="H111">
            <v>1.1299999999999999</v>
          </cell>
          <cell r="I111" t="str">
            <v/>
          </cell>
          <cell r="J111" t="str">
            <v/>
          </cell>
          <cell r="K111" t="str">
            <v/>
          </cell>
          <cell r="L111" t="str">
            <v/>
          </cell>
          <cell r="M111" t="str">
            <v/>
          </cell>
          <cell r="N111" t="str">
            <v/>
          </cell>
          <cell r="O111" t="str">
            <v/>
          </cell>
          <cell r="P111" t="str">
            <v/>
          </cell>
          <cell r="Q111" t="str">
            <v/>
          </cell>
          <cell r="R111" t="str">
            <v/>
          </cell>
          <cell r="S111" t="str">
            <v/>
          </cell>
        </row>
        <row r="112">
          <cell r="G112">
            <v>0</v>
          </cell>
          <cell r="H112">
            <v>0</v>
          </cell>
          <cell r="I112" t="str">
            <v/>
          </cell>
          <cell r="J112" t="str">
            <v/>
          </cell>
          <cell r="K112" t="str">
            <v/>
          </cell>
          <cell r="L112" t="str">
            <v/>
          </cell>
          <cell r="M112" t="str">
            <v/>
          </cell>
          <cell r="N112" t="str">
            <v/>
          </cell>
          <cell r="O112" t="str">
            <v/>
          </cell>
          <cell r="P112" t="str">
            <v/>
          </cell>
          <cell r="Q112" t="str">
            <v/>
          </cell>
          <cell r="R112" t="str">
            <v/>
          </cell>
          <cell r="S112" t="str">
            <v/>
          </cell>
        </row>
        <row r="113">
          <cell r="G113">
            <v>0</v>
          </cell>
          <cell r="H113">
            <v>0</v>
          </cell>
          <cell r="I113" t="str">
            <v/>
          </cell>
          <cell r="J113" t="str">
            <v/>
          </cell>
          <cell r="K113" t="str">
            <v/>
          </cell>
          <cell r="L113" t="str">
            <v/>
          </cell>
          <cell r="M113" t="str">
            <v/>
          </cell>
          <cell r="N113" t="str">
            <v/>
          </cell>
          <cell r="O113" t="str">
            <v/>
          </cell>
          <cell r="P113" t="str">
            <v/>
          </cell>
          <cell r="Q113" t="str">
            <v/>
          </cell>
          <cell r="R113" t="str">
            <v/>
          </cell>
          <cell r="S113" t="str">
            <v/>
          </cell>
        </row>
        <row r="114">
          <cell r="G114">
            <v>19</v>
          </cell>
          <cell r="H114">
            <v>19</v>
          </cell>
          <cell r="I114" t="str">
            <v/>
          </cell>
          <cell r="J114" t="str">
            <v/>
          </cell>
          <cell r="K114" t="str">
            <v/>
          </cell>
          <cell r="L114" t="str">
            <v/>
          </cell>
          <cell r="M114" t="str">
            <v/>
          </cell>
          <cell r="N114" t="str">
            <v/>
          </cell>
          <cell r="O114" t="str">
            <v/>
          </cell>
          <cell r="P114" t="str">
            <v/>
          </cell>
          <cell r="Q114" t="str">
            <v/>
          </cell>
          <cell r="R114" t="str">
            <v/>
          </cell>
          <cell r="S114" t="str">
            <v/>
          </cell>
        </row>
        <row r="115">
          <cell r="G115">
            <v>0</v>
          </cell>
          <cell r="H115">
            <v>0</v>
          </cell>
          <cell r="I115" t="str">
            <v/>
          </cell>
          <cell r="J115" t="str">
            <v/>
          </cell>
          <cell r="K115" t="str">
            <v/>
          </cell>
          <cell r="L115" t="str">
            <v/>
          </cell>
          <cell r="M115" t="str">
            <v/>
          </cell>
          <cell r="N115" t="str">
            <v/>
          </cell>
          <cell r="O115" t="str">
            <v/>
          </cell>
          <cell r="P115" t="str">
            <v/>
          </cell>
          <cell r="Q115" t="str">
            <v/>
          </cell>
          <cell r="R115" t="str">
            <v/>
          </cell>
          <cell r="S115" t="str">
            <v/>
          </cell>
        </row>
        <row r="116">
          <cell r="G116">
            <v>0</v>
          </cell>
          <cell r="H116">
            <v>0</v>
          </cell>
          <cell r="I116" t="str">
            <v/>
          </cell>
          <cell r="J116" t="str">
            <v/>
          </cell>
          <cell r="K116" t="str">
            <v/>
          </cell>
          <cell r="L116" t="str">
            <v/>
          </cell>
          <cell r="M116" t="str">
            <v/>
          </cell>
          <cell r="N116" t="str">
            <v/>
          </cell>
          <cell r="O116" t="str">
            <v/>
          </cell>
          <cell r="P116" t="str">
            <v/>
          </cell>
          <cell r="Q116" t="str">
            <v/>
          </cell>
          <cell r="R116" t="str">
            <v/>
          </cell>
          <cell r="S116" t="str">
            <v/>
          </cell>
        </row>
        <row r="117">
          <cell r="G117">
            <v>1.1299999999999999</v>
          </cell>
          <cell r="H117">
            <v>1.1299999999999999</v>
          </cell>
          <cell r="I117" t="str">
            <v/>
          </cell>
          <cell r="J117" t="str">
            <v/>
          </cell>
          <cell r="K117" t="str">
            <v/>
          </cell>
          <cell r="L117" t="str">
            <v/>
          </cell>
          <cell r="M117" t="str">
            <v/>
          </cell>
          <cell r="N117" t="str">
            <v/>
          </cell>
          <cell r="O117" t="str">
            <v/>
          </cell>
          <cell r="P117" t="str">
            <v/>
          </cell>
          <cell r="Q117" t="str">
            <v/>
          </cell>
          <cell r="R117" t="str">
            <v/>
          </cell>
          <cell r="S117" t="str">
            <v/>
          </cell>
        </row>
        <row r="118">
          <cell r="G118">
            <v>0</v>
          </cell>
          <cell r="H118">
            <v>0</v>
          </cell>
          <cell r="I118" t="str">
            <v/>
          </cell>
          <cell r="J118" t="str">
            <v/>
          </cell>
          <cell r="K118" t="str">
            <v/>
          </cell>
          <cell r="L118" t="str">
            <v/>
          </cell>
          <cell r="M118" t="str">
            <v/>
          </cell>
          <cell r="N118" t="str">
            <v/>
          </cell>
          <cell r="O118" t="str">
            <v/>
          </cell>
          <cell r="P118" t="str">
            <v/>
          </cell>
          <cell r="Q118" t="str">
            <v/>
          </cell>
          <cell r="R118" t="str">
            <v/>
          </cell>
          <cell r="S118" t="str">
            <v/>
          </cell>
        </row>
        <row r="119">
          <cell r="G119">
            <v>0</v>
          </cell>
          <cell r="H119">
            <v>0</v>
          </cell>
          <cell r="I119" t="str">
            <v/>
          </cell>
          <cell r="J119" t="str">
            <v/>
          </cell>
          <cell r="K119" t="str">
            <v/>
          </cell>
          <cell r="L119" t="str">
            <v/>
          </cell>
          <cell r="M119" t="str">
            <v/>
          </cell>
          <cell r="N119" t="str">
            <v/>
          </cell>
          <cell r="O119" t="str">
            <v/>
          </cell>
          <cell r="P119" t="str">
            <v/>
          </cell>
          <cell r="Q119" t="str">
            <v/>
          </cell>
          <cell r="R119" t="str">
            <v/>
          </cell>
          <cell r="S119" t="str">
            <v/>
          </cell>
        </row>
        <row r="120">
          <cell r="G120">
            <v>19</v>
          </cell>
          <cell r="H120">
            <v>19</v>
          </cell>
          <cell r="I120" t="str">
            <v/>
          </cell>
          <cell r="J120" t="str">
            <v/>
          </cell>
          <cell r="K120" t="str">
            <v/>
          </cell>
          <cell r="L120" t="str">
            <v/>
          </cell>
          <cell r="M120" t="str">
            <v/>
          </cell>
          <cell r="N120" t="str">
            <v/>
          </cell>
          <cell r="O120" t="str">
            <v/>
          </cell>
          <cell r="P120" t="str">
            <v/>
          </cell>
          <cell r="Q120" t="str">
            <v/>
          </cell>
          <cell r="R120" t="str">
            <v/>
          </cell>
          <cell r="S120" t="str">
            <v/>
          </cell>
        </row>
        <row r="121">
          <cell r="G121">
            <v>0</v>
          </cell>
          <cell r="H121">
            <v>0</v>
          </cell>
          <cell r="I121" t="str">
            <v/>
          </cell>
          <cell r="J121" t="str">
            <v/>
          </cell>
          <cell r="K121" t="str">
            <v/>
          </cell>
          <cell r="L121" t="str">
            <v/>
          </cell>
          <cell r="M121" t="str">
            <v/>
          </cell>
          <cell r="N121" t="str">
            <v/>
          </cell>
          <cell r="O121" t="str">
            <v/>
          </cell>
          <cell r="P121" t="str">
            <v/>
          </cell>
          <cell r="Q121" t="str">
            <v/>
          </cell>
          <cell r="R121" t="str">
            <v/>
          </cell>
          <cell r="S121" t="str">
            <v/>
          </cell>
        </row>
        <row r="122">
          <cell r="G122">
            <v>0</v>
          </cell>
          <cell r="H122">
            <v>0</v>
          </cell>
          <cell r="I122" t="str">
            <v/>
          </cell>
          <cell r="J122" t="str">
            <v/>
          </cell>
          <cell r="K122" t="str">
            <v/>
          </cell>
          <cell r="L122" t="str">
            <v/>
          </cell>
          <cell r="M122" t="str">
            <v/>
          </cell>
          <cell r="N122" t="str">
            <v/>
          </cell>
          <cell r="O122" t="str">
            <v/>
          </cell>
          <cell r="P122" t="str">
            <v/>
          </cell>
          <cell r="Q122" t="str">
            <v/>
          </cell>
          <cell r="R122" t="str">
            <v/>
          </cell>
          <cell r="S122" t="str">
            <v/>
          </cell>
        </row>
        <row r="123">
          <cell r="G123">
            <v>1.1299999999999999</v>
          </cell>
          <cell r="H123">
            <v>1.1299999999999999</v>
          </cell>
          <cell r="I123" t="str">
            <v/>
          </cell>
          <cell r="J123" t="str">
            <v/>
          </cell>
          <cell r="K123" t="str">
            <v/>
          </cell>
          <cell r="L123" t="str">
            <v/>
          </cell>
          <cell r="M123" t="str">
            <v/>
          </cell>
          <cell r="N123" t="str">
            <v/>
          </cell>
          <cell r="O123" t="str">
            <v/>
          </cell>
          <cell r="P123" t="str">
            <v/>
          </cell>
          <cell r="Q123" t="str">
            <v/>
          </cell>
          <cell r="R123" t="str">
            <v/>
          </cell>
          <cell r="S123" t="str">
            <v/>
          </cell>
        </row>
        <row r="124">
          <cell r="G124">
            <v>0</v>
          </cell>
          <cell r="H124">
            <v>0</v>
          </cell>
          <cell r="I124" t="str">
            <v/>
          </cell>
          <cell r="J124" t="str">
            <v/>
          </cell>
          <cell r="K124" t="str">
            <v/>
          </cell>
          <cell r="L124" t="str">
            <v/>
          </cell>
          <cell r="M124" t="str">
            <v/>
          </cell>
          <cell r="N124" t="str">
            <v/>
          </cell>
          <cell r="O124" t="str">
            <v/>
          </cell>
          <cell r="P124" t="str">
            <v/>
          </cell>
          <cell r="Q124" t="str">
            <v/>
          </cell>
          <cell r="R124" t="str">
            <v/>
          </cell>
          <cell r="S124" t="str">
            <v/>
          </cell>
        </row>
        <row r="125">
          <cell r="G125">
            <v>0</v>
          </cell>
          <cell r="H125">
            <v>0</v>
          </cell>
          <cell r="I125" t="str">
            <v/>
          </cell>
          <cell r="J125" t="str">
            <v/>
          </cell>
          <cell r="K125" t="str">
            <v/>
          </cell>
          <cell r="L125" t="str">
            <v/>
          </cell>
          <cell r="M125" t="str">
            <v/>
          </cell>
          <cell r="N125" t="str">
            <v/>
          </cell>
          <cell r="O125" t="str">
            <v/>
          </cell>
          <cell r="P125" t="str">
            <v/>
          </cell>
          <cell r="Q125" t="str">
            <v/>
          </cell>
          <cell r="R125" t="str">
            <v/>
          </cell>
          <cell r="S125" t="str">
            <v/>
          </cell>
        </row>
        <row r="126">
          <cell r="G126">
            <v>19</v>
          </cell>
          <cell r="H126">
            <v>19</v>
          </cell>
          <cell r="I126" t="str">
            <v/>
          </cell>
          <cell r="J126" t="str">
            <v/>
          </cell>
          <cell r="K126" t="str">
            <v/>
          </cell>
          <cell r="L126" t="str">
            <v/>
          </cell>
          <cell r="M126" t="str">
            <v/>
          </cell>
          <cell r="N126" t="str">
            <v/>
          </cell>
          <cell r="O126" t="str">
            <v/>
          </cell>
          <cell r="P126" t="str">
            <v/>
          </cell>
          <cell r="Q126" t="str">
            <v/>
          </cell>
          <cell r="R126" t="str">
            <v/>
          </cell>
          <cell r="S126" t="str">
            <v/>
          </cell>
        </row>
        <row r="127">
          <cell r="G127">
            <v>0</v>
          </cell>
          <cell r="H127">
            <v>0</v>
          </cell>
          <cell r="I127" t="str">
            <v/>
          </cell>
          <cell r="J127" t="str">
            <v/>
          </cell>
          <cell r="K127" t="str">
            <v/>
          </cell>
          <cell r="L127" t="str">
            <v/>
          </cell>
          <cell r="M127" t="str">
            <v/>
          </cell>
          <cell r="N127" t="str">
            <v/>
          </cell>
          <cell r="O127" t="str">
            <v/>
          </cell>
          <cell r="P127" t="str">
            <v/>
          </cell>
          <cell r="Q127" t="str">
            <v/>
          </cell>
          <cell r="R127" t="str">
            <v/>
          </cell>
          <cell r="S127" t="str">
            <v/>
          </cell>
        </row>
        <row r="128">
          <cell r="G128">
            <v>0</v>
          </cell>
          <cell r="H128">
            <v>0</v>
          </cell>
          <cell r="I128" t="str">
            <v/>
          </cell>
          <cell r="J128" t="str">
            <v/>
          </cell>
          <cell r="K128" t="str">
            <v/>
          </cell>
          <cell r="L128" t="str">
            <v/>
          </cell>
          <cell r="M128" t="str">
            <v/>
          </cell>
          <cell r="N128" t="str">
            <v/>
          </cell>
          <cell r="O128" t="str">
            <v/>
          </cell>
          <cell r="P128" t="str">
            <v/>
          </cell>
          <cell r="Q128" t="str">
            <v/>
          </cell>
          <cell r="R128" t="str">
            <v/>
          </cell>
          <cell r="S128" t="str">
            <v/>
          </cell>
        </row>
        <row r="129">
          <cell r="G129">
            <v>1.1299999999999999</v>
          </cell>
          <cell r="H129">
            <v>1.1299999999999999</v>
          </cell>
          <cell r="I129" t="str">
            <v/>
          </cell>
          <cell r="J129" t="str">
            <v/>
          </cell>
          <cell r="K129" t="str">
            <v/>
          </cell>
          <cell r="L129" t="str">
            <v/>
          </cell>
          <cell r="M129" t="str">
            <v/>
          </cell>
          <cell r="N129" t="str">
            <v/>
          </cell>
          <cell r="O129" t="str">
            <v/>
          </cell>
          <cell r="P129" t="str">
            <v/>
          </cell>
          <cell r="Q129" t="str">
            <v/>
          </cell>
          <cell r="R129" t="str">
            <v/>
          </cell>
          <cell r="S129" t="str">
            <v/>
          </cell>
        </row>
        <row r="130">
          <cell r="G130">
            <v>7</v>
          </cell>
          <cell r="H130">
            <v>0</v>
          </cell>
          <cell r="I130" t="str">
            <v/>
          </cell>
          <cell r="J130" t="str">
            <v/>
          </cell>
          <cell r="K130" t="str">
            <v/>
          </cell>
          <cell r="L130" t="str">
            <v/>
          </cell>
          <cell r="M130" t="str">
            <v/>
          </cell>
          <cell r="N130" t="str">
            <v/>
          </cell>
          <cell r="O130" t="str">
            <v/>
          </cell>
          <cell r="P130" t="str">
            <v/>
          </cell>
          <cell r="Q130" t="str">
            <v/>
          </cell>
          <cell r="R130" t="str">
            <v/>
          </cell>
          <cell r="S130" t="str">
            <v/>
          </cell>
        </row>
        <row r="131">
          <cell r="G131">
            <v>7</v>
          </cell>
          <cell r="H131">
            <v>4</v>
          </cell>
          <cell r="I131" t="str">
            <v/>
          </cell>
          <cell r="J131" t="str">
            <v/>
          </cell>
          <cell r="K131" t="str">
            <v/>
          </cell>
          <cell r="L131" t="str">
            <v/>
          </cell>
          <cell r="M131" t="str">
            <v/>
          </cell>
          <cell r="N131" t="str">
            <v/>
          </cell>
          <cell r="O131" t="str">
            <v/>
          </cell>
          <cell r="P131" t="str">
            <v/>
          </cell>
          <cell r="Q131" t="str">
            <v/>
          </cell>
          <cell r="R131" t="str">
            <v/>
          </cell>
          <cell r="S131" t="str">
            <v/>
          </cell>
        </row>
        <row r="132">
          <cell r="G132">
            <v>19</v>
          </cell>
          <cell r="H132">
            <v>19</v>
          </cell>
          <cell r="I132" t="str">
            <v/>
          </cell>
          <cell r="J132" t="str">
            <v/>
          </cell>
          <cell r="K132" t="str">
            <v/>
          </cell>
          <cell r="L132" t="str">
            <v/>
          </cell>
          <cell r="M132" t="str">
            <v/>
          </cell>
          <cell r="N132" t="str">
            <v/>
          </cell>
          <cell r="O132" t="str">
            <v/>
          </cell>
          <cell r="P132" t="str">
            <v/>
          </cell>
          <cell r="Q132" t="str">
            <v/>
          </cell>
          <cell r="R132" t="str">
            <v/>
          </cell>
          <cell r="S132" t="str">
            <v/>
          </cell>
        </row>
        <row r="133">
          <cell r="G133">
            <v>1.17</v>
          </cell>
          <cell r="H133">
            <v>0</v>
          </cell>
          <cell r="I133" t="str">
            <v/>
          </cell>
          <cell r="J133" t="str">
            <v/>
          </cell>
          <cell r="K133" t="str">
            <v/>
          </cell>
          <cell r="L133" t="str">
            <v/>
          </cell>
          <cell r="M133" t="str">
            <v/>
          </cell>
          <cell r="N133" t="str">
            <v/>
          </cell>
          <cell r="O133" t="str">
            <v/>
          </cell>
          <cell r="P133" t="str">
            <v/>
          </cell>
          <cell r="Q133" t="str">
            <v/>
          </cell>
          <cell r="R133" t="str">
            <v/>
          </cell>
          <cell r="S133" t="str">
            <v/>
          </cell>
        </row>
        <row r="134">
          <cell r="G134">
            <v>1.17</v>
          </cell>
          <cell r="H134">
            <v>0.56999999999999995</v>
          </cell>
          <cell r="I134" t="str">
            <v/>
          </cell>
          <cell r="J134" t="str">
            <v/>
          </cell>
          <cell r="K134" t="str">
            <v/>
          </cell>
          <cell r="L134" t="str">
            <v/>
          </cell>
          <cell r="M134" t="str">
            <v/>
          </cell>
          <cell r="N134" t="str">
            <v/>
          </cell>
          <cell r="O134" t="str">
            <v/>
          </cell>
          <cell r="P134" t="str">
            <v/>
          </cell>
          <cell r="Q134" t="str">
            <v/>
          </cell>
          <cell r="R134" t="str">
            <v/>
          </cell>
          <cell r="S134" t="str">
            <v/>
          </cell>
        </row>
        <row r="135">
          <cell r="G135">
            <v>1.1299999999999999</v>
          </cell>
          <cell r="H135">
            <v>1.1299999999999999</v>
          </cell>
          <cell r="I135" t="str">
            <v/>
          </cell>
          <cell r="J135" t="str">
            <v/>
          </cell>
          <cell r="K135" t="str">
            <v/>
          </cell>
          <cell r="L135" t="str">
            <v/>
          </cell>
          <cell r="M135" t="str">
            <v/>
          </cell>
          <cell r="N135" t="str">
            <v/>
          </cell>
          <cell r="O135" t="str">
            <v/>
          </cell>
          <cell r="P135" t="str">
            <v/>
          </cell>
          <cell r="Q135" t="str">
            <v/>
          </cell>
          <cell r="R135" t="str">
            <v/>
          </cell>
          <cell r="S135" t="str">
            <v/>
          </cell>
        </row>
        <row r="139">
          <cell r="C139">
            <v>2005</v>
          </cell>
          <cell r="D139">
            <v>2006</v>
          </cell>
          <cell r="E139">
            <v>2005</v>
          </cell>
          <cell r="F139">
            <v>2006</v>
          </cell>
          <cell r="G139">
            <v>2005</v>
          </cell>
          <cell r="H139">
            <v>2006</v>
          </cell>
          <cell r="I139">
            <v>2005</v>
          </cell>
          <cell r="J139">
            <v>2006</v>
          </cell>
          <cell r="K139">
            <v>2005</v>
          </cell>
          <cell r="L139">
            <v>2006</v>
          </cell>
          <cell r="M139">
            <v>2005</v>
          </cell>
          <cell r="N139">
            <v>2006</v>
          </cell>
          <cell r="O139">
            <v>2005</v>
          </cell>
          <cell r="P139">
            <v>2006</v>
          </cell>
          <cell r="Q139">
            <v>2005</v>
          </cell>
          <cell r="R139">
            <v>2006</v>
          </cell>
          <cell r="S139">
            <v>2005</v>
          </cell>
          <cell r="T139">
            <v>2006</v>
          </cell>
          <cell r="U139">
            <v>2005</v>
          </cell>
          <cell r="V139">
            <v>2006</v>
          </cell>
          <cell r="W139">
            <v>2005</v>
          </cell>
          <cell r="X139">
            <v>2006</v>
          </cell>
          <cell r="Y139">
            <v>2005</v>
          </cell>
          <cell r="Z139">
            <v>2006</v>
          </cell>
          <cell r="AA139">
            <v>2005</v>
          </cell>
          <cell r="AB139">
            <v>2006</v>
          </cell>
        </row>
        <row r="140">
          <cell r="C140">
            <v>0</v>
          </cell>
          <cell r="D140">
            <v>0</v>
          </cell>
          <cell r="E140">
            <v>0</v>
          </cell>
          <cell r="F140">
            <v>0</v>
          </cell>
          <cell r="G140">
            <v>0</v>
          </cell>
          <cell r="H140">
            <v>0</v>
          </cell>
          <cell r="I140" t="str">
            <v/>
          </cell>
          <cell r="J140" t="str">
            <v/>
          </cell>
          <cell r="K140" t="str">
            <v/>
          </cell>
          <cell r="L140" t="str">
            <v/>
          </cell>
          <cell r="M140" t="str">
            <v/>
          </cell>
          <cell r="N140" t="str">
            <v/>
          </cell>
          <cell r="O140" t="str">
            <v/>
          </cell>
          <cell r="P140" t="str">
            <v/>
          </cell>
          <cell r="Q140" t="str">
            <v/>
          </cell>
          <cell r="R140" t="str">
            <v/>
          </cell>
          <cell r="S140" t="str">
            <v/>
          </cell>
          <cell r="T140" t="str">
            <v/>
          </cell>
          <cell r="U140" t="str">
            <v/>
          </cell>
          <cell r="V140" t="str">
            <v/>
          </cell>
          <cell r="W140" t="str">
            <v/>
          </cell>
          <cell r="X140" t="str">
            <v/>
          </cell>
          <cell r="Y140" t="str">
            <v/>
          </cell>
          <cell r="Z140" t="str">
            <v/>
          </cell>
          <cell r="AA140" t="str">
            <v/>
          </cell>
          <cell r="AB140" t="str">
            <v/>
          </cell>
          <cell r="AF140">
            <v>2</v>
          </cell>
          <cell r="AG140">
            <v>2</v>
          </cell>
          <cell r="AH140">
            <v>2</v>
          </cell>
          <cell r="AI140">
            <v>2</v>
          </cell>
          <cell r="AJ140">
            <v>0</v>
          </cell>
          <cell r="AK140">
            <v>0</v>
          </cell>
          <cell r="AL140" t="str">
            <v/>
          </cell>
          <cell r="AM140" t="str">
            <v/>
          </cell>
          <cell r="AN140" t="str">
            <v/>
          </cell>
          <cell r="AO140" t="str">
            <v/>
          </cell>
          <cell r="AP140" t="str">
            <v/>
          </cell>
          <cell r="AQ140" t="str">
            <v/>
          </cell>
          <cell r="AR140" t="str">
            <v/>
          </cell>
          <cell r="AS140" t="str">
            <v/>
          </cell>
          <cell r="AT140" t="str">
            <v/>
          </cell>
          <cell r="AU140" t="str">
            <v/>
          </cell>
          <cell r="AV140" t="str">
            <v/>
          </cell>
          <cell r="AW140" t="str">
            <v/>
          </cell>
          <cell r="AX140" t="str">
            <v/>
          </cell>
          <cell r="AY140" t="str">
            <v/>
          </cell>
          <cell r="AZ140" t="str">
            <v/>
          </cell>
          <cell r="BA140" t="str">
            <v/>
          </cell>
          <cell r="BB140" t="str">
            <v/>
          </cell>
          <cell r="BC140" t="str">
            <v/>
          </cell>
          <cell r="BD140" t="str">
            <v/>
          </cell>
          <cell r="BE140" t="str">
            <v/>
          </cell>
        </row>
        <row r="141">
          <cell r="C141">
            <v>5</v>
          </cell>
          <cell r="D141">
            <v>5</v>
          </cell>
          <cell r="E141">
            <v>2</v>
          </cell>
          <cell r="F141">
            <v>3</v>
          </cell>
          <cell r="G141">
            <v>3</v>
          </cell>
          <cell r="H141">
            <v>2</v>
          </cell>
          <cell r="I141" t="str">
            <v/>
          </cell>
          <cell r="J141" t="str">
            <v/>
          </cell>
          <cell r="K141" t="str">
            <v/>
          </cell>
          <cell r="L141" t="str">
            <v/>
          </cell>
          <cell r="M141" t="str">
            <v/>
          </cell>
          <cell r="N141" t="str">
            <v/>
          </cell>
          <cell r="O141" t="str">
            <v/>
          </cell>
          <cell r="P141" t="str">
            <v/>
          </cell>
          <cell r="Q141" t="str">
            <v/>
          </cell>
          <cell r="R141" t="str">
            <v/>
          </cell>
          <cell r="S141" t="str">
            <v/>
          </cell>
          <cell r="T141" t="str">
            <v/>
          </cell>
          <cell r="U141" t="str">
            <v/>
          </cell>
          <cell r="V141" t="str">
            <v/>
          </cell>
          <cell r="W141" t="str">
            <v/>
          </cell>
          <cell r="X141" t="str">
            <v/>
          </cell>
          <cell r="Y141" t="str">
            <v/>
          </cell>
          <cell r="Z141" t="str">
            <v/>
          </cell>
          <cell r="AA141" t="str">
            <v/>
          </cell>
          <cell r="AB141" t="str">
            <v/>
          </cell>
          <cell r="AF141">
            <v>0</v>
          </cell>
          <cell r="AG141">
            <v>2</v>
          </cell>
          <cell r="AH141">
            <v>0</v>
          </cell>
          <cell r="AI141">
            <v>0</v>
          </cell>
          <cell r="AJ141">
            <v>0</v>
          </cell>
          <cell r="AK141">
            <v>2</v>
          </cell>
          <cell r="AL141" t="str">
            <v/>
          </cell>
          <cell r="AM141" t="str">
            <v/>
          </cell>
          <cell r="AN141" t="str">
            <v/>
          </cell>
          <cell r="AO141" t="str">
            <v/>
          </cell>
          <cell r="AP141" t="str">
            <v/>
          </cell>
          <cell r="AQ141" t="str">
            <v/>
          </cell>
          <cell r="AR141" t="str">
            <v/>
          </cell>
          <cell r="AS141" t="str">
            <v/>
          </cell>
          <cell r="AT141" t="str">
            <v/>
          </cell>
          <cell r="AU141" t="str">
            <v/>
          </cell>
          <cell r="AV141" t="str">
            <v/>
          </cell>
          <cell r="AW141" t="str">
            <v/>
          </cell>
          <cell r="AX141" t="str">
            <v/>
          </cell>
          <cell r="AY141" t="str">
            <v/>
          </cell>
          <cell r="AZ141" t="str">
            <v/>
          </cell>
          <cell r="BA141" t="str">
            <v/>
          </cell>
          <cell r="BB141" t="str">
            <v/>
          </cell>
          <cell r="BC141" t="str">
            <v/>
          </cell>
          <cell r="BD141" t="str">
            <v/>
          </cell>
          <cell r="BE141" t="str">
            <v/>
          </cell>
        </row>
        <row r="142">
          <cell r="C142">
            <v>0</v>
          </cell>
          <cell r="D142">
            <v>0</v>
          </cell>
          <cell r="E142">
            <v>0</v>
          </cell>
          <cell r="F142">
            <v>0</v>
          </cell>
          <cell r="G142">
            <v>0</v>
          </cell>
          <cell r="H142">
            <v>0</v>
          </cell>
          <cell r="I142" t="str">
            <v/>
          </cell>
          <cell r="J142" t="str">
            <v/>
          </cell>
          <cell r="K142" t="str">
            <v/>
          </cell>
          <cell r="L142" t="str">
            <v/>
          </cell>
          <cell r="M142" t="str">
            <v/>
          </cell>
          <cell r="N142" t="str">
            <v/>
          </cell>
          <cell r="O142" t="str">
            <v/>
          </cell>
          <cell r="P142" t="str">
            <v/>
          </cell>
          <cell r="Q142" t="str">
            <v/>
          </cell>
          <cell r="R142" t="str">
            <v/>
          </cell>
          <cell r="S142" t="str">
            <v/>
          </cell>
          <cell r="T142" t="str">
            <v/>
          </cell>
          <cell r="U142" t="str">
            <v/>
          </cell>
          <cell r="V142" t="str">
            <v/>
          </cell>
          <cell r="W142" t="str">
            <v/>
          </cell>
          <cell r="X142" t="str">
            <v/>
          </cell>
          <cell r="Y142" t="str">
            <v/>
          </cell>
          <cell r="Z142" t="str">
            <v/>
          </cell>
          <cell r="AA142" t="str">
            <v/>
          </cell>
          <cell r="AB142" t="str">
            <v/>
          </cell>
          <cell r="AF142">
            <v>0</v>
          </cell>
          <cell r="AG142">
            <v>0</v>
          </cell>
          <cell r="AH142">
            <v>0</v>
          </cell>
          <cell r="AI142">
            <v>0</v>
          </cell>
          <cell r="AJ142">
            <v>0</v>
          </cell>
          <cell r="AK142">
            <v>0</v>
          </cell>
          <cell r="AL142" t="str">
            <v/>
          </cell>
          <cell r="AM142" t="str">
            <v/>
          </cell>
          <cell r="AN142" t="str">
            <v/>
          </cell>
          <cell r="AO142" t="str">
            <v/>
          </cell>
          <cell r="AP142" t="str">
            <v/>
          </cell>
          <cell r="AQ142" t="str">
            <v/>
          </cell>
          <cell r="AR142" t="str">
            <v/>
          </cell>
          <cell r="AS142" t="str">
            <v/>
          </cell>
          <cell r="AT142" t="str">
            <v/>
          </cell>
          <cell r="AU142" t="str">
            <v/>
          </cell>
          <cell r="AV142" t="str">
            <v/>
          </cell>
          <cell r="AW142" t="str">
            <v/>
          </cell>
          <cell r="AX142" t="str">
            <v/>
          </cell>
          <cell r="AY142" t="str">
            <v/>
          </cell>
          <cell r="AZ142" t="str">
            <v/>
          </cell>
          <cell r="BA142" t="str">
            <v/>
          </cell>
          <cell r="BB142" t="str">
            <v/>
          </cell>
          <cell r="BC142" t="str">
            <v/>
          </cell>
          <cell r="BD142" t="str">
            <v/>
          </cell>
          <cell r="BE142" t="str">
            <v/>
          </cell>
        </row>
        <row r="143">
          <cell r="C143">
            <v>0</v>
          </cell>
          <cell r="D143">
            <v>0</v>
          </cell>
          <cell r="E143">
            <v>0</v>
          </cell>
          <cell r="F143">
            <v>0</v>
          </cell>
          <cell r="G143">
            <v>0</v>
          </cell>
          <cell r="H143">
            <v>0</v>
          </cell>
          <cell r="I143" t="str">
            <v/>
          </cell>
          <cell r="J143" t="str">
            <v/>
          </cell>
          <cell r="K143" t="str">
            <v/>
          </cell>
          <cell r="L143" t="str">
            <v/>
          </cell>
          <cell r="M143" t="str">
            <v/>
          </cell>
          <cell r="N143" t="str">
            <v/>
          </cell>
          <cell r="O143" t="str">
            <v/>
          </cell>
          <cell r="P143" t="str">
            <v/>
          </cell>
          <cell r="Q143" t="str">
            <v/>
          </cell>
          <cell r="R143" t="str">
            <v/>
          </cell>
          <cell r="S143" t="str">
            <v/>
          </cell>
          <cell r="T143" t="str">
            <v/>
          </cell>
          <cell r="U143" t="str">
            <v/>
          </cell>
          <cell r="V143" t="str">
            <v/>
          </cell>
          <cell r="W143" t="str">
            <v/>
          </cell>
          <cell r="X143" t="str">
            <v/>
          </cell>
          <cell r="Y143" t="str">
            <v/>
          </cell>
          <cell r="Z143" t="str">
            <v/>
          </cell>
          <cell r="AA143" t="str">
            <v/>
          </cell>
          <cell r="AB143" t="str">
            <v/>
          </cell>
          <cell r="AF143">
            <v>12</v>
          </cell>
          <cell r="AG143">
            <v>16</v>
          </cell>
          <cell r="AH143">
            <v>12</v>
          </cell>
          <cell r="AI143">
            <v>16</v>
          </cell>
          <cell r="AJ143">
            <v>0</v>
          </cell>
          <cell r="AK143">
            <v>0</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
          </cell>
          <cell r="AZ143" t="str">
            <v/>
          </cell>
          <cell r="BA143" t="str">
            <v/>
          </cell>
          <cell r="BB143" t="str">
            <v/>
          </cell>
          <cell r="BC143" t="str">
            <v/>
          </cell>
          <cell r="BD143" t="str">
            <v/>
          </cell>
          <cell r="BE143" t="str">
            <v/>
          </cell>
        </row>
        <row r="144">
          <cell r="C144">
            <v>2</v>
          </cell>
          <cell r="D144">
            <v>2</v>
          </cell>
          <cell r="E144">
            <v>1</v>
          </cell>
          <cell r="F144">
            <v>0</v>
          </cell>
          <cell r="G144">
            <v>1</v>
          </cell>
          <cell r="H144">
            <v>2</v>
          </cell>
          <cell r="I144" t="str">
            <v/>
          </cell>
          <cell r="J144" t="str">
            <v/>
          </cell>
          <cell r="K144" t="str">
            <v/>
          </cell>
          <cell r="L144" t="str">
            <v/>
          </cell>
          <cell r="M144" t="str">
            <v/>
          </cell>
          <cell r="N144" t="str">
            <v/>
          </cell>
          <cell r="O144" t="str">
            <v/>
          </cell>
          <cell r="P144" t="str">
            <v/>
          </cell>
          <cell r="Q144" t="str">
            <v/>
          </cell>
          <cell r="R144" t="str">
            <v/>
          </cell>
          <cell r="S144" t="str">
            <v/>
          </cell>
          <cell r="T144" t="str">
            <v/>
          </cell>
          <cell r="U144" t="str">
            <v/>
          </cell>
          <cell r="V144" t="str">
            <v/>
          </cell>
          <cell r="W144" t="str">
            <v/>
          </cell>
          <cell r="X144" t="str">
            <v/>
          </cell>
          <cell r="Y144" t="str">
            <v/>
          </cell>
          <cell r="Z144" t="str">
            <v/>
          </cell>
          <cell r="AA144" t="str">
            <v/>
          </cell>
          <cell r="AB144" t="str">
            <v/>
          </cell>
          <cell r="AF144">
            <v>2</v>
          </cell>
          <cell r="AG144">
            <v>1</v>
          </cell>
          <cell r="AH144">
            <v>1</v>
          </cell>
          <cell r="AI144">
            <v>1</v>
          </cell>
          <cell r="AJ144">
            <v>1</v>
          </cell>
          <cell r="AK144">
            <v>0</v>
          </cell>
          <cell r="AL144" t="str">
            <v/>
          </cell>
          <cell r="AM144" t="str">
            <v/>
          </cell>
          <cell r="AN144" t="str">
            <v/>
          </cell>
          <cell r="AO144" t="str">
            <v/>
          </cell>
          <cell r="AP144" t="str">
            <v/>
          </cell>
          <cell r="AQ144" t="str">
            <v/>
          </cell>
          <cell r="AR144" t="str">
            <v/>
          </cell>
          <cell r="AS144" t="str">
            <v/>
          </cell>
          <cell r="AT144" t="str">
            <v/>
          </cell>
          <cell r="AU144" t="str">
            <v/>
          </cell>
          <cell r="AV144" t="str">
            <v/>
          </cell>
          <cell r="AW144" t="str">
            <v/>
          </cell>
          <cell r="AX144" t="str">
            <v/>
          </cell>
          <cell r="AY144" t="str">
            <v/>
          </cell>
          <cell r="AZ144" t="str">
            <v/>
          </cell>
          <cell r="BA144" t="str">
            <v/>
          </cell>
          <cell r="BB144" t="str">
            <v/>
          </cell>
          <cell r="BC144" t="str">
            <v/>
          </cell>
          <cell r="BD144" t="str">
            <v/>
          </cell>
          <cell r="BE144" t="str">
            <v/>
          </cell>
        </row>
        <row r="145">
          <cell r="C145">
            <v>3</v>
          </cell>
          <cell r="D145">
            <v>2</v>
          </cell>
          <cell r="E145">
            <v>2</v>
          </cell>
          <cell r="F145">
            <v>0</v>
          </cell>
          <cell r="G145">
            <v>1</v>
          </cell>
          <cell r="H145">
            <v>2</v>
          </cell>
          <cell r="I145" t="str">
            <v/>
          </cell>
          <cell r="J145" t="str">
            <v/>
          </cell>
          <cell r="K145" t="str">
            <v/>
          </cell>
          <cell r="L145" t="str">
            <v/>
          </cell>
          <cell r="M145" t="str">
            <v/>
          </cell>
          <cell r="N145" t="str">
            <v/>
          </cell>
          <cell r="O145" t="str">
            <v/>
          </cell>
          <cell r="P145" t="str">
            <v/>
          </cell>
          <cell r="Q145" t="str">
            <v/>
          </cell>
          <cell r="R145" t="str">
            <v/>
          </cell>
          <cell r="S145" t="str">
            <v/>
          </cell>
          <cell r="T145" t="str">
            <v/>
          </cell>
          <cell r="U145" t="str">
            <v/>
          </cell>
          <cell r="V145" t="str">
            <v/>
          </cell>
          <cell r="W145" t="str">
            <v/>
          </cell>
          <cell r="X145" t="str">
            <v/>
          </cell>
          <cell r="Y145" t="str">
            <v/>
          </cell>
          <cell r="Z145" t="str">
            <v/>
          </cell>
          <cell r="AA145" t="str">
            <v/>
          </cell>
          <cell r="AB145" t="str">
            <v/>
          </cell>
          <cell r="AF145">
            <v>2</v>
          </cell>
          <cell r="AG145">
            <v>7</v>
          </cell>
          <cell r="AH145">
            <v>1</v>
          </cell>
          <cell r="AI145">
            <v>0</v>
          </cell>
          <cell r="AJ145">
            <v>1</v>
          </cell>
          <cell r="AK145">
            <v>7</v>
          </cell>
          <cell r="AL145" t="str">
            <v/>
          </cell>
          <cell r="AM145" t="str">
            <v/>
          </cell>
          <cell r="AN145" t="str">
            <v/>
          </cell>
          <cell r="AO145" t="str">
            <v/>
          </cell>
          <cell r="AP145" t="str">
            <v/>
          </cell>
          <cell r="AQ145" t="str">
            <v/>
          </cell>
          <cell r="AR145" t="str">
            <v/>
          </cell>
          <cell r="AS145" t="str">
            <v/>
          </cell>
          <cell r="AT145" t="str">
            <v/>
          </cell>
          <cell r="AU145" t="str">
            <v/>
          </cell>
          <cell r="AV145" t="str">
            <v/>
          </cell>
          <cell r="AW145" t="str">
            <v/>
          </cell>
          <cell r="AX145" t="str">
            <v/>
          </cell>
          <cell r="AY145" t="str">
            <v/>
          </cell>
          <cell r="AZ145" t="str">
            <v/>
          </cell>
          <cell r="BA145" t="str">
            <v/>
          </cell>
          <cell r="BB145" t="str">
            <v/>
          </cell>
          <cell r="BC145" t="str">
            <v/>
          </cell>
          <cell r="BD145" t="str">
            <v/>
          </cell>
          <cell r="BE145" t="str">
            <v/>
          </cell>
        </row>
        <row r="146">
          <cell r="C146">
            <v>0</v>
          </cell>
          <cell r="D146">
            <v>0</v>
          </cell>
          <cell r="E146">
            <v>0</v>
          </cell>
          <cell r="F146">
            <v>0</v>
          </cell>
          <cell r="G146">
            <v>0</v>
          </cell>
          <cell r="H146">
            <v>0</v>
          </cell>
          <cell r="I146" t="str">
            <v/>
          </cell>
          <cell r="J146" t="str">
            <v/>
          </cell>
          <cell r="K146" t="str">
            <v/>
          </cell>
          <cell r="L146" t="str">
            <v/>
          </cell>
          <cell r="M146" t="str">
            <v/>
          </cell>
          <cell r="N146" t="str">
            <v/>
          </cell>
          <cell r="O146" t="str">
            <v/>
          </cell>
          <cell r="P146" t="str">
            <v/>
          </cell>
          <cell r="Q146" t="str">
            <v/>
          </cell>
          <cell r="R146" t="str">
            <v/>
          </cell>
          <cell r="S146" t="str">
            <v/>
          </cell>
          <cell r="T146" t="str">
            <v/>
          </cell>
          <cell r="U146" t="str">
            <v/>
          </cell>
          <cell r="V146" t="str">
            <v/>
          </cell>
          <cell r="W146" t="str">
            <v/>
          </cell>
          <cell r="X146" t="str">
            <v/>
          </cell>
          <cell r="Y146" t="str">
            <v/>
          </cell>
          <cell r="Z146" t="str">
            <v/>
          </cell>
          <cell r="AA146" t="str">
            <v/>
          </cell>
          <cell r="AB146" t="str">
            <v/>
          </cell>
          <cell r="AF146">
            <v>0</v>
          </cell>
          <cell r="AG146">
            <v>0</v>
          </cell>
          <cell r="AH146">
            <v>0</v>
          </cell>
          <cell r="AI146">
            <v>0</v>
          </cell>
          <cell r="AJ146">
            <v>0</v>
          </cell>
          <cell r="AK146">
            <v>0</v>
          </cell>
          <cell r="AL146" t="str">
            <v/>
          </cell>
          <cell r="AM146" t="str">
            <v/>
          </cell>
          <cell r="AN146" t="str">
            <v/>
          </cell>
          <cell r="AO146" t="str">
            <v/>
          </cell>
          <cell r="AP146" t="str">
            <v/>
          </cell>
          <cell r="AQ146" t="str">
            <v/>
          </cell>
          <cell r="AR146" t="str">
            <v/>
          </cell>
          <cell r="AS146" t="str">
            <v/>
          </cell>
          <cell r="AT146" t="str">
            <v/>
          </cell>
          <cell r="AU146" t="str">
            <v/>
          </cell>
          <cell r="AV146" t="str">
            <v/>
          </cell>
          <cell r="AW146" t="str">
            <v/>
          </cell>
          <cell r="AX146" t="str">
            <v/>
          </cell>
          <cell r="AY146" t="str">
            <v/>
          </cell>
          <cell r="AZ146" t="str">
            <v/>
          </cell>
          <cell r="BA146" t="str">
            <v/>
          </cell>
          <cell r="BB146" t="str">
            <v/>
          </cell>
          <cell r="BC146" t="str">
            <v/>
          </cell>
          <cell r="BD146" t="str">
            <v/>
          </cell>
          <cell r="BE146" t="str">
            <v/>
          </cell>
        </row>
        <row r="147">
          <cell r="C147">
            <v>182</v>
          </cell>
          <cell r="D147">
            <v>17</v>
          </cell>
          <cell r="E147">
            <v>2</v>
          </cell>
          <cell r="F147">
            <v>0</v>
          </cell>
          <cell r="G147">
            <v>180</v>
          </cell>
          <cell r="H147">
            <v>17</v>
          </cell>
          <cell r="I147" t="str">
            <v/>
          </cell>
          <cell r="J147" t="str">
            <v/>
          </cell>
          <cell r="K147" t="str">
            <v/>
          </cell>
          <cell r="L147" t="str">
            <v/>
          </cell>
          <cell r="M147" t="str">
            <v/>
          </cell>
          <cell r="N147" t="str">
            <v/>
          </cell>
          <cell r="O147" t="str">
            <v/>
          </cell>
          <cell r="P147" t="str">
            <v/>
          </cell>
          <cell r="Q147" t="str">
            <v/>
          </cell>
          <cell r="R147" t="str">
            <v/>
          </cell>
          <cell r="S147" t="str">
            <v/>
          </cell>
          <cell r="T147" t="str">
            <v/>
          </cell>
          <cell r="U147" t="str">
            <v/>
          </cell>
          <cell r="V147" t="str">
            <v/>
          </cell>
          <cell r="W147" t="str">
            <v/>
          </cell>
          <cell r="X147" t="str">
            <v/>
          </cell>
          <cell r="Y147" t="str">
            <v/>
          </cell>
          <cell r="Z147" t="str">
            <v/>
          </cell>
          <cell r="AA147" t="str">
            <v/>
          </cell>
          <cell r="AB147" t="str">
            <v/>
          </cell>
          <cell r="AF147">
            <v>10</v>
          </cell>
          <cell r="AG147">
            <v>3</v>
          </cell>
          <cell r="AH147">
            <v>5</v>
          </cell>
          <cell r="AI147">
            <v>3</v>
          </cell>
          <cell r="AJ147">
            <v>5</v>
          </cell>
          <cell r="AK147">
            <v>0</v>
          </cell>
          <cell r="AL147" t="str">
            <v/>
          </cell>
          <cell r="AM147" t="str">
            <v/>
          </cell>
          <cell r="AN147" t="str">
            <v/>
          </cell>
          <cell r="AO147" t="str">
            <v/>
          </cell>
          <cell r="AP147" t="str">
            <v/>
          </cell>
          <cell r="AQ147" t="str">
            <v/>
          </cell>
          <cell r="AR147" t="str">
            <v/>
          </cell>
          <cell r="AS147" t="str">
            <v/>
          </cell>
          <cell r="AT147" t="str">
            <v/>
          </cell>
          <cell r="AU147" t="str">
            <v/>
          </cell>
          <cell r="AV147" t="str">
            <v/>
          </cell>
          <cell r="AW147" t="str">
            <v/>
          </cell>
          <cell r="AX147" t="str">
            <v/>
          </cell>
          <cell r="AY147" t="str">
            <v/>
          </cell>
          <cell r="AZ147" t="str">
            <v/>
          </cell>
          <cell r="BA147" t="str">
            <v/>
          </cell>
          <cell r="BB147" t="str">
            <v/>
          </cell>
          <cell r="BC147" t="str">
            <v/>
          </cell>
          <cell r="BD147" t="str">
            <v/>
          </cell>
          <cell r="BE147" t="str">
            <v/>
          </cell>
        </row>
        <row r="148">
          <cell r="C148">
            <v>1</v>
          </cell>
          <cell r="D148">
            <v>0</v>
          </cell>
          <cell r="E148">
            <v>1</v>
          </cell>
          <cell r="F148">
            <v>0</v>
          </cell>
          <cell r="G148">
            <v>0</v>
          </cell>
          <cell r="H148">
            <v>0</v>
          </cell>
          <cell r="I148" t="str">
            <v/>
          </cell>
          <cell r="J148" t="str">
            <v/>
          </cell>
          <cell r="K148" t="str">
            <v/>
          </cell>
          <cell r="L148" t="str">
            <v/>
          </cell>
          <cell r="M148" t="str">
            <v/>
          </cell>
          <cell r="N148" t="str">
            <v/>
          </cell>
          <cell r="O148" t="str">
            <v/>
          </cell>
          <cell r="P148" t="str">
            <v/>
          </cell>
          <cell r="Q148" t="str">
            <v/>
          </cell>
          <cell r="R148" t="str">
            <v/>
          </cell>
          <cell r="S148" t="str">
            <v/>
          </cell>
          <cell r="T148" t="str">
            <v/>
          </cell>
          <cell r="U148" t="str">
            <v/>
          </cell>
          <cell r="V148" t="str">
            <v/>
          </cell>
          <cell r="W148" t="str">
            <v/>
          </cell>
          <cell r="X148" t="str">
            <v/>
          </cell>
          <cell r="Y148" t="str">
            <v/>
          </cell>
          <cell r="Z148" t="str">
            <v/>
          </cell>
          <cell r="AA148" t="str">
            <v/>
          </cell>
          <cell r="AB148" t="str">
            <v/>
          </cell>
          <cell r="AF148">
            <v>8</v>
          </cell>
          <cell r="AG148">
            <v>1</v>
          </cell>
          <cell r="AH148">
            <v>3</v>
          </cell>
          <cell r="AI148">
            <v>1</v>
          </cell>
          <cell r="AJ148">
            <v>5</v>
          </cell>
          <cell r="AK148">
            <v>0</v>
          </cell>
          <cell r="AL148" t="str">
            <v/>
          </cell>
          <cell r="AM148" t="str">
            <v/>
          </cell>
          <cell r="AN148" t="str">
            <v/>
          </cell>
          <cell r="AO148" t="str">
            <v/>
          </cell>
          <cell r="AP148" t="str">
            <v/>
          </cell>
          <cell r="AQ148" t="str">
            <v/>
          </cell>
          <cell r="AR148" t="str">
            <v/>
          </cell>
          <cell r="AS148" t="str">
            <v/>
          </cell>
          <cell r="AT148" t="str">
            <v/>
          </cell>
          <cell r="AU148" t="str">
            <v/>
          </cell>
          <cell r="AV148" t="str">
            <v/>
          </cell>
          <cell r="AW148" t="str">
            <v/>
          </cell>
          <cell r="AX148" t="str">
            <v/>
          </cell>
          <cell r="AY148" t="str">
            <v/>
          </cell>
          <cell r="AZ148" t="str">
            <v/>
          </cell>
          <cell r="BA148" t="str">
            <v/>
          </cell>
          <cell r="BB148" t="str">
            <v/>
          </cell>
          <cell r="BC148" t="str">
            <v/>
          </cell>
          <cell r="BD148" t="str">
            <v/>
          </cell>
          <cell r="BE148" t="str">
            <v/>
          </cell>
        </row>
        <row r="149">
          <cell r="C149">
            <v>4</v>
          </cell>
          <cell r="D149">
            <v>4</v>
          </cell>
          <cell r="E149">
            <v>1</v>
          </cell>
          <cell r="F149">
            <v>2</v>
          </cell>
          <cell r="G149">
            <v>3</v>
          </cell>
          <cell r="H149">
            <v>2</v>
          </cell>
          <cell r="I149" t="str">
            <v/>
          </cell>
          <cell r="J149" t="str">
            <v/>
          </cell>
          <cell r="K149" t="str">
            <v/>
          </cell>
          <cell r="L149" t="str">
            <v/>
          </cell>
          <cell r="M149" t="str">
            <v/>
          </cell>
          <cell r="N149" t="str">
            <v/>
          </cell>
          <cell r="O149" t="str">
            <v/>
          </cell>
          <cell r="P149" t="str">
            <v/>
          </cell>
          <cell r="Q149" t="str">
            <v/>
          </cell>
          <cell r="R149" t="str">
            <v/>
          </cell>
          <cell r="S149" t="str">
            <v/>
          </cell>
          <cell r="T149" t="str">
            <v/>
          </cell>
          <cell r="U149" t="str">
            <v/>
          </cell>
          <cell r="V149" t="str">
            <v/>
          </cell>
          <cell r="W149" t="str">
            <v/>
          </cell>
          <cell r="X149" t="str">
            <v/>
          </cell>
          <cell r="Y149" t="str">
            <v/>
          </cell>
          <cell r="Z149" t="str">
            <v/>
          </cell>
          <cell r="AA149" t="str">
            <v/>
          </cell>
          <cell r="AB149" t="str">
            <v/>
          </cell>
          <cell r="AF149">
            <v>5</v>
          </cell>
          <cell r="AG149">
            <v>3</v>
          </cell>
          <cell r="AH149">
            <v>4</v>
          </cell>
          <cell r="AI149">
            <v>2</v>
          </cell>
          <cell r="AJ149">
            <v>1</v>
          </cell>
          <cell r="AK149">
            <v>1</v>
          </cell>
          <cell r="AL149" t="str">
            <v/>
          </cell>
          <cell r="AM149" t="str">
            <v/>
          </cell>
          <cell r="AN149" t="str">
            <v/>
          </cell>
          <cell r="AO149" t="str">
            <v/>
          </cell>
          <cell r="AP149" t="str">
            <v/>
          </cell>
          <cell r="AQ149" t="str">
            <v/>
          </cell>
          <cell r="AR149" t="str">
            <v/>
          </cell>
          <cell r="AS149" t="str">
            <v/>
          </cell>
          <cell r="AT149" t="str">
            <v/>
          </cell>
          <cell r="AU149" t="str">
            <v/>
          </cell>
          <cell r="AV149" t="str">
            <v/>
          </cell>
          <cell r="AW149" t="str">
            <v/>
          </cell>
          <cell r="AX149" t="str">
            <v/>
          </cell>
          <cell r="AY149" t="str">
            <v/>
          </cell>
          <cell r="AZ149" t="str">
            <v/>
          </cell>
          <cell r="BA149" t="str">
            <v/>
          </cell>
          <cell r="BB149" t="str">
            <v/>
          </cell>
          <cell r="BC149" t="str">
            <v/>
          </cell>
          <cell r="BD149" t="str">
            <v/>
          </cell>
          <cell r="BE149" t="str">
            <v/>
          </cell>
        </row>
        <row r="150">
          <cell r="C150">
            <v>0</v>
          </cell>
          <cell r="D150">
            <v>0</v>
          </cell>
          <cell r="E150">
            <v>0</v>
          </cell>
          <cell r="F150">
            <v>0</v>
          </cell>
          <cell r="G150">
            <v>0</v>
          </cell>
          <cell r="H150">
            <v>0</v>
          </cell>
          <cell r="I150" t="str">
            <v/>
          </cell>
          <cell r="J150" t="str">
            <v/>
          </cell>
          <cell r="K150" t="str">
            <v/>
          </cell>
          <cell r="L150" t="str">
            <v/>
          </cell>
          <cell r="M150" t="str">
            <v/>
          </cell>
          <cell r="N150" t="str">
            <v/>
          </cell>
          <cell r="O150" t="str">
            <v/>
          </cell>
          <cell r="P150" t="str">
            <v/>
          </cell>
          <cell r="Q150" t="str">
            <v/>
          </cell>
          <cell r="R150" t="str">
            <v/>
          </cell>
          <cell r="S150" t="str">
            <v/>
          </cell>
          <cell r="T150" t="str">
            <v/>
          </cell>
          <cell r="U150" t="str">
            <v/>
          </cell>
          <cell r="V150" t="str">
            <v/>
          </cell>
          <cell r="W150" t="str">
            <v/>
          </cell>
          <cell r="X150" t="str">
            <v/>
          </cell>
          <cell r="Y150" t="str">
            <v/>
          </cell>
          <cell r="Z150" t="str">
            <v/>
          </cell>
          <cell r="AA150" t="str">
            <v/>
          </cell>
          <cell r="AB150" t="str">
            <v/>
          </cell>
          <cell r="AF150">
            <v>0</v>
          </cell>
          <cell r="AG150">
            <v>0</v>
          </cell>
          <cell r="AH150">
            <v>0</v>
          </cell>
          <cell r="AI150">
            <v>0</v>
          </cell>
          <cell r="AJ150">
            <v>0</v>
          </cell>
          <cell r="AK150">
            <v>0</v>
          </cell>
          <cell r="AL150" t="str">
            <v/>
          </cell>
          <cell r="AM150" t="str">
            <v/>
          </cell>
          <cell r="AN150" t="str">
            <v/>
          </cell>
          <cell r="AO150" t="str">
            <v/>
          </cell>
          <cell r="AP150" t="str">
            <v/>
          </cell>
          <cell r="AQ150" t="str">
            <v/>
          </cell>
          <cell r="AR150" t="str">
            <v/>
          </cell>
          <cell r="AS150" t="str">
            <v/>
          </cell>
          <cell r="AT150" t="str">
            <v/>
          </cell>
          <cell r="AU150" t="str">
            <v/>
          </cell>
          <cell r="AV150" t="str">
            <v/>
          </cell>
          <cell r="AW150" t="str">
            <v/>
          </cell>
          <cell r="AX150" t="str">
            <v/>
          </cell>
          <cell r="AY150" t="str">
            <v/>
          </cell>
          <cell r="AZ150" t="str">
            <v/>
          </cell>
          <cell r="BA150" t="str">
            <v/>
          </cell>
          <cell r="BB150" t="str">
            <v/>
          </cell>
          <cell r="BC150" t="str">
            <v/>
          </cell>
          <cell r="BD150" t="str">
            <v/>
          </cell>
          <cell r="BE150" t="str">
            <v/>
          </cell>
        </row>
        <row r="151">
          <cell r="C151">
            <v>71</v>
          </cell>
          <cell r="D151">
            <v>0</v>
          </cell>
          <cell r="E151">
            <v>71</v>
          </cell>
          <cell r="F151">
            <v>0</v>
          </cell>
          <cell r="G151">
            <v>0</v>
          </cell>
          <cell r="H151">
            <v>0</v>
          </cell>
          <cell r="I151" t="str">
            <v/>
          </cell>
          <cell r="J151" t="str">
            <v/>
          </cell>
          <cell r="K151" t="str">
            <v/>
          </cell>
          <cell r="L151" t="str">
            <v/>
          </cell>
          <cell r="M151" t="str">
            <v/>
          </cell>
          <cell r="N151" t="str">
            <v/>
          </cell>
          <cell r="O151" t="str">
            <v/>
          </cell>
          <cell r="P151" t="str">
            <v/>
          </cell>
          <cell r="Q151" t="str">
            <v/>
          </cell>
          <cell r="R151" t="str">
            <v/>
          </cell>
          <cell r="S151" t="str">
            <v/>
          </cell>
          <cell r="T151" t="str">
            <v/>
          </cell>
          <cell r="U151" t="str">
            <v/>
          </cell>
          <cell r="V151" t="str">
            <v/>
          </cell>
          <cell r="W151" t="str">
            <v/>
          </cell>
          <cell r="X151" t="str">
            <v/>
          </cell>
          <cell r="Y151" t="str">
            <v/>
          </cell>
          <cell r="Z151" t="str">
            <v/>
          </cell>
          <cell r="AA151" t="str">
            <v/>
          </cell>
          <cell r="AB151" t="str">
            <v/>
          </cell>
          <cell r="AF151">
            <v>64</v>
          </cell>
          <cell r="AG151">
            <v>5</v>
          </cell>
          <cell r="AH151">
            <v>29</v>
          </cell>
          <cell r="AI151">
            <v>5</v>
          </cell>
          <cell r="AJ151">
            <v>35</v>
          </cell>
          <cell r="AK151">
            <v>0</v>
          </cell>
          <cell r="AL151" t="str">
            <v/>
          </cell>
          <cell r="AM151" t="str">
            <v/>
          </cell>
          <cell r="AN151" t="str">
            <v/>
          </cell>
          <cell r="AO151" t="str">
            <v/>
          </cell>
          <cell r="AP151" t="str">
            <v/>
          </cell>
          <cell r="AQ151" t="str">
            <v/>
          </cell>
          <cell r="AR151" t="str">
            <v/>
          </cell>
          <cell r="AS151" t="str">
            <v/>
          </cell>
          <cell r="AT151" t="str">
            <v/>
          </cell>
          <cell r="AU151" t="str">
            <v/>
          </cell>
          <cell r="AV151" t="str">
            <v/>
          </cell>
          <cell r="AW151" t="str">
            <v/>
          </cell>
          <cell r="AX151" t="str">
            <v/>
          </cell>
          <cell r="AY151" t="str">
            <v/>
          </cell>
          <cell r="AZ151" t="str">
            <v/>
          </cell>
          <cell r="BA151" t="str">
            <v/>
          </cell>
          <cell r="BB151" t="str">
            <v/>
          </cell>
          <cell r="BC151" t="str">
            <v/>
          </cell>
          <cell r="BD151" t="str">
            <v/>
          </cell>
          <cell r="BE151" t="str">
            <v/>
          </cell>
        </row>
        <row r="152">
          <cell r="C152">
            <v>1</v>
          </cell>
          <cell r="D152">
            <v>0</v>
          </cell>
          <cell r="E152">
            <v>1</v>
          </cell>
          <cell r="F152">
            <v>0</v>
          </cell>
          <cell r="G152">
            <v>0</v>
          </cell>
          <cell r="H152">
            <v>0</v>
          </cell>
          <cell r="I152" t="str">
            <v/>
          </cell>
          <cell r="J152" t="str">
            <v/>
          </cell>
          <cell r="K152" t="str">
            <v/>
          </cell>
          <cell r="L152" t="str">
            <v/>
          </cell>
          <cell r="M152" t="str">
            <v/>
          </cell>
          <cell r="N152" t="str">
            <v/>
          </cell>
          <cell r="O152" t="str">
            <v/>
          </cell>
          <cell r="P152" t="str">
            <v/>
          </cell>
          <cell r="Q152" t="str">
            <v/>
          </cell>
          <cell r="R152" t="str">
            <v/>
          </cell>
          <cell r="S152" t="str">
            <v/>
          </cell>
          <cell r="T152" t="str">
            <v/>
          </cell>
          <cell r="U152" t="str">
            <v/>
          </cell>
          <cell r="V152" t="str">
            <v/>
          </cell>
          <cell r="W152" t="str">
            <v/>
          </cell>
          <cell r="X152" t="str">
            <v/>
          </cell>
          <cell r="Y152" t="str">
            <v/>
          </cell>
          <cell r="Z152" t="str">
            <v/>
          </cell>
          <cell r="AA152" t="str">
            <v/>
          </cell>
          <cell r="AB152" t="str">
            <v/>
          </cell>
          <cell r="AF152">
            <v>1</v>
          </cell>
          <cell r="AG152">
            <v>1</v>
          </cell>
          <cell r="AH152">
            <v>1</v>
          </cell>
          <cell r="AI152">
            <v>1</v>
          </cell>
          <cell r="AJ152">
            <v>0</v>
          </cell>
          <cell r="AK152">
            <v>0</v>
          </cell>
          <cell r="AL152" t="str">
            <v/>
          </cell>
          <cell r="AM152" t="str">
            <v/>
          </cell>
          <cell r="AN152" t="str">
            <v/>
          </cell>
          <cell r="AO152" t="str">
            <v/>
          </cell>
          <cell r="AP152" t="str">
            <v/>
          </cell>
          <cell r="AQ152" t="str">
            <v/>
          </cell>
          <cell r="AR152" t="str">
            <v/>
          </cell>
          <cell r="AS152" t="str">
            <v/>
          </cell>
          <cell r="AT152" t="str">
            <v/>
          </cell>
          <cell r="AU152" t="str">
            <v/>
          </cell>
          <cell r="AV152" t="str">
            <v/>
          </cell>
          <cell r="AW152" t="str">
            <v/>
          </cell>
          <cell r="AX152" t="str">
            <v/>
          </cell>
          <cell r="AY152" t="str">
            <v/>
          </cell>
          <cell r="AZ152" t="str">
            <v/>
          </cell>
          <cell r="BA152" t="str">
            <v/>
          </cell>
          <cell r="BB152" t="str">
            <v/>
          </cell>
          <cell r="BC152" t="str">
            <v/>
          </cell>
          <cell r="BD152" t="str">
            <v/>
          </cell>
          <cell r="BE152" t="str">
            <v/>
          </cell>
        </row>
        <row r="153">
          <cell r="C153">
            <v>4</v>
          </cell>
          <cell r="D153">
            <v>2</v>
          </cell>
          <cell r="E153">
            <v>3</v>
          </cell>
          <cell r="F153">
            <v>1</v>
          </cell>
          <cell r="G153">
            <v>1</v>
          </cell>
          <cell r="H153">
            <v>1</v>
          </cell>
          <cell r="I153" t="str">
            <v/>
          </cell>
          <cell r="J153" t="str">
            <v/>
          </cell>
          <cell r="K153" t="str">
            <v/>
          </cell>
          <cell r="L153" t="str">
            <v/>
          </cell>
          <cell r="M153" t="str">
            <v/>
          </cell>
          <cell r="N153" t="str">
            <v/>
          </cell>
          <cell r="O153" t="str">
            <v/>
          </cell>
          <cell r="P153" t="str">
            <v/>
          </cell>
          <cell r="Q153" t="str">
            <v/>
          </cell>
          <cell r="R153" t="str">
            <v/>
          </cell>
          <cell r="S153" t="str">
            <v/>
          </cell>
          <cell r="T153" t="str">
            <v/>
          </cell>
          <cell r="U153" t="str">
            <v/>
          </cell>
          <cell r="V153" t="str">
            <v/>
          </cell>
          <cell r="W153" t="str">
            <v/>
          </cell>
          <cell r="X153" t="str">
            <v/>
          </cell>
          <cell r="Y153" t="str">
            <v/>
          </cell>
          <cell r="Z153" t="str">
            <v/>
          </cell>
          <cell r="AA153" t="str">
            <v/>
          </cell>
          <cell r="AB153" t="str">
            <v/>
          </cell>
          <cell r="AF153">
            <v>3</v>
          </cell>
          <cell r="AG153">
            <v>1</v>
          </cell>
          <cell r="AH153">
            <v>1</v>
          </cell>
          <cell r="AI153">
            <v>1</v>
          </cell>
          <cell r="AJ153">
            <v>2</v>
          </cell>
          <cell r="AK153">
            <v>0</v>
          </cell>
          <cell r="AL153" t="str">
            <v/>
          </cell>
          <cell r="AM153" t="str">
            <v/>
          </cell>
          <cell r="AN153" t="str">
            <v/>
          </cell>
          <cell r="AO153" t="str">
            <v/>
          </cell>
          <cell r="AP153" t="str">
            <v/>
          </cell>
          <cell r="AQ153" t="str">
            <v/>
          </cell>
          <cell r="AR153" t="str">
            <v/>
          </cell>
          <cell r="AS153" t="str">
            <v/>
          </cell>
          <cell r="AT153" t="str">
            <v/>
          </cell>
          <cell r="AU153" t="str">
            <v/>
          </cell>
          <cell r="AV153" t="str">
            <v/>
          </cell>
          <cell r="AW153" t="str">
            <v/>
          </cell>
          <cell r="AX153" t="str">
            <v/>
          </cell>
          <cell r="AY153" t="str">
            <v/>
          </cell>
          <cell r="AZ153" t="str">
            <v/>
          </cell>
          <cell r="BA153" t="str">
            <v/>
          </cell>
          <cell r="BB153" t="str">
            <v/>
          </cell>
          <cell r="BC153" t="str">
            <v/>
          </cell>
          <cell r="BD153" t="str">
            <v/>
          </cell>
          <cell r="BE153" t="str">
            <v/>
          </cell>
        </row>
        <row r="154">
          <cell r="C154">
            <v>0</v>
          </cell>
          <cell r="D154">
            <v>0</v>
          </cell>
          <cell r="E154">
            <v>0</v>
          </cell>
          <cell r="F154">
            <v>0</v>
          </cell>
          <cell r="G154">
            <v>0</v>
          </cell>
          <cell r="H154">
            <v>0</v>
          </cell>
          <cell r="I154" t="str">
            <v/>
          </cell>
          <cell r="J154" t="str">
            <v/>
          </cell>
          <cell r="K154" t="str">
            <v/>
          </cell>
          <cell r="L154" t="str">
            <v/>
          </cell>
          <cell r="M154" t="str">
            <v/>
          </cell>
          <cell r="N154" t="str">
            <v/>
          </cell>
          <cell r="O154" t="str">
            <v/>
          </cell>
          <cell r="P154" t="str">
            <v/>
          </cell>
          <cell r="Q154" t="str">
            <v/>
          </cell>
          <cell r="R154" t="str">
            <v/>
          </cell>
          <cell r="S154" t="str">
            <v/>
          </cell>
          <cell r="T154" t="str">
            <v/>
          </cell>
          <cell r="U154" t="str">
            <v/>
          </cell>
          <cell r="V154" t="str">
            <v/>
          </cell>
          <cell r="W154" t="str">
            <v/>
          </cell>
          <cell r="X154" t="str">
            <v/>
          </cell>
          <cell r="Y154" t="str">
            <v/>
          </cell>
          <cell r="Z154" t="str">
            <v/>
          </cell>
          <cell r="AA154" t="str">
            <v/>
          </cell>
          <cell r="AB154" t="str">
            <v/>
          </cell>
          <cell r="AF154">
            <v>0</v>
          </cell>
          <cell r="AG154">
            <v>0</v>
          </cell>
          <cell r="AH154">
            <v>0</v>
          </cell>
          <cell r="AI154">
            <v>0</v>
          </cell>
          <cell r="AJ154">
            <v>0</v>
          </cell>
          <cell r="AK154">
            <v>0</v>
          </cell>
          <cell r="AL154" t="str">
            <v/>
          </cell>
          <cell r="AM154" t="str">
            <v/>
          </cell>
          <cell r="AN154" t="str">
            <v/>
          </cell>
          <cell r="AO154" t="str">
            <v/>
          </cell>
          <cell r="AP154" t="str">
            <v/>
          </cell>
          <cell r="AQ154" t="str">
            <v/>
          </cell>
          <cell r="AR154" t="str">
            <v/>
          </cell>
          <cell r="AS154" t="str">
            <v/>
          </cell>
          <cell r="AT154" t="str">
            <v/>
          </cell>
          <cell r="AU154" t="str">
            <v/>
          </cell>
          <cell r="AV154" t="str">
            <v/>
          </cell>
          <cell r="AW154" t="str">
            <v/>
          </cell>
          <cell r="AX154" t="str">
            <v/>
          </cell>
          <cell r="AY154" t="str">
            <v/>
          </cell>
          <cell r="AZ154" t="str">
            <v/>
          </cell>
          <cell r="BA154" t="str">
            <v/>
          </cell>
          <cell r="BB154" t="str">
            <v/>
          </cell>
          <cell r="BC154" t="str">
            <v/>
          </cell>
          <cell r="BD154" t="str">
            <v/>
          </cell>
          <cell r="BE154" t="str">
            <v/>
          </cell>
        </row>
        <row r="155">
          <cell r="C155">
            <v>5</v>
          </cell>
          <cell r="D155">
            <v>0</v>
          </cell>
          <cell r="E155">
            <v>5</v>
          </cell>
          <cell r="F155">
            <v>0</v>
          </cell>
          <cell r="G155">
            <v>0</v>
          </cell>
          <cell r="H155">
            <v>0</v>
          </cell>
          <cell r="I155" t="str">
            <v/>
          </cell>
          <cell r="J155" t="str">
            <v/>
          </cell>
          <cell r="K155" t="str">
            <v/>
          </cell>
          <cell r="L155" t="str">
            <v/>
          </cell>
          <cell r="M155" t="str">
            <v/>
          </cell>
          <cell r="N155" t="str">
            <v/>
          </cell>
          <cell r="O155" t="str">
            <v/>
          </cell>
          <cell r="P155" t="str">
            <v/>
          </cell>
          <cell r="Q155" t="str">
            <v/>
          </cell>
          <cell r="R155" t="str">
            <v/>
          </cell>
          <cell r="S155" t="str">
            <v/>
          </cell>
          <cell r="T155" t="str">
            <v/>
          </cell>
          <cell r="U155" t="str">
            <v/>
          </cell>
          <cell r="V155" t="str">
            <v/>
          </cell>
          <cell r="W155" t="str">
            <v/>
          </cell>
          <cell r="X155" t="str">
            <v/>
          </cell>
          <cell r="Y155" t="str">
            <v/>
          </cell>
          <cell r="Z155" t="str">
            <v/>
          </cell>
          <cell r="AA155" t="str">
            <v/>
          </cell>
          <cell r="AB155" t="str">
            <v/>
          </cell>
          <cell r="AF155">
            <v>6</v>
          </cell>
          <cell r="AG155">
            <v>8</v>
          </cell>
          <cell r="AH155">
            <v>6</v>
          </cell>
          <cell r="AI155">
            <v>8</v>
          </cell>
          <cell r="AJ155">
            <v>0</v>
          </cell>
          <cell r="AK155">
            <v>0</v>
          </cell>
          <cell r="AL155" t="str">
            <v/>
          </cell>
          <cell r="AM155" t="str">
            <v/>
          </cell>
          <cell r="AN155" t="str">
            <v/>
          </cell>
          <cell r="AO155" t="str">
            <v/>
          </cell>
          <cell r="AP155" t="str">
            <v/>
          </cell>
          <cell r="AQ155" t="str">
            <v/>
          </cell>
          <cell r="AR155" t="str">
            <v/>
          </cell>
          <cell r="AS155" t="str">
            <v/>
          </cell>
          <cell r="AT155" t="str">
            <v/>
          </cell>
          <cell r="AU155" t="str">
            <v/>
          </cell>
          <cell r="AV155" t="str">
            <v/>
          </cell>
          <cell r="AW155" t="str">
            <v/>
          </cell>
          <cell r="AX155" t="str">
            <v/>
          </cell>
          <cell r="AY155" t="str">
            <v/>
          </cell>
          <cell r="AZ155" t="str">
            <v/>
          </cell>
          <cell r="BA155" t="str">
            <v/>
          </cell>
          <cell r="BB155" t="str">
            <v/>
          </cell>
          <cell r="BC155" t="str">
            <v/>
          </cell>
          <cell r="BD155" t="str">
            <v/>
          </cell>
          <cell r="BE155" t="str">
            <v/>
          </cell>
        </row>
        <row r="156">
          <cell r="C156">
            <v>0</v>
          </cell>
          <cell r="D156">
            <v>0</v>
          </cell>
          <cell r="E156">
            <v>0</v>
          </cell>
          <cell r="F156">
            <v>0</v>
          </cell>
          <cell r="G156">
            <v>0</v>
          </cell>
          <cell r="H156">
            <v>0</v>
          </cell>
          <cell r="I156" t="str">
            <v/>
          </cell>
          <cell r="J156" t="str">
            <v/>
          </cell>
          <cell r="K156" t="str">
            <v/>
          </cell>
          <cell r="L156" t="str">
            <v/>
          </cell>
          <cell r="M156" t="str">
            <v/>
          </cell>
          <cell r="N156" t="str">
            <v/>
          </cell>
          <cell r="O156" t="str">
            <v/>
          </cell>
          <cell r="P156" t="str">
            <v/>
          </cell>
          <cell r="Q156" t="str">
            <v/>
          </cell>
          <cell r="R156" t="str">
            <v/>
          </cell>
          <cell r="S156" t="str">
            <v/>
          </cell>
          <cell r="T156" t="str">
            <v/>
          </cell>
          <cell r="U156" t="str">
            <v/>
          </cell>
          <cell r="V156" t="str">
            <v/>
          </cell>
          <cell r="W156" t="str">
            <v/>
          </cell>
          <cell r="X156" t="str">
            <v/>
          </cell>
          <cell r="Y156" t="str">
            <v/>
          </cell>
          <cell r="Z156" t="str">
            <v/>
          </cell>
          <cell r="AA156" t="str">
            <v/>
          </cell>
          <cell r="AB156" t="str">
            <v/>
          </cell>
          <cell r="AF156">
            <v>3</v>
          </cell>
          <cell r="AG156">
            <v>0</v>
          </cell>
          <cell r="AH156">
            <v>3</v>
          </cell>
          <cell r="AI156">
            <v>0</v>
          </cell>
          <cell r="AJ156">
            <v>0</v>
          </cell>
          <cell r="AK156">
            <v>0</v>
          </cell>
          <cell r="AL156" t="str">
            <v/>
          </cell>
          <cell r="AM156" t="str">
            <v/>
          </cell>
          <cell r="AN156" t="str">
            <v/>
          </cell>
          <cell r="AO156" t="str">
            <v/>
          </cell>
          <cell r="AP156" t="str">
            <v/>
          </cell>
          <cell r="AQ156" t="str">
            <v/>
          </cell>
          <cell r="AR156" t="str">
            <v/>
          </cell>
          <cell r="AS156" t="str">
            <v/>
          </cell>
          <cell r="AT156" t="str">
            <v/>
          </cell>
          <cell r="AU156" t="str">
            <v/>
          </cell>
          <cell r="AV156" t="str">
            <v/>
          </cell>
          <cell r="AW156" t="str">
            <v/>
          </cell>
          <cell r="AX156" t="str">
            <v/>
          </cell>
          <cell r="AY156" t="str">
            <v/>
          </cell>
          <cell r="AZ156" t="str">
            <v/>
          </cell>
          <cell r="BA156" t="str">
            <v/>
          </cell>
          <cell r="BB156" t="str">
            <v/>
          </cell>
          <cell r="BC156" t="str">
            <v/>
          </cell>
          <cell r="BD156" t="str">
            <v/>
          </cell>
          <cell r="BE156" t="str">
            <v/>
          </cell>
        </row>
        <row r="157">
          <cell r="C157">
            <v>2</v>
          </cell>
          <cell r="D157">
            <v>1</v>
          </cell>
          <cell r="E157">
            <v>1</v>
          </cell>
          <cell r="F157">
            <v>0</v>
          </cell>
          <cell r="G157">
            <v>1</v>
          </cell>
          <cell r="H157">
            <v>1</v>
          </cell>
          <cell r="I157" t="str">
            <v/>
          </cell>
          <cell r="J157" t="str">
            <v/>
          </cell>
          <cell r="K157" t="str">
            <v/>
          </cell>
          <cell r="L157" t="str">
            <v/>
          </cell>
          <cell r="M157" t="str">
            <v/>
          </cell>
          <cell r="N157" t="str">
            <v/>
          </cell>
          <cell r="O157" t="str">
            <v/>
          </cell>
          <cell r="P157" t="str">
            <v/>
          </cell>
          <cell r="Q157" t="str">
            <v/>
          </cell>
          <cell r="R157" t="str">
            <v/>
          </cell>
          <cell r="S157" t="str">
            <v/>
          </cell>
          <cell r="T157" t="str">
            <v/>
          </cell>
          <cell r="U157" t="str">
            <v/>
          </cell>
          <cell r="V157" t="str">
            <v/>
          </cell>
          <cell r="W157" t="str">
            <v/>
          </cell>
          <cell r="X157" t="str">
            <v/>
          </cell>
          <cell r="Y157" t="str">
            <v/>
          </cell>
          <cell r="Z157" t="str">
            <v/>
          </cell>
          <cell r="AA157" t="str">
            <v/>
          </cell>
          <cell r="AB157" t="str">
            <v/>
          </cell>
          <cell r="AF157">
            <v>3</v>
          </cell>
          <cell r="AG157">
            <v>2</v>
          </cell>
          <cell r="AH157">
            <v>3</v>
          </cell>
          <cell r="AI157">
            <v>1</v>
          </cell>
          <cell r="AJ157">
            <v>0</v>
          </cell>
          <cell r="AK157">
            <v>1</v>
          </cell>
          <cell r="AL157" t="str">
            <v/>
          </cell>
          <cell r="AM157" t="str">
            <v/>
          </cell>
          <cell r="AN157" t="str">
            <v/>
          </cell>
          <cell r="AO157" t="str">
            <v/>
          </cell>
          <cell r="AP157" t="str">
            <v/>
          </cell>
          <cell r="AQ157" t="str">
            <v/>
          </cell>
          <cell r="AR157" t="str">
            <v/>
          </cell>
          <cell r="AS157" t="str">
            <v/>
          </cell>
          <cell r="AT157" t="str">
            <v/>
          </cell>
          <cell r="AU157" t="str">
            <v/>
          </cell>
          <cell r="AV157" t="str">
            <v/>
          </cell>
          <cell r="AW157" t="str">
            <v/>
          </cell>
          <cell r="AX157" t="str">
            <v/>
          </cell>
          <cell r="AY157" t="str">
            <v/>
          </cell>
          <cell r="AZ157" t="str">
            <v/>
          </cell>
          <cell r="BA157" t="str">
            <v/>
          </cell>
          <cell r="BB157" t="str">
            <v/>
          </cell>
          <cell r="BC157" t="str">
            <v/>
          </cell>
          <cell r="BD157" t="str">
            <v/>
          </cell>
          <cell r="BE157" t="str">
            <v/>
          </cell>
        </row>
        <row r="158">
          <cell r="C158">
            <v>0</v>
          </cell>
          <cell r="D158">
            <v>0</v>
          </cell>
          <cell r="E158">
            <v>0</v>
          </cell>
          <cell r="F158">
            <v>0</v>
          </cell>
          <cell r="G158">
            <v>0</v>
          </cell>
          <cell r="H158">
            <v>0</v>
          </cell>
          <cell r="I158" t="str">
            <v/>
          </cell>
          <cell r="J158" t="str">
            <v/>
          </cell>
          <cell r="K158" t="str">
            <v/>
          </cell>
          <cell r="L158" t="str">
            <v/>
          </cell>
          <cell r="M158" t="str">
            <v/>
          </cell>
          <cell r="N158" t="str">
            <v/>
          </cell>
          <cell r="O158" t="str">
            <v/>
          </cell>
          <cell r="P158" t="str">
            <v/>
          </cell>
          <cell r="Q158" t="str">
            <v/>
          </cell>
          <cell r="R158" t="str">
            <v/>
          </cell>
          <cell r="S158" t="str">
            <v/>
          </cell>
          <cell r="T158" t="str">
            <v/>
          </cell>
          <cell r="U158" t="str">
            <v/>
          </cell>
          <cell r="V158" t="str">
            <v/>
          </cell>
          <cell r="W158" t="str">
            <v/>
          </cell>
          <cell r="X158" t="str">
            <v/>
          </cell>
          <cell r="Y158" t="str">
            <v/>
          </cell>
          <cell r="Z158" t="str">
            <v/>
          </cell>
          <cell r="AA158" t="str">
            <v/>
          </cell>
          <cell r="AB158" t="str">
            <v/>
          </cell>
          <cell r="AF158">
            <v>0</v>
          </cell>
          <cell r="AG158">
            <v>0</v>
          </cell>
          <cell r="AH158">
            <v>0</v>
          </cell>
          <cell r="AI158">
            <v>0</v>
          </cell>
          <cell r="AJ158">
            <v>0</v>
          </cell>
          <cell r="AK158">
            <v>0</v>
          </cell>
          <cell r="AL158" t="str">
            <v/>
          </cell>
          <cell r="AM158" t="str">
            <v/>
          </cell>
          <cell r="AN158" t="str">
            <v/>
          </cell>
          <cell r="AO158" t="str">
            <v/>
          </cell>
          <cell r="AP158" t="str">
            <v/>
          </cell>
          <cell r="AQ158" t="str">
            <v/>
          </cell>
          <cell r="AR158" t="str">
            <v/>
          </cell>
          <cell r="AS158" t="str">
            <v/>
          </cell>
          <cell r="AT158" t="str">
            <v/>
          </cell>
          <cell r="AU158" t="str">
            <v/>
          </cell>
          <cell r="AV158" t="str">
            <v/>
          </cell>
          <cell r="AW158" t="str">
            <v/>
          </cell>
          <cell r="AX158" t="str">
            <v/>
          </cell>
          <cell r="AY158" t="str">
            <v/>
          </cell>
          <cell r="AZ158" t="str">
            <v/>
          </cell>
          <cell r="BA158" t="str">
            <v/>
          </cell>
          <cell r="BB158" t="str">
            <v/>
          </cell>
          <cell r="BC158" t="str">
            <v/>
          </cell>
          <cell r="BD158" t="str">
            <v/>
          </cell>
          <cell r="BE158" t="str">
            <v/>
          </cell>
        </row>
        <row r="159">
          <cell r="C159">
            <v>0</v>
          </cell>
          <cell r="D159">
            <v>0</v>
          </cell>
          <cell r="E159">
            <v>0</v>
          </cell>
          <cell r="F159">
            <v>0</v>
          </cell>
          <cell r="G159">
            <v>0</v>
          </cell>
          <cell r="H159">
            <v>0</v>
          </cell>
          <cell r="I159" t="str">
            <v/>
          </cell>
          <cell r="J159" t="str">
            <v/>
          </cell>
          <cell r="K159" t="str">
            <v/>
          </cell>
          <cell r="L159" t="str">
            <v/>
          </cell>
          <cell r="M159" t="str">
            <v/>
          </cell>
          <cell r="N159" t="str">
            <v/>
          </cell>
          <cell r="O159" t="str">
            <v/>
          </cell>
          <cell r="P159" t="str">
            <v/>
          </cell>
          <cell r="Q159" t="str">
            <v/>
          </cell>
          <cell r="R159" t="str">
            <v/>
          </cell>
          <cell r="S159" t="str">
            <v/>
          </cell>
          <cell r="T159" t="str">
            <v/>
          </cell>
          <cell r="U159" t="str">
            <v/>
          </cell>
          <cell r="V159" t="str">
            <v/>
          </cell>
          <cell r="W159" t="str">
            <v/>
          </cell>
          <cell r="X159" t="str">
            <v/>
          </cell>
          <cell r="Y159" t="str">
            <v/>
          </cell>
          <cell r="Z159" t="str">
            <v/>
          </cell>
          <cell r="AA159" t="str">
            <v/>
          </cell>
          <cell r="AB159" t="str">
            <v/>
          </cell>
          <cell r="AF159">
            <v>33</v>
          </cell>
          <cell r="AG159">
            <v>0</v>
          </cell>
          <cell r="AH159">
            <v>33</v>
          </cell>
          <cell r="AI159">
            <v>0</v>
          </cell>
          <cell r="AJ159">
            <v>0</v>
          </cell>
          <cell r="AK159">
            <v>0</v>
          </cell>
          <cell r="AL159" t="str">
            <v/>
          </cell>
          <cell r="AM159" t="str">
            <v/>
          </cell>
          <cell r="AN159" t="str">
            <v/>
          </cell>
          <cell r="AO159" t="str">
            <v/>
          </cell>
          <cell r="AP159" t="str">
            <v/>
          </cell>
          <cell r="AQ159" t="str">
            <v/>
          </cell>
          <cell r="AR159" t="str">
            <v/>
          </cell>
          <cell r="AS159" t="str">
            <v/>
          </cell>
          <cell r="AT159" t="str">
            <v/>
          </cell>
          <cell r="AU159" t="str">
            <v/>
          </cell>
          <cell r="AV159" t="str">
            <v/>
          </cell>
          <cell r="AW159" t="str">
            <v/>
          </cell>
          <cell r="AX159" t="str">
            <v/>
          </cell>
          <cell r="AY159" t="str">
            <v/>
          </cell>
          <cell r="AZ159" t="str">
            <v/>
          </cell>
          <cell r="BA159" t="str">
            <v/>
          </cell>
          <cell r="BB159" t="str">
            <v/>
          </cell>
          <cell r="BC159" t="str">
            <v/>
          </cell>
          <cell r="BD159" t="str">
            <v/>
          </cell>
          <cell r="BE159" t="str">
            <v/>
          </cell>
        </row>
        <row r="160">
          <cell r="C160">
            <v>0</v>
          </cell>
          <cell r="D160">
            <v>0</v>
          </cell>
          <cell r="E160">
            <v>0</v>
          </cell>
          <cell r="F160">
            <v>0</v>
          </cell>
          <cell r="G160">
            <v>0</v>
          </cell>
          <cell r="H160">
            <v>0</v>
          </cell>
          <cell r="I160" t="str">
            <v/>
          </cell>
          <cell r="J160" t="str">
            <v/>
          </cell>
          <cell r="K160" t="str">
            <v/>
          </cell>
          <cell r="L160" t="str">
            <v/>
          </cell>
          <cell r="M160" t="str">
            <v/>
          </cell>
          <cell r="N160" t="str">
            <v/>
          </cell>
          <cell r="O160" t="str">
            <v/>
          </cell>
          <cell r="P160" t="str">
            <v/>
          </cell>
          <cell r="Q160" t="str">
            <v/>
          </cell>
          <cell r="R160" t="str">
            <v/>
          </cell>
          <cell r="S160" t="str">
            <v/>
          </cell>
          <cell r="T160" t="str">
            <v/>
          </cell>
          <cell r="U160" t="str">
            <v/>
          </cell>
          <cell r="V160" t="str">
            <v/>
          </cell>
          <cell r="W160" t="str">
            <v/>
          </cell>
          <cell r="X160" t="str">
            <v/>
          </cell>
          <cell r="Y160" t="str">
            <v/>
          </cell>
          <cell r="Z160" t="str">
            <v/>
          </cell>
          <cell r="AA160" t="str">
            <v/>
          </cell>
          <cell r="AB160" t="str">
            <v/>
          </cell>
          <cell r="AF160">
            <v>0</v>
          </cell>
          <cell r="AG160">
            <v>0</v>
          </cell>
          <cell r="AH160">
            <v>0</v>
          </cell>
          <cell r="AI160">
            <v>0</v>
          </cell>
          <cell r="AJ160">
            <v>0</v>
          </cell>
          <cell r="AK160">
            <v>0</v>
          </cell>
          <cell r="AL160" t="str">
            <v/>
          </cell>
          <cell r="AM160" t="str">
            <v/>
          </cell>
          <cell r="AN160" t="str">
            <v/>
          </cell>
          <cell r="AO160" t="str">
            <v/>
          </cell>
          <cell r="AP160" t="str">
            <v/>
          </cell>
          <cell r="AQ160" t="str">
            <v/>
          </cell>
          <cell r="AR160" t="str">
            <v/>
          </cell>
          <cell r="AS160" t="str">
            <v/>
          </cell>
          <cell r="AT160" t="str">
            <v/>
          </cell>
          <cell r="AU160" t="str">
            <v/>
          </cell>
          <cell r="AV160" t="str">
            <v/>
          </cell>
          <cell r="AW160" t="str">
            <v/>
          </cell>
          <cell r="AX160" t="str">
            <v/>
          </cell>
          <cell r="AY160" t="str">
            <v/>
          </cell>
          <cell r="AZ160" t="str">
            <v/>
          </cell>
          <cell r="BA160" t="str">
            <v/>
          </cell>
          <cell r="BB160" t="str">
            <v/>
          </cell>
          <cell r="BC160" t="str">
            <v/>
          </cell>
          <cell r="BD160" t="str">
            <v/>
          </cell>
          <cell r="BE160" t="str">
            <v/>
          </cell>
        </row>
        <row r="161">
          <cell r="C161">
            <v>0</v>
          </cell>
          <cell r="D161">
            <v>1</v>
          </cell>
          <cell r="E161">
            <v>0</v>
          </cell>
          <cell r="F161">
            <v>0</v>
          </cell>
          <cell r="G161">
            <v>0</v>
          </cell>
          <cell r="H161">
            <v>1</v>
          </cell>
          <cell r="I161" t="str">
            <v/>
          </cell>
          <cell r="J161" t="str">
            <v/>
          </cell>
          <cell r="K161" t="str">
            <v/>
          </cell>
          <cell r="L161" t="str">
            <v/>
          </cell>
          <cell r="M161" t="str">
            <v/>
          </cell>
          <cell r="N161" t="str">
            <v/>
          </cell>
          <cell r="O161" t="str">
            <v/>
          </cell>
          <cell r="P161" t="str">
            <v/>
          </cell>
          <cell r="Q161" t="str">
            <v/>
          </cell>
          <cell r="R161" t="str">
            <v/>
          </cell>
          <cell r="S161" t="str">
            <v/>
          </cell>
          <cell r="T161" t="str">
            <v/>
          </cell>
          <cell r="U161" t="str">
            <v/>
          </cell>
          <cell r="V161" t="str">
            <v/>
          </cell>
          <cell r="W161" t="str">
            <v/>
          </cell>
          <cell r="X161" t="str">
            <v/>
          </cell>
          <cell r="Y161" t="str">
            <v/>
          </cell>
          <cell r="Z161" t="str">
            <v/>
          </cell>
          <cell r="AA161" t="str">
            <v/>
          </cell>
          <cell r="AB161" t="str">
            <v/>
          </cell>
          <cell r="AF161">
            <v>0</v>
          </cell>
          <cell r="AG161">
            <v>1</v>
          </cell>
          <cell r="AH161">
            <v>0</v>
          </cell>
          <cell r="AI161">
            <v>0</v>
          </cell>
          <cell r="AJ161">
            <v>0</v>
          </cell>
          <cell r="AK161">
            <v>1</v>
          </cell>
          <cell r="AL161" t="str">
            <v/>
          </cell>
          <cell r="AM161" t="str">
            <v/>
          </cell>
          <cell r="AN161" t="str">
            <v/>
          </cell>
          <cell r="AO161" t="str">
            <v/>
          </cell>
          <cell r="AP161" t="str">
            <v/>
          </cell>
          <cell r="AQ161" t="str">
            <v/>
          </cell>
          <cell r="AR161" t="str">
            <v/>
          </cell>
          <cell r="AS161" t="str">
            <v/>
          </cell>
          <cell r="AT161" t="str">
            <v/>
          </cell>
          <cell r="AU161" t="str">
            <v/>
          </cell>
          <cell r="AV161" t="str">
            <v/>
          </cell>
          <cell r="AW161" t="str">
            <v/>
          </cell>
          <cell r="AX161" t="str">
            <v/>
          </cell>
          <cell r="AY161" t="str">
            <v/>
          </cell>
          <cell r="AZ161" t="str">
            <v/>
          </cell>
          <cell r="BA161" t="str">
            <v/>
          </cell>
          <cell r="BB161" t="str">
            <v/>
          </cell>
          <cell r="BC161" t="str">
            <v/>
          </cell>
          <cell r="BD161" t="str">
            <v/>
          </cell>
          <cell r="BE161" t="str">
            <v/>
          </cell>
        </row>
        <row r="162">
          <cell r="C162">
            <v>0</v>
          </cell>
          <cell r="D162">
            <v>0</v>
          </cell>
          <cell r="E162">
            <v>0</v>
          </cell>
          <cell r="F162">
            <v>0</v>
          </cell>
          <cell r="G162">
            <v>0</v>
          </cell>
          <cell r="H162">
            <v>0</v>
          </cell>
          <cell r="I162" t="str">
            <v/>
          </cell>
          <cell r="J162" t="str">
            <v/>
          </cell>
          <cell r="K162" t="str">
            <v/>
          </cell>
          <cell r="L162" t="str">
            <v/>
          </cell>
          <cell r="M162" t="str">
            <v/>
          </cell>
          <cell r="N162" t="str">
            <v/>
          </cell>
          <cell r="O162" t="str">
            <v/>
          </cell>
          <cell r="P162" t="str">
            <v/>
          </cell>
          <cell r="Q162" t="str">
            <v/>
          </cell>
          <cell r="R162" t="str">
            <v/>
          </cell>
          <cell r="S162" t="str">
            <v/>
          </cell>
          <cell r="T162" t="str">
            <v/>
          </cell>
          <cell r="U162" t="str">
            <v/>
          </cell>
          <cell r="V162" t="str">
            <v/>
          </cell>
          <cell r="W162" t="str">
            <v/>
          </cell>
          <cell r="X162" t="str">
            <v/>
          </cell>
          <cell r="Y162" t="str">
            <v/>
          </cell>
          <cell r="Z162" t="str">
            <v/>
          </cell>
          <cell r="AA162" t="str">
            <v/>
          </cell>
          <cell r="AB162" t="str">
            <v/>
          </cell>
          <cell r="AF162">
            <v>0</v>
          </cell>
          <cell r="AG162">
            <v>0</v>
          </cell>
          <cell r="AH162">
            <v>0</v>
          </cell>
          <cell r="AI162">
            <v>0</v>
          </cell>
          <cell r="AJ162">
            <v>0</v>
          </cell>
          <cell r="AK162">
            <v>0</v>
          </cell>
          <cell r="AL162" t="str">
            <v/>
          </cell>
          <cell r="AM162" t="str">
            <v/>
          </cell>
          <cell r="AN162" t="str">
            <v/>
          </cell>
          <cell r="AO162" t="str">
            <v/>
          </cell>
          <cell r="AP162" t="str">
            <v/>
          </cell>
          <cell r="AQ162" t="str">
            <v/>
          </cell>
          <cell r="AR162" t="str">
            <v/>
          </cell>
          <cell r="AS162" t="str">
            <v/>
          </cell>
          <cell r="AT162" t="str">
            <v/>
          </cell>
          <cell r="AU162" t="str">
            <v/>
          </cell>
          <cell r="AV162" t="str">
            <v/>
          </cell>
          <cell r="AW162" t="str">
            <v/>
          </cell>
          <cell r="AX162" t="str">
            <v/>
          </cell>
          <cell r="AY162" t="str">
            <v/>
          </cell>
          <cell r="AZ162" t="str">
            <v/>
          </cell>
          <cell r="BA162" t="str">
            <v/>
          </cell>
          <cell r="BB162" t="str">
            <v/>
          </cell>
          <cell r="BC162" t="str">
            <v/>
          </cell>
          <cell r="BD162" t="str">
            <v/>
          </cell>
          <cell r="BE162" t="str">
            <v/>
          </cell>
        </row>
        <row r="163">
          <cell r="C163">
            <v>0</v>
          </cell>
          <cell r="D163">
            <v>0</v>
          </cell>
          <cell r="E163">
            <v>0</v>
          </cell>
          <cell r="F163">
            <v>0</v>
          </cell>
          <cell r="G163">
            <v>0</v>
          </cell>
          <cell r="H163">
            <v>0</v>
          </cell>
          <cell r="I163" t="str">
            <v/>
          </cell>
          <cell r="J163" t="str">
            <v/>
          </cell>
          <cell r="K163" t="str">
            <v/>
          </cell>
          <cell r="L163" t="str">
            <v/>
          </cell>
          <cell r="M163" t="str">
            <v/>
          </cell>
          <cell r="N163" t="str">
            <v/>
          </cell>
          <cell r="O163" t="str">
            <v/>
          </cell>
          <cell r="P163" t="str">
            <v/>
          </cell>
          <cell r="Q163" t="str">
            <v/>
          </cell>
          <cell r="R163" t="str">
            <v/>
          </cell>
          <cell r="S163" t="str">
            <v/>
          </cell>
          <cell r="T163" t="str">
            <v/>
          </cell>
          <cell r="U163" t="str">
            <v/>
          </cell>
          <cell r="V163" t="str">
            <v/>
          </cell>
          <cell r="W163" t="str">
            <v/>
          </cell>
          <cell r="X163" t="str">
            <v/>
          </cell>
          <cell r="Y163" t="str">
            <v/>
          </cell>
          <cell r="Z163" t="str">
            <v/>
          </cell>
          <cell r="AA163" t="str">
            <v/>
          </cell>
          <cell r="AB163" t="str">
            <v/>
          </cell>
          <cell r="AF163">
            <v>0</v>
          </cell>
          <cell r="AG163">
            <v>0</v>
          </cell>
          <cell r="AH163">
            <v>0</v>
          </cell>
          <cell r="AI163">
            <v>0</v>
          </cell>
          <cell r="AJ163">
            <v>0</v>
          </cell>
          <cell r="AK163">
            <v>0</v>
          </cell>
          <cell r="AL163" t="str">
            <v/>
          </cell>
          <cell r="AM163" t="str">
            <v/>
          </cell>
          <cell r="AN163" t="str">
            <v/>
          </cell>
          <cell r="AO163" t="str">
            <v/>
          </cell>
          <cell r="AP163" t="str">
            <v/>
          </cell>
          <cell r="AQ163" t="str">
            <v/>
          </cell>
          <cell r="AR163" t="str">
            <v/>
          </cell>
          <cell r="AS163" t="str">
            <v/>
          </cell>
          <cell r="AT163" t="str">
            <v/>
          </cell>
          <cell r="AU163" t="str">
            <v/>
          </cell>
          <cell r="AV163" t="str">
            <v/>
          </cell>
          <cell r="AW163" t="str">
            <v/>
          </cell>
          <cell r="AX163" t="str">
            <v/>
          </cell>
          <cell r="AY163" t="str">
            <v/>
          </cell>
          <cell r="AZ163" t="str">
            <v/>
          </cell>
          <cell r="BA163" t="str">
            <v/>
          </cell>
          <cell r="BB163" t="str">
            <v/>
          </cell>
          <cell r="BC163" t="str">
            <v/>
          </cell>
          <cell r="BD163" t="str">
            <v/>
          </cell>
          <cell r="BE163" t="str">
            <v/>
          </cell>
        </row>
        <row r="164">
          <cell r="C164">
            <v>0</v>
          </cell>
          <cell r="D164">
            <v>0</v>
          </cell>
          <cell r="E164">
            <v>0</v>
          </cell>
          <cell r="F164">
            <v>0</v>
          </cell>
          <cell r="G164">
            <v>0</v>
          </cell>
          <cell r="H164">
            <v>0</v>
          </cell>
          <cell r="I164" t="str">
            <v/>
          </cell>
          <cell r="J164" t="str">
            <v/>
          </cell>
          <cell r="K164" t="str">
            <v/>
          </cell>
          <cell r="L164" t="str">
            <v/>
          </cell>
          <cell r="M164" t="str">
            <v/>
          </cell>
          <cell r="N164" t="str">
            <v/>
          </cell>
          <cell r="O164" t="str">
            <v/>
          </cell>
          <cell r="P164" t="str">
            <v/>
          </cell>
          <cell r="Q164" t="str">
            <v/>
          </cell>
          <cell r="R164" t="str">
            <v/>
          </cell>
          <cell r="S164" t="str">
            <v/>
          </cell>
          <cell r="T164" t="str">
            <v/>
          </cell>
          <cell r="U164" t="str">
            <v/>
          </cell>
          <cell r="V164" t="str">
            <v/>
          </cell>
          <cell r="W164" t="str">
            <v/>
          </cell>
          <cell r="X164" t="str">
            <v/>
          </cell>
          <cell r="Y164" t="str">
            <v/>
          </cell>
          <cell r="Z164" t="str">
            <v/>
          </cell>
          <cell r="AA164" t="str">
            <v/>
          </cell>
          <cell r="AB164" t="str">
            <v/>
          </cell>
          <cell r="AF164">
            <v>0</v>
          </cell>
          <cell r="AG164">
            <v>0</v>
          </cell>
          <cell r="AH164">
            <v>0</v>
          </cell>
          <cell r="AI164">
            <v>0</v>
          </cell>
          <cell r="AJ164">
            <v>0</v>
          </cell>
          <cell r="AK164">
            <v>0</v>
          </cell>
          <cell r="AL164" t="str">
            <v/>
          </cell>
          <cell r="AM164" t="str">
            <v/>
          </cell>
          <cell r="AN164" t="str">
            <v/>
          </cell>
          <cell r="AO164" t="str">
            <v/>
          </cell>
          <cell r="AP164" t="str">
            <v/>
          </cell>
          <cell r="AQ164" t="str">
            <v/>
          </cell>
          <cell r="AR164" t="str">
            <v/>
          </cell>
          <cell r="AS164" t="str">
            <v/>
          </cell>
          <cell r="AT164" t="str">
            <v/>
          </cell>
          <cell r="AU164" t="str">
            <v/>
          </cell>
          <cell r="AV164" t="str">
            <v/>
          </cell>
          <cell r="AW164" t="str">
            <v/>
          </cell>
          <cell r="AX164" t="str">
            <v/>
          </cell>
          <cell r="AY164" t="str">
            <v/>
          </cell>
          <cell r="AZ164" t="str">
            <v/>
          </cell>
          <cell r="BA164" t="str">
            <v/>
          </cell>
          <cell r="BB164" t="str">
            <v/>
          </cell>
          <cell r="BC164" t="str">
            <v/>
          </cell>
          <cell r="BD164" t="str">
            <v/>
          </cell>
          <cell r="BE164" t="str">
            <v/>
          </cell>
        </row>
        <row r="165">
          <cell r="C165">
            <v>0</v>
          </cell>
          <cell r="D165">
            <v>0</v>
          </cell>
          <cell r="E165">
            <v>0</v>
          </cell>
          <cell r="F165">
            <v>0</v>
          </cell>
          <cell r="G165">
            <v>0</v>
          </cell>
          <cell r="H165">
            <v>0</v>
          </cell>
          <cell r="I165" t="str">
            <v/>
          </cell>
          <cell r="J165" t="str">
            <v/>
          </cell>
          <cell r="K165" t="str">
            <v/>
          </cell>
          <cell r="L165" t="str">
            <v/>
          </cell>
          <cell r="M165" t="str">
            <v/>
          </cell>
          <cell r="N165" t="str">
            <v/>
          </cell>
          <cell r="O165" t="str">
            <v/>
          </cell>
          <cell r="P165" t="str">
            <v/>
          </cell>
          <cell r="Q165" t="str">
            <v/>
          </cell>
          <cell r="R165" t="str">
            <v/>
          </cell>
          <cell r="S165" t="str">
            <v/>
          </cell>
          <cell r="T165" t="str">
            <v/>
          </cell>
          <cell r="U165" t="str">
            <v/>
          </cell>
          <cell r="V165" t="str">
            <v/>
          </cell>
          <cell r="W165" t="str">
            <v/>
          </cell>
          <cell r="X165" t="str">
            <v/>
          </cell>
          <cell r="Y165" t="str">
            <v/>
          </cell>
          <cell r="Z165" t="str">
            <v/>
          </cell>
          <cell r="AA165" t="str">
            <v/>
          </cell>
          <cell r="AB165" t="str">
            <v/>
          </cell>
          <cell r="AF165">
            <v>0</v>
          </cell>
          <cell r="AG165">
            <v>0</v>
          </cell>
          <cell r="AH165">
            <v>0</v>
          </cell>
          <cell r="AI165">
            <v>0</v>
          </cell>
          <cell r="AJ165">
            <v>0</v>
          </cell>
          <cell r="AK165">
            <v>0</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t="str">
            <v/>
          </cell>
          <cell r="AZ165" t="str">
            <v/>
          </cell>
          <cell r="BA165" t="str">
            <v/>
          </cell>
          <cell r="BB165" t="str">
            <v/>
          </cell>
          <cell r="BC165" t="str">
            <v/>
          </cell>
          <cell r="BD165" t="str">
            <v/>
          </cell>
          <cell r="BE165" t="str">
            <v/>
          </cell>
        </row>
        <row r="166">
          <cell r="C166">
            <v>0</v>
          </cell>
          <cell r="D166">
            <v>0</v>
          </cell>
          <cell r="E166">
            <v>0</v>
          </cell>
          <cell r="F166">
            <v>0</v>
          </cell>
          <cell r="G166">
            <v>0</v>
          </cell>
          <cell r="H166">
            <v>0</v>
          </cell>
          <cell r="I166" t="str">
            <v/>
          </cell>
          <cell r="J166" t="str">
            <v/>
          </cell>
          <cell r="K166" t="str">
            <v/>
          </cell>
          <cell r="L166" t="str">
            <v/>
          </cell>
          <cell r="M166" t="str">
            <v/>
          </cell>
          <cell r="N166" t="str">
            <v/>
          </cell>
          <cell r="O166" t="str">
            <v/>
          </cell>
          <cell r="P166" t="str">
            <v/>
          </cell>
          <cell r="Q166" t="str">
            <v/>
          </cell>
          <cell r="R166" t="str">
            <v/>
          </cell>
          <cell r="S166" t="str">
            <v/>
          </cell>
          <cell r="T166" t="str">
            <v/>
          </cell>
          <cell r="U166" t="str">
            <v/>
          </cell>
          <cell r="V166" t="str">
            <v/>
          </cell>
          <cell r="W166" t="str">
            <v/>
          </cell>
          <cell r="X166" t="str">
            <v/>
          </cell>
          <cell r="Y166" t="str">
            <v/>
          </cell>
          <cell r="Z166" t="str">
            <v/>
          </cell>
          <cell r="AA166" t="str">
            <v/>
          </cell>
          <cell r="AB166" t="str">
            <v/>
          </cell>
          <cell r="AF166">
            <v>0</v>
          </cell>
          <cell r="AG166">
            <v>0</v>
          </cell>
          <cell r="AH166">
            <v>0</v>
          </cell>
          <cell r="AI166">
            <v>0</v>
          </cell>
          <cell r="AJ166">
            <v>0</v>
          </cell>
          <cell r="AK166">
            <v>0</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AY166" t="str">
            <v/>
          </cell>
          <cell r="AZ166" t="str">
            <v/>
          </cell>
          <cell r="BA166" t="str">
            <v/>
          </cell>
          <cell r="BB166" t="str">
            <v/>
          </cell>
          <cell r="BC166" t="str">
            <v/>
          </cell>
          <cell r="BD166" t="str">
            <v/>
          </cell>
          <cell r="BE166" t="str">
            <v/>
          </cell>
        </row>
        <row r="167">
          <cell r="C167">
            <v>0</v>
          </cell>
          <cell r="D167">
            <v>0</v>
          </cell>
          <cell r="E167">
            <v>0</v>
          </cell>
          <cell r="F167">
            <v>0</v>
          </cell>
          <cell r="G167">
            <v>0</v>
          </cell>
          <cell r="H167">
            <v>0</v>
          </cell>
          <cell r="I167" t="str">
            <v/>
          </cell>
          <cell r="J167" t="str">
            <v/>
          </cell>
          <cell r="K167" t="str">
            <v/>
          </cell>
          <cell r="L167" t="str">
            <v/>
          </cell>
          <cell r="M167" t="str">
            <v/>
          </cell>
          <cell r="N167" t="str">
            <v/>
          </cell>
          <cell r="O167" t="str">
            <v/>
          </cell>
          <cell r="P167" t="str">
            <v/>
          </cell>
          <cell r="Q167" t="str">
            <v/>
          </cell>
          <cell r="R167" t="str">
            <v/>
          </cell>
          <cell r="S167" t="str">
            <v/>
          </cell>
          <cell r="T167" t="str">
            <v/>
          </cell>
          <cell r="U167" t="str">
            <v/>
          </cell>
          <cell r="V167" t="str">
            <v/>
          </cell>
          <cell r="W167" t="str">
            <v/>
          </cell>
          <cell r="X167" t="str">
            <v/>
          </cell>
          <cell r="Y167" t="str">
            <v/>
          </cell>
          <cell r="Z167" t="str">
            <v/>
          </cell>
          <cell r="AA167" t="str">
            <v/>
          </cell>
          <cell r="AB167" t="str">
            <v/>
          </cell>
          <cell r="AF167">
            <v>0</v>
          </cell>
          <cell r="AG167">
            <v>0</v>
          </cell>
          <cell r="AH167">
            <v>0</v>
          </cell>
          <cell r="AI167">
            <v>0</v>
          </cell>
          <cell r="AJ167">
            <v>0</v>
          </cell>
          <cell r="AK167">
            <v>0</v>
          </cell>
          <cell r="AL167" t="str">
            <v/>
          </cell>
          <cell r="AM167" t="str">
            <v/>
          </cell>
          <cell r="AN167" t="str">
            <v/>
          </cell>
          <cell r="AO167" t="str">
            <v/>
          </cell>
          <cell r="AP167" t="str">
            <v/>
          </cell>
          <cell r="AQ167" t="str">
            <v/>
          </cell>
          <cell r="AR167" t="str">
            <v/>
          </cell>
          <cell r="AS167" t="str">
            <v/>
          </cell>
          <cell r="AT167" t="str">
            <v/>
          </cell>
          <cell r="AU167" t="str">
            <v/>
          </cell>
          <cell r="AV167" t="str">
            <v/>
          </cell>
          <cell r="AW167" t="str">
            <v/>
          </cell>
          <cell r="AX167" t="str">
            <v/>
          </cell>
          <cell r="AY167" t="str">
            <v/>
          </cell>
          <cell r="AZ167" t="str">
            <v/>
          </cell>
          <cell r="BA167" t="str">
            <v/>
          </cell>
          <cell r="BB167" t="str">
            <v/>
          </cell>
          <cell r="BC167" t="str">
            <v/>
          </cell>
          <cell r="BD167" t="str">
            <v/>
          </cell>
          <cell r="BE167" t="str">
            <v/>
          </cell>
        </row>
        <row r="168">
          <cell r="C168">
            <v>0</v>
          </cell>
          <cell r="D168">
            <v>0</v>
          </cell>
          <cell r="E168">
            <v>0</v>
          </cell>
          <cell r="F168">
            <v>0</v>
          </cell>
          <cell r="G168">
            <v>0</v>
          </cell>
          <cell r="H168">
            <v>0</v>
          </cell>
          <cell r="I168" t="str">
            <v/>
          </cell>
          <cell r="J168" t="str">
            <v/>
          </cell>
          <cell r="K168" t="str">
            <v/>
          </cell>
          <cell r="L168" t="str">
            <v/>
          </cell>
          <cell r="M168" t="str">
            <v/>
          </cell>
          <cell r="N168" t="str">
            <v/>
          </cell>
          <cell r="O168" t="str">
            <v/>
          </cell>
          <cell r="P168" t="str">
            <v/>
          </cell>
          <cell r="Q168" t="str">
            <v/>
          </cell>
          <cell r="R168" t="str">
            <v/>
          </cell>
          <cell r="S168" t="str">
            <v/>
          </cell>
          <cell r="T168" t="str">
            <v/>
          </cell>
          <cell r="U168" t="str">
            <v/>
          </cell>
          <cell r="V168" t="str">
            <v/>
          </cell>
          <cell r="W168" t="str">
            <v/>
          </cell>
          <cell r="X168" t="str">
            <v/>
          </cell>
          <cell r="Y168" t="str">
            <v/>
          </cell>
          <cell r="Z168" t="str">
            <v/>
          </cell>
          <cell r="AA168" t="str">
            <v/>
          </cell>
          <cell r="AB168" t="str">
            <v/>
          </cell>
          <cell r="AF168">
            <v>0</v>
          </cell>
          <cell r="AG168">
            <v>0</v>
          </cell>
          <cell r="AH168">
            <v>0</v>
          </cell>
          <cell r="AI168">
            <v>0</v>
          </cell>
          <cell r="AJ168">
            <v>0</v>
          </cell>
          <cell r="AK168">
            <v>0</v>
          </cell>
          <cell r="AL168" t="str">
            <v/>
          </cell>
          <cell r="AM168" t="str">
            <v/>
          </cell>
          <cell r="AN168" t="str">
            <v/>
          </cell>
          <cell r="AO168" t="str">
            <v/>
          </cell>
          <cell r="AP168" t="str">
            <v/>
          </cell>
          <cell r="AQ168" t="str">
            <v/>
          </cell>
          <cell r="AR168" t="str">
            <v/>
          </cell>
          <cell r="AS168" t="str">
            <v/>
          </cell>
          <cell r="AT168" t="str">
            <v/>
          </cell>
          <cell r="AU168" t="str">
            <v/>
          </cell>
          <cell r="AV168" t="str">
            <v/>
          </cell>
          <cell r="AW168" t="str">
            <v/>
          </cell>
          <cell r="AX168" t="str">
            <v/>
          </cell>
          <cell r="AY168" t="str">
            <v/>
          </cell>
          <cell r="AZ168" t="str">
            <v/>
          </cell>
          <cell r="BA168" t="str">
            <v/>
          </cell>
          <cell r="BB168" t="str">
            <v/>
          </cell>
          <cell r="BC168" t="str">
            <v/>
          </cell>
          <cell r="BD168" t="str">
            <v/>
          </cell>
          <cell r="BE168" t="str">
            <v/>
          </cell>
        </row>
        <row r="169">
          <cell r="C169">
            <v>0</v>
          </cell>
          <cell r="D169">
            <v>0</v>
          </cell>
          <cell r="E169">
            <v>0</v>
          </cell>
          <cell r="F169">
            <v>0</v>
          </cell>
          <cell r="G169">
            <v>0</v>
          </cell>
          <cell r="H169">
            <v>0</v>
          </cell>
          <cell r="I169" t="str">
            <v/>
          </cell>
          <cell r="J169" t="str">
            <v/>
          </cell>
          <cell r="K169" t="str">
            <v/>
          </cell>
          <cell r="L169" t="str">
            <v/>
          </cell>
          <cell r="M169" t="str">
            <v/>
          </cell>
          <cell r="N169" t="str">
            <v/>
          </cell>
          <cell r="O169" t="str">
            <v/>
          </cell>
          <cell r="P169" t="str">
            <v/>
          </cell>
          <cell r="Q169" t="str">
            <v/>
          </cell>
          <cell r="R169" t="str">
            <v/>
          </cell>
          <cell r="S169" t="str">
            <v/>
          </cell>
          <cell r="T169" t="str">
            <v/>
          </cell>
          <cell r="U169" t="str">
            <v/>
          </cell>
          <cell r="V169" t="str">
            <v/>
          </cell>
          <cell r="W169" t="str">
            <v/>
          </cell>
          <cell r="X169" t="str">
            <v/>
          </cell>
          <cell r="Y169" t="str">
            <v/>
          </cell>
          <cell r="Z169" t="str">
            <v/>
          </cell>
          <cell r="AA169" t="str">
            <v/>
          </cell>
          <cell r="AB169" t="str">
            <v/>
          </cell>
          <cell r="AF169">
            <v>0</v>
          </cell>
          <cell r="AG169">
            <v>0</v>
          </cell>
          <cell r="AH169">
            <v>0</v>
          </cell>
          <cell r="AI169">
            <v>0</v>
          </cell>
          <cell r="AJ169">
            <v>0</v>
          </cell>
          <cell r="AK169">
            <v>0</v>
          </cell>
          <cell r="AL169" t="str">
            <v/>
          </cell>
          <cell r="AM169" t="str">
            <v/>
          </cell>
          <cell r="AN169" t="str">
            <v/>
          </cell>
          <cell r="AO169" t="str">
            <v/>
          </cell>
          <cell r="AP169" t="str">
            <v/>
          </cell>
          <cell r="AQ169" t="str">
            <v/>
          </cell>
          <cell r="AR169" t="str">
            <v/>
          </cell>
          <cell r="AS169" t="str">
            <v/>
          </cell>
          <cell r="AT169" t="str">
            <v/>
          </cell>
          <cell r="AU169" t="str">
            <v/>
          </cell>
          <cell r="AV169" t="str">
            <v/>
          </cell>
          <cell r="AW169" t="str">
            <v/>
          </cell>
          <cell r="AX169" t="str">
            <v/>
          </cell>
          <cell r="AY169" t="str">
            <v/>
          </cell>
          <cell r="AZ169" t="str">
            <v/>
          </cell>
          <cell r="BA169" t="str">
            <v/>
          </cell>
          <cell r="BB169" t="str">
            <v/>
          </cell>
          <cell r="BC169" t="str">
            <v/>
          </cell>
          <cell r="BD169" t="str">
            <v/>
          </cell>
          <cell r="BE169" t="str">
            <v/>
          </cell>
        </row>
        <row r="170">
          <cell r="C170">
            <v>0</v>
          </cell>
          <cell r="D170">
            <v>0</v>
          </cell>
          <cell r="E170">
            <v>0</v>
          </cell>
          <cell r="F170">
            <v>0</v>
          </cell>
          <cell r="G170">
            <v>0</v>
          </cell>
          <cell r="H170">
            <v>0</v>
          </cell>
          <cell r="I170" t="str">
            <v/>
          </cell>
          <cell r="J170" t="str">
            <v/>
          </cell>
          <cell r="K170" t="str">
            <v/>
          </cell>
          <cell r="L170" t="str">
            <v/>
          </cell>
          <cell r="M170" t="str">
            <v/>
          </cell>
          <cell r="N170" t="str">
            <v/>
          </cell>
          <cell r="O170" t="str">
            <v/>
          </cell>
          <cell r="P170" t="str">
            <v/>
          </cell>
          <cell r="Q170" t="str">
            <v/>
          </cell>
          <cell r="R170" t="str">
            <v/>
          </cell>
          <cell r="S170" t="str">
            <v/>
          </cell>
          <cell r="T170" t="str">
            <v/>
          </cell>
          <cell r="U170" t="str">
            <v/>
          </cell>
          <cell r="V170" t="str">
            <v/>
          </cell>
          <cell r="W170" t="str">
            <v/>
          </cell>
          <cell r="X170" t="str">
            <v/>
          </cell>
          <cell r="Y170" t="str">
            <v/>
          </cell>
          <cell r="Z170" t="str">
            <v/>
          </cell>
          <cell r="AA170" t="str">
            <v/>
          </cell>
          <cell r="AB170" t="str">
            <v/>
          </cell>
          <cell r="AF170">
            <v>0</v>
          </cell>
          <cell r="AG170">
            <v>0</v>
          </cell>
          <cell r="AH170">
            <v>0</v>
          </cell>
          <cell r="AI170">
            <v>0</v>
          </cell>
          <cell r="AJ170">
            <v>0</v>
          </cell>
          <cell r="AK170">
            <v>0</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t="str">
            <v/>
          </cell>
          <cell r="BA170" t="str">
            <v/>
          </cell>
          <cell r="BB170" t="str">
            <v/>
          </cell>
          <cell r="BC170" t="str">
            <v/>
          </cell>
          <cell r="BD170" t="str">
            <v/>
          </cell>
          <cell r="BE170" t="str">
            <v/>
          </cell>
        </row>
        <row r="171">
          <cell r="C171">
            <v>0</v>
          </cell>
          <cell r="D171">
            <v>0</v>
          </cell>
          <cell r="E171">
            <v>0</v>
          </cell>
          <cell r="F171">
            <v>0</v>
          </cell>
          <cell r="G171">
            <v>0</v>
          </cell>
          <cell r="H171">
            <v>0</v>
          </cell>
          <cell r="I171" t="str">
            <v/>
          </cell>
          <cell r="J171" t="str">
            <v/>
          </cell>
          <cell r="K171" t="str">
            <v/>
          </cell>
          <cell r="L171" t="str">
            <v/>
          </cell>
          <cell r="M171" t="str">
            <v/>
          </cell>
          <cell r="N171" t="str">
            <v/>
          </cell>
          <cell r="O171" t="str">
            <v/>
          </cell>
          <cell r="P171" t="str">
            <v/>
          </cell>
          <cell r="Q171" t="str">
            <v/>
          </cell>
          <cell r="R171" t="str">
            <v/>
          </cell>
          <cell r="S171" t="str">
            <v/>
          </cell>
          <cell r="T171" t="str">
            <v/>
          </cell>
          <cell r="U171" t="str">
            <v/>
          </cell>
          <cell r="V171" t="str">
            <v/>
          </cell>
          <cell r="W171" t="str">
            <v/>
          </cell>
          <cell r="X171" t="str">
            <v/>
          </cell>
          <cell r="Y171" t="str">
            <v/>
          </cell>
          <cell r="Z171" t="str">
            <v/>
          </cell>
          <cell r="AA171" t="str">
            <v/>
          </cell>
          <cell r="AB171" t="str">
            <v/>
          </cell>
          <cell r="AF171">
            <v>0</v>
          </cell>
          <cell r="AG171">
            <v>0</v>
          </cell>
          <cell r="AH171">
            <v>0</v>
          </cell>
          <cell r="AI171">
            <v>0</v>
          </cell>
          <cell r="AJ171">
            <v>0</v>
          </cell>
          <cell r="AK171">
            <v>0</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t="str">
            <v/>
          </cell>
          <cell r="BA171" t="str">
            <v/>
          </cell>
          <cell r="BB171" t="str">
            <v/>
          </cell>
          <cell r="BC171" t="str">
            <v/>
          </cell>
          <cell r="BD171" t="str">
            <v/>
          </cell>
          <cell r="BE171" t="str">
            <v/>
          </cell>
        </row>
        <row r="172">
          <cell r="C172">
            <v>0</v>
          </cell>
          <cell r="D172">
            <v>0</v>
          </cell>
          <cell r="E172">
            <v>0</v>
          </cell>
          <cell r="F172">
            <v>0</v>
          </cell>
          <cell r="G172">
            <v>0</v>
          </cell>
          <cell r="H172">
            <v>0</v>
          </cell>
          <cell r="I172" t="str">
            <v/>
          </cell>
          <cell r="J172" t="str">
            <v/>
          </cell>
          <cell r="K172" t="str">
            <v/>
          </cell>
          <cell r="L172" t="str">
            <v/>
          </cell>
          <cell r="M172" t="str">
            <v/>
          </cell>
          <cell r="N172" t="str">
            <v/>
          </cell>
          <cell r="O172" t="str">
            <v/>
          </cell>
          <cell r="P172" t="str">
            <v/>
          </cell>
          <cell r="Q172" t="str">
            <v/>
          </cell>
          <cell r="R172" t="str">
            <v/>
          </cell>
          <cell r="S172" t="str">
            <v/>
          </cell>
          <cell r="T172" t="str">
            <v/>
          </cell>
          <cell r="U172" t="str">
            <v/>
          </cell>
          <cell r="V172" t="str">
            <v/>
          </cell>
          <cell r="W172" t="str">
            <v/>
          </cell>
          <cell r="X172" t="str">
            <v/>
          </cell>
          <cell r="Y172" t="str">
            <v/>
          </cell>
          <cell r="Z172" t="str">
            <v/>
          </cell>
          <cell r="AA172" t="str">
            <v/>
          </cell>
          <cell r="AB172" t="str">
            <v/>
          </cell>
          <cell r="AF172">
            <v>1</v>
          </cell>
          <cell r="AG172">
            <v>0</v>
          </cell>
          <cell r="AH172">
            <v>1</v>
          </cell>
          <cell r="AI172">
            <v>0</v>
          </cell>
          <cell r="AJ172">
            <v>0</v>
          </cell>
          <cell r="AK172">
            <v>0</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t="str">
            <v/>
          </cell>
          <cell r="BA172" t="str">
            <v/>
          </cell>
          <cell r="BB172" t="str">
            <v/>
          </cell>
          <cell r="BC172" t="str">
            <v/>
          </cell>
          <cell r="BD172" t="str">
            <v/>
          </cell>
          <cell r="BE172" t="str">
            <v/>
          </cell>
        </row>
        <row r="173">
          <cell r="C173">
            <v>0</v>
          </cell>
          <cell r="D173">
            <v>0</v>
          </cell>
          <cell r="E173">
            <v>0</v>
          </cell>
          <cell r="F173">
            <v>0</v>
          </cell>
          <cell r="G173">
            <v>0</v>
          </cell>
          <cell r="H173">
            <v>0</v>
          </cell>
          <cell r="I173" t="str">
            <v/>
          </cell>
          <cell r="J173" t="str">
            <v/>
          </cell>
          <cell r="K173" t="str">
            <v/>
          </cell>
          <cell r="L173" t="str">
            <v/>
          </cell>
          <cell r="M173" t="str">
            <v/>
          </cell>
          <cell r="N173" t="str">
            <v/>
          </cell>
          <cell r="O173" t="str">
            <v/>
          </cell>
          <cell r="P173" t="str">
            <v/>
          </cell>
          <cell r="Q173" t="str">
            <v/>
          </cell>
          <cell r="R173" t="str">
            <v/>
          </cell>
          <cell r="S173" t="str">
            <v/>
          </cell>
          <cell r="T173" t="str">
            <v/>
          </cell>
          <cell r="U173" t="str">
            <v/>
          </cell>
          <cell r="V173" t="str">
            <v/>
          </cell>
          <cell r="W173" t="str">
            <v/>
          </cell>
          <cell r="X173" t="str">
            <v/>
          </cell>
          <cell r="Y173" t="str">
            <v/>
          </cell>
          <cell r="Z173" t="str">
            <v/>
          </cell>
          <cell r="AA173" t="str">
            <v/>
          </cell>
          <cell r="AB173" t="str">
            <v/>
          </cell>
          <cell r="AF173">
            <v>0</v>
          </cell>
          <cell r="AG173">
            <v>0</v>
          </cell>
          <cell r="AH173">
            <v>0</v>
          </cell>
          <cell r="AI173">
            <v>0</v>
          </cell>
          <cell r="AJ173">
            <v>0</v>
          </cell>
          <cell r="AK173">
            <v>0</v>
          </cell>
          <cell r="AL173" t="str">
            <v/>
          </cell>
          <cell r="AM173" t="str">
            <v/>
          </cell>
          <cell r="AN173" t="str">
            <v/>
          </cell>
          <cell r="AO173" t="str">
            <v/>
          </cell>
          <cell r="AP173" t="str">
            <v/>
          </cell>
          <cell r="AQ173" t="str">
            <v/>
          </cell>
          <cell r="AR173" t="str">
            <v/>
          </cell>
          <cell r="AS173" t="str">
            <v/>
          </cell>
          <cell r="AT173" t="str">
            <v/>
          </cell>
          <cell r="AU173" t="str">
            <v/>
          </cell>
          <cell r="AV173" t="str">
            <v/>
          </cell>
          <cell r="AW173" t="str">
            <v/>
          </cell>
          <cell r="AX173" t="str">
            <v/>
          </cell>
          <cell r="AY173" t="str">
            <v/>
          </cell>
          <cell r="AZ173" t="str">
            <v/>
          </cell>
          <cell r="BA173" t="str">
            <v/>
          </cell>
          <cell r="BB173" t="str">
            <v/>
          </cell>
          <cell r="BC173" t="str">
            <v/>
          </cell>
          <cell r="BD173" t="str">
            <v/>
          </cell>
          <cell r="BE173" t="str">
            <v/>
          </cell>
        </row>
        <row r="174">
          <cell r="C174">
            <v>0</v>
          </cell>
          <cell r="D174">
            <v>0</v>
          </cell>
          <cell r="E174">
            <v>0</v>
          </cell>
          <cell r="F174">
            <v>0</v>
          </cell>
          <cell r="G174">
            <v>0</v>
          </cell>
          <cell r="H174">
            <v>0</v>
          </cell>
          <cell r="I174" t="str">
            <v/>
          </cell>
          <cell r="J174" t="str">
            <v/>
          </cell>
          <cell r="K174" t="str">
            <v/>
          </cell>
          <cell r="L174" t="str">
            <v/>
          </cell>
          <cell r="M174" t="str">
            <v/>
          </cell>
          <cell r="N174" t="str">
            <v/>
          </cell>
          <cell r="O174" t="str">
            <v/>
          </cell>
          <cell r="P174" t="str">
            <v/>
          </cell>
          <cell r="Q174" t="str">
            <v/>
          </cell>
          <cell r="R174" t="str">
            <v/>
          </cell>
          <cell r="S174" t="str">
            <v/>
          </cell>
          <cell r="T174" t="str">
            <v/>
          </cell>
          <cell r="U174" t="str">
            <v/>
          </cell>
          <cell r="V174" t="str">
            <v/>
          </cell>
          <cell r="W174" t="str">
            <v/>
          </cell>
          <cell r="X174" t="str">
            <v/>
          </cell>
          <cell r="Y174" t="str">
            <v/>
          </cell>
          <cell r="Z174" t="str">
            <v/>
          </cell>
          <cell r="AA174" t="str">
            <v/>
          </cell>
          <cell r="AB174" t="str">
            <v/>
          </cell>
          <cell r="AF174">
            <v>0</v>
          </cell>
          <cell r="AG174">
            <v>0</v>
          </cell>
          <cell r="AH174">
            <v>0</v>
          </cell>
          <cell r="AI174">
            <v>0</v>
          </cell>
          <cell r="AJ174">
            <v>0</v>
          </cell>
          <cell r="AK174">
            <v>0</v>
          </cell>
          <cell r="AL174" t="str">
            <v/>
          </cell>
          <cell r="AM174" t="str">
            <v/>
          </cell>
          <cell r="AN174" t="str">
            <v/>
          </cell>
          <cell r="AO174" t="str">
            <v/>
          </cell>
          <cell r="AP174" t="str">
            <v/>
          </cell>
          <cell r="AQ174" t="str">
            <v/>
          </cell>
          <cell r="AR174" t="str">
            <v/>
          </cell>
          <cell r="AS174" t="str">
            <v/>
          </cell>
          <cell r="AT174" t="str">
            <v/>
          </cell>
          <cell r="AU174" t="str">
            <v/>
          </cell>
          <cell r="AV174" t="str">
            <v/>
          </cell>
          <cell r="AW174" t="str">
            <v/>
          </cell>
          <cell r="AX174" t="str">
            <v/>
          </cell>
          <cell r="AY174" t="str">
            <v/>
          </cell>
          <cell r="AZ174" t="str">
            <v/>
          </cell>
          <cell r="BA174" t="str">
            <v/>
          </cell>
          <cell r="BB174" t="str">
            <v/>
          </cell>
          <cell r="BC174" t="str">
            <v/>
          </cell>
          <cell r="BD174" t="str">
            <v/>
          </cell>
          <cell r="BE174" t="str">
            <v/>
          </cell>
        </row>
        <row r="175">
          <cell r="C175">
            <v>0</v>
          </cell>
          <cell r="D175">
            <v>0</v>
          </cell>
          <cell r="E175">
            <v>0</v>
          </cell>
          <cell r="F175">
            <v>0</v>
          </cell>
          <cell r="G175">
            <v>0</v>
          </cell>
          <cell r="H175">
            <v>0</v>
          </cell>
          <cell r="I175" t="str">
            <v/>
          </cell>
          <cell r="J175" t="str">
            <v/>
          </cell>
          <cell r="K175" t="str">
            <v/>
          </cell>
          <cell r="L175" t="str">
            <v/>
          </cell>
          <cell r="M175" t="str">
            <v/>
          </cell>
          <cell r="N175" t="str">
            <v/>
          </cell>
          <cell r="O175" t="str">
            <v/>
          </cell>
          <cell r="P175" t="str">
            <v/>
          </cell>
          <cell r="Q175" t="str">
            <v/>
          </cell>
          <cell r="R175" t="str">
            <v/>
          </cell>
          <cell r="S175" t="str">
            <v/>
          </cell>
          <cell r="T175" t="str">
            <v/>
          </cell>
          <cell r="U175" t="str">
            <v/>
          </cell>
          <cell r="V175" t="str">
            <v/>
          </cell>
          <cell r="W175" t="str">
            <v/>
          </cell>
          <cell r="X175" t="str">
            <v/>
          </cell>
          <cell r="Y175" t="str">
            <v/>
          </cell>
          <cell r="Z175" t="str">
            <v/>
          </cell>
          <cell r="AA175" t="str">
            <v/>
          </cell>
          <cell r="AB175" t="str">
            <v/>
          </cell>
          <cell r="AF175">
            <v>5</v>
          </cell>
          <cell r="AG175">
            <v>0</v>
          </cell>
          <cell r="AH175">
            <v>5</v>
          </cell>
          <cell r="AI175">
            <v>0</v>
          </cell>
          <cell r="AJ175">
            <v>0</v>
          </cell>
          <cell r="AK175">
            <v>0</v>
          </cell>
          <cell r="AL175" t="str">
            <v/>
          </cell>
          <cell r="AM175" t="str">
            <v/>
          </cell>
          <cell r="AN175" t="str">
            <v/>
          </cell>
          <cell r="AO175" t="str">
            <v/>
          </cell>
          <cell r="AP175" t="str">
            <v/>
          </cell>
          <cell r="AQ175" t="str">
            <v/>
          </cell>
          <cell r="AR175" t="str">
            <v/>
          </cell>
          <cell r="AS175" t="str">
            <v/>
          </cell>
          <cell r="AT175" t="str">
            <v/>
          </cell>
          <cell r="AU175" t="str">
            <v/>
          </cell>
          <cell r="AV175" t="str">
            <v/>
          </cell>
          <cell r="AW175" t="str">
            <v/>
          </cell>
          <cell r="AX175" t="str">
            <v/>
          </cell>
          <cell r="AY175" t="str">
            <v/>
          </cell>
          <cell r="AZ175" t="str">
            <v/>
          </cell>
          <cell r="BA175" t="str">
            <v/>
          </cell>
          <cell r="BB175" t="str">
            <v/>
          </cell>
          <cell r="BC175" t="str">
            <v/>
          </cell>
          <cell r="BD175" t="str">
            <v/>
          </cell>
          <cell r="BE175" t="str">
            <v/>
          </cell>
        </row>
        <row r="176">
          <cell r="C176">
            <v>0</v>
          </cell>
          <cell r="D176">
            <v>0</v>
          </cell>
          <cell r="E176">
            <v>0</v>
          </cell>
          <cell r="F176">
            <v>0</v>
          </cell>
          <cell r="G176">
            <v>0</v>
          </cell>
          <cell r="H176">
            <v>0</v>
          </cell>
          <cell r="I176" t="str">
            <v/>
          </cell>
          <cell r="J176" t="str">
            <v/>
          </cell>
          <cell r="K176" t="str">
            <v/>
          </cell>
          <cell r="L176" t="str">
            <v/>
          </cell>
          <cell r="M176" t="str">
            <v/>
          </cell>
          <cell r="N176" t="str">
            <v/>
          </cell>
          <cell r="O176" t="str">
            <v/>
          </cell>
          <cell r="P176" t="str">
            <v/>
          </cell>
          <cell r="Q176" t="str">
            <v/>
          </cell>
          <cell r="R176" t="str">
            <v/>
          </cell>
          <cell r="S176" t="str">
            <v/>
          </cell>
          <cell r="T176" t="str">
            <v/>
          </cell>
          <cell r="U176" t="str">
            <v/>
          </cell>
          <cell r="V176" t="str">
            <v/>
          </cell>
          <cell r="W176" t="str">
            <v/>
          </cell>
          <cell r="X176" t="str">
            <v/>
          </cell>
          <cell r="Y176" t="str">
            <v/>
          </cell>
          <cell r="Z176" t="str">
            <v/>
          </cell>
          <cell r="AA176" t="str">
            <v/>
          </cell>
          <cell r="AB176" t="str">
            <v/>
          </cell>
          <cell r="AF176">
            <v>0</v>
          </cell>
          <cell r="AG176">
            <v>0</v>
          </cell>
          <cell r="AH176">
            <v>0</v>
          </cell>
          <cell r="AI176">
            <v>0</v>
          </cell>
          <cell r="AJ176">
            <v>0</v>
          </cell>
          <cell r="AK176">
            <v>0</v>
          </cell>
          <cell r="AL176" t="str">
            <v/>
          </cell>
          <cell r="AM176" t="str">
            <v/>
          </cell>
          <cell r="AN176" t="str">
            <v/>
          </cell>
          <cell r="AO176" t="str">
            <v/>
          </cell>
          <cell r="AP176" t="str">
            <v/>
          </cell>
          <cell r="AQ176" t="str">
            <v/>
          </cell>
          <cell r="AR176" t="str">
            <v/>
          </cell>
          <cell r="AS176" t="str">
            <v/>
          </cell>
          <cell r="AT176" t="str">
            <v/>
          </cell>
          <cell r="AU176" t="str">
            <v/>
          </cell>
          <cell r="AV176" t="str">
            <v/>
          </cell>
          <cell r="AW176" t="str">
            <v/>
          </cell>
          <cell r="AX176" t="str">
            <v/>
          </cell>
          <cell r="AY176" t="str">
            <v/>
          </cell>
          <cell r="AZ176" t="str">
            <v/>
          </cell>
          <cell r="BA176" t="str">
            <v/>
          </cell>
          <cell r="BB176" t="str">
            <v/>
          </cell>
          <cell r="BC176" t="str">
            <v/>
          </cell>
          <cell r="BD176" t="str">
            <v/>
          </cell>
          <cell r="BE176" t="str">
            <v/>
          </cell>
        </row>
        <row r="177">
          <cell r="C177">
            <v>0</v>
          </cell>
          <cell r="D177">
            <v>0</v>
          </cell>
          <cell r="E177">
            <v>0</v>
          </cell>
          <cell r="F177">
            <v>0</v>
          </cell>
          <cell r="G177">
            <v>0</v>
          </cell>
          <cell r="H177">
            <v>0</v>
          </cell>
          <cell r="I177" t="str">
            <v/>
          </cell>
          <cell r="J177" t="str">
            <v/>
          </cell>
          <cell r="K177" t="str">
            <v/>
          </cell>
          <cell r="L177" t="str">
            <v/>
          </cell>
          <cell r="M177" t="str">
            <v/>
          </cell>
          <cell r="N177" t="str">
            <v/>
          </cell>
          <cell r="O177" t="str">
            <v/>
          </cell>
          <cell r="P177" t="str">
            <v/>
          </cell>
          <cell r="Q177" t="str">
            <v/>
          </cell>
          <cell r="R177" t="str">
            <v/>
          </cell>
          <cell r="S177" t="str">
            <v/>
          </cell>
          <cell r="T177" t="str">
            <v/>
          </cell>
          <cell r="U177" t="str">
            <v/>
          </cell>
          <cell r="V177" t="str">
            <v/>
          </cell>
          <cell r="W177" t="str">
            <v/>
          </cell>
          <cell r="X177" t="str">
            <v/>
          </cell>
          <cell r="Y177" t="str">
            <v/>
          </cell>
          <cell r="Z177" t="str">
            <v/>
          </cell>
          <cell r="AA177" t="str">
            <v/>
          </cell>
          <cell r="AB177" t="str">
            <v/>
          </cell>
          <cell r="AF177">
            <v>0</v>
          </cell>
          <cell r="AG177">
            <v>0</v>
          </cell>
          <cell r="AH177">
            <v>0</v>
          </cell>
          <cell r="AI177">
            <v>0</v>
          </cell>
          <cell r="AJ177">
            <v>0</v>
          </cell>
          <cell r="AK177">
            <v>0</v>
          </cell>
          <cell r="AL177" t="str">
            <v/>
          </cell>
          <cell r="AM177" t="str">
            <v/>
          </cell>
          <cell r="AN177" t="str">
            <v/>
          </cell>
          <cell r="AO177" t="str">
            <v/>
          </cell>
          <cell r="AP177" t="str">
            <v/>
          </cell>
          <cell r="AQ177" t="str">
            <v/>
          </cell>
          <cell r="AR177" t="str">
            <v/>
          </cell>
          <cell r="AS177" t="str">
            <v/>
          </cell>
          <cell r="AT177" t="str">
            <v/>
          </cell>
          <cell r="AU177" t="str">
            <v/>
          </cell>
          <cell r="AV177" t="str">
            <v/>
          </cell>
          <cell r="AW177" t="str">
            <v/>
          </cell>
          <cell r="AX177" t="str">
            <v/>
          </cell>
          <cell r="AY177" t="str">
            <v/>
          </cell>
          <cell r="AZ177" t="str">
            <v/>
          </cell>
          <cell r="BA177" t="str">
            <v/>
          </cell>
          <cell r="BB177" t="str">
            <v/>
          </cell>
          <cell r="BC177" t="str">
            <v/>
          </cell>
          <cell r="BD177" t="str">
            <v/>
          </cell>
          <cell r="BE177" t="str">
            <v/>
          </cell>
        </row>
        <row r="178">
          <cell r="C178">
            <v>0</v>
          </cell>
          <cell r="D178">
            <v>0</v>
          </cell>
          <cell r="E178">
            <v>0</v>
          </cell>
          <cell r="F178">
            <v>0</v>
          </cell>
          <cell r="G178">
            <v>0</v>
          </cell>
          <cell r="H178">
            <v>0</v>
          </cell>
          <cell r="I178" t="str">
            <v/>
          </cell>
          <cell r="J178" t="str">
            <v/>
          </cell>
          <cell r="K178" t="str">
            <v/>
          </cell>
          <cell r="L178" t="str">
            <v/>
          </cell>
          <cell r="M178" t="str">
            <v/>
          </cell>
          <cell r="N178" t="str">
            <v/>
          </cell>
          <cell r="O178" t="str">
            <v/>
          </cell>
          <cell r="P178" t="str">
            <v/>
          </cell>
          <cell r="Q178" t="str">
            <v/>
          </cell>
          <cell r="R178" t="str">
            <v/>
          </cell>
          <cell r="S178" t="str">
            <v/>
          </cell>
          <cell r="T178" t="str">
            <v/>
          </cell>
          <cell r="U178" t="str">
            <v/>
          </cell>
          <cell r="V178" t="str">
            <v/>
          </cell>
          <cell r="W178" t="str">
            <v/>
          </cell>
          <cell r="X178" t="str">
            <v/>
          </cell>
          <cell r="Y178" t="str">
            <v/>
          </cell>
          <cell r="Z178" t="str">
            <v/>
          </cell>
          <cell r="AA178" t="str">
            <v/>
          </cell>
          <cell r="AB178" t="str">
            <v/>
          </cell>
          <cell r="AF178">
            <v>0</v>
          </cell>
          <cell r="AG178">
            <v>0</v>
          </cell>
          <cell r="AH178">
            <v>0</v>
          </cell>
          <cell r="AI178">
            <v>0</v>
          </cell>
          <cell r="AJ178">
            <v>0</v>
          </cell>
          <cell r="AK178">
            <v>0</v>
          </cell>
          <cell r="AL178" t="str">
            <v/>
          </cell>
          <cell r="AM178" t="str">
            <v/>
          </cell>
          <cell r="AN178" t="str">
            <v/>
          </cell>
          <cell r="AO178" t="str">
            <v/>
          </cell>
          <cell r="AP178" t="str">
            <v/>
          </cell>
          <cell r="AQ178" t="str">
            <v/>
          </cell>
          <cell r="AR178" t="str">
            <v/>
          </cell>
          <cell r="AS178" t="str">
            <v/>
          </cell>
          <cell r="AT178" t="str">
            <v/>
          </cell>
          <cell r="AU178" t="str">
            <v/>
          </cell>
          <cell r="AV178" t="str">
            <v/>
          </cell>
          <cell r="AW178" t="str">
            <v/>
          </cell>
          <cell r="AX178" t="str">
            <v/>
          </cell>
          <cell r="AY178" t="str">
            <v/>
          </cell>
          <cell r="AZ178" t="str">
            <v/>
          </cell>
          <cell r="BA178" t="str">
            <v/>
          </cell>
          <cell r="BB178" t="str">
            <v/>
          </cell>
          <cell r="BC178" t="str">
            <v/>
          </cell>
          <cell r="BD178" t="str">
            <v/>
          </cell>
          <cell r="BE178" t="str">
            <v/>
          </cell>
        </row>
        <row r="179">
          <cell r="C179">
            <v>0</v>
          </cell>
          <cell r="D179">
            <v>0</v>
          </cell>
          <cell r="E179">
            <v>0</v>
          </cell>
          <cell r="F179">
            <v>0</v>
          </cell>
          <cell r="G179">
            <v>0</v>
          </cell>
          <cell r="H179">
            <v>0</v>
          </cell>
          <cell r="I179" t="str">
            <v/>
          </cell>
          <cell r="J179" t="str">
            <v/>
          </cell>
          <cell r="K179" t="str">
            <v/>
          </cell>
          <cell r="L179" t="str">
            <v/>
          </cell>
          <cell r="M179" t="str">
            <v/>
          </cell>
          <cell r="N179" t="str">
            <v/>
          </cell>
          <cell r="O179" t="str">
            <v/>
          </cell>
          <cell r="P179" t="str">
            <v/>
          </cell>
          <cell r="Q179" t="str">
            <v/>
          </cell>
          <cell r="R179" t="str">
            <v/>
          </cell>
          <cell r="S179" t="str">
            <v/>
          </cell>
          <cell r="T179" t="str">
            <v/>
          </cell>
          <cell r="U179" t="str">
            <v/>
          </cell>
          <cell r="V179" t="str">
            <v/>
          </cell>
          <cell r="W179" t="str">
            <v/>
          </cell>
          <cell r="X179" t="str">
            <v/>
          </cell>
          <cell r="Y179" t="str">
            <v/>
          </cell>
          <cell r="Z179" t="str">
            <v/>
          </cell>
          <cell r="AA179" t="str">
            <v/>
          </cell>
          <cell r="AB179" t="str">
            <v/>
          </cell>
          <cell r="AF179">
            <v>0</v>
          </cell>
          <cell r="AG179">
            <v>0</v>
          </cell>
          <cell r="AH179">
            <v>0</v>
          </cell>
          <cell r="AI179">
            <v>0</v>
          </cell>
          <cell r="AJ179">
            <v>0</v>
          </cell>
          <cell r="AK179">
            <v>0</v>
          </cell>
          <cell r="AL179" t="str">
            <v/>
          </cell>
          <cell r="AM179" t="str">
            <v/>
          </cell>
          <cell r="AN179" t="str">
            <v/>
          </cell>
          <cell r="AO179" t="str">
            <v/>
          </cell>
          <cell r="AP179" t="str">
            <v/>
          </cell>
          <cell r="AQ179" t="str">
            <v/>
          </cell>
          <cell r="AR179" t="str">
            <v/>
          </cell>
          <cell r="AS179" t="str">
            <v/>
          </cell>
          <cell r="AT179" t="str">
            <v/>
          </cell>
          <cell r="AU179" t="str">
            <v/>
          </cell>
          <cell r="AV179" t="str">
            <v/>
          </cell>
          <cell r="AW179" t="str">
            <v/>
          </cell>
          <cell r="AX179" t="str">
            <v/>
          </cell>
          <cell r="AY179" t="str">
            <v/>
          </cell>
          <cell r="AZ179" t="str">
            <v/>
          </cell>
          <cell r="BA179" t="str">
            <v/>
          </cell>
          <cell r="BB179" t="str">
            <v/>
          </cell>
          <cell r="BC179" t="str">
            <v/>
          </cell>
          <cell r="BD179" t="str">
            <v/>
          </cell>
          <cell r="BE179" t="str">
            <v/>
          </cell>
        </row>
        <row r="180">
          <cell r="C180">
            <v>4</v>
          </cell>
          <cell r="D180">
            <v>2</v>
          </cell>
          <cell r="E180">
            <v>3</v>
          </cell>
          <cell r="F180">
            <v>0</v>
          </cell>
          <cell r="G180">
            <v>1</v>
          </cell>
          <cell r="H180">
            <v>2</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F180">
            <v>17</v>
          </cell>
          <cell r="AG180">
            <v>5</v>
          </cell>
          <cell r="AH180">
            <v>11</v>
          </cell>
          <cell r="AI180">
            <v>5</v>
          </cell>
          <cell r="AJ180">
            <v>6</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C181">
            <v>18</v>
          </cell>
          <cell r="D181">
            <v>15</v>
          </cell>
          <cell r="E181">
            <v>9</v>
          </cell>
          <cell r="F181">
            <v>6</v>
          </cell>
          <cell r="G181">
            <v>9</v>
          </cell>
          <cell r="H181">
            <v>9</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F181">
            <v>13</v>
          </cell>
          <cell r="AG181">
            <v>16</v>
          </cell>
          <cell r="AH181">
            <v>9</v>
          </cell>
          <cell r="AI181">
            <v>4</v>
          </cell>
          <cell r="AJ181">
            <v>4</v>
          </cell>
          <cell r="AK181">
            <v>12</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row>
        <row r="183">
          <cell r="C183">
            <v>258</v>
          </cell>
          <cell r="D183">
            <v>17</v>
          </cell>
          <cell r="E183">
            <v>78</v>
          </cell>
          <cell r="F183">
            <v>0</v>
          </cell>
          <cell r="G183">
            <v>180</v>
          </cell>
          <cell r="H183">
            <v>17</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F183">
            <v>130</v>
          </cell>
          <cell r="AG183">
            <v>32</v>
          </cell>
          <cell r="AH183">
            <v>90</v>
          </cell>
          <cell r="AI183">
            <v>32</v>
          </cell>
          <cell r="AJ183">
            <v>40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row>
        <row r="207">
          <cell r="B207">
            <v>0</v>
          </cell>
          <cell r="C207">
            <v>1</v>
          </cell>
          <cell r="D207">
            <v>1</v>
          </cell>
          <cell r="E207">
            <v>0</v>
          </cell>
          <cell r="F207">
            <v>0</v>
          </cell>
          <cell r="G207">
            <v>0</v>
          </cell>
          <cell r="H207">
            <v>2</v>
          </cell>
          <cell r="I207" t="str">
            <v/>
          </cell>
          <cell r="J207" t="str">
            <v/>
          </cell>
          <cell r="K207" t="str">
            <v/>
          </cell>
          <cell r="L207" t="str">
            <v/>
          </cell>
          <cell r="M207" t="str">
            <v/>
          </cell>
          <cell r="N207" t="str">
            <v/>
          </cell>
          <cell r="O207">
            <v>0</v>
          </cell>
          <cell r="P207" t="str">
            <v/>
          </cell>
          <cell r="Q207">
            <v>1</v>
          </cell>
          <cell r="R207">
            <v>1</v>
          </cell>
          <cell r="S207" t="str">
            <v/>
          </cell>
          <cell r="T207" t="str">
            <v/>
          </cell>
          <cell r="U207" t="str">
            <v/>
          </cell>
          <cell r="V207">
            <v>2</v>
          </cell>
          <cell r="W207" t="str">
            <v/>
          </cell>
          <cell r="X207" t="str">
            <v/>
          </cell>
          <cell r="Y207" t="str">
            <v/>
          </cell>
          <cell r="Z207" t="str">
            <v/>
          </cell>
          <cell r="AA207" t="str">
            <v/>
          </cell>
          <cell r="AB207" t="str">
            <v/>
          </cell>
          <cell r="AC207" t="str">
            <v/>
          </cell>
          <cell r="AD207" t="str">
            <v/>
          </cell>
          <cell r="AE207" t="str">
            <v/>
          </cell>
          <cell r="AF207" t="str">
            <v/>
          </cell>
          <cell r="AG207" t="str">
            <v/>
          </cell>
          <cell r="AH207" t="str">
            <v/>
          </cell>
          <cell r="AI207" t="str">
            <v/>
          </cell>
          <cell r="AJ207" t="str">
            <v/>
          </cell>
          <cell r="AK207" t="str">
            <v/>
          </cell>
          <cell r="AL207" t="str">
            <v/>
          </cell>
          <cell r="AM207" t="str">
            <v/>
          </cell>
          <cell r="AN207" t="str">
            <v/>
          </cell>
          <cell r="AO207" t="str">
            <v/>
          </cell>
          <cell r="AP207" t="str">
            <v/>
          </cell>
          <cell r="AQ207" t="str">
            <v/>
          </cell>
          <cell r="AR207" t="str">
            <v/>
          </cell>
          <cell r="AS207" t="str">
            <v/>
          </cell>
          <cell r="AT207" t="str">
            <v/>
          </cell>
          <cell r="AU207" t="str">
            <v/>
          </cell>
          <cell r="AV207" t="str">
            <v/>
          </cell>
          <cell r="AW207" t="str">
            <v/>
          </cell>
          <cell r="AX207" t="str">
            <v/>
          </cell>
          <cell r="AY207" t="str">
            <v/>
          </cell>
          <cell r="AZ207" t="str">
            <v/>
          </cell>
          <cell r="BA207" t="str">
            <v/>
          </cell>
          <cell r="BB207" t="str">
            <v/>
          </cell>
          <cell r="BC207" t="str">
            <v/>
          </cell>
          <cell r="BD207" t="str">
            <v/>
          </cell>
          <cell r="BE207" t="str">
            <v/>
          </cell>
          <cell r="BF207" t="str">
            <v/>
          </cell>
          <cell r="BG207" t="str">
            <v/>
          </cell>
          <cell r="BH207" t="str">
            <v/>
          </cell>
          <cell r="BI207" t="str">
            <v/>
          </cell>
          <cell r="BJ207" t="str">
            <v/>
          </cell>
          <cell r="BK207" t="str">
            <v/>
          </cell>
          <cell r="BL207" t="str">
            <v/>
          </cell>
          <cell r="BM207" t="str">
            <v/>
          </cell>
          <cell r="BN207" t="str">
            <v/>
          </cell>
          <cell r="BO207" t="str">
            <v/>
          </cell>
          <cell r="BP207" t="str">
            <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row>
        <row r="208">
          <cell r="B208">
            <v>0</v>
          </cell>
          <cell r="C208">
            <v>0</v>
          </cell>
          <cell r="D208">
            <v>0</v>
          </cell>
          <cell r="E208">
            <v>0</v>
          </cell>
          <cell r="F208">
            <v>0</v>
          </cell>
          <cell r="G208">
            <v>0</v>
          </cell>
          <cell r="H208">
            <v>0</v>
          </cell>
          <cell r="I208" t="str">
            <v/>
          </cell>
          <cell r="J208" t="str">
            <v/>
          </cell>
          <cell r="K208" t="str">
            <v/>
          </cell>
          <cell r="L208" t="str">
            <v/>
          </cell>
          <cell r="M208" t="str">
            <v/>
          </cell>
          <cell r="N208" t="str">
            <v/>
          </cell>
          <cell r="O208">
            <v>0</v>
          </cell>
          <cell r="P208" t="str">
            <v/>
          </cell>
          <cell r="Q208" t="str">
            <v/>
          </cell>
          <cell r="R208" t="str">
            <v/>
          </cell>
          <cell r="S208" t="str">
            <v/>
          </cell>
          <cell r="T208" t="str">
            <v/>
          </cell>
          <cell r="U208" t="str">
            <v/>
          </cell>
          <cell r="V208">
            <v>0</v>
          </cell>
          <cell r="W208" t="str">
            <v/>
          </cell>
          <cell r="X208" t="str">
            <v/>
          </cell>
          <cell r="Y208" t="str">
            <v/>
          </cell>
          <cell r="Z208" t="str">
            <v/>
          </cell>
          <cell r="AA208" t="str">
            <v/>
          </cell>
          <cell r="AB208" t="str">
            <v/>
          </cell>
          <cell r="AC208" t="str">
            <v/>
          </cell>
          <cell r="AD208" t="str">
            <v/>
          </cell>
          <cell r="AE208" t="str">
            <v/>
          </cell>
          <cell r="AF208" t="str">
            <v/>
          </cell>
          <cell r="AG208" t="str">
            <v/>
          </cell>
          <cell r="AH208" t="str">
            <v/>
          </cell>
          <cell r="AI208" t="str">
            <v/>
          </cell>
          <cell r="AJ208" t="str">
            <v/>
          </cell>
          <cell r="AK208" t="str">
            <v/>
          </cell>
          <cell r="AL208" t="str">
            <v/>
          </cell>
          <cell r="AM208" t="str">
            <v/>
          </cell>
          <cell r="AN208" t="str">
            <v/>
          </cell>
          <cell r="AO208" t="str">
            <v/>
          </cell>
          <cell r="AP208" t="str">
            <v/>
          </cell>
          <cell r="AQ208" t="str">
            <v/>
          </cell>
          <cell r="AR208" t="str">
            <v/>
          </cell>
          <cell r="AS208" t="str">
            <v/>
          </cell>
          <cell r="AT208" t="str">
            <v/>
          </cell>
          <cell r="AU208" t="str">
            <v/>
          </cell>
          <cell r="AV208" t="str">
            <v/>
          </cell>
          <cell r="AW208" t="str">
            <v/>
          </cell>
          <cell r="AX208" t="str">
            <v/>
          </cell>
          <cell r="AY208" t="str">
            <v/>
          </cell>
          <cell r="AZ208" t="str">
            <v/>
          </cell>
          <cell r="BA208" t="str">
            <v/>
          </cell>
          <cell r="BB208" t="str">
            <v/>
          </cell>
          <cell r="BC208" t="str">
            <v/>
          </cell>
          <cell r="BD208" t="str">
            <v/>
          </cell>
          <cell r="BE208" t="str">
            <v/>
          </cell>
          <cell r="BF208" t="str">
            <v/>
          </cell>
          <cell r="BG208" t="str">
            <v/>
          </cell>
          <cell r="BH208" t="str">
            <v/>
          </cell>
          <cell r="BI208" t="str">
            <v/>
          </cell>
          <cell r="BJ208" t="str">
            <v/>
          </cell>
          <cell r="BK208" t="str">
            <v/>
          </cell>
          <cell r="BL208" t="str">
            <v/>
          </cell>
          <cell r="BM208" t="str">
            <v/>
          </cell>
          <cell r="BN208" t="str">
            <v/>
          </cell>
          <cell r="BO208" t="str">
            <v/>
          </cell>
          <cell r="BP208" t="str">
            <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row>
        <row r="209">
          <cell r="B209">
            <v>1</v>
          </cell>
          <cell r="C209">
            <v>0</v>
          </cell>
          <cell r="D209">
            <v>0</v>
          </cell>
          <cell r="E209">
            <v>0</v>
          </cell>
          <cell r="F209">
            <v>0</v>
          </cell>
          <cell r="G209">
            <v>0</v>
          </cell>
          <cell r="H209">
            <v>1</v>
          </cell>
          <cell r="I209">
            <v>1</v>
          </cell>
          <cell r="J209" t="str">
            <v/>
          </cell>
          <cell r="K209" t="str">
            <v/>
          </cell>
          <cell r="L209" t="str">
            <v/>
          </cell>
          <cell r="M209" t="str">
            <v/>
          </cell>
          <cell r="N209" t="str">
            <v/>
          </cell>
          <cell r="O209">
            <v>1</v>
          </cell>
          <cell r="P209" t="str">
            <v/>
          </cell>
          <cell r="Q209" t="str">
            <v/>
          </cell>
          <cell r="R209" t="str">
            <v/>
          </cell>
          <cell r="S209" t="str">
            <v/>
          </cell>
          <cell r="T209" t="str">
            <v/>
          </cell>
          <cell r="U209" t="str">
            <v/>
          </cell>
          <cell r="V209">
            <v>0</v>
          </cell>
          <cell r="W209" t="str">
            <v/>
          </cell>
          <cell r="X209" t="str">
            <v/>
          </cell>
          <cell r="Y209" t="str">
            <v/>
          </cell>
          <cell r="Z209" t="str">
            <v/>
          </cell>
          <cell r="AA209" t="str">
            <v/>
          </cell>
          <cell r="AB209" t="str">
            <v/>
          </cell>
          <cell r="AC209" t="str">
            <v/>
          </cell>
          <cell r="AD209" t="str">
            <v/>
          </cell>
          <cell r="AE209" t="str">
            <v/>
          </cell>
          <cell r="AF209" t="str">
            <v/>
          </cell>
          <cell r="AG209" t="str">
            <v/>
          </cell>
          <cell r="AH209" t="str">
            <v/>
          </cell>
          <cell r="AI209" t="str">
            <v/>
          </cell>
          <cell r="AJ209" t="str">
            <v/>
          </cell>
          <cell r="AK209" t="str">
            <v/>
          </cell>
          <cell r="AL209" t="str">
            <v/>
          </cell>
          <cell r="AM209" t="str">
            <v/>
          </cell>
          <cell r="AN209" t="str">
            <v/>
          </cell>
          <cell r="AO209" t="str">
            <v/>
          </cell>
          <cell r="AP209" t="str">
            <v/>
          </cell>
          <cell r="AQ209" t="str">
            <v/>
          </cell>
          <cell r="AR209" t="str">
            <v/>
          </cell>
          <cell r="AS209" t="str">
            <v/>
          </cell>
          <cell r="AT209" t="str">
            <v/>
          </cell>
          <cell r="AU209" t="str">
            <v/>
          </cell>
          <cell r="AV209" t="str">
            <v/>
          </cell>
          <cell r="AW209" t="str">
            <v/>
          </cell>
          <cell r="AX209" t="str">
            <v/>
          </cell>
          <cell r="AY209" t="str">
            <v/>
          </cell>
          <cell r="AZ209" t="str">
            <v/>
          </cell>
          <cell r="BA209" t="str">
            <v/>
          </cell>
          <cell r="BB209" t="str">
            <v/>
          </cell>
          <cell r="BC209" t="str">
            <v/>
          </cell>
          <cell r="BD209" t="str">
            <v/>
          </cell>
          <cell r="BE209" t="str">
            <v/>
          </cell>
          <cell r="BF209" t="str">
            <v/>
          </cell>
          <cell r="BG209" t="str">
            <v/>
          </cell>
          <cell r="BH209" t="str">
            <v/>
          </cell>
          <cell r="BI209" t="str">
            <v/>
          </cell>
          <cell r="BJ209" t="str">
            <v/>
          </cell>
          <cell r="BK209" t="str">
            <v/>
          </cell>
          <cell r="BL209" t="str">
            <v/>
          </cell>
          <cell r="BM209" t="str">
            <v/>
          </cell>
          <cell r="BN209" t="str">
            <v/>
          </cell>
          <cell r="BO209" t="str">
            <v/>
          </cell>
          <cell r="BP209" t="str">
            <v/>
          </cell>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t="str">
            <v/>
          </cell>
          <cell r="CG209" t="str">
            <v/>
          </cell>
          <cell r="CH209" t="str">
            <v/>
          </cell>
          <cell r="CI209" t="str">
            <v/>
          </cell>
          <cell r="CJ209" t="str">
            <v/>
          </cell>
          <cell r="CK209" t="str">
            <v/>
          </cell>
          <cell r="CL209" t="str">
            <v/>
          </cell>
          <cell r="CM209" t="str">
            <v/>
          </cell>
          <cell r="CN209" t="str">
            <v/>
          </cell>
        </row>
        <row r="210">
          <cell r="B210">
            <v>0</v>
          </cell>
          <cell r="C210">
            <v>0</v>
          </cell>
          <cell r="D210">
            <v>0</v>
          </cell>
          <cell r="E210">
            <v>0</v>
          </cell>
          <cell r="F210">
            <v>0</v>
          </cell>
          <cell r="G210">
            <v>0</v>
          </cell>
          <cell r="H210">
            <v>0</v>
          </cell>
          <cell r="I210" t="str">
            <v/>
          </cell>
          <cell r="J210" t="str">
            <v/>
          </cell>
          <cell r="K210" t="str">
            <v/>
          </cell>
          <cell r="L210" t="str">
            <v/>
          </cell>
          <cell r="M210" t="str">
            <v/>
          </cell>
          <cell r="N210" t="str">
            <v/>
          </cell>
          <cell r="O210">
            <v>0</v>
          </cell>
          <cell r="P210" t="str">
            <v/>
          </cell>
          <cell r="Q210" t="str">
            <v/>
          </cell>
          <cell r="R210" t="str">
            <v/>
          </cell>
          <cell r="S210" t="str">
            <v/>
          </cell>
          <cell r="T210" t="str">
            <v/>
          </cell>
          <cell r="U210" t="str">
            <v/>
          </cell>
          <cell r="V210">
            <v>0</v>
          </cell>
          <cell r="W210" t="str">
            <v/>
          </cell>
          <cell r="X210" t="str">
            <v/>
          </cell>
          <cell r="Y210" t="str">
            <v/>
          </cell>
          <cell r="Z210" t="str">
            <v/>
          </cell>
          <cell r="AA210" t="str">
            <v/>
          </cell>
          <cell r="AB210" t="str">
            <v/>
          </cell>
          <cell r="AC210" t="str">
            <v/>
          </cell>
          <cell r="AD210" t="str">
            <v/>
          </cell>
          <cell r="AE210" t="str">
            <v/>
          </cell>
          <cell r="AF210" t="str">
            <v/>
          </cell>
          <cell r="AG210" t="str">
            <v/>
          </cell>
          <cell r="AH210" t="str">
            <v/>
          </cell>
          <cell r="AI210" t="str">
            <v/>
          </cell>
          <cell r="AJ210" t="str">
            <v/>
          </cell>
          <cell r="AK210" t="str">
            <v/>
          </cell>
          <cell r="AL210" t="str">
            <v/>
          </cell>
          <cell r="AM210" t="str">
            <v/>
          </cell>
          <cell r="AN210" t="str">
            <v/>
          </cell>
          <cell r="AO210" t="str">
            <v/>
          </cell>
          <cell r="AP210" t="str">
            <v/>
          </cell>
          <cell r="AQ210" t="str">
            <v/>
          </cell>
          <cell r="AR210" t="str">
            <v/>
          </cell>
          <cell r="AS210" t="str">
            <v/>
          </cell>
          <cell r="AT210" t="str">
            <v/>
          </cell>
          <cell r="AU210" t="str">
            <v/>
          </cell>
          <cell r="AV210" t="str">
            <v/>
          </cell>
          <cell r="AW210" t="str">
            <v/>
          </cell>
          <cell r="AX210" t="str">
            <v/>
          </cell>
          <cell r="AY210" t="str">
            <v/>
          </cell>
          <cell r="AZ210" t="str">
            <v/>
          </cell>
          <cell r="BA210" t="str">
            <v/>
          </cell>
          <cell r="BB210" t="str">
            <v/>
          </cell>
          <cell r="BC210" t="str">
            <v/>
          </cell>
          <cell r="BD210" t="str">
            <v/>
          </cell>
          <cell r="BE210" t="str">
            <v/>
          </cell>
          <cell r="BF210" t="str">
            <v/>
          </cell>
          <cell r="BG210" t="str">
            <v/>
          </cell>
          <cell r="BH210" t="str">
            <v/>
          </cell>
          <cell r="BI210" t="str">
            <v/>
          </cell>
          <cell r="BJ210" t="str">
            <v/>
          </cell>
          <cell r="BK210" t="str">
            <v/>
          </cell>
          <cell r="BL210" t="str">
            <v/>
          </cell>
          <cell r="BM210" t="str">
            <v/>
          </cell>
          <cell r="BN210" t="str">
            <v/>
          </cell>
          <cell r="BO210" t="str">
            <v/>
          </cell>
          <cell r="BP210" t="str">
            <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row>
        <row r="211">
          <cell r="B211">
            <v>0</v>
          </cell>
          <cell r="C211">
            <v>0</v>
          </cell>
          <cell r="D211">
            <v>1</v>
          </cell>
          <cell r="E211">
            <v>0</v>
          </cell>
          <cell r="F211">
            <v>0</v>
          </cell>
          <cell r="G211">
            <v>0</v>
          </cell>
          <cell r="H211">
            <v>1</v>
          </cell>
          <cell r="I211" t="str">
            <v/>
          </cell>
          <cell r="J211" t="str">
            <v/>
          </cell>
          <cell r="K211">
            <v>1</v>
          </cell>
          <cell r="L211" t="str">
            <v/>
          </cell>
          <cell r="M211" t="str">
            <v/>
          </cell>
          <cell r="N211" t="str">
            <v/>
          </cell>
          <cell r="O211">
            <v>1</v>
          </cell>
          <cell r="P211" t="str">
            <v/>
          </cell>
          <cell r="Q211" t="str">
            <v/>
          </cell>
          <cell r="R211" t="str">
            <v/>
          </cell>
          <cell r="S211" t="str">
            <v/>
          </cell>
          <cell r="T211" t="str">
            <v/>
          </cell>
          <cell r="U211" t="str">
            <v/>
          </cell>
          <cell r="V211">
            <v>0</v>
          </cell>
          <cell r="W211" t="str">
            <v/>
          </cell>
          <cell r="X211" t="str">
            <v/>
          </cell>
          <cell r="Y211" t="str">
            <v/>
          </cell>
          <cell r="Z211" t="str">
            <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t="str">
            <v/>
          </cell>
          <cell r="BY211" t="str">
            <v/>
          </cell>
          <cell r="BZ211" t="str">
            <v/>
          </cell>
          <cell r="CA211" t="str">
            <v/>
          </cell>
          <cell r="CB211" t="str">
            <v/>
          </cell>
          <cell r="CC211" t="str">
            <v/>
          </cell>
          <cell r="CD211" t="str">
            <v/>
          </cell>
          <cell r="CE211" t="str">
            <v/>
          </cell>
          <cell r="CF211" t="str">
            <v/>
          </cell>
          <cell r="CG211" t="str">
            <v/>
          </cell>
          <cell r="CH211" t="str">
            <v/>
          </cell>
          <cell r="CI211" t="str">
            <v/>
          </cell>
          <cell r="CJ211" t="str">
            <v/>
          </cell>
          <cell r="CK211" t="str">
            <v/>
          </cell>
          <cell r="CL211" t="str">
            <v/>
          </cell>
          <cell r="CM211" t="str">
            <v/>
          </cell>
          <cell r="CN211" t="str">
            <v/>
          </cell>
        </row>
        <row r="212">
          <cell r="B212">
            <v>0</v>
          </cell>
          <cell r="C212">
            <v>0</v>
          </cell>
          <cell r="D212">
            <v>1</v>
          </cell>
          <cell r="E212">
            <v>1</v>
          </cell>
          <cell r="F212">
            <v>0</v>
          </cell>
          <cell r="G212">
            <v>1</v>
          </cell>
          <cell r="H212">
            <v>3</v>
          </cell>
          <cell r="I212" t="str">
            <v/>
          </cell>
          <cell r="J212" t="str">
            <v/>
          </cell>
          <cell r="K212" t="str">
            <v/>
          </cell>
          <cell r="L212">
            <v>1</v>
          </cell>
          <cell r="M212" t="str">
            <v/>
          </cell>
          <cell r="N212" t="str">
            <v/>
          </cell>
          <cell r="O212">
            <v>1</v>
          </cell>
          <cell r="P212" t="str">
            <v/>
          </cell>
          <cell r="Q212" t="str">
            <v/>
          </cell>
          <cell r="R212">
            <v>1</v>
          </cell>
          <cell r="S212" t="str">
            <v/>
          </cell>
          <cell r="T212" t="str">
            <v/>
          </cell>
          <cell r="U212">
            <v>1</v>
          </cell>
          <cell r="V212">
            <v>2</v>
          </cell>
          <cell r="W212" t="str">
            <v/>
          </cell>
          <cell r="X212" t="str">
            <v/>
          </cell>
          <cell r="Y212" t="str">
            <v/>
          </cell>
          <cell r="Z212" t="str">
            <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row>
        <row r="213">
          <cell r="B213">
            <v>1</v>
          </cell>
          <cell r="C213">
            <v>1</v>
          </cell>
          <cell r="D213">
            <v>0</v>
          </cell>
          <cell r="E213">
            <v>0</v>
          </cell>
          <cell r="F213">
            <v>1</v>
          </cell>
          <cell r="G213">
            <v>0</v>
          </cell>
          <cell r="H213">
            <v>3</v>
          </cell>
          <cell r="I213">
            <v>1</v>
          </cell>
          <cell r="J213" t="str">
            <v/>
          </cell>
          <cell r="K213" t="str">
            <v/>
          </cell>
          <cell r="L213" t="str">
            <v/>
          </cell>
          <cell r="M213" t="str">
            <v/>
          </cell>
          <cell r="N213" t="str">
            <v/>
          </cell>
          <cell r="O213">
            <v>1</v>
          </cell>
          <cell r="P213" t="str">
            <v/>
          </cell>
          <cell r="Q213">
            <v>1</v>
          </cell>
          <cell r="R213" t="str">
            <v/>
          </cell>
          <cell r="S213" t="str">
            <v/>
          </cell>
          <cell r="T213">
            <v>1</v>
          </cell>
          <cell r="U213" t="str">
            <v/>
          </cell>
          <cell r="V213">
            <v>2</v>
          </cell>
          <cell r="W213" t="str">
            <v/>
          </cell>
          <cell r="X213" t="str">
            <v/>
          </cell>
          <cell r="Y213" t="str">
            <v/>
          </cell>
          <cell r="Z213" t="str">
            <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row>
        <row r="214">
          <cell r="B214">
            <v>0</v>
          </cell>
          <cell r="C214">
            <v>0</v>
          </cell>
          <cell r="D214">
            <v>0</v>
          </cell>
          <cell r="E214">
            <v>0</v>
          </cell>
          <cell r="F214">
            <v>0</v>
          </cell>
          <cell r="G214">
            <v>0</v>
          </cell>
          <cell r="H214">
            <v>0</v>
          </cell>
          <cell r="I214" t="str">
            <v/>
          </cell>
          <cell r="J214" t="str">
            <v/>
          </cell>
          <cell r="K214" t="str">
            <v/>
          </cell>
          <cell r="L214" t="str">
            <v/>
          </cell>
          <cell r="M214" t="str">
            <v/>
          </cell>
          <cell r="N214" t="str">
            <v/>
          </cell>
          <cell r="O214">
            <v>0</v>
          </cell>
          <cell r="P214" t="str">
            <v/>
          </cell>
          <cell r="Q214" t="str">
            <v/>
          </cell>
          <cell r="R214" t="str">
            <v/>
          </cell>
          <cell r="S214" t="str">
            <v/>
          </cell>
          <cell r="T214" t="str">
            <v/>
          </cell>
          <cell r="U214" t="str">
            <v/>
          </cell>
          <cell r="V214">
            <v>0</v>
          </cell>
          <cell r="W214" t="str">
            <v/>
          </cell>
          <cell r="X214" t="str">
            <v/>
          </cell>
          <cell r="Y214" t="str">
            <v/>
          </cell>
          <cell r="Z214" t="str">
            <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row>
        <row r="215">
          <cell r="B215">
            <v>0</v>
          </cell>
          <cell r="C215">
            <v>0</v>
          </cell>
          <cell r="D215">
            <v>0</v>
          </cell>
          <cell r="E215">
            <v>0</v>
          </cell>
          <cell r="F215">
            <v>0</v>
          </cell>
          <cell r="G215">
            <v>0</v>
          </cell>
          <cell r="H215">
            <v>0</v>
          </cell>
          <cell r="I215" t="str">
            <v/>
          </cell>
          <cell r="J215" t="str">
            <v/>
          </cell>
          <cell r="K215" t="str">
            <v/>
          </cell>
          <cell r="L215" t="str">
            <v/>
          </cell>
          <cell r="M215" t="str">
            <v/>
          </cell>
          <cell r="N215" t="str">
            <v/>
          </cell>
          <cell r="O215">
            <v>0</v>
          </cell>
          <cell r="P215" t="str">
            <v/>
          </cell>
          <cell r="Q215" t="str">
            <v/>
          </cell>
          <cell r="R215" t="str">
            <v/>
          </cell>
          <cell r="S215" t="str">
            <v/>
          </cell>
          <cell r="T215" t="str">
            <v/>
          </cell>
          <cell r="U215" t="str">
            <v/>
          </cell>
          <cell r="V215">
            <v>0</v>
          </cell>
          <cell r="W215" t="str">
            <v/>
          </cell>
          <cell r="X215" t="str">
            <v/>
          </cell>
          <cell r="Y215" t="str">
            <v/>
          </cell>
          <cell r="Z215" t="str">
            <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t="str">
            <v/>
          </cell>
          <cell r="CH215" t="str">
            <v/>
          </cell>
          <cell r="CI215" t="str">
            <v/>
          </cell>
          <cell r="CJ215" t="str">
            <v/>
          </cell>
          <cell r="CK215" t="str">
            <v/>
          </cell>
          <cell r="CL215" t="str">
            <v/>
          </cell>
          <cell r="CM215" t="str">
            <v/>
          </cell>
          <cell r="CN215" t="str">
            <v/>
          </cell>
        </row>
        <row r="216">
          <cell r="B216">
            <v>0</v>
          </cell>
          <cell r="C216">
            <v>0</v>
          </cell>
          <cell r="D216">
            <v>0</v>
          </cell>
          <cell r="E216">
            <v>0</v>
          </cell>
          <cell r="F216">
            <v>0</v>
          </cell>
          <cell r="G216">
            <v>0</v>
          </cell>
          <cell r="H216">
            <v>0</v>
          </cell>
          <cell r="I216" t="str">
            <v/>
          </cell>
          <cell r="J216" t="str">
            <v/>
          </cell>
          <cell r="K216" t="str">
            <v/>
          </cell>
          <cell r="L216" t="str">
            <v/>
          </cell>
          <cell r="M216" t="str">
            <v/>
          </cell>
          <cell r="N216" t="str">
            <v/>
          </cell>
          <cell r="O216">
            <v>0</v>
          </cell>
          <cell r="P216" t="str">
            <v/>
          </cell>
          <cell r="Q216" t="str">
            <v/>
          </cell>
          <cell r="R216" t="str">
            <v/>
          </cell>
          <cell r="S216" t="str">
            <v/>
          </cell>
          <cell r="T216" t="str">
            <v/>
          </cell>
          <cell r="U216" t="str">
            <v/>
          </cell>
          <cell r="V216">
            <v>0</v>
          </cell>
          <cell r="W216" t="str">
            <v/>
          </cell>
          <cell r="X216" t="str">
            <v/>
          </cell>
          <cell r="Y216" t="str">
            <v/>
          </cell>
          <cell r="Z216" t="str">
            <v/>
          </cell>
          <cell r="AA216" t="str">
            <v/>
          </cell>
          <cell r="AB216" t="str">
            <v/>
          </cell>
          <cell r="AC216" t="str">
            <v/>
          </cell>
          <cell r="AD216" t="str">
            <v/>
          </cell>
          <cell r="AE216" t="str">
            <v/>
          </cell>
          <cell r="AF216" t="str">
            <v/>
          </cell>
          <cell r="AG216" t="str">
            <v/>
          </cell>
          <cell r="AH216" t="str">
            <v/>
          </cell>
          <cell r="AI216" t="str">
            <v/>
          </cell>
          <cell r="AJ216" t="str">
            <v/>
          </cell>
          <cell r="AK216" t="str">
            <v/>
          </cell>
          <cell r="AL216" t="str">
            <v/>
          </cell>
          <cell r="AM216" t="str">
            <v/>
          </cell>
          <cell r="AN216" t="str">
            <v/>
          </cell>
          <cell r="AO216" t="str">
            <v/>
          </cell>
          <cell r="AP216" t="str">
            <v/>
          </cell>
          <cell r="AQ216" t="str">
            <v/>
          </cell>
          <cell r="AR216" t="str">
            <v/>
          </cell>
          <cell r="AS216" t="str">
            <v/>
          </cell>
          <cell r="AT216" t="str">
            <v/>
          </cell>
          <cell r="AU216" t="str">
            <v/>
          </cell>
          <cell r="AV216" t="str">
            <v/>
          </cell>
          <cell r="AW216" t="str">
            <v/>
          </cell>
          <cell r="AX216" t="str">
            <v/>
          </cell>
          <cell r="AY216" t="str">
            <v/>
          </cell>
          <cell r="AZ216" t="str">
            <v/>
          </cell>
          <cell r="BA216" t="str">
            <v/>
          </cell>
          <cell r="BB216" t="str">
            <v/>
          </cell>
          <cell r="BC216" t="str">
            <v/>
          </cell>
          <cell r="BD216" t="str">
            <v/>
          </cell>
          <cell r="BE216" t="str">
            <v/>
          </cell>
          <cell r="BF216" t="str">
            <v/>
          </cell>
          <cell r="BG216" t="str">
            <v/>
          </cell>
          <cell r="BH216" t="str">
            <v/>
          </cell>
          <cell r="BI216" t="str">
            <v/>
          </cell>
          <cell r="BJ216" t="str">
            <v/>
          </cell>
          <cell r="BK216" t="str">
            <v/>
          </cell>
          <cell r="BL216" t="str">
            <v/>
          </cell>
          <cell r="BM216" t="str">
            <v/>
          </cell>
          <cell r="BN216" t="str">
            <v/>
          </cell>
          <cell r="BO216" t="str">
            <v/>
          </cell>
          <cell r="BP216" t="str">
            <v/>
          </cell>
          <cell r="BQ216" t="str">
            <v/>
          </cell>
          <cell r="BR216" t="str">
            <v/>
          </cell>
          <cell r="BS216" t="str">
            <v/>
          </cell>
          <cell r="BT216" t="str">
            <v/>
          </cell>
          <cell r="BU216" t="str">
            <v/>
          </cell>
          <cell r="BV216" t="str">
            <v/>
          </cell>
          <cell r="BW216" t="str">
            <v/>
          </cell>
          <cell r="BX216" t="str">
            <v/>
          </cell>
          <cell r="BY216" t="str">
            <v/>
          </cell>
          <cell r="BZ216" t="str">
            <v/>
          </cell>
          <cell r="CA216" t="str">
            <v/>
          </cell>
          <cell r="CB216" t="str">
            <v/>
          </cell>
          <cell r="CC216" t="str">
            <v/>
          </cell>
          <cell r="CD216" t="str">
            <v/>
          </cell>
          <cell r="CE216" t="str">
            <v/>
          </cell>
          <cell r="CF216" t="str">
            <v/>
          </cell>
          <cell r="CG216" t="str">
            <v/>
          </cell>
          <cell r="CH216" t="str">
            <v/>
          </cell>
          <cell r="CI216" t="str">
            <v/>
          </cell>
          <cell r="CJ216" t="str">
            <v/>
          </cell>
          <cell r="CK216" t="str">
            <v/>
          </cell>
          <cell r="CL216" t="str">
            <v/>
          </cell>
          <cell r="CM216" t="str">
            <v/>
          </cell>
          <cell r="CN216" t="str">
            <v/>
          </cell>
        </row>
        <row r="217">
          <cell r="B217">
            <v>0</v>
          </cell>
          <cell r="C217">
            <v>0</v>
          </cell>
          <cell r="D217">
            <v>1</v>
          </cell>
          <cell r="E217">
            <v>1</v>
          </cell>
          <cell r="F217">
            <v>0</v>
          </cell>
          <cell r="G217">
            <v>0</v>
          </cell>
          <cell r="H217">
            <v>2</v>
          </cell>
          <cell r="I217" t="str">
            <v/>
          </cell>
          <cell r="J217" t="str">
            <v/>
          </cell>
          <cell r="K217">
            <v>1</v>
          </cell>
          <cell r="L217" t="str">
            <v/>
          </cell>
          <cell r="M217" t="str">
            <v/>
          </cell>
          <cell r="N217" t="str">
            <v/>
          </cell>
          <cell r="O217">
            <v>1</v>
          </cell>
          <cell r="P217" t="str">
            <v/>
          </cell>
          <cell r="Q217" t="str">
            <v/>
          </cell>
          <cell r="R217" t="str">
            <v/>
          </cell>
          <cell r="S217">
            <v>1</v>
          </cell>
          <cell r="T217" t="str">
            <v/>
          </cell>
          <cell r="U217" t="str">
            <v/>
          </cell>
          <cell r="V217">
            <v>1</v>
          </cell>
          <cell r="W217" t="str">
            <v/>
          </cell>
          <cell r="X217" t="str">
            <v/>
          </cell>
          <cell r="Y217" t="str">
            <v/>
          </cell>
          <cell r="Z217" t="str">
            <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row>
        <row r="218">
          <cell r="B218">
            <v>0</v>
          </cell>
          <cell r="C218">
            <v>1</v>
          </cell>
          <cell r="D218">
            <v>0</v>
          </cell>
          <cell r="E218">
            <v>0</v>
          </cell>
          <cell r="F218">
            <v>0</v>
          </cell>
          <cell r="G218">
            <v>0</v>
          </cell>
          <cell r="H218">
            <v>1</v>
          </cell>
          <cell r="I218" t="str">
            <v/>
          </cell>
          <cell r="J218" t="str">
            <v/>
          </cell>
          <cell r="K218" t="str">
            <v/>
          </cell>
          <cell r="L218" t="str">
            <v/>
          </cell>
          <cell r="M218" t="str">
            <v/>
          </cell>
          <cell r="N218" t="str">
            <v/>
          </cell>
          <cell r="O218">
            <v>0</v>
          </cell>
          <cell r="P218" t="str">
            <v/>
          </cell>
          <cell r="Q218">
            <v>1</v>
          </cell>
          <cell r="R218" t="str">
            <v/>
          </cell>
          <cell r="S218" t="str">
            <v/>
          </cell>
          <cell r="T218" t="str">
            <v/>
          </cell>
          <cell r="U218" t="str">
            <v/>
          </cell>
          <cell r="V218">
            <v>1</v>
          </cell>
          <cell r="W218" t="str">
            <v/>
          </cell>
          <cell r="X218" t="str">
            <v/>
          </cell>
          <cell r="Y218" t="str">
            <v/>
          </cell>
          <cell r="Z218" t="str">
            <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t="str">
            <v/>
          </cell>
          <cell r="BY218" t="str">
            <v/>
          </cell>
          <cell r="BZ218" t="str">
            <v/>
          </cell>
          <cell r="CA218" t="str">
            <v/>
          </cell>
          <cell r="CB218" t="str">
            <v/>
          </cell>
          <cell r="CC218" t="str">
            <v/>
          </cell>
          <cell r="CD218" t="str">
            <v/>
          </cell>
          <cell r="CE218" t="str">
            <v/>
          </cell>
          <cell r="CF218" t="str">
            <v/>
          </cell>
          <cell r="CG218" t="str">
            <v/>
          </cell>
          <cell r="CH218" t="str">
            <v/>
          </cell>
          <cell r="CI218" t="str">
            <v/>
          </cell>
          <cell r="CJ218" t="str">
            <v/>
          </cell>
          <cell r="CK218" t="str">
            <v/>
          </cell>
          <cell r="CL218" t="str">
            <v/>
          </cell>
          <cell r="CM218" t="str">
            <v/>
          </cell>
          <cell r="CN218" t="str">
            <v/>
          </cell>
        </row>
        <row r="219">
          <cell r="B219">
            <v>0</v>
          </cell>
          <cell r="C219">
            <v>0</v>
          </cell>
          <cell r="D219">
            <v>0</v>
          </cell>
          <cell r="E219">
            <v>0</v>
          </cell>
          <cell r="F219">
            <v>0</v>
          </cell>
          <cell r="G219">
            <v>0</v>
          </cell>
          <cell r="H219">
            <v>0</v>
          </cell>
          <cell r="I219" t="str">
            <v/>
          </cell>
          <cell r="J219" t="str">
            <v/>
          </cell>
          <cell r="K219" t="str">
            <v/>
          </cell>
          <cell r="L219" t="str">
            <v/>
          </cell>
          <cell r="M219" t="str">
            <v/>
          </cell>
          <cell r="N219" t="str">
            <v/>
          </cell>
          <cell r="O219">
            <v>0</v>
          </cell>
          <cell r="P219" t="str">
            <v/>
          </cell>
          <cell r="Q219" t="str">
            <v/>
          </cell>
          <cell r="R219" t="str">
            <v/>
          </cell>
          <cell r="S219" t="str">
            <v/>
          </cell>
          <cell r="T219" t="str">
            <v/>
          </cell>
          <cell r="U219" t="str">
            <v/>
          </cell>
          <cell r="V219">
            <v>0</v>
          </cell>
          <cell r="W219" t="str">
            <v/>
          </cell>
          <cell r="X219" t="str">
            <v/>
          </cell>
          <cell r="Y219" t="str">
            <v/>
          </cell>
          <cell r="Z219" t="str">
            <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row>
        <row r="220">
          <cell r="B220">
            <v>2</v>
          </cell>
          <cell r="C220">
            <v>0</v>
          </cell>
          <cell r="D220">
            <v>0</v>
          </cell>
          <cell r="E220">
            <v>0</v>
          </cell>
          <cell r="F220">
            <v>0</v>
          </cell>
          <cell r="G220">
            <v>0</v>
          </cell>
          <cell r="H220">
            <v>2</v>
          </cell>
          <cell r="I220">
            <v>1</v>
          </cell>
          <cell r="J220" t="str">
            <v/>
          </cell>
          <cell r="K220" t="str">
            <v/>
          </cell>
          <cell r="L220" t="str">
            <v/>
          </cell>
          <cell r="M220" t="str">
            <v/>
          </cell>
          <cell r="N220" t="str">
            <v/>
          </cell>
          <cell r="O220">
            <v>1</v>
          </cell>
          <cell r="P220">
            <v>1</v>
          </cell>
          <cell r="Q220" t="str">
            <v/>
          </cell>
          <cell r="R220" t="str">
            <v/>
          </cell>
          <cell r="S220" t="str">
            <v/>
          </cell>
          <cell r="T220" t="str">
            <v/>
          </cell>
          <cell r="U220" t="str">
            <v/>
          </cell>
          <cell r="V220">
            <v>1</v>
          </cell>
          <cell r="W220" t="str">
            <v/>
          </cell>
          <cell r="X220" t="str">
            <v/>
          </cell>
          <cell r="Y220" t="str">
            <v/>
          </cell>
          <cell r="Z220" t="str">
            <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row>
        <row r="221">
          <cell r="B221">
            <v>0</v>
          </cell>
          <cell r="C221">
            <v>0</v>
          </cell>
          <cell r="D221">
            <v>0</v>
          </cell>
          <cell r="E221">
            <v>0</v>
          </cell>
          <cell r="F221">
            <v>0</v>
          </cell>
          <cell r="G221">
            <v>0</v>
          </cell>
          <cell r="H221">
            <v>0</v>
          </cell>
          <cell r="I221" t="str">
            <v/>
          </cell>
          <cell r="J221" t="str">
            <v/>
          </cell>
          <cell r="K221" t="str">
            <v/>
          </cell>
          <cell r="L221" t="str">
            <v/>
          </cell>
          <cell r="M221" t="str">
            <v/>
          </cell>
          <cell r="N221" t="str">
            <v/>
          </cell>
          <cell r="O221">
            <v>0</v>
          </cell>
          <cell r="P221" t="str">
            <v/>
          </cell>
          <cell r="Q221" t="str">
            <v/>
          </cell>
          <cell r="R221" t="str">
            <v/>
          </cell>
          <cell r="S221" t="str">
            <v/>
          </cell>
          <cell r="T221" t="str">
            <v/>
          </cell>
          <cell r="U221" t="str">
            <v/>
          </cell>
          <cell r="V221">
            <v>0</v>
          </cell>
          <cell r="W221" t="str">
            <v/>
          </cell>
          <cell r="X221" t="str">
            <v/>
          </cell>
          <cell r="Y221" t="str">
            <v/>
          </cell>
          <cell r="Z221" t="str">
            <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row>
        <row r="222">
          <cell r="B222">
            <v>0</v>
          </cell>
          <cell r="C222">
            <v>0</v>
          </cell>
          <cell r="D222">
            <v>0</v>
          </cell>
          <cell r="E222">
            <v>0</v>
          </cell>
          <cell r="F222">
            <v>0</v>
          </cell>
          <cell r="G222">
            <v>0</v>
          </cell>
          <cell r="H222">
            <v>0</v>
          </cell>
          <cell r="I222" t="str">
            <v/>
          </cell>
          <cell r="J222" t="str">
            <v/>
          </cell>
          <cell r="K222" t="str">
            <v/>
          </cell>
          <cell r="L222" t="str">
            <v/>
          </cell>
          <cell r="M222" t="str">
            <v/>
          </cell>
          <cell r="N222" t="str">
            <v/>
          </cell>
          <cell r="O222">
            <v>0</v>
          </cell>
          <cell r="P222" t="str">
            <v/>
          </cell>
          <cell r="Q222" t="str">
            <v/>
          </cell>
          <cell r="R222" t="str">
            <v/>
          </cell>
          <cell r="S222" t="str">
            <v/>
          </cell>
          <cell r="T222" t="str">
            <v/>
          </cell>
          <cell r="U222" t="str">
            <v/>
          </cell>
          <cell r="V222">
            <v>0</v>
          </cell>
          <cell r="W222" t="str">
            <v/>
          </cell>
          <cell r="X222" t="str">
            <v/>
          </cell>
          <cell r="Y222" t="str">
            <v/>
          </cell>
          <cell r="Z222" t="str">
            <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t="str">
            <v/>
          </cell>
          <cell r="CH222" t="str">
            <v/>
          </cell>
          <cell r="CI222" t="str">
            <v/>
          </cell>
          <cell r="CJ222" t="str">
            <v/>
          </cell>
          <cell r="CK222" t="str">
            <v/>
          </cell>
          <cell r="CL222" t="str">
            <v/>
          </cell>
          <cell r="CM222" t="str">
            <v/>
          </cell>
          <cell r="CN222" t="str">
            <v/>
          </cell>
        </row>
        <row r="223">
          <cell r="B223">
            <v>1</v>
          </cell>
          <cell r="C223">
            <v>0</v>
          </cell>
          <cell r="D223">
            <v>0</v>
          </cell>
          <cell r="E223">
            <v>0</v>
          </cell>
          <cell r="F223">
            <v>0</v>
          </cell>
          <cell r="G223">
            <v>0</v>
          </cell>
          <cell r="H223">
            <v>1</v>
          </cell>
          <cell r="I223" t="str">
            <v/>
          </cell>
          <cell r="J223" t="str">
            <v/>
          </cell>
          <cell r="K223" t="str">
            <v/>
          </cell>
          <cell r="L223" t="str">
            <v/>
          </cell>
          <cell r="M223" t="str">
            <v/>
          </cell>
          <cell r="N223" t="str">
            <v/>
          </cell>
          <cell r="O223">
            <v>0</v>
          </cell>
          <cell r="P223">
            <v>1</v>
          </cell>
          <cell r="Q223" t="str">
            <v/>
          </cell>
          <cell r="R223" t="str">
            <v/>
          </cell>
          <cell r="S223" t="str">
            <v/>
          </cell>
          <cell r="T223" t="str">
            <v/>
          </cell>
          <cell r="U223" t="str">
            <v/>
          </cell>
          <cell r="V223">
            <v>1</v>
          </cell>
          <cell r="W223" t="str">
            <v/>
          </cell>
          <cell r="X223" t="str">
            <v/>
          </cell>
          <cell r="Y223" t="str">
            <v/>
          </cell>
          <cell r="Z223" t="str">
            <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t="str">
            <v/>
          </cell>
          <cell r="CH223" t="str">
            <v/>
          </cell>
          <cell r="CI223" t="str">
            <v/>
          </cell>
          <cell r="CJ223" t="str">
            <v/>
          </cell>
          <cell r="CK223" t="str">
            <v/>
          </cell>
          <cell r="CL223" t="str">
            <v/>
          </cell>
          <cell r="CM223" t="str">
            <v/>
          </cell>
          <cell r="CN223" t="str">
            <v/>
          </cell>
        </row>
        <row r="224">
          <cell r="B224">
            <v>0</v>
          </cell>
          <cell r="C224">
            <v>1</v>
          </cell>
          <cell r="D224">
            <v>0</v>
          </cell>
          <cell r="E224">
            <v>0</v>
          </cell>
          <cell r="F224">
            <v>0</v>
          </cell>
          <cell r="G224">
            <v>0</v>
          </cell>
          <cell r="H224">
            <v>1</v>
          </cell>
          <cell r="I224" t="str">
            <v/>
          </cell>
          <cell r="J224" t="str">
            <v/>
          </cell>
          <cell r="K224" t="str">
            <v/>
          </cell>
          <cell r="L224" t="str">
            <v/>
          </cell>
          <cell r="M224" t="str">
            <v/>
          </cell>
          <cell r="N224" t="str">
            <v/>
          </cell>
          <cell r="O224">
            <v>0</v>
          </cell>
          <cell r="P224" t="str">
            <v/>
          </cell>
          <cell r="Q224">
            <v>1</v>
          </cell>
          <cell r="R224" t="str">
            <v/>
          </cell>
          <cell r="S224" t="str">
            <v/>
          </cell>
          <cell r="T224" t="str">
            <v/>
          </cell>
          <cell r="U224" t="str">
            <v/>
          </cell>
          <cell r="V224">
            <v>1</v>
          </cell>
          <cell r="W224" t="str">
            <v/>
          </cell>
          <cell r="X224" t="str">
            <v/>
          </cell>
          <cell r="Y224" t="str">
            <v/>
          </cell>
          <cell r="Z224" t="str">
            <v/>
          </cell>
          <cell r="AA224" t="str">
            <v/>
          </cell>
          <cell r="AB224" t="str">
            <v/>
          </cell>
          <cell r="AC224" t="str">
            <v/>
          </cell>
          <cell r="AD224" t="str">
            <v/>
          </cell>
          <cell r="AE224" t="str">
            <v/>
          </cell>
          <cell r="AF224" t="str">
            <v/>
          </cell>
          <cell r="AG224" t="str">
            <v/>
          </cell>
          <cell r="AH224" t="str">
            <v/>
          </cell>
          <cell r="AI224" t="str">
            <v/>
          </cell>
          <cell r="AJ224" t="str">
            <v/>
          </cell>
          <cell r="AK224" t="str">
            <v/>
          </cell>
          <cell r="AL224" t="str">
            <v/>
          </cell>
          <cell r="AM224" t="str">
            <v/>
          </cell>
          <cell r="AN224" t="str">
            <v/>
          </cell>
          <cell r="AO224" t="str">
            <v/>
          </cell>
          <cell r="AP224" t="str">
            <v/>
          </cell>
          <cell r="AQ224" t="str">
            <v/>
          </cell>
          <cell r="AR224" t="str">
            <v/>
          </cell>
          <cell r="AS224" t="str">
            <v/>
          </cell>
          <cell r="AT224" t="str">
            <v/>
          </cell>
          <cell r="AU224" t="str">
            <v/>
          </cell>
          <cell r="AV224" t="str">
            <v/>
          </cell>
          <cell r="AW224" t="str">
            <v/>
          </cell>
          <cell r="AX224" t="str">
            <v/>
          </cell>
          <cell r="AY224" t="str">
            <v/>
          </cell>
          <cell r="AZ224" t="str">
            <v/>
          </cell>
          <cell r="BA224" t="str">
            <v/>
          </cell>
          <cell r="BB224" t="str">
            <v/>
          </cell>
          <cell r="BC224" t="str">
            <v/>
          </cell>
          <cell r="BD224" t="str">
            <v/>
          </cell>
          <cell r="BE224" t="str">
            <v/>
          </cell>
          <cell r="BF224" t="str">
            <v/>
          </cell>
          <cell r="BG224" t="str">
            <v/>
          </cell>
          <cell r="BH224" t="str">
            <v/>
          </cell>
          <cell r="BI224" t="str">
            <v/>
          </cell>
          <cell r="BJ224" t="str">
            <v/>
          </cell>
          <cell r="BK224" t="str">
            <v/>
          </cell>
          <cell r="BL224" t="str">
            <v/>
          </cell>
          <cell r="BM224" t="str">
            <v/>
          </cell>
          <cell r="BN224" t="str">
            <v/>
          </cell>
          <cell r="BO224" t="str">
            <v/>
          </cell>
          <cell r="BP224" t="str">
            <v/>
          </cell>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cell r="CI224" t="str">
            <v/>
          </cell>
          <cell r="CJ224" t="str">
            <v/>
          </cell>
          <cell r="CK224" t="str">
            <v/>
          </cell>
          <cell r="CL224" t="str">
            <v/>
          </cell>
          <cell r="CM224" t="str">
            <v/>
          </cell>
          <cell r="CN224" t="str">
            <v/>
          </cell>
        </row>
        <row r="225">
          <cell r="B225">
            <v>0</v>
          </cell>
          <cell r="C225">
            <v>0</v>
          </cell>
          <cell r="D225">
            <v>0</v>
          </cell>
          <cell r="E225">
            <v>0</v>
          </cell>
          <cell r="F225">
            <v>0</v>
          </cell>
          <cell r="G225">
            <v>0</v>
          </cell>
          <cell r="H225">
            <v>0</v>
          </cell>
          <cell r="I225" t="str">
            <v/>
          </cell>
          <cell r="J225" t="str">
            <v/>
          </cell>
          <cell r="K225" t="str">
            <v/>
          </cell>
          <cell r="L225" t="str">
            <v/>
          </cell>
          <cell r="M225" t="str">
            <v/>
          </cell>
          <cell r="N225" t="str">
            <v/>
          </cell>
          <cell r="O225">
            <v>0</v>
          </cell>
          <cell r="P225" t="str">
            <v/>
          </cell>
          <cell r="Q225" t="str">
            <v/>
          </cell>
          <cell r="R225" t="str">
            <v/>
          </cell>
          <cell r="S225" t="str">
            <v/>
          </cell>
          <cell r="T225" t="str">
            <v/>
          </cell>
          <cell r="U225" t="str">
            <v/>
          </cell>
          <cell r="V225">
            <v>0</v>
          </cell>
          <cell r="W225" t="str">
            <v/>
          </cell>
          <cell r="X225" t="str">
            <v/>
          </cell>
          <cell r="Y225" t="str">
            <v/>
          </cell>
          <cell r="Z225" t="str">
            <v/>
          </cell>
          <cell r="AA225" t="str">
            <v/>
          </cell>
          <cell r="AB225" t="str">
            <v/>
          </cell>
          <cell r="AC225" t="str">
            <v/>
          </cell>
          <cell r="AD225" t="str">
            <v/>
          </cell>
          <cell r="AE225" t="str">
            <v/>
          </cell>
          <cell r="AF225" t="str">
            <v/>
          </cell>
          <cell r="AG225" t="str">
            <v/>
          </cell>
          <cell r="AH225" t="str">
            <v/>
          </cell>
          <cell r="AI225" t="str">
            <v/>
          </cell>
          <cell r="AJ225" t="str">
            <v/>
          </cell>
          <cell r="AK225" t="str">
            <v/>
          </cell>
          <cell r="AL225" t="str">
            <v/>
          </cell>
          <cell r="AM225" t="str">
            <v/>
          </cell>
          <cell r="AN225" t="str">
            <v/>
          </cell>
          <cell r="AO225" t="str">
            <v/>
          </cell>
          <cell r="AP225" t="str">
            <v/>
          </cell>
          <cell r="AQ225" t="str">
            <v/>
          </cell>
          <cell r="AR225" t="str">
            <v/>
          </cell>
          <cell r="AS225" t="str">
            <v/>
          </cell>
          <cell r="AT225" t="str">
            <v/>
          </cell>
          <cell r="AU225" t="str">
            <v/>
          </cell>
          <cell r="AV225" t="str">
            <v/>
          </cell>
          <cell r="AW225" t="str">
            <v/>
          </cell>
          <cell r="AX225" t="str">
            <v/>
          </cell>
          <cell r="AY225" t="str">
            <v/>
          </cell>
          <cell r="AZ225" t="str">
            <v/>
          </cell>
          <cell r="BA225" t="str">
            <v/>
          </cell>
          <cell r="BB225" t="str">
            <v/>
          </cell>
          <cell r="BC225" t="str">
            <v/>
          </cell>
          <cell r="BD225" t="str">
            <v/>
          </cell>
          <cell r="BE225" t="str">
            <v/>
          </cell>
          <cell r="BF225" t="str">
            <v/>
          </cell>
          <cell r="BG225" t="str">
            <v/>
          </cell>
          <cell r="BH225" t="str">
            <v/>
          </cell>
          <cell r="BI225" t="str">
            <v/>
          </cell>
          <cell r="BJ225" t="str">
            <v/>
          </cell>
          <cell r="BK225" t="str">
            <v/>
          </cell>
          <cell r="BL225" t="str">
            <v/>
          </cell>
          <cell r="BM225" t="str">
            <v/>
          </cell>
          <cell r="BN225" t="str">
            <v/>
          </cell>
          <cell r="BO225" t="str">
            <v/>
          </cell>
          <cell r="BP225" t="str">
            <v/>
          </cell>
          <cell r="BQ225" t="str">
            <v/>
          </cell>
          <cell r="BR225" t="str">
            <v/>
          </cell>
          <cell r="BS225" t="str">
            <v/>
          </cell>
          <cell r="BT225" t="str">
            <v/>
          </cell>
          <cell r="BU225" t="str">
            <v/>
          </cell>
          <cell r="BV225" t="str">
            <v/>
          </cell>
          <cell r="BW225" t="str">
            <v/>
          </cell>
          <cell r="BX225" t="str">
            <v/>
          </cell>
          <cell r="BY225" t="str">
            <v/>
          </cell>
          <cell r="BZ225" t="str">
            <v/>
          </cell>
          <cell r="CA225" t="str">
            <v/>
          </cell>
          <cell r="CB225" t="str">
            <v/>
          </cell>
          <cell r="CC225" t="str">
            <v/>
          </cell>
          <cell r="CD225" t="str">
            <v/>
          </cell>
          <cell r="CE225" t="str">
            <v/>
          </cell>
          <cell r="CF225" t="str">
            <v/>
          </cell>
          <cell r="CG225" t="str">
            <v/>
          </cell>
          <cell r="CH225" t="str">
            <v/>
          </cell>
          <cell r="CI225" t="str">
            <v/>
          </cell>
          <cell r="CJ225" t="str">
            <v/>
          </cell>
          <cell r="CK225" t="str">
            <v/>
          </cell>
          <cell r="CL225" t="str">
            <v/>
          </cell>
          <cell r="CM225" t="str">
            <v/>
          </cell>
          <cell r="CN225" t="str">
            <v/>
          </cell>
        </row>
        <row r="226">
          <cell r="B226">
            <v>0</v>
          </cell>
          <cell r="C226">
            <v>0</v>
          </cell>
          <cell r="D226">
            <v>0</v>
          </cell>
          <cell r="E226">
            <v>0</v>
          </cell>
          <cell r="F226">
            <v>0</v>
          </cell>
          <cell r="G226">
            <v>0</v>
          </cell>
          <cell r="H226">
            <v>0</v>
          </cell>
          <cell r="I226" t="str">
            <v/>
          </cell>
          <cell r="J226" t="str">
            <v/>
          </cell>
          <cell r="K226" t="str">
            <v/>
          </cell>
          <cell r="L226" t="str">
            <v/>
          </cell>
          <cell r="M226" t="str">
            <v/>
          </cell>
          <cell r="N226" t="str">
            <v/>
          </cell>
          <cell r="O226">
            <v>0</v>
          </cell>
          <cell r="P226" t="str">
            <v/>
          </cell>
          <cell r="Q226" t="str">
            <v/>
          </cell>
          <cell r="R226" t="str">
            <v/>
          </cell>
          <cell r="S226" t="str">
            <v/>
          </cell>
          <cell r="T226" t="str">
            <v/>
          </cell>
          <cell r="U226" t="str">
            <v/>
          </cell>
          <cell r="V226">
            <v>0</v>
          </cell>
          <cell r="W226" t="str">
            <v/>
          </cell>
          <cell r="X226" t="str">
            <v/>
          </cell>
          <cell r="Y226" t="str">
            <v/>
          </cell>
          <cell r="Z226" t="str">
            <v/>
          </cell>
          <cell r="AA226" t="str">
            <v/>
          </cell>
          <cell r="AB226" t="str">
            <v/>
          </cell>
          <cell r="AC226" t="str">
            <v/>
          </cell>
          <cell r="AD226" t="str">
            <v/>
          </cell>
          <cell r="AE226" t="str">
            <v/>
          </cell>
          <cell r="AF226" t="str">
            <v/>
          </cell>
          <cell r="AG226" t="str">
            <v/>
          </cell>
          <cell r="AH226" t="str">
            <v/>
          </cell>
          <cell r="AI226" t="str">
            <v/>
          </cell>
          <cell r="AJ226" t="str">
            <v/>
          </cell>
          <cell r="AK226" t="str">
            <v/>
          </cell>
          <cell r="AL226" t="str">
            <v/>
          </cell>
          <cell r="AM226" t="str">
            <v/>
          </cell>
          <cell r="AN226" t="str">
            <v/>
          </cell>
          <cell r="AO226" t="str">
            <v/>
          </cell>
          <cell r="AP226" t="str">
            <v/>
          </cell>
          <cell r="AQ226" t="str">
            <v/>
          </cell>
          <cell r="AR226" t="str">
            <v/>
          </cell>
          <cell r="AS226" t="str">
            <v/>
          </cell>
          <cell r="AT226" t="str">
            <v/>
          </cell>
          <cell r="AU226" t="str">
            <v/>
          </cell>
          <cell r="AV226" t="str">
            <v/>
          </cell>
          <cell r="AW226" t="str">
            <v/>
          </cell>
          <cell r="AX226" t="str">
            <v/>
          </cell>
          <cell r="AY226" t="str">
            <v/>
          </cell>
          <cell r="AZ226" t="str">
            <v/>
          </cell>
          <cell r="BA226" t="str">
            <v/>
          </cell>
          <cell r="BB226" t="str">
            <v/>
          </cell>
          <cell r="BC226" t="str">
            <v/>
          </cell>
          <cell r="BD226" t="str">
            <v/>
          </cell>
          <cell r="BE226" t="str">
            <v/>
          </cell>
          <cell r="BF226" t="str">
            <v/>
          </cell>
          <cell r="BG226" t="str">
            <v/>
          </cell>
          <cell r="BH226" t="str">
            <v/>
          </cell>
          <cell r="BI226" t="str">
            <v/>
          </cell>
          <cell r="BJ226" t="str">
            <v/>
          </cell>
          <cell r="BK226" t="str">
            <v/>
          </cell>
          <cell r="BL226" t="str">
            <v/>
          </cell>
          <cell r="BM226" t="str">
            <v/>
          </cell>
          <cell r="BN226" t="str">
            <v/>
          </cell>
          <cell r="BO226" t="str">
            <v/>
          </cell>
          <cell r="BP226" t="str">
            <v/>
          </cell>
          <cell r="BQ226" t="str">
            <v/>
          </cell>
          <cell r="BR226" t="str">
            <v/>
          </cell>
          <cell r="BS226" t="str">
            <v/>
          </cell>
          <cell r="BT226" t="str">
            <v/>
          </cell>
          <cell r="BU226" t="str">
            <v/>
          </cell>
          <cell r="BV226" t="str">
            <v/>
          </cell>
          <cell r="BW226" t="str">
            <v/>
          </cell>
          <cell r="BX226" t="str">
            <v/>
          </cell>
          <cell r="BY226" t="str">
            <v/>
          </cell>
          <cell r="BZ226" t="str">
            <v/>
          </cell>
          <cell r="CA226" t="str">
            <v/>
          </cell>
          <cell r="CB226" t="str">
            <v/>
          </cell>
          <cell r="CC226" t="str">
            <v/>
          </cell>
          <cell r="CD226" t="str">
            <v/>
          </cell>
          <cell r="CE226" t="str">
            <v/>
          </cell>
          <cell r="CF226" t="str">
            <v/>
          </cell>
          <cell r="CG226" t="str">
            <v/>
          </cell>
          <cell r="CH226" t="str">
            <v/>
          </cell>
          <cell r="CI226" t="str">
            <v/>
          </cell>
          <cell r="CJ226" t="str">
            <v/>
          </cell>
          <cell r="CK226" t="str">
            <v/>
          </cell>
          <cell r="CL226" t="str">
            <v/>
          </cell>
          <cell r="CM226" t="str">
            <v/>
          </cell>
          <cell r="CN226" t="str">
            <v/>
          </cell>
        </row>
        <row r="227">
          <cell r="B227">
            <v>0</v>
          </cell>
          <cell r="C227">
            <v>0</v>
          </cell>
          <cell r="D227">
            <v>0</v>
          </cell>
          <cell r="E227">
            <v>0</v>
          </cell>
          <cell r="F227">
            <v>0</v>
          </cell>
          <cell r="G227">
            <v>0</v>
          </cell>
          <cell r="H227">
            <v>0</v>
          </cell>
          <cell r="I227" t="str">
            <v/>
          </cell>
          <cell r="J227" t="str">
            <v/>
          </cell>
          <cell r="K227" t="str">
            <v/>
          </cell>
          <cell r="L227" t="str">
            <v/>
          </cell>
          <cell r="M227" t="str">
            <v/>
          </cell>
          <cell r="N227" t="str">
            <v/>
          </cell>
          <cell r="O227">
            <v>0</v>
          </cell>
          <cell r="P227" t="str">
            <v/>
          </cell>
          <cell r="Q227" t="str">
            <v/>
          </cell>
          <cell r="R227" t="str">
            <v/>
          </cell>
          <cell r="S227" t="str">
            <v/>
          </cell>
          <cell r="T227" t="str">
            <v/>
          </cell>
          <cell r="U227" t="str">
            <v/>
          </cell>
          <cell r="V227">
            <v>0</v>
          </cell>
          <cell r="W227" t="str">
            <v/>
          </cell>
          <cell r="X227" t="str">
            <v/>
          </cell>
          <cell r="Y227" t="str">
            <v/>
          </cell>
          <cell r="Z227" t="str">
            <v/>
          </cell>
          <cell r="AA227" t="str">
            <v/>
          </cell>
          <cell r="AB227" t="str">
            <v/>
          </cell>
          <cell r="AC227" t="str">
            <v/>
          </cell>
          <cell r="AD227" t="str">
            <v/>
          </cell>
          <cell r="AE227" t="str">
            <v/>
          </cell>
          <cell r="AF227" t="str">
            <v/>
          </cell>
          <cell r="AG227" t="str">
            <v/>
          </cell>
          <cell r="AH227" t="str">
            <v/>
          </cell>
          <cell r="AI227" t="str">
            <v/>
          </cell>
          <cell r="AJ227" t="str">
            <v/>
          </cell>
          <cell r="AK227" t="str">
            <v/>
          </cell>
          <cell r="AL227" t="str">
            <v/>
          </cell>
          <cell r="AM227" t="str">
            <v/>
          </cell>
          <cell r="AN227" t="str">
            <v/>
          </cell>
          <cell r="AO227" t="str">
            <v/>
          </cell>
          <cell r="AP227" t="str">
            <v/>
          </cell>
          <cell r="AQ227" t="str">
            <v/>
          </cell>
          <cell r="AR227" t="str">
            <v/>
          </cell>
          <cell r="AS227" t="str">
            <v/>
          </cell>
          <cell r="AT227" t="str">
            <v/>
          </cell>
          <cell r="AU227" t="str">
            <v/>
          </cell>
          <cell r="AV227" t="str">
            <v/>
          </cell>
          <cell r="AW227" t="str">
            <v/>
          </cell>
          <cell r="AX227" t="str">
            <v/>
          </cell>
          <cell r="AY227" t="str">
            <v/>
          </cell>
          <cell r="AZ227" t="str">
            <v/>
          </cell>
          <cell r="BA227" t="str">
            <v/>
          </cell>
          <cell r="BB227" t="str">
            <v/>
          </cell>
          <cell r="BC227" t="str">
            <v/>
          </cell>
          <cell r="BD227" t="str">
            <v/>
          </cell>
          <cell r="BE227" t="str">
            <v/>
          </cell>
          <cell r="BF227" t="str">
            <v/>
          </cell>
          <cell r="BG227" t="str">
            <v/>
          </cell>
          <cell r="BH227" t="str">
            <v/>
          </cell>
          <cell r="BI227" t="str">
            <v/>
          </cell>
          <cell r="BJ227" t="str">
            <v/>
          </cell>
          <cell r="BK227" t="str">
            <v/>
          </cell>
          <cell r="BL227" t="str">
            <v/>
          </cell>
          <cell r="BM227" t="str">
            <v/>
          </cell>
          <cell r="BN227" t="str">
            <v/>
          </cell>
          <cell r="BO227" t="str">
            <v/>
          </cell>
          <cell r="BP227" t="str">
            <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row>
        <row r="228">
          <cell r="B228">
            <v>0</v>
          </cell>
          <cell r="C228">
            <v>0</v>
          </cell>
          <cell r="D228">
            <v>0</v>
          </cell>
          <cell r="E228">
            <v>0</v>
          </cell>
          <cell r="F228">
            <v>0</v>
          </cell>
          <cell r="G228">
            <v>0</v>
          </cell>
          <cell r="H228">
            <v>0</v>
          </cell>
          <cell r="I228" t="str">
            <v/>
          </cell>
          <cell r="J228" t="str">
            <v/>
          </cell>
          <cell r="K228" t="str">
            <v/>
          </cell>
          <cell r="L228" t="str">
            <v/>
          </cell>
          <cell r="M228" t="str">
            <v/>
          </cell>
          <cell r="N228" t="str">
            <v/>
          </cell>
          <cell r="O228">
            <v>0</v>
          </cell>
          <cell r="P228" t="str">
            <v/>
          </cell>
          <cell r="Q228" t="str">
            <v/>
          </cell>
          <cell r="R228" t="str">
            <v/>
          </cell>
          <cell r="S228" t="str">
            <v/>
          </cell>
          <cell r="T228" t="str">
            <v/>
          </cell>
          <cell r="U228" t="str">
            <v/>
          </cell>
          <cell r="V228">
            <v>0</v>
          </cell>
          <cell r="W228" t="str">
            <v/>
          </cell>
          <cell r="X228" t="str">
            <v/>
          </cell>
          <cell r="Y228" t="str">
            <v/>
          </cell>
          <cell r="Z228" t="str">
            <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row>
        <row r="229">
          <cell r="B229">
            <v>0</v>
          </cell>
          <cell r="C229">
            <v>0</v>
          </cell>
          <cell r="D229">
            <v>0</v>
          </cell>
          <cell r="E229">
            <v>0</v>
          </cell>
          <cell r="F229">
            <v>0</v>
          </cell>
          <cell r="G229">
            <v>0</v>
          </cell>
          <cell r="H229">
            <v>0</v>
          </cell>
          <cell r="I229" t="str">
            <v/>
          </cell>
          <cell r="J229" t="str">
            <v/>
          </cell>
          <cell r="K229" t="str">
            <v/>
          </cell>
          <cell r="L229" t="str">
            <v/>
          </cell>
          <cell r="M229" t="str">
            <v/>
          </cell>
          <cell r="N229" t="str">
            <v/>
          </cell>
          <cell r="O229">
            <v>0</v>
          </cell>
          <cell r="P229" t="str">
            <v/>
          </cell>
          <cell r="Q229" t="str">
            <v/>
          </cell>
          <cell r="R229" t="str">
            <v/>
          </cell>
          <cell r="S229" t="str">
            <v/>
          </cell>
          <cell r="T229" t="str">
            <v/>
          </cell>
          <cell r="U229" t="str">
            <v/>
          </cell>
          <cell r="V229">
            <v>0</v>
          </cell>
          <cell r="W229" t="str">
            <v/>
          </cell>
          <cell r="X229" t="str">
            <v/>
          </cell>
          <cell r="Y229" t="str">
            <v/>
          </cell>
          <cell r="Z229" t="str">
            <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row>
        <row r="230">
          <cell r="B230">
            <v>5</v>
          </cell>
          <cell r="C230">
            <v>4</v>
          </cell>
          <cell r="D230">
            <v>4</v>
          </cell>
          <cell r="E230">
            <v>2</v>
          </cell>
          <cell r="F230">
            <v>1</v>
          </cell>
          <cell r="G230">
            <v>1</v>
          </cell>
          <cell r="H230">
            <v>17</v>
          </cell>
          <cell r="I230">
            <v>3</v>
          </cell>
          <cell r="J230">
            <v>0</v>
          </cell>
          <cell r="K230">
            <v>2</v>
          </cell>
          <cell r="L230">
            <v>1</v>
          </cell>
          <cell r="M230">
            <v>0</v>
          </cell>
          <cell r="N230">
            <v>0</v>
          </cell>
          <cell r="O230">
            <v>6</v>
          </cell>
          <cell r="P230">
            <v>2</v>
          </cell>
          <cell r="Q230">
            <v>4</v>
          </cell>
          <cell r="R230">
            <v>2</v>
          </cell>
          <cell r="S230">
            <v>1</v>
          </cell>
          <cell r="T230">
            <v>1</v>
          </cell>
          <cell r="U230">
            <v>1</v>
          </cell>
          <cell r="V230">
            <v>11</v>
          </cell>
          <cell r="W230" t="str">
            <v/>
          </cell>
          <cell r="X230" t="str">
            <v/>
          </cell>
          <cell r="Y230" t="str">
            <v/>
          </cell>
          <cell r="Z230" t="str">
            <v/>
          </cell>
          <cell r="AA230" t="str">
            <v/>
          </cell>
          <cell r="AB230" t="str">
            <v/>
          </cell>
          <cell r="AC230" t="str">
            <v/>
          </cell>
          <cell r="AD230" t="str">
            <v/>
          </cell>
          <cell r="AE230" t="str">
            <v/>
          </cell>
          <cell r="AF230" t="str">
            <v/>
          </cell>
          <cell r="AG230" t="str">
            <v/>
          </cell>
          <cell r="AH230" t="str">
            <v/>
          </cell>
          <cell r="AI230" t="str">
            <v/>
          </cell>
          <cell r="AJ230" t="str">
            <v/>
          </cell>
          <cell r="AK230" t="str">
            <v/>
          </cell>
          <cell r="AL230" t="str">
            <v/>
          </cell>
          <cell r="AM230" t="str">
            <v/>
          </cell>
          <cell r="AN230" t="str">
            <v/>
          </cell>
          <cell r="AO230" t="str">
            <v/>
          </cell>
          <cell r="AP230" t="str">
            <v/>
          </cell>
          <cell r="AQ230" t="str">
            <v/>
          </cell>
          <cell r="AR230" t="str">
            <v/>
          </cell>
          <cell r="AS230" t="str">
            <v/>
          </cell>
          <cell r="AT230" t="str">
            <v/>
          </cell>
          <cell r="AU230" t="str">
            <v/>
          </cell>
          <cell r="AV230" t="str">
            <v/>
          </cell>
          <cell r="AW230" t="str">
            <v/>
          </cell>
          <cell r="AX230" t="str">
            <v/>
          </cell>
          <cell r="AY230" t="str">
            <v/>
          </cell>
          <cell r="AZ230" t="str">
            <v/>
          </cell>
          <cell r="BA230" t="str">
            <v/>
          </cell>
          <cell r="BB230" t="str">
            <v/>
          </cell>
          <cell r="BC230" t="str">
            <v/>
          </cell>
          <cell r="BD230" t="str">
            <v/>
          </cell>
          <cell r="BE230" t="str">
            <v/>
          </cell>
          <cell r="BF230" t="str">
            <v/>
          </cell>
          <cell r="BG230" t="str">
            <v/>
          </cell>
          <cell r="BH230" t="str">
            <v/>
          </cell>
          <cell r="BI230" t="str">
            <v/>
          </cell>
          <cell r="BJ230" t="str">
            <v/>
          </cell>
          <cell r="BK230" t="str">
            <v/>
          </cell>
          <cell r="BL230" t="str">
            <v/>
          </cell>
          <cell r="BM230" t="str">
            <v/>
          </cell>
          <cell r="BN230" t="str">
            <v/>
          </cell>
          <cell r="BO230" t="str">
            <v/>
          </cell>
          <cell r="BP230" t="str">
            <v/>
          </cell>
          <cell r="BQ230" t="str">
            <v/>
          </cell>
          <cell r="BR230" t="str">
            <v/>
          </cell>
          <cell r="BS230" t="str">
            <v/>
          </cell>
          <cell r="BT230" t="str">
            <v/>
          </cell>
          <cell r="BU230" t="str">
            <v/>
          </cell>
          <cell r="BV230" t="str">
            <v/>
          </cell>
          <cell r="BW230" t="str">
            <v/>
          </cell>
          <cell r="BX230" t="str">
            <v/>
          </cell>
          <cell r="BY230" t="str">
            <v/>
          </cell>
          <cell r="BZ230" t="str">
            <v/>
          </cell>
          <cell r="CA230" t="str">
            <v/>
          </cell>
          <cell r="CB230" t="str">
            <v/>
          </cell>
          <cell r="CC230" t="str">
            <v/>
          </cell>
          <cell r="CD230" t="str">
            <v/>
          </cell>
          <cell r="CE230" t="str">
            <v/>
          </cell>
          <cell r="CF230" t="str">
            <v/>
          </cell>
          <cell r="CG230" t="str">
            <v/>
          </cell>
          <cell r="CH230" t="str">
            <v/>
          </cell>
          <cell r="CI230" t="str">
            <v/>
          </cell>
          <cell r="CJ230" t="str">
            <v/>
          </cell>
          <cell r="CK230" t="str">
            <v/>
          </cell>
          <cell r="CL230" t="str">
            <v/>
          </cell>
          <cell r="CM230" t="str">
            <v/>
          </cell>
          <cell r="CN230" t="str">
            <v/>
          </cell>
        </row>
        <row r="234">
          <cell r="B234">
            <v>0</v>
          </cell>
          <cell r="C234">
            <v>0</v>
          </cell>
          <cell r="D234">
            <v>0</v>
          </cell>
          <cell r="E234">
            <v>0</v>
          </cell>
          <cell r="F234">
            <v>0</v>
          </cell>
          <cell r="G234">
            <v>0</v>
          </cell>
          <cell r="H234">
            <v>0</v>
          </cell>
          <cell r="O234">
            <v>0</v>
          </cell>
          <cell r="V234">
            <v>0</v>
          </cell>
        </row>
        <row r="235">
          <cell r="B235">
            <v>0</v>
          </cell>
          <cell r="C235">
            <v>0</v>
          </cell>
          <cell r="D235">
            <v>0</v>
          </cell>
          <cell r="E235">
            <v>0</v>
          </cell>
          <cell r="F235">
            <v>0</v>
          </cell>
          <cell r="G235">
            <v>0</v>
          </cell>
          <cell r="H235">
            <v>0</v>
          </cell>
          <cell r="O235">
            <v>0</v>
          </cell>
          <cell r="V235">
            <v>0</v>
          </cell>
        </row>
        <row r="236">
          <cell r="B236">
            <v>0</v>
          </cell>
          <cell r="C236">
            <v>0</v>
          </cell>
          <cell r="D236">
            <v>0</v>
          </cell>
          <cell r="E236">
            <v>0</v>
          </cell>
          <cell r="F236">
            <v>0</v>
          </cell>
          <cell r="G236">
            <v>0</v>
          </cell>
          <cell r="H236">
            <v>0</v>
          </cell>
          <cell r="O236">
            <v>0</v>
          </cell>
          <cell r="V236">
            <v>0</v>
          </cell>
        </row>
        <row r="237">
          <cell r="B237">
            <v>0</v>
          </cell>
          <cell r="C237">
            <v>0</v>
          </cell>
          <cell r="D237">
            <v>0</v>
          </cell>
          <cell r="E237">
            <v>0</v>
          </cell>
          <cell r="F237">
            <v>0</v>
          </cell>
          <cell r="G237">
            <v>0</v>
          </cell>
          <cell r="H237">
            <v>0</v>
          </cell>
          <cell r="O237">
            <v>0</v>
          </cell>
          <cell r="V237">
            <v>0</v>
          </cell>
        </row>
        <row r="238">
          <cell r="B238">
            <v>0</v>
          </cell>
          <cell r="C238">
            <v>0</v>
          </cell>
          <cell r="D238">
            <v>0</v>
          </cell>
          <cell r="E238">
            <v>0</v>
          </cell>
          <cell r="F238">
            <v>0</v>
          </cell>
          <cell r="G238">
            <v>0</v>
          </cell>
          <cell r="H238">
            <v>0</v>
          </cell>
          <cell r="O238">
            <v>0</v>
          </cell>
          <cell r="V238">
            <v>0</v>
          </cell>
        </row>
        <row r="239">
          <cell r="B239">
            <v>1</v>
          </cell>
          <cell r="C239">
            <v>1</v>
          </cell>
          <cell r="D239">
            <v>1</v>
          </cell>
          <cell r="E239">
            <v>0</v>
          </cell>
          <cell r="F239">
            <v>0</v>
          </cell>
          <cell r="G239">
            <v>0</v>
          </cell>
          <cell r="H239">
            <v>3</v>
          </cell>
          <cell r="I239">
            <v>1</v>
          </cell>
          <cell r="K239">
            <v>1</v>
          </cell>
          <cell r="O239">
            <v>2</v>
          </cell>
          <cell r="Q239">
            <v>1</v>
          </cell>
          <cell r="V239">
            <v>1</v>
          </cell>
        </row>
        <row r="240">
          <cell r="B240">
            <v>0</v>
          </cell>
          <cell r="C240">
            <v>0</v>
          </cell>
          <cell r="D240">
            <v>0</v>
          </cell>
          <cell r="E240">
            <v>0</v>
          </cell>
          <cell r="F240">
            <v>0</v>
          </cell>
          <cell r="G240">
            <v>0</v>
          </cell>
          <cell r="H240">
            <v>0</v>
          </cell>
          <cell r="O240">
            <v>0</v>
          </cell>
          <cell r="V240">
            <v>0</v>
          </cell>
        </row>
        <row r="241">
          <cell r="B241">
            <v>0</v>
          </cell>
          <cell r="C241">
            <v>2</v>
          </cell>
          <cell r="D241">
            <v>2</v>
          </cell>
          <cell r="E241">
            <v>1</v>
          </cell>
          <cell r="F241">
            <v>1</v>
          </cell>
          <cell r="G241">
            <v>0</v>
          </cell>
          <cell r="H241">
            <v>6</v>
          </cell>
          <cell r="K241">
            <v>1</v>
          </cell>
          <cell r="L241">
            <v>1</v>
          </cell>
          <cell r="O241">
            <v>2</v>
          </cell>
          <cell r="Q241">
            <v>2</v>
          </cell>
          <cell r="R241">
            <v>1</v>
          </cell>
          <cell r="T241">
            <v>1</v>
          </cell>
          <cell r="V241">
            <v>4</v>
          </cell>
        </row>
        <row r="242">
          <cell r="B242">
            <v>0</v>
          </cell>
          <cell r="C242">
            <v>0</v>
          </cell>
          <cell r="D242">
            <v>0</v>
          </cell>
          <cell r="E242">
            <v>0</v>
          </cell>
          <cell r="F242">
            <v>0</v>
          </cell>
          <cell r="G242">
            <v>0</v>
          </cell>
          <cell r="H242">
            <v>0</v>
          </cell>
          <cell r="O242">
            <v>0</v>
          </cell>
          <cell r="V242">
            <v>0</v>
          </cell>
        </row>
        <row r="243">
          <cell r="B243">
            <v>0</v>
          </cell>
          <cell r="C243">
            <v>1</v>
          </cell>
          <cell r="D243">
            <v>0</v>
          </cell>
          <cell r="E243">
            <v>0</v>
          </cell>
          <cell r="F243">
            <v>0</v>
          </cell>
          <cell r="G243">
            <v>0</v>
          </cell>
          <cell r="H243">
            <v>1</v>
          </cell>
          <cell r="O243">
            <v>0</v>
          </cell>
          <cell r="Q243">
            <v>1</v>
          </cell>
          <cell r="V243">
            <v>1</v>
          </cell>
        </row>
        <row r="244">
          <cell r="B244">
            <v>0</v>
          </cell>
          <cell r="C244">
            <v>1</v>
          </cell>
          <cell r="D244">
            <v>1</v>
          </cell>
          <cell r="E244">
            <v>0</v>
          </cell>
          <cell r="F244">
            <v>0</v>
          </cell>
          <cell r="G244">
            <v>0</v>
          </cell>
          <cell r="H244">
            <v>2</v>
          </cell>
          <cell r="K244">
            <v>1</v>
          </cell>
          <cell r="O244">
            <v>1</v>
          </cell>
          <cell r="Q244">
            <v>1</v>
          </cell>
          <cell r="V244">
            <v>1</v>
          </cell>
        </row>
        <row r="245">
          <cell r="B245">
            <v>0</v>
          </cell>
          <cell r="C245">
            <v>0</v>
          </cell>
          <cell r="D245">
            <v>0</v>
          </cell>
          <cell r="E245">
            <v>0</v>
          </cell>
          <cell r="F245">
            <v>0</v>
          </cell>
          <cell r="G245">
            <v>0</v>
          </cell>
          <cell r="H245">
            <v>0</v>
          </cell>
          <cell r="O245">
            <v>0</v>
          </cell>
          <cell r="V245">
            <v>0</v>
          </cell>
        </row>
        <row r="246">
          <cell r="B246">
            <v>0</v>
          </cell>
          <cell r="C246">
            <v>0</v>
          </cell>
          <cell r="D246">
            <v>0</v>
          </cell>
          <cell r="E246">
            <v>0</v>
          </cell>
          <cell r="F246">
            <v>0</v>
          </cell>
          <cell r="G246">
            <v>0</v>
          </cell>
          <cell r="H246">
            <v>0</v>
          </cell>
          <cell r="O246">
            <v>0</v>
          </cell>
          <cell r="V246">
            <v>0</v>
          </cell>
        </row>
        <row r="247">
          <cell r="B247">
            <v>1</v>
          </cell>
          <cell r="C247">
            <v>1</v>
          </cell>
          <cell r="D247">
            <v>0</v>
          </cell>
          <cell r="E247">
            <v>0</v>
          </cell>
          <cell r="F247">
            <v>1</v>
          </cell>
          <cell r="G247">
            <v>0</v>
          </cell>
          <cell r="H247">
            <v>3</v>
          </cell>
          <cell r="J247">
            <v>1</v>
          </cell>
          <cell r="M247">
            <v>1</v>
          </cell>
          <cell r="O247">
            <v>2</v>
          </cell>
          <cell r="P247">
            <v>1</v>
          </cell>
          <cell r="V247">
            <v>1</v>
          </cell>
        </row>
        <row r="248">
          <cell r="B248">
            <v>0</v>
          </cell>
          <cell r="C248">
            <v>0</v>
          </cell>
          <cell r="D248">
            <v>0</v>
          </cell>
          <cell r="E248">
            <v>0</v>
          </cell>
          <cell r="F248">
            <v>0</v>
          </cell>
          <cell r="G248">
            <v>0</v>
          </cell>
          <cell r="H248">
            <v>0</v>
          </cell>
          <cell r="O248">
            <v>0</v>
          </cell>
          <cell r="V248">
            <v>0</v>
          </cell>
        </row>
        <row r="249">
          <cell r="B249">
            <v>0</v>
          </cell>
          <cell r="C249">
            <v>2</v>
          </cell>
          <cell r="D249">
            <v>0</v>
          </cell>
          <cell r="E249">
            <v>0</v>
          </cell>
          <cell r="F249">
            <v>0</v>
          </cell>
          <cell r="G249">
            <v>0</v>
          </cell>
          <cell r="H249">
            <v>2</v>
          </cell>
          <cell r="O249">
            <v>0</v>
          </cell>
          <cell r="Q249">
            <v>2</v>
          </cell>
          <cell r="V249">
            <v>2</v>
          </cell>
        </row>
        <row r="250">
          <cell r="B250">
            <v>0</v>
          </cell>
          <cell r="C250">
            <v>0</v>
          </cell>
          <cell r="D250">
            <v>0</v>
          </cell>
          <cell r="E250">
            <v>1</v>
          </cell>
          <cell r="F250">
            <v>0</v>
          </cell>
          <cell r="G250">
            <v>1</v>
          </cell>
          <cell r="H250">
            <v>2</v>
          </cell>
          <cell r="L250">
            <v>1</v>
          </cell>
          <cell r="O250">
            <v>1</v>
          </cell>
          <cell r="U250">
            <v>1</v>
          </cell>
          <cell r="V250">
            <v>1</v>
          </cell>
        </row>
        <row r="251">
          <cell r="B251">
            <v>1</v>
          </cell>
          <cell r="C251">
            <v>0</v>
          </cell>
          <cell r="D251">
            <v>0</v>
          </cell>
          <cell r="E251">
            <v>0</v>
          </cell>
          <cell r="F251">
            <v>0</v>
          </cell>
          <cell r="G251">
            <v>0</v>
          </cell>
          <cell r="H251">
            <v>1</v>
          </cell>
          <cell r="I251">
            <v>1</v>
          </cell>
          <cell r="O251">
            <v>1</v>
          </cell>
          <cell r="V251">
            <v>0</v>
          </cell>
        </row>
        <row r="252">
          <cell r="B252">
            <v>1</v>
          </cell>
          <cell r="C252">
            <v>0</v>
          </cell>
          <cell r="D252">
            <v>0</v>
          </cell>
          <cell r="E252">
            <v>0</v>
          </cell>
          <cell r="F252">
            <v>0</v>
          </cell>
          <cell r="G252">
            <v>0</v>
          </cell>
          <cell r="H252">
            <v>1</v>
          </cell>
          <cell r="O252">
            <v>0</v>
          </cell>
          <cell r="P252">
            <v>1</v>
          </cell>
          <cell r="V252">
            <v>1</v>
          </cell>
        </row>
        <row r="253">
          <cell r="B253">
            <v>0</v>
          </cell>
          <cell r="C253">
            <v>0</v>
          </cell>
          <cell r="D253">
            <v>0</v>
          </cell>
          <cell r="E253">
            <v>0</v>
          </cell>
          <cell r="F253">
            <v>0</v>
          </cell>
          <cell r="G253">
            <v>0</v>
          </cell>
          <cell r="H253">
            <v>0</v>
          </cell>
          <cell r="O253">
            <v>0</v>
          </cell>
          <cell r="V253">
            <v>0</v>
          </cell>
        </row>
        <row r="254">
          <cell r="B254">
            <v>0</v>
          </cell>
          <cell r="C254">
            <v>0</v>
          </cell>
          <cell r="D254">
            <v>0</v>
          </cell>
          <cell r="E254">
            <v>0</v>
          </cell>
          <cell r="F254">
            <v>0</v>
          </cell>
          <cell r="G254">
            <v>0</v>
          </cell>
          <cell r="H254">
            <v>0</v>
          </cell>
          <cell r="O254">
            <v>0</v>
          </cell>
          <cell r="V254">
            <v>0</v>
          </cell>
        </row>
        <row r="255">
          <cell r="B255">
            <v>0</v>
          </cell>
          <cell r="C255">
            <v>0</v>
          </cell>
          <cell r="D255">
            <v>0</v>
          </cell>
          <cell r="E255">
            <v>0</v>
          </cell>
          <cell r="F255">
            <v>0</v>
          </cell>
          <cell r="G255">
            <v>0</v>
          </cell>
          <cell r="H255">
            <v>0</v>
          </cell>
          <cell r="O255">
            <v>0</v>
          </cell>
          <cell r="V255">
            <v>0</v>
          </cell>
        </row>
        <row r="256">
          <cell r="B256">
            <v>0</v>
          </cell>
          <cell r="C256">
            <v>0</v>
          </cell>
          <cell r="D256">
            <v>0</v>
          </cell>
          <cell r="E256">
            <v>0</v>
          </cell>
          <cell r="F256">
            <v>0</v>
          </cell>
          <cell r="G256">
            <v>0</v>
          </cell>
          <cell r="H256">
            <v>0</v>
          </cell>
          <cell r="O256">
            <v>0</v>
          </cell>
          <cell r="V256">
            <v>0</v>
          </cell>
        </row>
        <row r="257">
          <cell r="B257">
            <v>4</v>
          </cell>
          <cell r="C257">
            <v>8</v>
          </cell>
          <cell r="D257">
            <v>4</v>
          </cell>
          <cell r="E257">
            <v>2</v>
          </cell>
          <cell r="F257">
            <v>2</v>
          </cell>
          <cell r="G257">
            <v>1</v>
          </cell>
          <cell r="H257">
            <v>21</v>
          </cell>
          <cell r="I257">
            <v>2</v>
          </cell>
          <cell r="J257">
            <v>1</v>
          </cell>
          <cell r="K257">
            <v>3</v>
          </cell>
          <cell r="L257">
            <v>2</v>
          </cell>
          <cell r="M257">
            <v>1</v>
          </cell>
          <cell r="N257">
            <v>0</v>
          </cell>
          <cell r="O257">
            <v>9</v>
          </cell>
          <cell r="P257">
            <v>2</v>
          </cell>
          <cell r="Q257">
            <v>7</v>
          </cell>
          <cell r="R257">
            <v>1</v>
          </cell>
          <cell r="S257">
            <v>0</v>
          </cell>
          <cell r="T257">
            <v>1</v>
          </cell>
          <cell r="U257">
            <v>1</v>
          </cell>
          <cell r="V257">
            <v>12</v>
          </cell>
        </row>
        <row r="278">
          <cell r="D278">
            <v>170</v>
          </cell>
          <cell r="E278">
            <v>188</v>
          </cell>
          <cell r="F278">
            <v>85</v>
          </cell>
          <cell r="G278">
            <v>96</v>
          </cell>
          <cell r="H278">
            <v>85</v>
          </cell>
          <cell r="I278">
            <v>92</v>
          </cell>
        </row>
        <row r="279">
          <cell r="D279">
            <v>12</v>
          </cell>
          <cell r="E279">
            <v>12</v>
          </cell>
          <cell r="F279">
            <v>6</v>
          </cell>
          <cell r="G279">
            <v>6</v>
          </cell>
          <cell r="H279">
            <v>6</v>
          </cell>
          <cell r="I279">
            <v>6</v>
          </cell>
        </row>
        <row r="280">
          <cell r="D280">
            <v>90</v>
          </cell>
          <cell r="E280">
            <v>125</v>
          </cell>
          <cell r="F280">
            <v>45</v>
          </cell>
          <cell r="G280">
            <v>68</v>
          </cell>
          <cell r="H280">
            <v>45</v>
          </cell>
          <cell r="I280">
            <v>57</v>
          </cell>
        </row>
        <row r="281">
          <cell r="D281">
            <v>2187</v>
          </cell>
          <cell r="E281">
            <v>2150</v>
          </cell>
          <cell r="F281">
            <v>1203</v>
          </cell>
          <cell r="G281">
            <v>1343</v>
          </cell>
          <cell r="H281">
            <v>984</v>
          </cell>
          <cell r="I281">
            <v>807</v>
          </cell>
        </row>
        <row r="282">
          <cell r="D282">
            <v>23</v>
          </cell>
          <cell r="E282">
            <v>23</v>
          </cell>
          <cell r="F282">
            <v>11</v>
          </cell>
          <cell r="G282">
            <v>11</v>
          </cell>
          <cell r="H282">
            <v>12</v>
          </cell>
          <cell r="I282">
            <v>12</v>
          </cell>
        </row>
        <row r="283">
          <cell r="D283">
            <v>273</v>
          </cell>
          <cell r="E283">
            <v>273</v>
          </cell>
          <cell r="F283">
            <v>176</v>
          </cell>
          <cell r="G283">
            <v>176</v>
          </cell>
          <cell r="H283">
            <v>97</v>
          </cell>
          <cell r="I283">
            <v>97</v>
          </cell>
        </row>
        <row r="284">
          <cell r="D284">
            <v>120</v>
          </cell>
          <cell r="E284">
            <v>221</v>
          </cell>
          <cell r="F284">
            <v>60</v>
          </cell>
          <cell r="G284">
            <v>99</v>
          </cell>
          <cell r="H284">
            <v>60</v>
          </cell>
          <cell r="I284">
            <v>122</v>
          </cell>
        </row>
        <row r="285">
          <cell r="D285">
            <v>2</v>
          </cell>
          <cell r="E285">
            <v>4</v>
          </cell>
          <cell r="F285">
            <v>1</v>
          </cell>
          <cell r="G285">
            <v>0</v>
          </cell>
          <cell r="H285">
            <v>1</v>
          </cell>
          <cell r="I285">
            <v>4</v>
          </cell>
        </row>
        <row r="286">
          <cell r="D286">
            <v>120</v>
          </cell>
          <cell r="E286">
            <v>158</v>
          </cell>
          <cell r="F286">
            <v>60</v>
          </cell>
          <cell r="G286">
            <v>69</v>
          </cell>
          <cell r="H286">
            <v>60</v>
          </cell>
          <cell r="I286">
            <v>89</v>
          </cell>
        </row>
        <row r="287">
          <cell r="D287">
            <v>2796</v>
          </cell>
          <cell r="E287">
            <v>2441</v>
          </cell>
          <cell r="F287">
            <v>1404</v>
          </cell>
          <cell r="G287">
            <v>1158</v>
          </cell>
          <cell r="H287">
            <v>1392</v>
          </cell>
          <cell r="I287">
            <v>1283</v>
          </cell>
        </row>
        <row r="288">
          <cell r="D288">
            <v>89</v>
          </cell>
          <cell r="E288">
            <v>86</v>
          </cell>
          <cell r="F288">
            <v>56</v>
          </cell>
          <cell r="G288">
            <v>48</v>
          </cell>
          <cell r="H288">
            <v>33</v>
          </cell>
          <cell r="I288">
            <v>38</v>
          </cell>
        </row>
        <row r="289">
          <cell r="D289">
            <v>135</v>
          </cell>
          <cell r="E289">
            <v>111</v>
          </cell>
          <cell r="F289">
            <v>66</v>
          </cell>
          <cell r="G289">
            <v>42</v>
          </cell>
          <cell r="H289">
            <v>69</v>
          </cell>
          <cell r="I289">
            <v>69</v>
          </cell>
        </row>
        <row r="290">
          <cell r="D290">
            <v>262</v>
          </cell>
          <cell r="E290">
            <v>400</v>
          </cell>
          <cell r="F290">
            <v>131</v>
          </cell>
          <cell r="G290">
            <v>184</v>
          </cell>
          <cell r="H290">
            <v>131</v>
          </cell>
          <cell r="I290">
            <v>216</v>
          </cell>
        </row>
        <row r="291">
          <cell r="D291">
            <v>36</v>
          </cell>
          <cell r="E291">
            <v>34</v>
          </cell>
          <cell r="F291">
            <v>18</v>
          </cell>
          <cell r="G291">
            <v>19</v>
          </cell>
          <cell r="H291">
            <v>18</v>
          </cell>
          <cell r="I291">
            <v>15</v>
          </cell>
        </row>
        <row r="292">
          <cell r="D292">
            <v>201</v>
          </cell>
          <cell r="E292">
            <v>249</v>
          </cell>
          <cell r="F292">
            <v>104</v>
          </cell>
          <cell r="G292">
            <v>118</v>
          </cell>
          <cell r="H292">
            <v>97</v>
          </cell>
          <cell r="I292">
            <v>131</v>
          </cell>
        </row>
        <row r="293">
          <cell r="D293">
            <v>3591</v>
          </cell>
          <cell r="E293">
            <v>3432</v>
          </cell>
          <cell r="F293">
            <v>1863</v>
          </cell>
          <cell r="G293">
            <v>1735</v>
          </cell>
          <cell r="H293">
            <v>1728</v>
          </cell>
          <cell r="I293">
            <v>1697</v>
          </cell>
        </row>
        <row r="294">
          <cell r="D294">
            <v>195</v>
          </cell>
          <cell r="E294">
            <v>175</v>
          </cell>
          <cell r="F294">
            <v>86</v>
          </cell>
          <cell r="G294">
            <v>81</v>
          </cell>
          <cell r="H294">
            <v>109</v>
          </cell>
          <cell r="I294">
            <v>94</v>
          </cell>
        </row>
        <row r="295">
          <cell r="D295">
            <v>66</v>
          </cell>
          <cell r="E295">
            <v>36</v>
          </cell>
          <cell r="F295">
            <v>38</v>
          </cell>
          <cell r="G295">
            <v>22</v>
          </cell>
          <cell r="H295">
            <v>28</v>
          </cell>
          <cell r="I295">
            <v>14</v>
          </cell>
        </row>
        <row r="296">
          <cell r="D296">
            <v>166</v>
          </cell>
          <cell r="E296">
            <v>167</v>
          </cell>
          <cell r="F296">
            <v>83</v>
          </cell>
          <cell r="G296">
            <v>69</v>
          </cell>
          <cell r="H296">
            <v>83</v>
          </cell>
          <cell r="I296">
            <v>98</v>
          </cell>
        </row>
        <row r="297">
          <cell r="D297">
            <v>10</v>
          </cell>
          <cell r="E297">
            <v>10</v>
          </cell>
          <cell r="F297">
            <v>5</v>
          </cell>
          <cell r="G297">
            <v>7</v>
          </cell>
          <cell r="H297">
            <v>5</v>
          </cell>
          <cell r="I297">
            <v>3</v>
          </cell>
        </row>
        <row r="298">
          <cell r="D298">
            <v>100</v>
          </cell>
          <cell r="E298">
            <v>174</v>
          </cell>
          <cell r="F298">
            <v>50</v>
          </cell>
          <cell r="G298">
            <v>47</v>
          </cell>
          <cell r="H298">
            <v>50</v>
          </cell>
          <cell r="I298">
            <v>127</v>
          </cell>
        </row>
        <row r="299">
          <cell r="D299">
            <v>1806</v>
          </cell>
          <cell r="E299">
            <v>1750</v>
          </cell>
          <cell r="F299">
            <v>903</v>
          </cell>
          <cell r="G299">
            <v>740</v>
          </cell>
          <cell r="H299">
            <v>903</v>
          </cell>
          <cell r="I299">
            <v>1010</v>
          </cell>
        </row>
        <row r="300">
          <cell r="D300">
            <v>107</v>
          </cell>
          <cell r="E300">
            <v>99</v>
          </cell>
          <cell r="F300">
            <v>32</v>
          </cell>
          <cell r="G300">
            <v>30</v>
          </cell>
          <cell r="H300">
            <v>75</v>
          </cell>
          <cell r="I300">
            <v>69</v>
          </cell>
        </row>
        <row r="301">
          <cell r="D301">
            <v>98</v>
          </cell>
          <cell r="E301">
            <v>90</v>
          </cell>
          <cell r="F301">
            <v>49</v>
          </cell>
          <cell r="G301">
            <v>45</v>
          </cell>
          <cell r="H301">
            <v>49</v>
          </cell>
          <cell r="I301">
            <v>45</v>
          </cell>
        </row>
        <row r="302">
          <cell r="D302">
            <v>180</v>
          </cell>
          <cell r="E302">
            <v>254</v>
          </cell>
          <cell r="F302">
            <v>90</v>
          </cell>
          <cell r="G302">
            <v>119</v>
          </cell>
          <cell r="H302">
            <v>90</v>
          </cell>
          <cell r="I302">
            <v>135</v>
          </cell>
        </row>
        <row r="303">
          <cell r="D303">
            <v>8</v>
          </cell>
          <cell r="E303">
            <v>8</v>
          </cell>
          <cell r="F303">
            <v>4</v>
          </cell>
          <cell r="G303">
            <v>4</v>
          </cell>
          <cell r="H303">
            <v>4</v>
          </cell>
          <cell r="I303">
            <v>4</v>
          </cell>
        </row>
        <row r="304">
          <cell r="D304">
            <v>106</v>
          </cell>
          <cell r="E304">
            <v>109</v>
          </cell>
          <cell r="F304">
            <v>53</v>
          </cell>
          <cell r="G304">
            <v>53</v>
          </cell>
          <cell r="H304">
            <v>53</v>
          </cell>
          <cell r="I304">
            <v>56</v>
          </cell>
        </row>
        <row r="305">
          <cell r="D305">
            <v>2552</v>
          </cell>
          <cell r="E305">
            <v>2041</v>
          </cell>
          <cell r="F305">
            <v>1276</v>
          </cell>
          <cell r="G305">
            <v>969</v>
          </cell>
          <cell r="H305">
            <v>1276</v>
          </cell>
          <cell r="I305">
            <v>1072</v>
          </cell>
        </row>
        <row r="306">
          <cell r="D306">
            <v>99</v>
          </cell>
          <cell r="E306">
            <v>96</v>
          </cell>
          <cell r="F306">
            <v>41</v>
          </cell>
          <cell r="G306">
            <v>25</v>
          </cell>
          <cell r="H306">
            <v>58</v>
          </cell>
          <cell r="I306">
            <v>71</v>
          </cell>
        </row>
        <row r="307">
          <cell r="D307">
            <v>122</v>
          </cell>
          <cell r="E307">
            <v>128</v>
          </cell>
          <cell r="F307">
            <v>53</v>
          </cell>
          <cell r="G307">
            <v>53</v>
          </cell>
          <cell r="H307">
            <v>69</v>
          </cell>
          <cell r="I307">
            <v>75</v>
          </cell>
        </row>
        <row r="308">
          <cell r="D308">
            <v>64</v>
          </cell>
          <cell r="E308">
            <v>95</v>
          </cell>
          <cell r="F308">
            <v>32</v>
          </cell>
          <cell r="G308">
            <v>48</v>
          </cell>
          <cell r="H308">
            <v>32</v>
          </cell>
          <cell r="I308">
            <v>47</v>
          </cell>
        </row>
        <row r="309">
          <cell r="D309">
            <v>2</v>
          </cell>
          <cell r="E309">
            <v>31</v>
          </cell>
          <cell r="F309">
            <v>1</v>
          </cell>
          <cell r="G309">
            <v>19</v>
          </cell>
          <cell r="H309">
            <v>1</v>
          </cell>
          <cell r="I309">
            <v>12</v>
          </cell>
        </row>
        <row r="310">
          <cell r="D310">
            <v>132</v>
          </cell>
          <cell r="E310">
            <v>89</v>
          </cell>
          <cell r="F310">
            <v>66</v>
          </cell>
          <cell r="G310">
            <v>44</v>
          </cell>
          <cell r="H310">
            <v>66</v>
          </cell>
          <cell r="I310">
            <v>45</v>
          </cell>
        </row>
        <row r="311">
          <cell r="D311">
            <v>1520</v>
          </cell>
          <cell r="E311">
            <v>963</v>
          </cell>
          <cell r="F311">
            <v>760</v>
          </cell>
          <cell r="G311">
            <v>327</v>
          </cell>
          <cell r="H311">
            <v>760</v>
          </cell>
          <cell r="I311">
            <v>636</v>
          </cell>
        </row>
        <row r="312">
          <cell r="D312">
            <v>120</v>
          </cell>
          <cell r="E312">
            <v>120</v>
          </cell>
          <cell r="F312">
            <v>61</v>
          </cell>
          <cell r="G312">
            <v>61</v>
          </cell>
          <cell r="H312">
            <v>59</v>
          </cell>
          <cell r="I312">
            <v>59</v>
          </cell>
        </row>
        <row r="313">
          <cell r="D313">
            <v>65</v>
          </cell>
          <cell r="E313">
            <v>65</v>
          </cell>
          <cell r="F313">
            <v>33</v>
          </cell>
          <cell r="G313">
            <v>33</v>
          </cell>
          <cell r="H313">
            <v>32</v>
          </cell>
          <cell r="I313">
            <v>32</v>
          </cell>
        </row>
        <row r="314">
          <cell r="D314">
            <v>962</v>
          </cell>
          <cell r="E314">
            <v>1325</v>
          </cell>
          <cell r="F314">
            <v>481</v>
          </cell>
          <cell r="G314">
            <v>615</v>
          </cell>
          <cell r="H314">
            <v>481</v>
          </cell>
          <cell r="I314">
            <v>710</v>
          </cell>
        </row>
        <row r="315">
          <cell r="D315">
            <v>70</v>
          </cell>
          <cell r="E315">
            <v>99</v>
          </cell>
          <cell r="F315">
            <v>35</v>
          </cell>
          <cell r="G315">
            <v>55</v>
          </cell>
          <cell r="H315">
            <v>35</v>
          </cell>
          <cell r="I315">
            <v>44</v>
          </cell>
        </row>
        <row r="316">
          <cell r="D316">
            <v>749</v>
          </cell>
          <cell r="E316">
            <v>904</v>
          </cell>
          <cell r="F316">
            <v>378</v>
          </cell>
          <cell r="G316">
            <v>399</v>
          </cell>
          <cell r="H316">
            <v>371</v>
          </cell>
          <cell r="I316">
            <v>505</v>
          </cell>
        </row>
        <row r="317">
          <cell r="D317">
            <v>14452</v>
          </cell>
          <cell r="E317">
            <v>12777</v>
          </cell>
          <cell r="F317">
            <v>7409</v>
          </cell>
          <cell r="G317">
            <v>6272</v>
          </cell>
          <cell r="H317">
            <v>7043</v>
          </cell>
          <cell r="I317">
            <v>6505</v>
          </cell>
        </row>
        <row r="318">
          <cell r="D318">
            <v>633</v>
          </cell>
          <cell r="E318">
            <v>599</v>
          </cell>
          <cell r="F318">
            <v>287</v>
          </cell>
          <cell r="G318">
            <v>256</v>
          </cell>
          <cell r="H318">
            <v>346</v>
          </cell>
          <cell r="I318">
            <v>343</v>
          </cell>
        </row>
        <row r="319">
          <cell r="D319">
            <v>759</v>
          </cell>
          <cell r="E319">
            <v>703</v>
          </cell>
          <cell r="F319">
            <v>415</v>
          </cell>
          <cell r="G319">
            <v>371</v>
          </cell>
          <cell r="H319">
            <v>344</v>
          </cell>
          <cell r="I319">
            <v>332</v>
          </cell>
        </row>
        <row r="324">
          <cell r="D324">
            <v>100</v>
          </cell>
          <cell r="E324">
            <v>151</v>
          </cell>
          <cell r="F324">
            <v>50</v>
          </cell>
          <cell r="G324">
            <v>73</v>
          </cell>
          <cell r="H324">
            <v>50</v>
          </cell>
          <cell r="I324">
            <v>78</v>
          </cell>
        </row>
        <row r="325">
          <cell r="D325" t="str">
            <v>ND</v>
          </cell>
          <cell r="E325" t="str">
            <v>ND</v>
          </cell>
          <cell r="F325" t="str">
            <v>ND</v>
          </cell>
          <cell r="G325" t="str">
            <v>ND</v>
          </cell>
          <cell r="H325" t="str">
            <v>ND</v>
          </cell>
          <cell r="I325" t="str">
            <v>ND</v>
          </cell>
        </row>
        <row r="326">
          <cell r="D326" t="str">
            <v>ND</v>
          </cell>
          <cell r="E326" t="str">
            <v>ND</v>
          </cell>
          <cell r="F326" t="str">
            <v>ND</v>
          </cell>
          <cell r="G326" t="str">
            <v>ND</v>
          </cell>
          <cell r="H326" t="str">
            <v>ND</v>
          </cell>
          <cell r="I326" t="str">
            <v>ND</v>
          </cell>
        </row>
        <row r="327">
          <cell r="D327" t="str">
            <v>ND</v>
          </cell>
          <cell r="E327" t="str">
            <v>ND</v>
          </cell>
          <cell r="F327" t="str">
            <v>ND</v>
          </cell>
          <cell r="G327" t="str">
            <v>ND</v>
          </cell>
          <cell r="H327" t="str">
            <v>ND</v>
          </cell>
          <cell r="I327" t="str">
            <v>ND</v>
          </cell>
        </row>
        <row r="328">
          <cell r="D328">
            <v>196</v>
          </cell>
          <cell r="E328">
            <v>196</v>
          </cell>
          <cell r="F328">
            <v>152</v>
          </cell>
          <cell r="G328">
            <v>152</v>
          </cell>
          <cell r="H328">
            <v>44</v>
          </cell>
          <cell r="I328">
            <v>44</v>
          </cell>
        </row>
        <row r="329">
          <cell r="D329" t="str">
            <v>ND</v>
          </cell>
          <cell r="E329" t="str">
            <v>ND</v>
          </cell>
          <cell r="F329" t="str">
            <v>ND</v>
          </cell>
          <cell r="G329" t="str">
            <v>ND</v>
          </cell>
          <cell r="H329" t="str">
            <v>ND</v>
          </cell>
          <cell r="I329" t="str">
            <v>ND</v>
          </cell>
        </row>
        <row r="330">
          <cell r="D330">
            <v>74</v>
          </cell>
          <cell r="E330">
            <v>199</v>
          </cell>
          <cell r="F330">
            <v>36</v>
          </cell>
          <cell r="G330">
            <v>107</v>
          </cell>
          <cell r="H330">
            <v>38</v>
          </cell>
          <cell r="I330">
            <v>92</v>
          </cell>
        </row>
        <row r="331">
          <cell r="D331" t="str">
            <v>ND</v>
          </cell>
          <cell r="E331" t="str">
            <v>ND</v>
          </cell>
          <cell r="F331" t="str">
            <v>ND</v>
          </cell>
          <cell r="G331" t="str">
            <v>ND</v>
          </cell>
          <cell r="H331" t="str">
            <v>ND</v>
          </cell>
          <cell r="I331" t="str">
            <v>ND</v>
          </cell>
        </row>
        <row r="332">
          <cell r="D332" t="str">
            <v>ND</v>
          </cell>
          <cell r="E332" t="str">
            <v>ND</v>
          </cell>
          <cell r="F332" t="str">
            <v>ND</v>
          </cell>
          <cell r="G332" t="str">
            <v>ND</v>
          </cell>
          <cell r="H332" t="str">
            <v>ND</v>
          </cell>
          <cell r="I332" t="str">
            <v>ND</v>
          </cell>
        </row>
        <row r="333">
          <cell r="D333" t="str">
            <v>ND</v>
          </cell>
          <cell r="E333" t="str">
            <v>ND</v>
          </cell>
          <cell r="F333" t="str">
            <v>ND</v>
          </cell>
          <cell r="G333" t="str">
            <v>ND</v>
          </cell>
          <cell r="H333" t="str">
            <v>ND</v>
          </cell>
          <cell r="I333" t="str">
            <v>ND</v>
          </cell>
        </row>
        <row r="334">
          <cell r="D334">
            <v>260</v>
          </cell>
          <cell r="E334">
            <v>225</v>
          </cell>
          <cell r="F334">
            <v>122</v>
          </cell>
          <cell r="G334">
            <v>91</v>
          </cell>
          <cell r="H334">
            <v>138</v>
          </cell>
          <cell r="I334">
            <v>134</v>
          </cell>
        </row>
        <row r="335">
          <cell r="D335" t="str">
            <v>ND</v>
          </cell>
          <cell r="E335" t="str">
            <v>ND</v>
          </cell>
          <cell r="F335" t="str">
            <v>ND</v>
          </cell>
          <cell r="G335" t="str">
            <v>ND</v>
          </cell>
          <cell r="H335" t="str">
            <v>ND</v>
          </cell>
          <cell r="I335" t="str">
            <v>ND</v>
          </cell>
        </row>
        <row r="336">
          <cell r="D336">
            <v>176</v>
          </cell>
          <cell r="E336">
            <v>170</v>
          </cell>
          <cell r="F336">
            <v>97</v>
          </cell>
          <cell r="G336">
            <v>79</v>
          </cell>
          <cell r="H336">
            <v>79</v>
          </cell>
          <cell r="I336">
            <v>91</v>
          </cell>
        </row>
        <row r="337">
          <cell r="D337" t="str">
            <v>ND</v>
          </cell>
          <cell r="E337" t="str">
            <v>ND</v>
          </cell>
          <cell r="F337" t="str">
            <v>ND</v>
          </cell>
          <cell r="G337" t="str">
            <v>ND</v>
          </cell>
          <cell r="H337" t="str">
            <v>ND</v>
          </cell>
          <cell r="I337" t="str">
            <v>ND</v>
          </cell>
        </row>
        <row r="338">
          <cell r="D338" t="str">
            <v>ND</v>
          </cell>
          <cell r="E338" t="str">
            <v>ND</v>
          </cell>
          <cell r="F338" t="str">
            <v>ND</v>
          </cell>
          <cell r="G338" t="str">
            <v>ND</v>
          </cell>
          <cell r="H338" t="str">
            <v>ND</v>
          </cell>
          <cell r="I338" t="str">
            <v>ND</v>
          </cell>
        </row>
        <row r="339">
          <cell r="D339" t="str">
            <v>ND</v>
          </cell>
          <cell r="E339" t="str">
            <v>ND</v>
          </cell>
          <cell r="F339" t="str">
            <v>ND</v>
          </cell>
          <cell r="G339" t="str">
            <v>ND</v>
          </cell>
          <cell r="H339" t="str">
            <v>ND</v>
          </cell>
          <cell r="I339" t="str">
            <v>ND</v>
          </cell>
        </row>
        <row r="340">
          <cell r="D340">
            <v>112</v>
          </cell>
          <cell r="E340">
            <v>106</v>
          </cell>
          <cell r="F340">
            <v>103</v>
          </cell>
          <cell r="G340">
            <v>97</v>
          </cell>
          <cell r="H340">
            <v>9</v>
          </cell>
          <cell r="I340">
            <v>9</v>
          </cell>
        </row>
        <row r="341">
          <cell r="D341" t="str">
            <v>ND</v>
          </cell>
          <cell r="E341" t="str">
            <v>ND</v>
          </cell>
          <cell r="F341" t="str">
            <v>ND</v>
          </cell>
          <cell r="G341" t="str">
            <v>ND</v>
          </cell>
          <cell r="H341" t="str">
            <v>ND</v>
          </cell>
          <cell r="I341" t="str">
            <v>ND</v>
          </cell>
        </row>
        <row r="342">
          <cell r="D342">
            <v>48</v>
          </cell>
          <cell r="E342">
            <v>263</v>
          </cell>
          <cell r="F342">
            <v>24</v>
          </cell>
          <cell r="G342">
            <v>159</v>
          </cell>
          <cell r="H342">
            <v>24</v>
          </cell>
          <cell r="I342">
            <v>104</v>
          </cell>
        </row>
        <row r="343">
          <cell r="D343" t="str">
            <v>ND</v>
          </cell>
          <cell r="E343" t="str">
            <v>ND</v>
          </cell>
          <cell r="F343" t="str">
            <v>ND</v>
          </cell>
          <cell r="G343" t="str">
            <v>ND</v>
          </cell>
          <cell r="H343" t="str">
            <v>ND</v>
          </cell>
          <cell r="I343" t="str">
            <v>ND</v>
          </cell>
        </row>
        <row r="344">
          <cell r="D344" t="str">
            <v>ND</v>
          </cell>
          <cell r="E344" t="str">
            <v>ND</v>
          </cell>
          <cell r="F344" t="str">
            <v>ND</v>
          </cell>
          <cell r="G344" t="str">
            <v>ND</v>
          </cell>
          <cell r="H344" t="str">
            <v>ND</v>
          </cell>
          <cell r="I344" t="str">
            <v>ND</v>
          </cell>
        </row>
        <row r="345">
          <cell r="D345" t="str">
            <v>ND</v>
          </cell>
          <cell r="E345" t="str">
            <v>ND</v>
          </cell>
          <cell r="F345" t="str">
            <v>ND</v>
          </cell>
          <cell r="G345" t="str">
            <v>ND</v>
          </cell>
          <cell r="H345" t="str">
            <v>ND</v>
          </cell>
          <cell r="I345" t="str">
            <v>ND</v>
          </cell>
        </row>
        <row r="346">
          <cell r="D346">
            <v>155</v>
          </cell>
          <cell r="E346">
            <v>143</v>
          </cell>
          <cell r="F346">
            <v>59</v>
          </cell>
          <cell r="G346">
            <v>57</v>
          </cell>
          <cell r="H346">
            <v>96</v>
          </cell>
          <cell r="I346">
            <v>86</v>
          </cell>
        </row>
        <row r="347">
          <cell r="D347" t="str">
            <v>ND</v>
          </cell>
          <cell r="E347" t="str">
            <v>ND</v>
          </cell>
          <cell r="F347" t="str">
            <v>ND</v>
          </cell>
          <cell r="G347" t="str">
            <v>ND</v>
          </cell>
          <cell r="H347" t="str">
            <v>ND</v>
          </cell>
          <cell r="I347" t="str">
            <v>ND</v>
          </cell>
        </row>
        <row r="348">
          <cell r="D348">
            <v>60</v>
          </cell>
          <cell r="E348">
            <v>109</v>
          </cell>
          <cell r="F348">
            <v>30</v>
          </cell>
          <cell r="G348">
            <v>48</v>
          </cell>
          <cell r="H348">
            <v>30</v>
          </cell>
          <cell r="I348">
            <v>61</v>
          </cell>
        </row>
        <row r="349">
          <cell r="D349" t="str">
            <v>ND</v>
          </cell>
          <cell r="E349" t="str">
            <v>ND</v>
          </cell>
          <cell r="F349" t="str">
            <v>ND</v>
          </cell>
          <cell r="G349" t="str">
            <v>ND</v>
          </cell>
          <cell r="H349" t="str">
            <v>ND</v>
          </cell>
          <cell r="I349" t="str">
            <v>ND</v>
          </cell>
        </row>
        <row r="350">
          <cell r="D350" t="str">
            <v>ND</v>
          </cell>
          <cell r="E350" t="str">
            <v>ND</v>
          </cell>
          <cell r="F350" t="str">
            <v>ND</v>
          </cell>
          <cell r="G350" t="str">
            <v>ND</v>
          </cell>
          <cell r="H350" t="str">
            <v>ND</v>
          </cell>
          <cell r="I350" t="str">
            <v>ND</v>
          </cell>
        </row>
        <row r="351">
          <cell r="D351" t="str">
            <v>ND</v>
          </cell>
          <cell r="E351" t="str">
            <v>ND</v>
          </cell>
          <cell r="F351" t="str">
            <v>ND</v>
          </cell>
          <cell r="G351" t="str">
            <v>ND</v>
          </cell>
          <cell r="H351" t="str">
            <v>ND</v>
          </cell>
          <cell r="I351" t="str">
            <v>ND</v>
          </cell>
        </row>
        <row r="352">
          <cell r="D352">
            <v>51</v>
          </cell>
          <cell r="E352">
            <v>54</v>
          </cell>
          <cell r="F352">
            <v>15</v>
          </cell>
          <cell r="G352">
            <v>15</v>
          </cell>
          <cell r="H352">
            <v>36</v>
          </cell>
          <cell r="I352">
            <v>39</v>
          </cell>
        </row>
        <row r="353">
          <cell r="D353" t="str">
            <v>ND</v>
          </cell>
          <cell r="E353" t="str">
            <v>ND</v>
          </cell>
          <cell r="F353" t="str">
            <v>ND</v>
          </cell>
          <cell r="G353" t="str">
            <v>ND</v>
          </cell>
          <cell r="H353" t="str">
            <v>ND</v>
          </cell>
          <cell r="I353" t="str">
            <v>ND</v>
          </cell>
        </row>
        <row r="354">
          <cell r="D354">
            <v>34</v>
          </cell>
          <cell r="E354">
            <v>39</v>
          </cell>
          <cell r="F354">
            <v>17</v>
          </cell>
          <cell r="G354">
            <v>20</v>
          </cell>
          <cell r="H354">
            <v>17</v>
          </cell>
          <cell r="I354">
            <v>19</v>
          </cell>
        </row>
        <row r="355">
          <cell r="D355" t="str">
            <v>ND</v>
          </cell>
          <cell r="E355" t="str">
            <v>ND</v>
          </cell>
          <cell r="F355" t="str">
            <v>ND</v>
          </cell>
          <cell r="G355" t="str">
            <v>ND</v>
          </cell>
          <cell r="H355" t="str">
            <v>ND</v>
          </cell>
          <cell r="I355" t="str">
            <v>ND</v>
          </cell>
        </row>
        <row r="356">
          <cell r="D356" t="str">
            <v>ND</v>
          </cell>
          <cell r="E356" t="str">
            <v>ND</v>
          </cell>
          <cell r="F356" t="str">
            <v>ND</v>
          </cell>
          <cell r="G356" t="str">
            <v>ND</v>
          </cell>
          <cell r="H356" t="str">
            <v>ND</v>
          </cell>
          <cell r="I356" t="str">
            <v>ND</v>
          </cell>
        </row>
        <row r="357">
          <cell r="D357" t="str">
            <v>ND</v>
          </cell>
          <cell r="E357" t="str">
            <v>ND</v>
          </cell>
          <cell r="F357" t="str">
            <v>ND</v>
          </cell>
          <cell r="G357" t="str">
            <v>ND</v>
          </cell>
          <cell r="H357" t="str">
            <v>ND</v>
          </cell>
          <cell r="I357" t="str">
            <v>ND</v>
          </cell>
        </row>
        <row r="358">
          <cell r="D358">
            <v>34</v>
          </cell>
          <cell r="E358">
            <v>34</v>
          </cell>
          <cell r="F358">
            <v>18</v>
          </cell>
          <cell r="G358">
            <v>18</v>
          </cell>
          <cell r="H358">
            <v>16</v>
          </cell>
          <cell r="I358">
            <v>16</v>
          </cell>
        </row>
        <row r="359">
          <cell r="D359" t="str">
            <v>ND</v>
          </cell>
          <cell r="E359" t="str">
            <v>ND</v>
          </cell>
          <cell r="F359" t="str">
            <v>ND</v>
          </cell>
          <cell r="G359" t="str">
            <v>ND</v>
          </cell>
          <cell r="H359" t="str">
            <v>ND</v>
          </cell>
          <cell r="I359" t="str">
            <v>ND</v>
          </cell>
        </row>
        <row r="360">
          <cell r="D360">
            <v>492</v>
          </cell>
          <cell r="E360">
            <v>931</v>
          </cell>
          <cell r="F360">
            <v>254</v>
          </cell>
          <cell r="G360">
            <v>486</v>
          </cell>
          <cell r="H360">
            <v>238</v>
          </cell>
          <cell r="I360">
            <v>445</v>
          </cell>
        </row>
        <row r="361">
          <cell r="D361" t="str">
            <v>ND</v>
          </cell>
          <cell r="E361" t="str">
            <v>ND</v>
          </cell>
          <cell r="F361" t="str">
            <v>ND</v>
          </cell>
          <cell r="G361" t="str">
            <v>ND</v>
          </cell>
          <cell r="H361" t="str">
            <v>ND</v>
          </cell>
          <cell r="I361" t="str">
            <v>ND</v>
          </cell>
        </row>
        <row r="362">
          <cell r="D362" t="str">
            <v>ND</v>
          </cell>
          <cell r="E362" t="str">
            <v>ND</v>
          </cell>
          <cell r="F362" t="str">
            <v>ND</v>
          </cell>
          <cell r="G362" t="str">
            <v>ND</v>
          </cell>
          <cell r="H362" t="str">
            <v>ND</v>
          </cell>
          <cell r="I362" t="str">
            <v>ND</v>
          </cell>
        </row>
        <row r="363">
          <cell r="D363" t="str">
            <v>ND</v>
          </cell>
          <cell r="E363" t="str">
            <v>ND</v>
          </cell>
          <cell r="F363" t="str">
            <v>ND</v>
          </cell>
          <cell r="G363" t="str">
            <v>ND</v>
          </cell>
          <cell r="H363" t="str">
            <v>ND</v>
          </cell>
          <cell r="I363" t="str">
            <v>ND</v>
          </cell>
        </row>
        <row r="364">
          <cell r="D364">
            <v>808</v>
          </cell>
          <cell r="E364">
            <v>758</v>
          </cell>
          <cell r="F364">
            <v>469</v>
          </cell>
          <cell r="G364">
            <v>430</v>
          </cell>
          <cell r="H364">
            <v>339</v>
          </cell>
          <cell r="I364">
            <v>328</v>
          </cell>
        </row>
        <row r="365">
          <cell r="D365" t="str">
            <v>ND</v>
          </cell>
          <cell r="E365" t="str">
            <v>ND</v>
          </cell>
          <cell r="F365" t="str">
            <v>ND</v>
          </cell>
          <cell r="G365" t="str">
            <v>ND</v>
          </cell>
          <cell r="H365" t="str">
            <v>ND</v>
          </cell>
          <cell r="I365" t="str">
            <v>ND</v>
          </cell>
        </row>
        <row r="376">
          <cell r="B376">
            <v>1</v>
          </cell>
          <cell r="C376">
            <v>12</v>
          </cell>
          <cell r="D376">
            <v>5</v>
          </cell>
          <cell r="E376">
            <v>8</v>
          </cell>
          <cell r="F376">
            <v>8</v>
          </cell>
          <cell r="G376">
            <v>34</v>
          </cell>
          <cell r="I376">
            <v>11</v>
          </cell>
          <cell r="J376">
            <v>4</v>
          </cell>
          <cell r="K376">
            <v>2</v>
          </cell>
          <cell r="L376">
            <v>4</v>
          </cell>
          <cell r="M376">
            <v>21</v>
          </cell>
          <cell r="N376">
            <v>1</v>
          </cell>
          <cell r="O376">
            <v>1</v>
          </cell>
          <cell r="P376">
            <v>1</v>
          </cell>
          <cell r="Q376">
            <v>6</v>
          </cell>
          <cell r="R376">
            <v>4</v>
          </cell>
          <cell r="S376">
            <v>13</v>
          </cell>
        </row>
        <row r="377">
          <cell r="B377">
            <v>0</v>
          </cell>
          <cell r="C377">
            <v>2</v>
          </cell>
          <cell r="D377">
            <v>1</v>
          </cell>
          <cell r="E377">
            <v>1</v>
          </cell>
          <cell r="F377">
            <v>2</v>
          </cell>
          <cell r="G377">
            <v>6</v>
          </cell>
          <cell r="J377">
            <v>1</v>
          </cell>
          <cell r="L377">
            <v>2</v>
          </cell>
          <cell r="M377">
            <v>3</v>
          </cell>
          <cell r="O377">
            <v>2</v>
          </cell>
          <cell r="Q377">
            <v>1</v>
          </cell>
          <cell r="S377">
            <v>3</v>
          </cell>
        </row>
        <row r="378">
          <cell r="B378">
            <v>0</v>
          </cell>
          <cell r="C378">
            <v>3</v>
          </cell>
          <cell r="D378">
            <v>2</v>
          </cell>
          <cell r="E378">
            <v>1</v>
          </cell>
          <cell r="F378">
            <v>1</v>
          </cell>
          <cell r="G378">
            <v>7</v>
          </cell>
          <cell r="I378">
            <v>3</v>
          </cell>
          <cell r="J378">
            <v>2</v>
          </cell>
          <cell r="K378">
            <v>1</v>
          </cell>
          <cell r="L378">
            <v>1</v>
          </cell>
          <cell r="M378">
            <v>7</v>
          </cell>
          <cell r="S378">
            <v>0</v>
          </cell>
        </row>
        <row r="379">
          <cell r="B379">
            <v>1</v>
          </cell>
          <cell r="C379">
            <v>17</v>
          </cell>
          <cell r="D379">
            <v>8</v>
          </cell>
          <cell r="E379">
            <v>10</v>
          </cell>
          <cell r="F379">
            <v>11</v>
          </cell>
          <cell r="G379">
            <v>47</v>
          </cell>
          <cell r="H379">
            <v>0</v>
          </cell>
          <cell r="I379">
            <v>14</v>
          </cell>
          <cell r="J379">
            <v>7</v>
          </cell>
          <cell r="K379">
            <v>3</v>
          </cell>
          <cell r="L379">
            <v>7</v>
          </cell>
          <cell r="M379">
            <v>31</v>
          </cell>
          <cell r="N379">
            <v>1</v>
          </cell>
          <cell r="O379">
            <v>3</v>
          </cell>
          <cell r="P379">
            <v>1</v>
          </cell>
          <cell r="Q379">
            <v>7</v>
          </cell>
          <cell r="R379">
            <v>4</v>
          </cell>
          <cell r="S379">
            <v>16</v>
          </cell>
        </row>
        <row r="390">
          <cell r="G390" t="str">
            <v/>
          </cell>
          <cell r="H390" t="str">
            <v/>
          </cell>
          <cell r="I390" t="str">
            <v/>
          </cell>
          <cell r="J390" t="str">
            <v/>
          </cell>
          <cell r="K390" t="str">
            <v/>
          </cell>
          <cell r="L390" t="str">
            <v/>
          </cell>
          <cell r="M390" t="str">
            <v/>
          </cell>
          <cell r="N390" t="str">
            <v/>
          </cell>
          <cell r="O390" t="str">
            <v/>
          </cell>
          <cell r="P390" t="str">
            <v/>
          </cell>
          <cell r="Q390" t="str">
            <v/>
          </cell>
          <cell r="R390" t="str">
            <v/>
          </cell>
        </row>
        <row r="391">
          <cell r="G391">
            <v>3</v>
          </cell>
          <cell r="H391" t="str">
            <v/>
          </cell>
          <cell r="I391" t="str">
            <v/>
          </cell>
          <cell r="J391" t="str">
            <v/>
          </cell>
          <cell r="K391" t="str">
            <v/>
          </cell>
          <cell r="L391" t="str">
            <v/>
          </cell>
          <cell r="M391" t="str">
            <v/>
          </cell>
          <cell r="N391" t="str">
            <v/>
          </cell>
          <cell r="O391" t="str">
            <v/>
          </cell>
          <cell r="P391" t="str">
            <v/>
          </cell>
          <cell r="Q391" t="str">
            <v/>
          </cell>
          <cell r="R391" t="str">
            <v/>
          </cell>
        </row>
        <row r="392">
          <cell r="G392">
            <v>2</v>
          </cell>
          <cell r="H392" t="str">
            <v/>
          </cell>
          <cell r="I392" t="str">
            <v/>
          </cell>
          <cell r="J392" t="str">
            <v/>
          </cell>
          <cell r="K392" t="str">
            <v/>
          </cell>
          <cell r="L392" t="str">
            <v/>
          </cell>
          <cell r="M392" t="str">
            <v/>
          </cell>
          <cell r="N392" t="str">
            <v/>
          </cell>
          <cell r="O392" t="str">
            <v/>
          </cell>
          <cell r="P392" t="str">
            <v/>
          </cell>
          <cell r="Q392" t="str">
            <v/>
          </cell>
          <cell r="R392" t="str">
            <v/>
          </cell>
        </row>
        <row r="393">
          <cell r="G393">
            <v>1</v>
          </cell>
          <cell r="H393" t="str">
            <v/>
          </cell>
          <cell r="I393" t="str">
            <v/>
          </cell>
          <cell r="J393" t="str">
            <v/>
          </cell>
          <cell r="K393" t="str">
            <v/>
          </cell>
          <cell r="L393" t="str">
            <v/>
          </cell>
          <cell r="M393" t="str">
            <v/>
          </cell>
          <cell r="N393" t="str">
            <v/>
          </cell>
          <cell r="O393" t="str">
            <v/>
          </cell>
          <cell r="P393" t="str">
            <v/>
          </cell>
          <cell r="Q393" t="str">
            <v/>
          </cell>
          <cell r="R393" t="str">
            <v/>
          </cell>
        </row>
        <row r="394">
          <cell r="G394">
            <v>1</v>
          </cell>
          <cell r="H394" t="str">
            <v/>
          </cell>
          <cell r="I394" t="str">
            <v/>
          </cell>
          <cell r="J394" t="str">
            <v/>
          </cell>
          <cell r="K394" t="str">
            <v/>
          </cell>
          <cell r="L394" t="str">
            <v/>
          </cell>
          <cell r="M394" t="str">
            <v/>
          </cell>
          <cell r="N394" t="str">
            <v/>
          </cell>
          <cell r="O394" t="str">
            <v/>
          </cell>
          <cell r="P394" t="str">
            <v/>
          </cell>
          <cell r="Q394" t="str">
            <v/>
          </cell>
          <cell r="R394" t="str">
            <v/>
          </cell>
        </row>
        <row r="395">
          <cell r="G395">
            <v>7</v>
          </cell>
          <cell r="H395">
            <v>0</v>
          </cell>
          <cell r="I395" t="str">
            <v/>
          </cell>
          <cell r="J395" t="str">
            <v/>
          </cell>
          <cell r="K395" t="str">
            <v/>
          </cell>
          <cell r="L395" t="str">
            <v/>
          </cell>
          <cell r="M395" t="str">
            <v/>
          </cell>
          <cell r="N395" t="str">
            <v/>
          </cell>
          <cell r="O395" t="str">
            <v/>
          </cell>
          <cell r="P395" t="str">
            <v/>
          </cell>
          <cell r="Q395" t="str">
            <v/>
          </cell>
          <cell r="R395" t="str">
            <v/>
          </cell>
        </row>
        <row r="398">
          <cell r="G398" t="str">
            <v/>
          </cell>
          <cell r="H398" t="str">
            <v/>
          </cell>
          <cell r="I398" t="str">
            <v/>
          </cell>
          <cell r="J398" t="str">
            <v/>
          </cell>
          <cell r="K398" t="str">
            <v/>
          </cell>
          <cell r="L398" t="str">
            <v/>
          </cell>
          <cell r="M398" t="str">
            <v/>
          </cell>
          <cell r="N398" t="str">
            <v/>
          </cell>
          <cell r="O398" t="str">
            <v/>
          </cell>
          <cell r="P398" t="str">
            <v/>
          </cell>
          <cell r="Q398" t="str">
            <v/>
          </cell>
          <cell r="R398" t="str">
            <v/>
          </cell>
        </row>
        <row r="399">
          <cell r="G399" t="str">
            <v/>
          </cell>
          <cell r="H399">
            <v>2</v>
          </cell>
          <cell r="I399" t="str">
            <v/>
          </cell>
          <cell r="J399" t="str">
            <v/>
          </cell>
          <cell r="K399" t="str">
            <v/>
          </cell>
          <cell r="L399" t="str">
            <v/>
          </cell>
          <cell r="M399" t="str">
            <v/>
          </cell>
          <cell r="N399" t="str">
            <v/>
          </cell>
          <cell r="O399" t="str">
            <v/>
          </cell>
          <cell r="P399" t="str">
            <v/>
          </cell>
          <cell r="Q399" t="str">
            <v/>
          </cell>
          <cell r="R399" t="str">
            <v/>
          </cell>
        </row>
        <row r="400">
          <cell r="G400">
            <v>1</v>
          </cell>
          <cell r="H400" t="str">
            <v/>
          </cell>
          <cell r="I400" t="str">
            <v/>
          </cell>
          <cell r="J400" t="str">
            <v/>
          </cell>
          <cell r="K400" t="str">
            <v/>
          </cell>
          <cell r="L400" t="str">
            <v/>
          </cell>
          <cell r="M400" t="str">
            <v/>
          </cell>
          <cell r="N400" t="str">
            <v/>
          </cell>
          <cell r="O400" t="str">
            <v/>
          </cell>
          <cell r="P400" t="str">
            <v/>
          </cell>
          <cell r="Q400" t="str">
            <v/>
          </cell>
          <cell r="R400" t="str">
            <v/>
          </cell>
        </row>
        <row r="401">
          <cell r="G401" t="str">
            <v/>
          </cell>
          <cell r="H401">
            <v>1</v>
          </cell>
          <cell r="I401" t="str">
            <v/>
          </cell>
          <cell r="J401" t="str">
            <v/>
          </cell>
          <cell r="K401" t="str">
            <v/>
          </cell>
          <cell r="L401" t="str">
            <v/>
          </cell>
          <cell r="M401" t="str">
            <v/>
          </cell>
          <cell r="N401" t="str">
            <v/>
          </cell>
          <cell r="O401" t="str">
            <v/>
          </cell>
          <cell r="P401" t="str">
            <v/>
          </cell>
          <cell r="Q401" t="str">
            <v/>
          </cell>
          <cell r="R401" t="str">
            <v/>
          </cell>
        </row>
        <row r="402">
          <cell r="G402">
            <v>2</v>
          </cell>
          <cell r="H402" t="str">
            <v/>
          </cell>
          <cell r="I402" t="str">
            <v/>
          </cell>
          <cell r="J402" t="str">
            <v/>
          </cell>
          <cell r="K402" t="str">
            <v/>
          </cell>
          <cell r="L402" t="str">
            <v/>
          </cell>
          <cell r="M402" t="str">
            <v/>
          </cell>
          <cell r="N402" t="str">
            <v/>
          </cell>
          <cell r="O402" t="str">
            <v/>
          </cell>
          <cell r="P402" t="str">
            <v/>
          </cell>
          <cell r="Q402" t="str">
            <v/>
          </cell>
          <cell r="R402" t="str">
            <v/>
          </cell>
        </row>
        <row r="403">
          <cell r="G403">
            <v>3</v>
          </cell>
          <cell r="H403">
            <v>3</v>
          </cell>
          <cell r="I403" t="str">
            <v/>
          </cell>
          <cell r="J403" t="str">
            <v/>
          </cell>
          <cell r="K403" t="str">
            <v/>
          </cell>
          <cell r="L403" t="str">
            <v/>
          </cell>
          <cell r="M403" t="str">
            <v/>
          </cell>
          <cell r="N403" t="str">
            <v/>
          </cell>
          <cell r="O403" t="str">
            <v/>
          </cell>
          <cell r="P403" t="str">
            <v/>
          </cell>
          <cell r="Q403" t="str">
            <v/>
          </cell>
          <cell r="R403" t="str">
            <v/>
          </cell>
        </row>
        <row r="406">
          <cell r="G406" t="str">
            <v/>
          </cell>
          <cell r="H406">
            <v>1</v>
          </cell>
          <cell r="I406" t="str">
            <v/>
          </cell>
          <cell r="J406" t="str">
            <v/>
          </cell>
          <cell r="K406" t="str">
            <v/>
          </cell>
          <cell r="L406" t="str">
            <v/>
          </cell>
          <cell r="M406" t="str">
            <v/>
          </cell>
          <cell r="N406" t="str">
            <v/>
          </cell>
          <cell r="O406" t="str">
            <v/>
          </cell>
          <cell r="P406" t="str">
            <v/>
          </cell>
          <cell r="Q406" t="str">
            <v/>
          </cell>
          <cell r="R406" t="str">
            <v/>
          </cell>
        </row>
        <row r="407">
          <cell r="G407">
            <v>11</v>
          </cell>
          <cell r="H407">
            <v>1</v>
          </cell>
          <cell r="I407" t="str">
            <v/>
          </cell>
          <cell r="J407" t="str">
            <v/>
          </cell>
          <cell r="K407" t="str">
            <v/>
          </cell>
          <cell r="L407" t="str">
            <v/>
          </cell>
          <cell r="M407" t="str">
            <v/>
          </cell>
          <cell r="N407" t="str">
            <v/>
          </cell>
          <cell r="O407" t="str">
            <v/>
          </cell>
          <cell r="P407" t="str">
            <v/>
          </cell>
          <cell r="Q407" t="str">
            <v/>
          </cell>
          <cell r="R407" t="str">
            <v/>
          </cell>
        </row>
        <row r="408">
          <cell r="G408">
            <v>4</v>
          </cell>
          <cell r="H408">
            <v>1</v>
          </cell>
          <cell r="I408" t="str">
            <v/>
          </cell>
          <cell r="J408" t="str">
            <v/>
          </cell>
          <cell r="K408" t="str">
            <v/>
          </cell>
          <cell r="L408" t="str">
            <v/>
          </cell>
          <cell r="M408" t="str">
            <v/>
          </cell>
          <cell r="N408" t="str">
            <v/>
          </cell>
          <cell r="O408" t="str">
            <v/>
          </cell>
          <cell r="P408" t="str">
            <v/>
          </cell>
          <cell r="Q408" t="str">
            <v/>
          </cell>
          <cell r="R408" t="str">
            <v/>
          </cell>
        </row>
        <row r="409">
          <cell r="G409">
            <v>2</v>
          </cell>
          <cell r="H409">
            <v>6</v>
          </cell>
          <cell r="I409" t="str">
            <v/>
          </cell>
          <cell r="J409" t="str">
            <v/>
          </cell>
          <cell r="K409" t="str">
            <v/>
          </cell>
          <cell r="L409" t="str">
            <v/>
          </cell>
          <cell r="M409" t="str">
            <v/>
          </cell>
          <cell r="N409" t="str">
            <v/>
          </cell>
          <cell r="O409" t="str">
            <v/>
          </cell>
          <cell r="P409" t="str">
            <v/>
          </cell>
          <cell r="Q409" t="str">
            <v/>
          </cell>
          <cell r="R409" t="str">
            <v/>
          </cell>
        </row>
        <row r="410">
          <cell r="G410">
            <v>4</v>
          </cell>
          <cell r="H410">
            <v>4</v>
          </cell>
          <cell r="I410" t="str">
            <v/>
          </cell>
          <cell r="J410" t="str">
            <v/>
          </cell>
          <cell r="K410" t="str">
            <v/>
          </cell>
          <cell r="L410" t="str">
            <v/>
          </cell>
          <cell r="M410" t="str">
            <v/>
          </cell>
          <cell r="N410" t="str">
            <v/>
          </cell>
          <cell r="O410" t="str">
            <v/>
          </cell>
          <cell r="P410" t="str">
            <v/>
          </cell>
          <cell r="Q410" t="str">
            <v/>
          </cell>
          <cell r="R410" t="str">
            <v/>
          </cell>
        </row>
        <row r="411">
          <cell r="G411">
            <v>21</v>
          </cell>
          <cell r="H411">
            <v>13</v>
          </cell>
          <cell r="I411" t="str">
            <v/>
          </cell>
          <cell r="J411" t="str">
            <v/>
          </cell>
          <cell r="K411" t="str">
            <v/>
          </cell>
          <cell r="L411" t="str">
            <v/>
          </cell>
          <cell r="M411" t="str">
            <v/>
          </cell>
          <cell r="N411" t="str">
            <v/>
          </cell>
          <cell r="O411" t="str">
            <v/>
          </cell>
          <cell r="P411" t="str">
            <v/>
          </cell>
          <cell r="Q411" t="str">
            <v/>
          </cell>
          <cell r="R411" t="str">
            <v/>
          </cell>
        </row>
        <row r="418">
          <cell r="B418">
            <v>0</v>
          </cell>
          <cell r="C418">
            <v>2</v>
          </cell>
          <cell r="D418">
            <v>0</v>
          </cell>
          <cell r="E418">
            <v>1</v>
          </cell>
          <cell r="F418">
            <v>0</v>
          </cell>
          <cell r="G418">
            <v>3</v>
          </cell>
          <cell r="I418">
            <v>2</v>
          </cell>
          <cell r="M418">
            <v>2</v>
          </cell>
          <cell r="Q418">
            <v>1</v>
          </cell>
          <cell r="S418">
            <v>1</v>
          </cell>
        </row>
        <row r="419">
          <cell r="B419">
            <v>1</v>
          </cell>
          <cell r="C419">
            <v>2</v>
          </cell>
          <cell r="D419">
            <v>2</v>
          </cell>
          <cell r="E419">
            <v>2</v>
          </cell>
          <cell r="F419">
            <v>4</v>
          </cell>
          <cell r="G419">
            <v>11</v>
          </cell>
          <cell r="I419">
            <v>2</v>
          </cell>
          <cell r="J419">
            <v>1</v>
          </cell>
          <cell r="K419">
            <v>1</v>
          </cell>
          <cell r="L419">
            <v>2</v>
          </cell>
          <cell r="M419">
            <v>6</v>
          </cell>
          <cell r="N419">
            <v>1</v>
          </cell>
          <cell r="P419">
            <v>1</v>
          </cell>
          <cell r="Q419">
            <v>1</v>
          </cell>
          <cell r="R419">
            <v>2</v>
          </cell>
          <cell r="S419">
            <v>5</v>
          </cell>
        </row>
        <row r="420">
          <cell r="B420">
            <v>0</v>
          </cell>
          <cell r="C420">
            <v>0</v>
          </cell>
          <cell r="D420">
            <v>1</v>
          </cell>
          <cell r="E420">
            <v>0</v>
          </cell>
          <cell r="F420">
            <v>0</v>
          </cell>
          <cell r="G420">
            <v>1</v>
          </cell>
          <cell r="J420">
            <v>1</v>
          </cell>
          <cell r="M420">
            <v>1</v>
          </cell>
          <cell r="S420">
            <v>0</v>
          </cell>
        </row>
        <row r="421">
          <cell r="B421">
            <v>0</v>
          </cell>
          <cell r="C421">
            <v>3</v>
          </cell>
          <cell r="D421">
            <v>0</v>
          </cell>
          <cell r="E421">
            <v>0</v>
          </cell>
          <cell r="F421">
            <v>0</v>
          </cell>
          <cell r="G421">
            <v>3</v>
          </cell>
          <cell r="I421">
            <v>1</v>
          </cell>
          <cell r="M421">
            <v>1</v>
          </cell>
          <cell r="O421">
            <v>2</v>
          </cell>
          <cell r="S421">
            <v>2</v>
          </cell>
        </row>
        <row r="422">
          <cell r="B422">
            <v>0</v>
          </cell>
          <cell r="C422">
            <v>4</v>
          </cell>
          <cell r="D422">
            <v>2</v>
          </cell>
          <cell r="E422">
            <v>4</v>
          </cell>
          <cell r="F422">
            <v>2</v>
          </cell>
          <cell r="G422">
            <v>12</v>
          </cell>
          <cell r="I422">
            <v>3</v>
          </cell>
          <cell r="J422">
            <v>2</v>
          </cell>
          <cell r="K422">
            <v>1</v>
          </cell>
          <cell r="L422">
            <v>2</v>
          </cell>
          <cell r="M422">
            <v>8</v>
          </cell>
          <cell r="O422">
            <v>1</v>
          </cell>
          <cell r="Q422">
            <v>3</v>
          </cell>
          <cell r="S422">
            <v>4</v>
          </cell>
        </row>
        <row r="423">
          <cell r="B423">
            <v>0</v>
          </cell>
          <cell r="C423">
            <v>3</v>
          </cell>
          <cell r="D423">
            <v>1</v>
          </cell>
          <cell r="E423">
            <v>0</v>
          </cell>
          <cell r="F423">
            <v>2</v>
          </cell>
          <cell r="G423">
            <v>6</v>
          </cell>
          <cell r="I423">
            <v>3</v>
          </cell>
          <cell r="J423">
            <v>1</v>
          </cell>
          <cell r="L423">
            <v>1</v>
          </cell>
          <cell r="M423">
            <v>5</v>
          </cell>
          <cell r="R423">
            <v>1</v>
          </cell>
          <cell r="S423">
            <v>1</v>
          </cell>
        </row>
        <row r="424">
          <cell r="B424">
            <v>0</v>
          </cell>
          <cell r="C424">
            <v>3</v>
          </cell>
          <cell r="D424">
            <v>1</v>
          </cell>
          <cell r="E424">
            <v>0</v>
          </cell>
          <cell r="F424">
            <v>0</v>
          </cell>
          <cell r="G424">
            <v>4</v>
          </cell>
          <cell r="I424">
            <v>3</v>
          </cell>
          <cell r="J424">
            <v>1</v>
          </cell>
          <cell r="M424">
            <v>4</v>
          </cell>
          <cell r="S424">
            <v>0</v>
          </cell>
        </row>
        <row r="425">
          <cell r="B425">
            <v>0</v>
          </cell>
          <cell r="C425">
            <v>0</v>
          </cell>
          <cell r="D425">
            <v>0</v>
          </cell>
          <cell r="E425">
            <v>0</v>
          </cell>
          <cell r="F425">
            <v>0</v>
          </cell>
          <cell r="G425">
            <v>0</v>
          </cell>
          <cell r="M425">
            <v>0</v>
          </cell>
          <cell r="S425">
            <v>0</v>
          </cell>
        </row>
        <row r="426">
          <cell r="B426">
            <v>0</v>
          </cell>
          <cell r="C426">
            <v>0</v>
          </cell>
          <cell r="D426">
            <v>1</v>
          </cell>
          <cell r="E426">
            <v>1</v>
          </cell>
          <cell r="F426">
            <v>3</v>
          </cell>
          <cell r="G426">
            <v>5</v>
          </cell>
          <cell r="J426">
            <v>1</v>
          </cell>
          <cell r="L426">
            <v>2</v>
          </cell>
          <cell r="M426">
            <v>3</v>
          </cell>
          <cell r="Q426">
            <v>1</v>
          </cell>
          <cell r="R426">
            <v>1</v>
          </cell>
          <cell r="S426">
            <v>2</v>
          </cell>
        </row>
        <row r="427">
          <cell r="B427">
            <v>0</v>
          </cell>
          <cell r="C427">
            <v>0</v>
          </cell>
          <cell r="D427">
            <v>0</v>
          </cell>
          <cell r="E427">
            <v>1</v>
          </cell>
          <cell r="F427">
            <v>0</v>
          </cell>
          <cell r="G427">
            <v>1</v>
          </cell>
          <cell r="K427">
            <v>1</v>
          </cell>
          <cell r="M427">
            <v>1</v>
          </cell>
          <cell r="S427">
            <v>0</v>
          </cell>
        </row>
        <row r="428">
          <cell r="B428">
            <v>0</v>
          </cell>
          <cell r="C428">
            <v>0</v>
          </cell>
          <cell r="D428">
            <v>0</v>
          </cell>
          <cell r="E428">
            <v>1</v>
          </cell>
          <cell r="F428">
            <v>0</v>
          </cell>
          <cell r="G428">
            <v>1</v>
          </cell>
          <cell r="M428">
            <v>0</v>
          </cell>
          <cell r="Q428">
            <v>1</v>
          </cell>
          <cell r="S428">
            <v>1</v>
          </cell>
        </row>
        <row r="429">
          <cell r="B429">
            <v>0</v>
          </cell>
          <cell r="C429">
            <v>0</v>
          </cell>
          <cell r="D429">
            <v>0</v>
          </cell>
          <cell r="E429">
            <v>0</v>
          </cell>
          <cell r="F429">
            <v>0</v>
          </cell>
          <cell r="G429">
            <v>0</v>
          </cell>
          <cell r="M429">
            <v>0</v>
          </cell>
          <cell r="S429">
            <v>0</v>
          </cell>
        </row>
        <row r="430">
          <cell r="B430">
            <v>0</v>
          </cell>
          <cell r="C430">
            <v>0</v>
          </cell>
          <cell r="D430">
            <v>0</v>
          </cell>
          <cell r="E430">
            <v>0</v>
          </cell>
          <cell r="F430">
            <v>0</v>
          </cell>
          <cell r="G430">
            <v>0</v>
          </cell>
          <cell r="M430">
            <v>0</v>
          </cell>
          <cell r="S430">
            <v>0</v>
          </cell>
        </row>
        <row r="431">
          <cell r="B431">
            <v>0</v>
          </cell>
          <cell r="C431">
            <v>0</v>
          </cell>
          <cell r="D431">
            <v>0</v>
          </cell>
          <cell r="E431">
            <v>0</v>
          </cell>
          <cell r="F431">
            <v>0</v>
          </cell>
          <cell r="G431">
            <v>0</v>
          </cell>
          <cell r="M431">
            <v>0</v>
          </cell>
          <cell r="S431">
            <v>0</v>
          </cell>
        </row>
        <row r="432">
          <cell r="B432">
            <v>0</v>
          </cell>
          <cell r="C432">
            <v>0</v>
          </cell>
          <cell r="D432">
            <v>0</v>
          </cell>
          <cell r="E432">
            <v>0</v>
          </cell>
          <cell r="F432">
            <v>0</v>
          </cell>
          <cell r="G432">
            <v>0</v>
          </cell>
          <cell r="M432">
            <v>0</v>
          </cell>
          <cell r="S432">
            <v>0</v>
          </cell>
        </row>
        <row r="433">
          <cell r="B433">
            <v>0</v>
          </cell>
          <cell r="C433">
            <v>0</v>
          </cell>
          <cell r="D433">
            <v>0</v>
          </cell>
          <cell r="E433">
            <v>0</v>
          </cell>
          <cell r="F433">
            <v>0</v>
          </cell>
          <cell r="G433">
            <v>0</v>
          </cell>
          <cell r="M433">
            <v>0</v>
          </cell>
          <cell r="S433">
            <v>0</v>
          </cell>
        </row>
        <row r="434">
          <cell r="B434">
            <v>0</v>
          </cell>
          <cell r="C434">
            <v>0</v>
          </cell>
          <cell r="D434">
            <v>0</v>
          </cell>
          <cell r="E434">
            <v>0</v>
          </cell>
          <cell r="F434">
            <v>0</v>
          </cell>
          <cell r="G434">
            <v>0</v>
          </cell>
          <cell r="M434">
            <v>0</v>
          </cell>
          <cell r="S434">
            <v>0</v>
          </cell>
        </row>
        <row r="435">
          <cell r="B435">
            <v>0</v>
          </cell>
          <cell r="C435">
            <v>0</v>
          </cell>
          <cell r="D435">
            <v>0</v>
          </cell>
          <cell r="E435">
            <v>0</v>
          </cell>
          <cell r="F435">
            <v>0</v>
          </cell>
          <cell r="G435">
            <v>0</v>
          </cell>
          <cell r="M435">
            <v>0</v>
          </cell>
          <cell r="S435">
            <v>0</v>
          </cell>
        </row>
        <row r="436">
          <cell r="B436">
            <v>0</v>
          </cell>
          <cell r="C436">
            <v>0</v>
          </cell>
          <cell r="D436">
            <v>0</v>
          </cell>
          <cell r="E436">
            <v>0</v>
          </cell>
          <cell r="F436">
            <v>0</v>
          </cell>
          <cell r="G436">
            <v>0</v>
          </cell>
          <cell r="M436">
            <v>0</v>
          </cell>
          <cell r="S436">
            <v>0</v>
          </cell>
        </row>
        <row r="437">
          <cell r="B437">
            <v>0</v>
          </cell>
          <cell r="C437">
            <v>0</v>
          </cell>
          <cell r="D437">
            <v>0</v>
          </cell>
          <cell r="E437">
            <v>0</v>
          </cell>
          <cell r="F437">
            <v>0</v>
          </cell>
          <cell r="G437">
            <v>0</v>
          </cell>
          <cell r="M437">
            <v>0</v>
          </cell>
          <cell r="S437">
            <v>0</v>
          </cell>
        </row>
        <row r="438">
          <cell r="B438">
            <v>1</v>
          </cell>
          <cell r="C438">
            <v>17</v>
          </cell>
          <cell r="D438">
            <v>8</v>
          </cell>
          <cell r="E438">
            <v>10</v>
          </cell>
          <cell r="F438">
            <v>11</v>
          </cell>
          <cell r="G438">
            <v>47</v>
          </cell>
          <cell r="H438">
            <v>0</v>
          </cell>
          <cell r="I438">
            <v>14</v>
          </cell>
          <cell r="J438">
            <v>7</v>
          </cell>
          <cell r="K438">
            <v>3</v>
          </cell>
          <cell r="L438">
            <v>7</v>
          </cell>
          <cell r="M438">
            <v>31</v>
          </cell>
          <cell r="N438">
            <v>1</v>
          </cell>
          <cell r="O438">
            <v>3</v>
          </cell>
          <cell r="P438">
            <v>1</v>
          </cell>
          <cell r="Q438">
            <v>7</v>
          </cell>
          <cell r="R438">
            <v>4</v>
          </cell>
          <cell r="S438">
            <v>16</v>
          </cell>
        </row>
      </sheetData>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row r="21">
          <cell r="C21">
            <v>0.01</v>
          </cell>
        </row>
      </sheetData>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ow r="6">
          <cell r="A6" t="str">
            <v>Aeroporto</v>
          </cell>
        </row>
      </sheetData>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row r="2">
          <cell r="D2">
            <v>29.8</v>
          </cell>
        </row>
      </sheetData>
      <sheetData sheetId="286"/>
      <sheetData sheetId="287"/>
      <sheetData sheetId="288"/>
      <sheetData sheetId="289"/>
      <sheetData sheetId="290"/>
      <sheetData sheetId="291"/>
      <sheetData sheetId="292"/>
      <sheetData sheetId="293"/>
      <sheetData sheetId="294"/>
      <sheetData sheetId="295"/>
      <sheetData sheetId="296"/>
      <sheetData sheetId="297">
        <row r="3">
          <cell r="F3">
            <v>43</v>
          </cell>
        </row>
      </sheetData>
      <sheetData sheetId="298"/>
      <sheetData sheetId="299"/>
      <sheetData sheetId="300"/>
      <sheetData sheetId="301"/>
      <sheetData sheetId="302"/>
      <sheetData sheetId="303">
        <row r="4">
          <cell r="C4">
            <v>0.83199999999999996</v>
          </cell>
        </row>
      </sheetData>
      <sheetData sheetId="304"/>
      <sheetData sheetId="305"/>
      <sheetData sheetId="306"/>
      <sheetData sheetId="307">
        <row r="3">
          <cell r="B3">
            <v>1.1014984296158659</v>
          </cell>
        </row>
      </sheetData>
      <sheetData sheetId="308"/>
      <sheetData sheetId="309"/>
      <sheetData sheetId="310"/>
      <sheetData sheetId="311"/>
      <sheetData sheetId="312"/>
      <sheetData sheetId="313"/>
      <sheetData sheetId="314"/>
      <sheetData sheetId="315">
        <row r="2">
          <cell r="D2">
            <v>1.8749999999999999E-3</v>
          </cell>
        </row>
      </sheetData>
      <sheetData sheetId="316"/>
      <sheetData sheetId="317">
        <row r="2">
          <cell r="D2">
            <v>2.12</v>
          </cell>
        </row>
      </sheetData>
      <sheetData sheetId="318"/>
      <sheetData sheetId="319"/>
      <sheetData sheetId="320"/>
      <sheetData sheetId="321">
        <row r="2">
          <cell r="C2">
            <v>97</v>
          </cell>
        </row>
      </sheetData>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refreshError="1"/>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row r="21">
          <cell r="C21">
            <v>0.01</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ow r="6">
          <cell r="A6" t="str">
            <v>Aeroporto</v>
          </cell>
        </row>
      </sheetData>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row r="2">
          <cell r="D2">
            <v>29.8</v>
          </cell>
        </row>
      </sheetData>
      <sheetData sheetId="802"/>
      <sheetData sheetId="803"/>
      <sheetData sheetId="804"/>
      <sheetData sheetId="805"/>
      <sheetData sheetId="806"/>
      <sheetData sheetId="807"/>
      <sheetData sheetId="808"/>
      <sheetData sheetId="809"/>
      <sheetData sheetId="810"/>
      <sheetData sheetId="811"/>
      <sheetData sheetId="812"/>
      <sheetData sheetId="813">
        <row r="3">
          <cell r="F3">
            <v>43</v>
          </cell>
        </row>
      </sheetData>
      <sheetData sheetId="814"/>
      <sheetData sheetId="815"/>
      <sheetData sheetId="816"/>
      <sheetData sheetId="817"/>
      <sheetData sheetId="818"/>
      <sheetData sheetId="819">
        <row r="4">
          <cell r="C4">
            <v>0.83199999999999996</v>
          </cell>
        </row>
      </sheetData>
      <sheetData sheetId="820"/>
      <sheetData sheetId="821"/>
      <sheetData sheetId="822"/>
      <sheetData sheetId="823">
        <row r="3">
          <cell r="B3">
            <v>1.1014984296158659</v>
          </cell>
        </row>
      </sheetData>
      <sheetData sheetId="824"/>
      <sheetData sheetId="825"/>
      <sheetData sheetId="826"/>
      <sheetData sheetId="827"/>
      <sheetData sheetId="828"/>
      <sheetData sheetId="829"/>
      <sheetData sheetId="830"/>
      <sheetData sheetId="831">
        <row r="2">
          <cell r="D2">
            <v>1.8749999999999999E-3</v>
          </cell>
        </row>
      </sheetData>
      <sheetData sheetId="832"/>
      <sheetData sheetId="833">
        <row r="2">
          <cell r="D2">
            <v>2.12</v>
          </cell>
        </row>
      </sheetData>
      <sheetData sheetId="834"/>
      <sheetData sheetId="835"/>
      <sheetData sheetId="836"/>
      <sheetData sheetId="837">
        <row r="2">
          <cell r="C2">
            <v>97</v>
          </cell>
        </row>
      </sheetData>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refreshError="1"/>
      <sheetData sheetId="1066" refreshError="1"/>
      <sheetData sheetId="1067" refreshError="1"/>
      <sheetData sheetId="1068" refreshError="1"/>
      <sheetData sheetId="1069" refreshError="1"/>
      <sheetData sheetId="107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inel"/>
      <sheetName val="Metas "/>
      <sheetName val="Metas 05 06"/>
      <sheetName val="Metas 05 06 ocultas"/>
      <sheetName val="Focos"/>
      <sheetName val="Dados de relacionamento"/>
      <sheetName val="Finanças"/>
      <sheetName val="Opex Capex M"/>
      <sheetName val="Opex Capex NE"/>
      <sheetName val="Análise Financeira_Opex"/>
      <sheetName val="Análise Financeira_Capex"/>
      <sheetName val="Dados Análise Financeira"/>
      <sheetName val="Análise Financeira NE"/>
      <sheetName val="Capitalização"/>
      <sheetName val="Capitalização NE"/>
      <sheetName val="F Perdas M"/>
      <sheetName val="F Perdas-Fraude M"/>
      <sheetName val="F Perdas - KPI"/>
      <sheetName val="F Perdas - KPI Ranking"/>
      <sheetName val="F Perdas - KPI DADOS"/>
      <sheetName val="Dados Perdas"/>
      <sheetName val="Dados Perdas e BH"/>
      <sheetName val="Dados Perdas RAA"/>
      <sheetName val="F Percentual Perdas FBH"/>
      <sheetName val="Otimização Ativos Poste"/>
      <sheetName val="Otimização Ativos Trafo"/>
      <sheetName val="Plano de Manutenção"/>
      <sheetName val="FEC NPD ELPA"/>
      <sheetName val="FEC NPD Circuitos"/>
      <sheetName val="FEC_NPD_2006"/>
      <sheetName val="Curva_FEC_NPD"/>
      <sheetName val="Tabelas"/>
      <sheetName val="Dados para os gráficos"/>
      <sheetName val="F Perdas-Fraude NE"/>
      <sheetName val="F Perdas-Black Holes"/>
      <sheetName val="F Perdas-Clandestinas M"/>
      <sheetName val="F Perdas-Clandestinas Ranking"/>
      <sheetName val="Dados Clandestina"/>
      <sheetName val="F Perdas-Clandestinas NE"/>
      <sheetName val="F Rec-Faturamento M "/>
      <sheetName val="Dados Faturamento"/>
      <sheetName val="F Rec-Faturamento IRC"/>
      <sheetName val="Ranking-Faturamento"/>
      <sheetName val="F Rec -Faturamento NE"/>
      <sheetName val="F Inad-Combate M "/>
      <sheetName val="F Inad-Combate M 2"/>
      <sheetName val="F Inad-TxArrec e PCLD M"/>
      <sheetName val="TxArrec por Unidade"/>
      <sheetName val="Dados Inadimplência"/>
      <sheetName val="F Inad-Combate NE"/>
      <sheetName val="Cálculos_DM"/>
      <sheetName val="EO"/>
      <sheetName val="Dados_DEC_2005"/>
      <sheetName val="Dados_FEC_2005"/>
      <sheetName val="DEC"/>
      <sheetName val="FEC"/>
      <sheetName val="Dados_DEC"/>
      <sheetName val="Dados_FEC"/>
      <sheetName val="Tabela"/>
      <sheetName val="Dados_para_gráficos_DEC"/>
      <sheetName val="Dados_para_gráficos_FEC"/>
      <sheetName val="Curva_DEC"/>
      <sheetName val="Curva_FEC"/>
      <sheetName val="DEC_2006"/>
      <sheetName val="FEC_2006"/>
      <sheetName val="EO Forn Contínuo M"/>
      <sheetName val="EO Forn Contínuo NE"/>
      <sheetName val="DEC_Penalidade"/>
      <sheetName val="FEC_Penalidade"/>
      <sheetName val="Consumidores"/>
      <sheetName val="Transgressões 2005"/>
      <sheetName val="EO DM"/>
      <sheetName val="EO DM NE"/>
      <sheetName val="EO Reclamação-At. Emergência M"/>
      <sheetName val="Penalidades"/>
      <sheetName val="Penalidades Acum"/>
      <sheetName val="MA Qualidade"/>
      <sheetName val="Plantas"/>
      <sheetName val="MA Qualidade Call"/>
      <sheetName val="Dados ISO 9001"/>
      <sheetName val="EO Reclamação-At. Emergência NE"/>
      <sheetName val="EO Ex.Serv-Work M"/>
      <sheetName val="EO Ex.Serv-Work Ganho"/>
      <sheetName val="Dados Work M"/>
      <sheetName val="EO Ex.Serv-Work NE"/>
      <sheetName val="Satisfação Cliente"/>
      <sheetName val="SC At. Clientes Ag M"/>
      <sheetName val="Dados Agencias"/>
      <sheetName val="SC At. Clientes Ag NE"/>
      <sheetName val="SC At. Ouvidoria M "/>
      <sheetName val="SC At. Ouvidoria NE"/>
      <sheetName val="SC At. Ouvidoria 2 Ped M  (2)"/>
      <sheetName val="SC At. Ouvidoria Reiteradas"/>
      <sheetName val="Dados Ouvidoria"/>
      <sheetName val="Dados Ouvidoria II"/>
      <sheetName val="SC At. Ouvidoria Call M"/>
      <sheetName val="2º 3º pedidos"/>
      <sheetName val="SC At.Ouvidoria Call NE"/>
      <sheetName val="Dados Indicadores Comerciais"/>
      <sheetName val="SC Sol.Est-TME M"/>
      <sheetName val="SC Sol.Est-TME NE"/>
      <sheetName val="Ranking Comercial"/>
      <sheetName val="F Rec -Ranking C"/>
      <sheetName val="F Rec-Liga Nova M"/>
      <sheetName val="F Rec -Liga Nova NE"/>
      <sheetName val="F Rec-Religa 24h M"/>
      <sheetName val="F Rec -Religa 24h NE"/>
      <sheetName val="F Rec-Religa Urgência M"/>
      <sheetName val="F Rec -Religa Urgência NE"/>
      <sheetName val="Indicadores Associados"/>
      <sheetName val="Indicadores Associados (2)"/>
      <sheetName val="F Rec -Ind Assoc C"/>
      <sheetName val="Melhoria Aprend"/>
      <sheetName val="MA Segurança M"/>
      <sheetName val="MA Segurança SGSSO"/>
      <sheetName val="MA Segurança M Publico"/>
      <sheetName val="MA Segurança NE"/>
      <sheetName val="Dados Segurança"/>
      <sheetName val="Dir Responsáveis"/>
      <sheetName val="PA RH"/>
      <sheetName val="N RH"/>
      <sheetName val="Comentários PA RH"/>
      <sheetName val="Comentários N RH"/>
      <sheetName val="PA Jurídico"/>
      <sheetName val="PA Patrimônio"/>
      <sheetName val="N Patrimônio"/>
      <sheetName val="Comentários PA Patrimônio"/>
      <sheetName val="Comentários N Patrimônio"/>
      <sheetName val="Comentários PA Jurídico"/>
      <sheetName val="PA Suprimentos"/>
      <sheetName val="N Suprimentos"/>
      <sheetName val="Comentários PA Suprimentos"/>
      <sheetName val="Comentários N Suprimentos"/>
      <sheetName val="PA Genesis "/>
      <sheetName val="Comentários PA Genesis"/>
      <sheetName val="PA Gestão Comercial"/>
      <sheetName val="N Gestão Comercial"/>
      <sheetName val="Comentários PA Gestão Comercial"/>
      <sheetName val="Comentários N Gestão Comercial"/>
      <sheetName val="PA Clientes"/>
      <sheetName val="N Clientes"/>
      <sheetName val="Comentários PA Clientes"/>
      <sheetName val="Comentários N Clientes"/>
      <sheetName val="PA COE"/>
      <sheetName val="N COE"/>
      <sheetName val="Comentários PA COE"/>
      <sheetName val="Comentários N COE"/>
      <sheetName val="PA Engenharia"/>
      <sheetName val="N Engenharia"/>
      <sheetName val="Comentários PA Engenharia"/>
      <sheetName val="Comentários N Engenharia"/>
      <sheetName val="PA AES Serviços"/>
      <sheetName val="N AES Serviços"/>
      <sheetName val="Comentários PA AES Serviços"/>
      <sheetName val="Comentários N AES Serviços"/>
      <sheetName val="PA MA"/>
      <sheetName val="Comentários PA MA"/>
      <sheetName val="PA Segurança"/>
      <sheetName val="Comentários PA Seg"/>
      <sheetName val="PA Work"/>
      <sheetName val="N Work"/>
      <sheetName val="Comentários PA Work"/>
      <sheetName val="Comentários N Work"/>
      <sheetName val="PA GPS"/>
      <sheetName val="N GPS"/>
      <sheetName val="Comentários PA GPS"/>
      <sheetName val="Comentários N GPS"/>
      <sheetName val="PA G Rec"/>
      <sheetName val="N G Rec"/>
      <sheetName val="Comentários PA G Rec"/>
      <sheetName val="Comentários N G Rec"/>
      <sheetName val="PA At Com"/>
      <sheetName val="N At Com"/>
      <sheetName val="Comentários PA At Com "/>
      <sheetName val="Comentários N At Com"/>
      <sheetName val="PA G Distr"/>
      <sheetName val="N G Distr"/>
      <sheetName val="Comentários PA G Distr"/>
      <sheetName val="Comentários N G Distr"/>
      <sheetName val="PA Perdas GEPRP"/>
      <sheetName val="N Perdas GEPRP"/>
      <sheetName val="Comentários PA Perdas GEPRP"/>
      <sheetName val="Comentários N Perdas GEPRP"/>
      <sheetName val="PA Perdas"/>
      <sheetName val="Comentários PA Perdas"/>
      <sheetName val="PA Clientes C"/>
      <sheetName val="Comentários PA Clientes C"/>
      <sheetName val="Estatisticas do Planejamento"/>
      <sheetName val="Overview"/>
      <sheetName val="Fim"/>
      <sheetName val="Metas_2"/>
      <sheetName val="Metas_05_062"/>
      <sheetName val="Metas_05_06_ocultas2"/>
      <sheetName val="Dados_de_relacionamento2"/>
      <sheetName val="Opex_Capex_M2"/>
      <sheetName val="Opex_Capex_NE2"/>
      <sheetName val="Análise_Financeira_Opex2"/>
      <sheetName val="Análise_Financeira_Capex2"/>
      <sheetName val="Dados_Análise_Financeira2"/>
      <sheetName val="Análise_Financeira_NE2"/>
      <sheetName val="Capitalização_NE2"/>
      <sheetName val="F_Perdas_M2"/>
      <sheetName val="F_Perdas-Fraude_M2"/>
      <sheetName val="F_Perdas_-_KPI2"/>
      <sheetName val="F_Perdas_-_KPI_Ranking2"/>
      <sheetName val="F_Perdas_-_KPI_DADOS2"/>
      <sheetName val="Dados_Perdas2"/>
      <sheetName val="Dados_Perdas_e_BH2"/>
      <sheetName val="Dados_Perdas_RAA2"/>
      <sheetName val="F_Percentual_Perdas_FBH2"/>
      <sheetName val="Otimização_Ativos_Poste2"/>
      <sheetName val="Otimização_Ativos_Trafo2"/>
      <sheetName val="Plano_de_Manutenção2"/>
      <sheetName val="FEC_NPD_ELPA2"/>
      <sheetName val="FEC_NPD_Circuitos2"/>
      <sheetName val="Dados_para_os_gráficos2"/>
      <sheetName val="F_Perdas-Fraude_NE2"/>
      <sheetName val="F_Perdas-Black_Holes2"/>
      <sheetName val="F_Perdas-Clandestinas_M2"/>
      <sheetName val="F_Perdas-Clandestinas_Ranking2"/>
      <sheetName val="Dados_Clandestina2"/>
      <sheetName val="F_Perdas-Clandestinas_NE2"/>
      <sheetName val="F_Rec-Faturamento_M_2"/>
      <sheetName val="Dados_Faturamento2"/>
      <sheetName val="F_Rec-Faturamento_IRC2"/>
      <sheetName val="F_Rec_-Faturamento_NE2"/>
      <sheetName val="F_Inad-Combate_M_3"/>
      <sheetName val="F_Inad-Combate_M_22"/>
      <sheetName val="F_Inad-TxArrec_e_PCLD_M2"/>
      <sheetName val="TxArrec_por_Unidade2"/>
      <sheetName val="Dados_Inadimplência2"/>
      <sheetName val="F_Inad-Combate_NE2"/>
      <sheetName val="EO_Forn_Contínuo_M2"/>
      <sheetName val="EO_Forn_Contínuo_NE2"/>
      <sheetName val="Transgressões_20052"/>
      <sheetName val="EO_DM2"/>
      <sheetName val="EO_DM_NE2"/>
      <sheetName val="EO_Reclamação-At__Emergência_M2"/>
      <sheetName val="Penalidades_Acum2"/>
      <sheetName val="MA_Qualidade2"/>
      <sheetName val="MA_Qualidade_Call2"/>
      <sheetName val="Dados_ISO_90012"/>
      <sheetName val="EO_Reclamação-At__Emergência_N2"/>
      <sheetName val="EO_Ex_Serv-Work_M2"/>
      <sheetName val="EO_Ex_Serv-Work_Ganho2"/>
      <sheetName val="Dados_Work_M2"/>
      <sheetName val="EO_Ex_Serv-Work_NE2"/>
      <sheetName val="Satisfação_Cliente2"/>
      <sheetName val="SC_At__Clientes_Ag_M2"/>
      <sheetName val="Dados_Agencias2"/>
      <sheetName val="SC_At__Clientes_Ag_NE2"/>
      <sheetName val="SC_At__Ouvidoria_M_2"/>
      <sheetName val="SC_At__Ouvidoria_NE2"/>
      <sheetName val="SC_At__Ouvidoria_2_Ped_M__(2)2"/>
      <sheetName val="SC_At__Ouvidoria_Reiteradas2"/>
      <sheetName val="Dados_Ouvidoria2"/>
      <sheetName val="Dados_Ouvidoria_II2"/>
      <sheetName val="SC_At__Ouvidoria_Call_M2"/>
      <sheetName val="2º_3º_pedidos2"/>
      <sheetName val="SC_At_Ouvidoria_Call_NE2"/>
      <sheetName val="Dados_Indicadores_Comerciais2"/>
      <sheetName val="SC_Sol_Est-TME_M2"/>
      <sheetName val="SC_Sol_Est-TME_NE2"/>
      <sheetName val="Ranking_Comercial2"/>
      <sheetName val="F_Rec_-Ranking_C2"/>
      <sheetName val="F_Rec-Liga_Nova_M2"/>
      <sheetName val="F_Rec_-Liga_Nova_NE2"/>
      <sheetName val="F_Rec-Religa_24h_M2"/>
      <sheetName val="F_Rec_-Religa_24h_NE2"/>
      <sheetName val="F_Rec-Religa_Urgência_M2"/>
      <sheetName val="F_Rec_-Religa_Urgência_NE2"/>
      <sheetName val="Indicadores_Associados2"/>
      <sheetName val="Indicadores_Associados_(2)2"/>
      <sheetName val="F_Rec_-Ind_Assoc_C2"/>
      <sheetName val="Melhoria_Aprend2"/>
      <sheetName val="MA_Segurança_M2"/>
      <sheetName val="MA_Segurança_SGSSO2"/>
      <sheetName val="MA_Segurança_M_Publico2"/>
      <sheetName val="MA_Segurança_NE2"/>
      <sheetName val="Dados_Segurança2"/>
      <sheetName val="Dir_Responsáveis2"/>
      <sheetName val="PA_RH2"/>
      <sheetName val="N_RH2"/>
      <sheetName val="Comentários_PA_RH2"/>
      <sheetName val="Comentários_N_RH2"/>
      <sheetName val="PA_Jurídico2"/>
      <sheetName val="PA_Patrimônio2"/>
      <sheetName val="N_Patrimônio2"/>
      <sheetName val="Comentários_PA_Patrimônio2"/>
      <sheetName val="Comentários_N_Patrimônio2"/>
      <sheetName val="Comentários_PA_Jurídico2"/>
      <sheetName val="PA_Suprimentos2"/>
      <sheetName val="N_Suprimentos2"/>
      <sheetName val="Comentários_PA_Suprimentos2"/>
      <sheetName val="Comentários_N_Suprimentos2"/>
      <sheetName val="PA_Genesis_2"/>
      <sheetName val="Comentários_PA_Genesis2"/>
      <sheetName val="PA_Gestão_Comercial2"/>
      <sheetName val="N_Gestão_Comercial2"/>
      <sheetName val="Comentários_PA_Gestão_Comercia2"/>
      <sheetName val="Comentários_N_Gestão_Comercial2"/>
      <sheetName val="PA_Clientes2"/>
      <sheetName val="N_Clientes2"/>
      <sheetName val="Comentários_PA_Clientes2"/>
      <sheetName val="Comentários_N_Clientes2"/>
      <sheetName val="PA_COE2"/>
      <sheetName val="N_COE2"/>
      <sheetName val="Comentários_PA_COE2"/>
      <sheetName val="Comentários_N_COE2"/>
      <sheetName val="PA_Engenharia2"/>
      <sheetName val="N_Engenharia2"/>
      <sheetName val="Comentários_PA_Engenharia2"/>
      <sheetName val="Comentários_N_Engenharia2"/>
      <sheetName val="PA_AES_Serviços2"/>
      <sheetName val="N_AES_Serviços2"/>
      <sheetName val="Comentários_PA_AES_Serviços2"/>
      <sheetName val="Comentários_N_AES_Serviços2"/>
      <sheetName val="PA_MA2"/>
      <sheetName val="Comentários_PA_MA2"/>
      <sheetName val="PA_Segurança2"/>
      <sheetName val="Comentários_PA_Seg2"/>
      <sheetName val="PA_Work2"/>
      <sheetName val="N_Work2"/>
      <sheetName val="Comentários_PA_Work2"/>
      <sheetName val="Comentários_N_Work2"/>
      <sheetName val="PA_GPS2"/>
      <sheetName val="N_GPS2"/>
      <sheetName val="Comentários_PA_GPS2"/>
      <sheetName val="Comentários_N_GPS2"/>
      <sheetName val="PA_G_Rec2"/>
      <sheetName val="N_G_Rec2"/>
      <sheetName val="Comentários_PA_G_Rec2"/>
      <sheetName val="Comentários_N_G_Rec2"/>
      <sheetName val="PA_At_Com2"/>
      <sheetName val="N_At_Com2"/>
      <sheetName val="Comentários_PA_At_Com_2"/>
      <sheetName val="Comentários_N_At_Com2"/>
      <sheetName val="PA_G_Distr2"/>
      <sheetName val="N_G_Distr2"/>
      <sheetName val="Comentários_PA_G_Distr2"/>
      <sheetName val="Comentários_N_G_Distr2"/>
      <sheetName val="PA_Perdas_GEPRP2"/>
      <sheetName val="N_Perdas_GEPRP2"/>
      <sheetName val="Comentários_PA_Perdas_GEPRP2"/>
      <sheetName val="Comentários_N_Perdas_GEPRP2"/>
      <sheetName val="PA_Perdas2"/>
      <sheetName val="Comentários_PA_Perdas2"/>
      <sheetName val="PA_Clientes_C2"/>
      <sheetName val="Comentários_PA_Clientes_C2"/>
      <sheetName val="Estatisticas_do_Planejamento2"/>
      <sheetName val="Metas_"/>
      <sheetName val="Metas_05_06"/>
      <sheetName val="Metas_05_06_ocultas"/>
      <sheetName val="Dados_de_relacionamento"/>
      <sheetName val="Opex_Capex_M"/>
      <sheetName val="Opex_Capex_NE"/>
      <sheetName val="Análise_Financeira_Opex"/>
      <sheetName val="Análise_Financeira_Capex"/>
      <sheetName val="Dados_Análise_Financeira"/>
      <sheetName val="Análise_Financeira_NE"/>
      <sheetName val="Capitalização_NE"/>
      <sheetName val="F_Perdas_M"/>
      <sheetName val="F_Perdas-Fraude_M"/>
      <sheetName val="F_Perdas_-_KPI"/>
      <sheetName val="F_Perdas_-_KPI_Ranking"/>
      <sheetName val="F_Perdas_-_KPI_DADOS"/>
      <sheetName val="Dados_Perdas"/>
      <sheetName val="Dados_Perdas_e_BH"/>
      <sheetName val="Dados_Perdas_RAA"/>
      <sheetName val="F_Percentual_Perdas_FBH"/>
      <sheetName val="Otimização_Ativos_Poste"/>
      <sheetName val="Otimização_Ativos_Trafo"/>
      <sheetName val="Plano_de_Manutenção"/>
      <sheetName val="FEC_NPD_ELPA"/>
      <sheetName val="FEC_NPD_Circuitos"/>
      <sheetName val="Dados_para_os_gráficos"/>
      <sheetName val="F_Perdas-Fraude_NE"/>
      <sheetName val="F_Perdas-Black_Holes"/>
      <sheetName val="F_Perdas-Clandestinas_M"/>
      <sheetName val="F_Perdas-Clandestinas_Ranking"/>
      <sheetName val="Dados_Clandestina"/>
      <sheetName val="F_Perdas-Clandestinas_NE"/>
      <sheetName val="F_Rec-Faturamento_M_"/>
      <sheetName val="Dados_Faturamento"/>
      <sheetName val="F_Rec-Faturamento_IRC"/>
      <sheetName val="F_Rec_-Faturamento_NE"/>
      <sheetName val="F_Inad-Combate_M_"/>
      <sheetName val="F_Inad-Combate_M_2"/>
      <sheetName val="F_Inad-TxArrec_e_PCLD_M"/>
      <sheetName val="TxArrec_por_Unidade"/>
      <sheetName val="Dados_Inadimplência"/>
      <sheetName val="F_Inad-Combate_NE"/>
      <sheetName val="EO_Forn_Contínuo_M"/>
      <sheetName val="EO_Forn_Contínuo_NE"/>
      <sheetName val="Transgressões_2005"/>
      <sheetName val="EO_DM"/>
      <sheetName val="EO_DM_NE"/>
      <sheetName val="EO_Reclamação-At__Emergência_M"/>
      <sheetName val="Penalidades_Acum"/>
      <sheetName val="MA_Qualidade"/>
      <sheetName val="MA_Qualidade_Call"/>
      <sheetName val="Dados_ISO_9001"/>
      <sheetName val="EO_Reclamação-At__Emergência_NE"/>
      <sheetName val="EO_Ex_Serv-Work_M"/>
      <sheetName val="EO_Ex_Serv-Work_Ganho"/>
      <sheetName val="Dados_Work_M"/>
      <sheetName val="EO_Ex_Serv-Work_NE"/>
      <sheetName val="Satisfação_Cliente"/>
      <sheetName val="SC_At__Clientes_Ag_M"/>
      <sheetName val="Dados_Agencias"/>
      <sheetName val="SC_At__Clientes_Ag_NE"/>
      <sheetName val="SC_At__Ouvidoria_M_"/>
      <sheetName val="SC_At__Ouvidoria_NE"/>
      <sheetName val="SC_At__Ouvidoria_2_Ped_M__(2)"/>
      <sheetName val="SC_At__Ouvidoria_Reiteradas"/>
      <sheetName val="Dados_Ouvidoria"/>
      <sheetName val="Dados_Ouvidoria_II"/>
      <sheetName val="SC_At__Ouvidoria_Call_M"/>
      <sheetName val="2º_3º_pedidos"/>
      <sheetName val="SC_At_Ouvidoria_Call_NE"/>
      <sheetName val="Dados_Indicadores_Comerciais"/>
      <sheetName val="SC_Sol_Est-TME_M"/>
      <sheetName val="SC_Sol_Est-TME_NE"/>
      <sheetName val="Ranking_Comercial"/>
      <sheetName val="F_Rec_-Ranking_C"/>
      <sheetName val="F_Rec-Liga_Nova_M"/>
      <sheetName val="F_Rec_-Liga_Nova_NE"/>
      <sheetName val="F_Rec-Religa_24h_M"/>
      <sheetName val="F_Rec_-Religa_24h_NE"/>
      <sheetName val="F_Rec-Religa_Urgência_M"/>
      <sheetName val="F_Rec_-Religa_Urgência_NE"/>
      <sheetName val="Indicadores_Associados"/>
      <sheetName val="Indicadores_Associados_(2)"/>
      <sheetName val="F_Rec_-Ind_Assoc_C"/>
      <sheetName val="Melhoria_Aprend"/>
      <sheetName val="MA_Segurança_M"/>
      <sheetName val="MA_Segurança_SGSSO"/>
      <sheetName val="MA_Segurança_M_Publico"/>
      <sheetName val="MA_Segurança_NE"/>
      <sheetName val="Dados_Segurança"/>
      <sheetName val="Dir_Responsáveis"/>
      <sheetName val="PA_RH"/>
      <sheetName val="N_RH"/>
      <sheetName val="Comentários_PA_RH"/>
      <sheetName val="Comentários_N_RH"/>
      <sheetName val="PA_Jurídico"/>
      <sheetName val="PA_Patrimônio"/>
      <sheetName val="N_Patrimônio"/>
      <sheetName val="Comentários_PA_Patrimônio"/>
      <sheetName val="Comentários_N_Patrimônio"/>
      <sheetName val="Comentários_PA_Jurídico"/>
      <sheetName val="PA_Suprimentos"/>
      <sheetName val="N_Suprimentos"/>
      <sheetName val="Comentários_PA_Suprimentos"/>
      <sheetName val="Comentários_N_Suprimentos"/>
      <sheetName val="PA_Genesis_"/>
      <sheetName val="Comentários_PA_Genesis"/>
      <sheetName val="PA_Gestão_Comercial"/>
      <sheetName val="N_Gestão_Comercial"/>
      <sheetName val="Comentários_PA_Gestão_Comercial"/>
      <sheetName val="Comentários_N_Gestão_Comercial"/>
      <sheetName val="PA_Clientes"/>
      <sheetName val="N_Clientes"/>
      <sheetName val="Comentários_PA_Clientes"/>
      <sheetName val="Comentários_N_Clientes"/>
      <sheetName val="PA_COE"/>
      <sheetName val="N_COE"/>
      <sheetName val="Comentários_PA_COE"/>
      <sheetName val="Comentários_N_COE"/>
      <sheetName val="PA_Engenharia"/>
      <sheetName val="N_Engenharia"/>
      <sheetName val="Comentários_PA_Engenharia"/>
      <sheetName val="Comentários_N_Engenharia"/>
      <sheetName val="PA_AES_Serviços"/>
      <sheetName val="N_AES_Serviços"/>
      <sheetName val="Comentários_PA_AES_Serviços"/>
      <sheetName val="Comentários_N_AES_Serviços"/>
      <sheetName val="PA_MA"/>
      <sheetName val="Comentários_PA_MA"/>
      <sheetName val="PA_Segurança"/>
      <sheetName val="Comentários_PA_Seg"/>
      <sheetName val="PA_Work"/>
      <sheetName val="N_Work"/>
      <sheetName val="Comentários_PA_Work"/>
      <sheetName val="Comentários_N_Work"/>
      <sheetName val="PA_GPS"/>
      <sheetName val="N_GPS"/>
      <sheetName val="Comentários_PA_GPS"/>
      <sheetName val="Comentários_N_GPS"/>
      <sheetName val="PA_G_Rec"/>
      <sheetName val="N_G_Rec"/>
      <sheetName val="Comentários_PA_G_Rec"/>
      <sheetName val="Comentários_N_G_Rec"/>
      <sheetName val="PA_At_Com"/>
      <sheetName val="N_At_Com"/>
      <sheetName val="Comentários_PA_At_Com_"/>
      <sheetName val="Comentários_N_At_Com"/>
      <sheetName val="PA_G_Distr"/>
      <sheetName val="N_G_Distr"/>
      <sheetName val="Comentários_PA_G_Distr"/>
      <sheetName val="Comentários_N_G_Distr"/>
      <sheetName val="PA_Perdas_GEPRP"/>
      <sheetName val="N_Perdas_GEPRP"/>
      <sheetName val="Comentários_PA_Perdas_GEPRP"/>
      <sheetName val="Comentários_N_Perdas_GEPRP"/>
      <sheetName val="PA_Perdas"/>
      <sheetName val="Comentários_PA_Perdas"/>
      <sheetName val="PA_Clientes_C"/>
      <sheetName val="Comentários_PA_Clientes_C"/>
      <sheetName val="Estatisticas_do_Planejamento"/>
      <sheetName val="Metas_1"/>
      <sheetName val="Metas_05_061"/>
      <sheetName val="Metas_05_06_ocultas1"/>
      <sheetName val="Dados_de_relacionamento1"/>
      <sheetName val="Opex_Capex_M1"/>
      <sheetName val="Opex_Capex_NE1"/>
      <sheetName val="Análise_Financeira_Opex1"/>
      <sheetName val="Análise_Financeira_Capex1"/>
      <sheetName val="Dados_Análise_Financeira1"/>
      <sheetName val="Análise_Financeira_NE1"/>
      <sheetName val="Capitalização_NE1"/>
      <sheetName val="F_Perdas_M1"/>
      <sheetName val="F_Perdas-Fraude_M1"/>
      <sheetName val="F_Perdas_-_KPI1"/>
      <sheetName val="F_Perdas_-_KPI_Ranking1"/>
      <sheetName val="F_Perdas_-_KPI_DADOS1"/>
      <sheetName val="Dados_Perdas1"/>
      <sheetName val="Dados_Perdas_e_BH1"/>
      <sheetName val="Dados_Perdas_RAA1"/>
      <sheetName val="F_Percentual_Perdas_FBH1"/>
      <sheetName val="Otimização_Ativos_Poste1"/>
      <sheetName val="Otimização_Ativos_Trafo1"/>
      <sheetName val="Plano_de_Manutenção1"/>
      <sheetName val="FEC_NPD_ELPA1"/>
      <sheetName val="FEC_NPD_Circuitos1"/>
      <sheetName val="Dados_para_os_gráficos1"/>
      <sheetName val="F_Perdas-Fraude_NE1"/>
      <sheetName val="F_Perdas-Black_Holes1"/>
      <sheetName val="F_Perdas-Clandestinas_M1"/>
      <sheetName val="F_Perdas-Clandestinas_Ranking1"/>
      <sheetName val="Dados_Clandestina1"/>
      <sheetName val="F_Perdas-Clandestinas_NE1"/>
      <sheetName val="F_Rec-Faturamento_M_1"/>
      <sheetName val="Dados_Faturamento1"/>
      <sheetName val="F_Rec-Faturamento_IRC1"/>
      <sheetName val="F_Rec_-Faturamento_NE1"/>
      <sheetName val="F_Inad-Combate_M_1"/>
      <sheetName val="F_Inad-Combate_M_21"/>
      <sheetName val="F_Inad-TxArrec_e_PCLD_M1"/>
      <sheetName val="TxArrec_por_Unidade1"/>
      <sheetName val="Dados_Inadimplência1"/>
      <sheetName val="F_Inad-Combate_NE1"/>
      <sheetName val="EO_Forn_Contínuo_M1"/>
      <sheetName val="EO_Forn_Contínuo_NE1"/>
      <sheetName val="Transgressões_20051"/>
      <sheetName val="EO_DM1"/>
      <sheetName val="EO_DM_NE1"/>
      <sheetName val="EO_Reclamação-At__Emergência_M1"/>
      <sheetName val="Penalidades_Acum1"/>
      <sheetName val="MA_Qualidade1"/>
      <sheetName val="MA_Qualidade_Call1"/>
      <sheetName val="Dados_ISO_90011"/>
      <sheetName val="EO_Reclamação-At__Emergência_N1"/>
      <sheetName val="EO_Ex_Serv-Work_M1"/>
      <sheetName val="EO_Ex_Serv-Work_Ganho1"/>
      <sheetName val="Dados_Work_M1"/>
      <sheetName val="EO_Ex_Serv-Work_NE1"/>
      <sheetName val="Satisfação_Cliente1"/>
      <sheetName val="SC_At__Clientes_Ag_M1"/>
      <sheetName val="Dados_Agencias1"/>
      <sheetName val="SC_At__Clientes_Ag_NE1"/>
      <sheetName val="SC_At__Ouvidoria_M_1"/>
      <sheetName val="SC_At__Ouvidoria_NE1"/>
      <sheetName val="SC_At__Ouvidoria_2_Ped_M__(2)1"/>
      <sheetName val="SC_At__Ouvidoria_Reiteradas1"/>
      <sheetName val="Dados_Ouvidoria1"/>
      <sheetName val="Dados_Ouvidoria_II1"/>
      <sheetName val="SC_At__Ouvidoria_Call_M1"/>
      <sheetName val="2º_3º_pedidos1"/>
      <sheetName val="SC_At_Ouvidoria_Call_NE1"/>
      <sheetName val="Dados_Indicadores_Comerciais1"/>
      <sheetName val="SC_Sol_Est-TME_M1"/>
      <sheetName val="SC_Sol_Est-TME_NE1"/>
      <sheetName val="Ranking_Comercial1"/>
      <sheetName val="F_Rec_-Ranking_C1"/>
      <sheetName val="F_Rec-Liga_Nova_M1"/>
      <sheetName val="F_Rec_-Liga_Nova_NE1"/>
      <sheetName val="F_Rec-Religa_24h_M1"/>
      <sheetName val="F_Rec_-Religa_24h_NE1"/>
      <sheetName val="F_Rec-Religa_Urgência_M1"/>
      <sheetName val="F_Rec_-Religa_Urgência_NE1"/>
      <sheetName val="Indicadores_Associados1"/>
      <sheetName val="Indicadores_Associados_(2)1"/>
      <sheetName val="F_Rec_-Ind_Assoc_C1"/>
      <sheetName val="Melhoria_Aprend1"/>
      <sheetName val="MA_Segurança_M1"/>
      <sheetName val="MA_Segurança_SGSSO1"/>
      <sheetName val="MA_Segurança_M_Publico1"/>
      <sheetName val="MA_Segurança_NE1"/>
      <sheetName val="Dados_Segurança1"/>
      <sheetName val="Dir_Responsáveis1"/>
      <sheetName val="PA_RH1"/>
      <sheetName val="N_RH1"/>
      <sheetName val="Comentários_PA_RH1"/>
      <sheetName val="Comentários_N_RH1"/>
      <sheetName val="PA_Jurídico1"/>
      <sheetName val="PA_Patrimônio1"/>
      <sheetName val="N_Patrimônio1"/>
      <sheetName val="Comentários_PA_Patrimônio1"/>
      <sheetName val="Comentários_N_Patrimônio1"/>
      <sheetName val="Comentários_PA_Jurídico1"/>
      <sheetName val="PA_Suprimentos1"/>
      <sheetName val="N_Suprimentos1"/>
      <sheetName val="Comentários_PA_Suprimentos1"/>
      <sheetName val="Comentários_N_Suprimentos1"/>
      <sheetName val="PA_Genesis_1"/>
      <sheetName val="Comentários_PA_Genesis1"/>
      <sheetName val="PA_Gestão_Comercial1"/>
      <sheetName val="N_Gestão_Comercial1"/>
      <sheetName val="Comentários_PA_Gestão_Comercia1"/>
      <sheetName val="Comentários_N_Gestão_Comercial1"/>
      <sheetName val="PA_Clientes1"/>
      <sheetName val="N_Clientes1"/>
      <sheetName val="Comentários_PA_Clientes1"/>
      <sheetName val="Comentários_N_Clientes1"/>
      <sheetName val="PA_COE1"/>
      <sheetName val="N_COE1"/>
      <sheetName val="Comentários_PA_COE1"/>
      <sheetName val="Comentários_N_COE1"/>
      <sheetName val="PA_Engenharia1"/>
      <sheetName val="N_Engenharia1"/>
      <sheetName val="Comentários_PA_Engenharia1"/>
      <sheetName val="Comentários_N_Engenharia1"/>
      <sheetName val="PA_AES_Serviços1"/>
      <sheetName val="N_AES_Serviços1"/>
      <sheetName val="Comentários_PA_AES_Serviços1"/>
      <sheetName val="Comentários_N_AES_Serviços1"/>
      <sheetName val="PA_MA1"/>
      <sheetName val="Comentários_PA_MA1"/>
      <sheetName val="PA_Segurança1"/>
      <sheetName val="Comentários_PA_Seg1"/>
      <sheetName val="PA_Work1"/>
      <sheetName val="N_Work1"/>
      <sheetName val="Comentários_PA_Work1"/>
      <sheetName val="Comentários_N_Work1"/>
      <sheetName val="PA_GPS1"/>
      <sheetName val="N_GPS1"/>
      <sheetName val="Comentários_PA_GPS1"/>
      <sheetName val="Comentários_N_GPS1"/>
      <sheetName val="PA_G_Rec1"/>
      <sheetName val="N_G_Rec1"/>
      <sheetName val="Comentários_PA_G_Rec1"/>
      <sheetName val="Comentários_N_G_Rec1"/>
      <sheetName val="PA_At_Com1"/>
      <sheetName val="N_At_Com1"/>
      <sheetName val="Comentários_PA_At_Com_1"/>
      <sheetName val="Comentários_N_At_Com1"/>
      <sheetName val="PA_G_Distr1"/>
      <sheetName val="N_G_Distr1"/>
      <sheetName val="Comentários_PA_G_Distr1"/>
      <sheetName val="Comentários_N_G_Distr1"/>
      <sheetName val="PA_Perdas_GEPRP1"/>
      <sheetName val="N_Perdas_GEPRP1"/>
      <sheetName val="Comentários_PA_Perdas_GEPRP1"/>
      <sheetName val="Comentários_N_Perdas_GEPRP1"/>
      <sheetName val="PA_Perdas1"/>
      <sheetName val="Comentários_PA_Perdas1"/>
      <sheetName val="PA_Clientes_C1"/>
      <sheetName val="Comentários_PA_Clientes_C1"/>
      <sheetName val="Estatisticas_do_Planejamento1"/>
      <sheetName val="Metas_3"/>
      <sheetName val="Metas_05_063"/>
      <sheetName val="Metas_05_06_ocultas3"/>
      <sheetName val="Dados_de_relacionamento3"/>
      <sheetName val="Opex_Capex_M3"/>
      <sheetName val="Opex_Capex_NE3"/>
      <sheetName val="Análise_Financeira_Opex3"/>
      <sheetName val="Análise_Financeira_Capex3"/>
      <sheetName val="Dados_Análise_Financeira3"/>
      <sheetName val="Análise_Financeira_NE3"/>
      <sheetName val="Capitalização_NE3"/>
      <sheetName val="F_Perdas_M3"/>
      <sheetName val="F_Perdas-Fraude_M3"/>
      <sheetName val="F_Perdas_-_KPI3"/>
      <sheetName val="F_Perdas_-_KPI_Ranking3"/>
      <sheetName val="F_Perdas_-_KPI_DADOS3"/>
      <sheetName val="Dados_Perdas3"/>
      <sheetName val="Dados_Perdas_e_BH3"/>
      <sheetName val="Dados_Perdas_RAA3"/>
      <sheetName val="F_Percentual_Perdas_FBH3"/>
      <sheetName val="Otimização_Ativos_Poste3"/>
      <sheetName val="Otimização_Ativos_Trafo3"/>
      <sheetName val="Plano_de_Manutenção3"/>
      <sheetName val="FEC_NPD_ELPA3"/>
      <sheetName val="FEC_NPD_Circuitos3"/>
      <sheetName val="Dados_para_os_gráficos3"/>
      <sheetName val="F_Perdas-Fraude_NE3"/>
      <sheetName val="F_Perdas-Black_Holes3"/>
      <sheetName val="F_Perdas-Clandestinas_M3"/>
      <sheetName val="F_Perdas-Clandestinas_Ranking3"/>
      <sheetName val="Dados_Clandestina3"/>
      <sheetName val="F_Perdas-Clandestinas_NE3"/>
      <sheetName val="F_Rec-Faturamento_M_3"/>
      <sheetName val="Dados_Faturamento3"/>
      <sheetName val="F_Rec-Faturamento_IRC3"/>
      <sheetName val="F_Rec_-Faturamento_NE3"/>
      <sheetName val="F_Inad-Combate_M_4"/>
      <sheetName val="F_Inad-Combate_M_23"/>
      <sheetName val="F_Inad-TxArrec_e_PCLD_M3"/>
      <sheetName val="TxArrec_por_Unidade3"/>
      <sheetName val="Dados_Inadimplência3"/>
      <sheetName val="F_Inad-Combate_NE3"/>
      <sheetName val="EO_Forn_Contínuo_M3"/>
      <sheetName val="EO_Forn_Contínuo_NE3"/>
      <sheetName val="Transgressões_20053"/>
      <sheetName val="EO_DM3"/>
      <sheetName val="EO_DM_NE3"/>
      <sheetName val="EO_Reclamação-At__Emergência_M3"/>
      <sheetName val="Penalidades_Acum3"/>
      <sheetName val="MA_Qualidade3"/>
      <sheetName val="MA_Qualidade_Call3"/>
      <sheetName val="Dados_ISO_90013"/>
      <sheetName val="EO_Reclamação-At__Emergência_N3"/>
      <sheetName val="EO_Ex_Serv-Work_M3"/>
      <sheetName val="EO_Ex_Serv-Work_Ganho3"/>
      <sheetName val="Dados_Work_M3"/>
      <sheetName val="EO_Ex_Serv-Work_NE3"/>
      <sheetName val="Satisfação_Cliente3"/>
      <sheetName val="SC_At__Clientes_Ag_M3"/>
      <sheetName val="Dados_Agencias3"/>
      <sheetName val="SC_At__Clientes_Ag_NE3"/>
      <sheetName val="SC_At__Ouvidoria_M_3"/>
      <sheetName val="SC_At__Ouvidoria_NE3"/>
      <sheetName val="SC_At__Ouvidoria_2_Ped_M__(2)3"/>
      <sheetName val="SC_At__Ouvidoria_Reiteradas3"/>
      <sheetName val="Dados_Ouvidoria3"/>
      <sheetName val="Dados_Ouvidoria_II3"/>
      <sheetName val="SC_At__Ouvidoria_Call_M3"/>
      <sheetName val="2º_3º_pedidos3"/>
      <sheetName val="SC_At_Ouvidoria_Call_NE3"/>
      <sheetName val="Dados_Indicadores_Comerciais3"/>
      <sheetName val="SC_Sol_Est-TME_M3"/>
      <sheetName val="SC_Sol_Est-TME_NE3"/>
      <sheetName val="Ranking_Comercial3"/>
      <sheetName val="F_Rec_-Ranking_C3"/>
      <sheetName val="F_Rec-Liga_Nova_M3"/>
      <sheetName val="F_Rec_-Liga_Nova_NE3"/>
      <sheetName val="F_Rec-Religa_24h_M3"/>
      <sheetName val="F_Rec_-Religa_24h_NE3"/>
      <sheetName val="F_Rec-Religa_Urgência_M3"/>
      <sheetName val="F_Rec_-Religa_Urgência_NE3"/>
      <sheetName val="Indicadores_Associados3"/>
      <sheetName val="Indicadores_Associados_(2)3"/>
      <sheetName val="F_Rec_-Ind_Assoc_C3"/>
      <sheetName val="Melhoria_Aprend3"/>
      <sheetName val="MA_Segurança_M3"/>
      <sheetName val="MA_Segurança_SGSSO3"/>
      <sheetName val="MA_Segurança_M_Publico3"/>
      <sheetName val="MA_Segurança_NE3"/>
      <sheetName val="Dados_Segurança3"/>
      <sheetName val="Dir_Responsáveis3"/>
      <sheetName val="PA_RH3"/>
      <sheetName val="N_RH3"/>
      <sheetName val="Comentários_PA_RH3"/>
      <sheetName val="Comentários_N_RH3"/>
      <sheetName val="PA_Jurídico3"/>
      <sheetName val="PA_Patrimônio3"/>
      <sheetName val="N_Patrimônio3"/>
      <sheetName val="Comentários_PA_Patrimônio3"/>
      <sheetName val="Comentários_N_Patrimônio3"/>
      <sheetName val="Comentários_PA_Jurídico3"/>
      <sheetName val="PA_Suprimentos3"/>
      <sheetName val="N_Suprimentos3"/>
      <sheetName val="Comentários_PA_Suprimentos3"/>
      <sheetName val="Comentários_N_Suprimentos3"/>
      <sheetName val="PA_Genesis_3"/>
      <sheetName val="Comentários_PA_Genesis3"/>
      <sheetName val="PA_Gestão_Comercial3"/>
      <sheetName val="N_Gestão_Comercial3"/>
      <sheetName val="Comentários_PA_Gestão_Comercia3"/>
      <sheetName val="Comentários_N_Gestão_Comercial3"/>
      <sheetName val="PA_Clientes3"/>
      <sheetName val="N_Clientes3"/>
      <sheetName val="Comentários_PA_Clientes3"/>
      <sheetName val="Comentários_N_Clientes3"/>
      <sheetName val="PA_COE3"/>
      <sheetName val="N_COE3"/>
      <sheetName val="Comentários_PA_COE3"/>
      <sheetName val="Comentários_N_COE3"/>
      <sheetName val="PA_Engenharia3"/>
      <sheetName val="N_Engenharia3"/>
      <sheetName val="Comentários_PA_Engenharia3"/>
      <sheetName val="Comentários_N_Engenharia3"/>
      <sheetName val="PA_AES_Serviços3"/>
      <sheetName val="N_AES_Serviços3"/>
      <sheetName val="Comentários_PA_AES_Serviços3"/>
      <sheetName val="Comentários_N_AES_Serviços3"/>
      <sheetName val="PA_MA3"/>
      <sheetName val="Comentários_PA_MA3"/>
      <sheetName val="PA_Segurança3"/>
      <sheetName val="Comentários_PA_Seg3"/>
      <sheetName val="PA_Work3"/>
      <sheetName val="N_Work3"/>
      <sheetName val="Comentários_PA_Work3"/>
      <sheetName val="Comentários_N_Work3"/>
      <sheetName val="PA_GPS3"/>
      <sheetName val="N_GPS3"/>
      <sheetName val="Comentários_PA_GPS3"/>
      <sheetName val="Comentários_N_GPS3"/>
      <sheetName val="PA_G_Rec3"/>
      <sheetName val="N_G_Rec3"/>
      <sheetName val="Comentários_PA_G_Rec3"/>
      <sheetName val="Comentários_N_G_Rec3"/>
      <sheetName val="PA_At_Com3"/>
      <sheetName val="N_At_Com3"/>
      <sheetName val="Comentários_PA_At_Com_3"/>
      <sheetName val="Comentários_N_At_Com3"/>
      <sheetName val="PA_G_Distr3"/>
      <sheetName val="N_G_Distr3"/>
      <sheetName val="Comentários_PA_G_Distr3"/>
      <sheetName val="Comentários_N_G_Distr3"/>
      <sheetName val="PA_Perdas_GEPRP3"/>
      <sheetName val="N_Perdas_GEPRP3"/>
      <sheetName val="Comentários_PA_Perdas_GEPRP3"/>
      <sheetName val="Comentários_N_Perdas_GEPRP3"/>
      <sheetName val="PA_Perdas3"/>
      <sheetName val="Comentários_PA_Perdas3"/>
      <sheetName val="PA_Clientes_C3"/>
      <sheetName val="Comentários_PA_Clientes_C3"/>
      <sheetName val="Estatisticas_do_Planejamento3"/>
      <sheetName val="Metas_4"/>
      <sheetName val="Metas_05_064"/>
      <sheetName val="Metas_05_06_ocultas4"/>
      <sheetName val="Dados_de_relacionamento4"/>
      <sheetName val="Opex_Capex_M4"/>
      <sheetName val="Opex_Capex_NE4"/>
      <sheetName val="Análise_Financeira_Opex4"/>
      <sheetName val="Análise_Financeira_Capex4"/>
      <sheetName val="Dados_Análise_Financeira4"/>
      <sheetName val="Análise_Financeira_NE4"/>
      <sheetName val="Capitalização_NE4"/>
      <sheetName val="F_Perdas_M4"/>
      <sheetName val="F_Perdas-Fraude_M4"/>
      <sheetName val="F_Perdas_-_KPI4"/>
      <sheetName val="F_Perdas_-_KPI_Ranking4"/>
      <sheetName val="F_Perdas_-_KPI_DADOS4"/>
      <sheetName val="Dados_Perdas4"/>
      <sheetName val="Dados_Perdas_e_BH4"/>
      <sheetName val="Dados_Perdas_RAA4"/>
      <sheetName val="F_Percentual_Perdas_FBH4"/>
      <sheetName val="Otimização_Ativos_Poste4"/>
      <sheetName val="Otimização_Ativos_Trafo4"/>
      <sheetName val="Plano_de_Manutenção4"/>
      <sheetName val="FEC_NPD_ELPA4"/>
      <sheetName val="FEC_NPD_Circuitos4"/>
      <sheetName val="Dados_para_os_gráficos4"/>
      <sheetName val="F_Perdas-Fraude_NE4"/>
      <sheetName val="F_Perdas-Black_Holes4"/>
      <sheetName val="F_Perdas-Clandestinas_M4"/>
      <sheetName val="F_Perdas-Clandestinas_Ranking4"/>
      <sheetName val="Dados_Clandestina4"/>
      <sheetName val="F_Perdas-Clandestinas_NE4"/>
      <sheetName val="F_Rec-Faturamento_M_4"/>
      <sheetName val="Dados_Faturamento4"/>
      <sheetName val="F_Rec-Faturamento_IRC4"/>
      <sheetName val="F_Rec_-Faturamento_NE4"/>
      <sheetName val="F_Inad-Combate_M_5"/>
      <sheetName val="F_Inad-Combate_M_24"/>
      <sheetName val="F_Inad-TxArrec_e_PCLD_M4"/>
      <sheetName val="TxArrec_por_Unidade4"/>
      <sheetName val="Dados_Inadimplência4"/>
      <sheetName val="F_Inad-Combate_NE4"/>
      <sheetName val="EO_Forn_Contínuo_M4"/>
      <sheetName val="EO_Forn_Contínuo_NE4"/>
      <sheetName val="Transgressões_20054"/>
      <sheetName val="EO_DM4"/>
      <sheetName val="EO_DM_NE4"/>
      <sheetName val="EO_Reclamação-At__Emergência_M4"/>
      <sheetName val="Penalidades_Acum4"/>
      <sheetName val="MA_Qualidade4"/>
      <sheetName val="MA_Qualidade_Call4"/>
      <sheetName val="Dados_ISO_90014"/>
      <sheetName val="EO_Reclamação-At__Emergência_N4"/>
      <sheetName val="EO_Ex_Serv-Work_M4"/>
      <sheetName val="EO_Ex_Serv-Work_Ganho4"/>
      <sheetName val="Dados_Work_M4"/>
      <sheetName val="EO_Ex_Serv-Work_NE4"/>
      <sheetName val="Satisfação_Cliente4"/>
      <sheetName val="SC_At__Clientes_Ag_M4"/>
      <sheetName val="Dados_Agencias4"/>
      <sheetName val="SC_At__Clientes_Ag_NE4"/>
      <sheetName val="SC_At__Ouvidoria_M_4"/>
      <sheetName val="SC_At__Ouvidoria_NE4"/>
      <sheetName val="SC_At__Ouvidoria_2_Ped_M__(2)4"/>
      <sheetName val="SC_At__Ouvidoria_Reiteradas4"/>
      <sheetName val="Dados_Ouvidoria4"/>
      <sheetName val="Dados_Ouvidoria_II4"/>
      <sheetName val="SC_At__Ouvidoria_Call_M4"/>
      <sheetName val="2º_3º_pedidos4"/>
      <sheetName val="SC_At_Ouvidoria_Call_NE4"/>
      <sheetName val="Dados_Indicadores_Comerciais4"/>
      <sheetName val="SC_Sol_Est-TME_M4"/>
      <sheetName val="SC_Sol_Est-TME_NE4"/>
      <sheetName val="Ranking_Comercial4"/>
      <sheetName val="F_Rec_-Ranking_C4"/>
      <sheetName val="F_Rec-Liga_Nova_M4"/>
      <sheetName val="F_Rec_-Liga_Nova_NE4"/>
      <sheetName val="F_Rec-Religa_24h_M4"/>
      <sheetName val="F_Rec_-Religa_24h_NE4"/>
      <sheetName val="F_Rec-Religa_Urgência_M4"/>
      <sheetName val="F_Rec_-Religa_Urgência_NE4"/>
      <sheetName val="Indicadores_Associados4"/>
      <sheetName val="Indicadores_Associados_(2)4"/>
      <sheetName val="F_Rec_-Ind_Assoc_C4"/>
      <sheetName val="Melhoria_Aprend4"/>
      <sheetName val="MA_Segurança_M4"/>
      <sheetName val="MA_Segurança_SGSSO4"/>
      <sheetName val="MA_Segurança_M_Publico4"/>
      <sheetName val="MA_Segurança_NE4"/>
      <sheetName val="Dados_Segurança4"/>
      <sheetName val="Dir_Responsáveis4"/>
      <sheetName val="PA_RH4"/>
      <sheetName val="N_RH4"/>
      <sheetName val="Comentários_PA_RH4"/>
      <sheetName val="Comentários_N_RH4"/>
      <sheetName val="PA_Jurídico4"/>
      <sheetName val="PA_Patrimônio4"/>
      <sheetName val="N_Patrimônio4"/>
      <sheetName val="Comentários_PA_Patrimônio4"/>
      <sheetName val="Comentários_N_Patrimônio4"/>
      <sheetName val="Comentários_PA_Jurídico4"/>
      <sheetName val="PA_Suprimentos4"/>
      <sheetName val="N_Suprimentos4"/>
      <sheetName val="Comentários_PA_Suprimentos4"/>
      <sheetName val="Comentários_N_Suprimentos4"/>
      <sheetName val="PA_Genesis_4"/>
      <sheetName val="Comentários_PA_Genesis4"/>
      <sheetName val="PA_Gestão_Comercial4"/>
      <sheetName val="N_Gestão_Comercial4"/>
      <sheetName val="Comentários_PA_Gestão_Comercia4"/>
      <sheetName val="Comentários_N_Gestão_Comercial4"/>
      <sheetName val="PA_Clientes4"/>
      <sheetName val="N_Clientes4"/>
      <sheetName val="Comentários_PA_Clientes4"/>
      <sheetName val="Comentários_N_Clientes4"/>
      <sheetName val="PA_COE4"/>
      <sheetName val="N_COE4"/>
      <sheetName val="Comentários_PA_COE4"/>
      <sheetName val="Comentários_N_COE4"/>
      <sheetName val="PA_Engenharia4"/>
      <sheetName val="N_Engenharia4"/>
      <sheetName val="Comentários_PA_Engenharia4"/>
      <sheetName val="Comentários_N_Engenharia4"/>
      <sheetName val="PA_AES_Serviços4"/>
      <sheetName val="N_AES_Serviços4"/>
      <sheetName val="Comentários_PA_AES_Serviços4"/>
      <sheetName val="Comentários_N_AES_Serviços4"/>
      <sheetName val="PA_MA4"/>
      <sheetName val="Comentários_PA_MA4"/>
      <sheetName val="PA_Segurança4"/>
      <sheetName val="Comentários_PA_Seg4"/>
      <sheetName val="PA_Work4"/>
      <sheetName val="N_Work4"/>
      <sheetName val="Comentários_PA_Work4"/>
      <sheetName val="Comentários_N_Work4"/>
      <sheetName val="PA_GPS4"/>
      <sheetName val="N_GPS4"/>
      <sheetName val="Comentários_PA_GPS4"/>
      <sheetName val="Comentários_N_GPS4"/>
      <sheetName val="PA_G_Rec4"/>
      <sheetName val="N_G_Rec4"/>
      <sheetName val="Comentários_PA_G_Rec4"/>
      <sheetName val="Comentários_N_G_Rec4"/>
      <sheetName val="PA_At_Com4"/>
      <sheetName val="N_At_Com4"/>
      <sheetName val="Comentários_PA_At_Com_4"/>
      <sheetName val="Comentários_N_At_Com4"/>
      <sheetName val="PA_G_Distr4"/>
      <sheetName val="N_G_Distr4"/>
      <sheetName val="Comentários_PA_G_Distr4"/>
      <sheetName val="Comentários_N_G_Distr4"/>
      <sheetName val="PA_Perdas_GEPRP4"/>
      <sheetName val="N_Perdas_GEPRP4"/>
      <sheetName val="Comentários_PA_Perdas_GEPRP4"/>
      <sheetName val="Comentários_N_Perdas_GEPRP4"/>
      <sheetName val="PA_Perdas4"/>
      <sheetName val="Comentários_PA_Perdas4"/>
      <sheetName val="PA_Clientes_C4"/>
      <sheetName val="Comentários_PA_Clientes_C4"/>
      <sheetName val="Estatisticas_do_Planejamento4"/>
      <sheetName val="Metas_5"/>
      <sheetName val="Metas_05_065"/>
      <sheetName val="Metas_05_06_ocultas5"/>
      <sheetName val="Dados_de_relacionamento5"/>
      <sheetName val="Opex_Capex_M5"/>
      <sheetName val="Opex_Capex_NE5"/>
      <sheetName val="Análise_Financeira_Opex5"/>
      <sheetName val="Análise_Financeira_Capex5"/>
      <sheetName val="Dados_Análise_Financeira5"/>
      <sheetName val="Análise_Financeira_NE5"/>
      <sheetName val="Capitalização_NE5"/>
      <sheetName val="F_Perdas_M5"/>
      <sheetName val="F_Perdas-Fraude_M5"/>
      <sheetName val="F_Perdas_-_KPI5"/>
      <sheetName val="F_Perdas_-_KPI_Ranking5"/>
      <sheetName val="F_Perdas_-_KPI_DADOS5"/>
      <sheetName val="Dados_Perdas5"/>
      <sheetName val="Dados_Perdas_e_BH5"/>
      <sheetName val="Dados_Perdas_RAA5"/>
      <sheetName val="F_Percentual_Perdas_FBH5"/>
      <sheetName val="Otimização_Ativos_Poste5"/>
      <sheetName val="Otimização_Ativos_Trafo5"/>
      <sheetName val="Plano_de_Manutenção5"/>
      <sheetName val="FEC_NPD_ELPA5"/>
      <sheetName val="FEC_NPD_Circuitos5"/>
      <sheetName val="Dados_para_os_gráficos5"/>
      <sheetName val="F_Perdas-Fraude_NE5"/>
      <sheetName val="F_Perdas-Black_Holes5"/>
      <sheetName val="F_Perdas-Clandestinas_M5"/>
      <sheetName val="F_Perdas-Clandestinas_Ranking5"/>
      <sheetName val="Dados_Clandestina5"/>
      <sheetName val="F_Perdas-Clandestinas_NE5"/>
      <sheetName val="F_Rec-Faturamento_M_5"/>
      <sheetName val="Dados_Faturamento5"/>
      <sheetName val="F_Rec-Faturamento_IRC5"/>
      <sheetName val="F_Rec_-Faturamento_NE5"/>
      <sheetName val="F_Inad-Combate_M_6"/>
      <sheetName val="F_Inad-Combate_M_25"/>
      <sheetName val="F_Inad-TxArrec_e_PCLD_M5"/>
      <sheetName val="TxArrec_por_Unidade5"/>
      <sheetName val="Dados_Inadimplência5"/>
      <sheetName val="F_Inad-Combate_NE5"/>
      <sheetName val="EO_Forn_Contínuo_M5"/>
      <sheetName val="EO_Forn_Contínuo_NE5"/>
      <sheetName val="Transgressões_20055"/>
      <sheetName val="EO_DM5"/>
      <sheetName val="EO_DM_NE5"/>
      <sheetName val="EO_Reclamação-At__Emergência_M5"/>
      <sheetName val="Penalidades_Acum5"/>
      <sheetName val="MA_Qualidade5"/>
      <sheetName val="MA_Qualidade_Call5"/>
      <sheetName val="Dados_ISO_90015"/>
      <sheetName val="EO_Reclamação-At__Emergência_N5"/>
      <sheetName val="EO_Ex_Serv-Work_M5"/>
      <sheetName val="EO_Ex_Serv-Work_Ganho5"/>
      <sheetName val="Dados_Work_M5"/>
      <sheetName val="EO_Ex_Serv-Work_NE5"/>
      <sheetName val="Satisfação_Cliente5"/>
      <sheetName val="SC_At__Clientes_Ag_M5"/>
      <sheetName val="Dados_Agencias5"/>
      <sheetName val="SC_At__Clientes_Ag_NE5"/>
      <sheetName val="SC_At__Ouvidoria_M_5"/>
      <sheetName val="SC_At__Ouvidoria_NE5"/>
      <sheetName val="SC_At__Ouvidoria_2_Ped_M__(2)5"/>
      <sheetName val="SC_At__Ouvidoria_Reiteradas5"/>
      <sheetName val="Dados_Ouvidoria5"/>
      <sheetName val="Dados_Ouvidoria_II5"/>
      <sheetName val="SC_At__Ouvidoria_Call_M5"/>
      <sheetName val="2º_3º_pedidos5"/>
      <sheetName val="SC_At_Ouvidoria_Call_NE5"/>
      <sheetName val="Dados_Indicadores_Comerciais5"/>
      <sheetName val="SC_Sol_Est-TME_M5"/>
      <sheetName val="SC_Sol_Est-TME_NE5"/>
      <sheetName val="Ranking_Comercial5"/>
      <sheetName val="F_Rec_-Ranking_C5"/>
      <sheetName val="F_Rec-Liga_Nova_M5"/>
      <sheetName val="F_Rec_-Liga_Nova_NE5"/>
      <sheetName val="F_Rec-Religa_24h_M5"/>
      <sheetName val="F_Rec_-Religa_24h_NE5"/>
      <sheetName val="F_Rec-Religa_Urgência_M5"/>
      <sheetName val="F_Rec_-Religa_Urgência_NE5"/>
      <sheetName val="Indicadores_Associados5"/>
      <sheetName val="Indicadores_Associados_(2)5"/>
      <sheetName val="F_Rec_-Ind_Assoc_C5"/>
      <sheetName val="Melhoria_Aprend5"/>
      <sheetName val="MA_Segurança_M5"/>
      <sheetName val="MA_Segurança_SGSSO5"/>
      <sheetName val="MA_Segurança_M_Publico5"/>
      <sheetName val="MA_Segurança_NE5"/>
      <sheetName val="Dados_Segurança5"/>
      <sheetName val="Dir_Responsáveis5"/>
      <sheetName val="PA_RH5"/>
      <sheetName val="N_RH5"/>
      <sheetName val="Comentários_PA_RH5"/>
      <sheetName val="Comentários_N_RH5"/>
      <sheetName val="PA_Jurídico5"/>
      <sheetName val="PA_Patrimônio5"/>
      <sheetName val="N_Patrimônio5"/>
      <sheetName val="Comentários_PA_Patrimônio5"/>
      <sheetName val="Comentários_N_Patrimônio5"/>
      <sheetName val="Comentários_PA_Jurídico5"/>
      <sheetName val="PA_Suprimentos5"/>
      <sheetName val="N_Suprimentos5"/>
      <sheetName val="Comentários_PA_Suprimentos5"/>
      <sheetName val="Comentários_N_Suprimentos5"/>
      <sheetName val="PA_Genesis_5"/>
      <sheetName val="Comentários_PA_Genesis5"/>
      <sheetName val="PA_Gestão_Comercial5"/>
      <sheetName val="N_Gestão_Comercial5"/>
      <sheetName val="Comentários_PA_Gestão_Comercia5"/>
      <sheetName val="Comentários_N_Gestão_Comercial5"/>
      <sheetName val="PA_Clientes5"/>
      <sheetName val="N_Clientes5"/>
      <sheetName val="Comentários_PA_Clientes5"/>
      <sheetName val="Comentários_N_Clientes5"/>
      <sheetName val="PA_COE5"/>
      <sheetName val="N_COE5"/>
      <sheetName val="Comentários_PA_COE5"/>
      <sheetName val="Comentários_N_COE5"/>
      <sheetName val="PA_Engenharia5"/>
      <sheetName val="N_Engenharia5"/>
      <sheetName val="Comentários_PA_Engenharia5"/>
      <sheetName val="Comentários_N_Engenharia5"/>
      <sheetName val="PA_AES_Serviços5"/>
      <sheetName val="N_AES_Serviços5"/>
      <sheetName val="Comentários_PA_AES_Serviços5"/>
      <sheetName val="Comentários_N_AES_Serviços5"/>
      <sheetName val="PA_MA5"/>
      <sheetName val="Comentários_PA_MA5"/>
      <sheetName val="PA_Segurança5"/>
      <sheetName val="Comentários_PA_Seg5"/>
      <sheetName val="PA_Work5"/>
      <sheetName val="N_Work5"/>
      <sheetName val="Comentários_PA_Work5"/>
      <sheetName val="Comentários_N_Work5"/>
      <sheetName val="PA_GPS5"/>
      <sheetName val="N_GPS5"/>
      <sheetName val="Comentários_PA_GPS5"/>
      <sheetName val="Comentários_N_GPS5"/>
      <sheetName val="PA_G_Rec5"/>
      <sheetName val="N_G_Rec5"/>
      <sheetName val="Comentários_PA_G_Rec5"/>
      <sheetName val="Comentários_N_G_Rec5"/>
      <sheetName val="PA_At_Com5"/>
      <sheetName val="N_At_Com5"/>
      <sheetName val="Comentários_PA_At_Com_5"/>
      <sheetName val="Comentários_N_At_Com5"/>
      <sheetName val="PA_G_Distr5"/>
      <sheetName val="N_G_Distr5"/>
      <sheetName val="Comentários_PA_G_Distr5"/>
      <sheetName val="Comentários_N_G_Distr5"/>
      <sheetName val="PA_Perdas_GEPRP5"/>
      <sheetName val="N_Perdas_GEPRP5"/>
      <sheetName val="Comentários_PA_Perdas_GEPRP5"/>
      <sheetName val="Comentários_N_Perdas_GEPRP5"/>
      <sheetName val="PA_Perdas5"/>
      <sheetName val="Comentários_PA_Perdas5"/>
      <sheetName val="PA_Clientes_C5"/>
      <sheetName val="Comentários_PA_Clientes_C5"/>
      <sheetName val="Estatisticas_do_Planejamento5"/>
      <sheetName val="Colombia CE"/>
      <sheetName val="Metas_6"/>
      <sheetName val="Metas_05_066"/>
      <sheetName val="Metas_05_06_ocultas6"/>
      <sheetName val="Dados_de_relacionamento6"/>
      <sheetName val="Opex_Capex_M6"/>
      <sheetName val="Opex_Capex_NE6"/>
      <sheetName val="Análise_Financeira_Opex6"/>
      <sheetName val="Análise_Financeira_Capex6"/>
      <sheetName val="Dados_Análise_Financeira6"/>
      <sheetName val="Análise_Financeira_NE6"/>
      <sheetName val="Capitalização_NE6"/>
      <sheetName val="F_Perdas_M6"/>
      <sheetName val="F_Perdas-Fraude_M6"/>
      <sheetName val="F_Perdas_-_KPI6"/>
      <sheetName val="F_Perdas_-_KPI_Ranking6"/>
      <sheetName val="F_Perdas_-_KPI_DADOS6"/>
      <sheetName val="Dados_Perdas6"/>
      <sheetName val="Dados_Perdas_e_BH6"/>
      <sheetName val="Dados_Perdas_RAA6"/>
      <sheetName val="F_Percentual_Perdas_FBH6"/>
      <sheetName val="Otimização_Ativos_Poste6"/>
      <sheetName val="Otimização_Ativos_Trafo6"/>
      <sheetName val="Plano_de_Manutenção6"/>
      <sheetName val="FEC_NPD_ELPA6"/>
      <sheetName val="FEC_NPD_Circuitos6"/>
      <sheetName val="Dados_para_os_gráficos6"/>
      <sheetName val="F_Perdas-Fraude_NE6"/>
      <sheetName val="F_Perdas-Black_Holes6"/>
      <sheetName val="F_Perdas-Clandestinas_M6"/>
      <sheetName val="F_Perdas-Clandestinas_Ranking6"/>
      <sheetName val="Dados_Clandestina6"/>
      <sheetName val="F_Perdas-Clandestinas_NE6"/>
      <sheetName val="F_Rec-Faturamento_M_6"/>
      <sheetName val="Dados_Faturamento6"/>
      <sheetName val="F_Rec-Faturamento_IRC6"/>
      <sheetName val="F_Rec_-Faturamento_NE6"/>
      <sheetName val="F_Inad-Combate_M_7"/>
      <sheetName val="F_Inad-Combate_M_26"/>
      <sheetName val="F_Inad-TxArrec_e_PCLD_M6"/>
      <sheetName val="TxArrec_por_Unidade6"/>
      <sheetName val="Dados_Inadimplência6"/>
      <sheetName val="F_Inad-Combate_NE6"/>
      <sheetName val="EO_Forn_Contínuo_M6"/>
      <sheetName val="EO_Forn_Contínuo_NE6"/>
      <sheetName val="Transgressões_20056"/>
      <sheetName val="EO_DM6"/>
      <sheetName val="EO_DM_NE6"/>
      <sheetName val="EO_Reclamação-At__Emergência_M6"/>
      <sheetName val="Penalidades_Acum6"/>
      <sheetName val="MA_Qualidade6"/>
      <sheetName val="MA_Qualidade_Call6"/>
      <sheetName val="Dados_ISO_90016"/>
      <sheetName val="EO_Reclamação-At__Emergência_N6"/>
      <sheetName val="EO_Ex_Serv-Work_M6"/>
      <sheetName val="EO_Ex_Serv-Work_Ganho6"/>
      <sheetName val="Dados_Work_M6"/>
      <sheetName val="EO_Ex_Serv-Work_NE6"/>
      <sheetName val="Satisfação_Cliente6"/>
      <sheetName val="SC_At__Clientes_Ag_M6"/>
      <sheetName val="Dados_Agencias6"/>
      <sheetName val="SC_At__Clientes_Ag_NE6"/>
      <sheetName val="SC_At__Ouvidoria_M_6"/>
      <sheetName val="SC_At__Ouvidoria_NE6"/>
      <sheetName val="SC_At__Ouvidoria_2_Ped_M__(2)6"/>
      <sheetName val="SC_At__Ouvidoria_Reiteradas6"/>
      <sheetName val="Dados_Ouvidoria6"/>
      <sheetName val="Dados_Ouvidoria_II6"/>
      <sheetName val="SC_At__Ouvidoria_Call_M6"/>
      <sheetName val="2º_3º_pedidos6"/>
      <sheetName val="SC_At_Ouvidoria_Call_NE6"/>
      <sheetName val="Dados_Indicadores_Comerciais6"/>
      <sheetName val="SC_Sol_Est-TME_M6"/>
      <sheetName val="SC_Sol_Est-TME_NE6"/>
      <sheetName val="Ranking_Comercial6"/>
      <sheetName val="F_Rec_-Ranking_C6"/>
      <sheetName val="F_Rec-Liga_Nova_M6"/>
      <sheetName val="F_Rec_-Liga_Nova_NE6"/>
      <sheetName val="F_Rec-Religa_24h_M6"/>
      <sheetName val="F_Rec_-Religa_24h_NE6"/>
      <sheetName val="F_Rec-Religa_Urgência_M6"/>
      <sheetName val="F_Rec_-Religa_Urgência_NE6"/>
      <sheetName val="Indicadores_Associados6"/>
      <sheetName val="Indicadores_Associados_(2)6"/>
      <sheetName val="F_Rec_-Ind_Assoc_C6"/>
      <sheetName val="Melhoria_Aprend6"/>
      <sheetName val="MA_Segurança_M6"/>
      <sheetName val="MA_Segurança_SGSSO6"/>
      <sheetName val="MA_Segurança_M_Publico6"/>
      <sheetName val="MA_Segurança_NE6"/>
      <sheetName val="Dados_Segurança6"/>
      <sheetName val="Dir_Responsáveis6"/>
      <sheetName val="PA_RH6"/>
      <sheetName val="N_RH6"/>
      <sheetName val="Comentários_PA_RH6"/>
      <sheetName val="Comentários_N_RH6"/>
      <sheetName val="PA_Jurídico6"/>
      <sheetName val="PA_Patrimônio6"/>
      <sheetName val="N_Patrimônio6"/>
      <sheetName val="Comentários_PA_Patrimônio6"/>
      <sheetName val="Comentários_N_Patrimônio6"/>
      <sheetName val="Comentários_PA_Jurídico6"/>
      <sheetName val="PA_Suprimentos6"/>
      <sheetName val="N_Suprimentos6"/>
      <sheetName val="Comentários_PA_Suprimentos6"/>
      <sheetName val="Comentários_N_Suprimentos6"/>
      <sheetName val="PA_Genesis_6"/>
      <sheetName val="Comentários_PA_Genesis6"/>
      <sheetName val="PA_Gestão_Comercial6"/>
      <sheetName val="N_Gestão_Comercial6"/>
      <sheetName val="Comentários_PA_Gestão_Comercia6"/>
      <sheetName val="Comentários_N_Gestão_Comercial6"/>
      <sheetName val="PA_Clientes6"/>
      <sheetName val="N_Clientes6"/>
      <sheetName val="Comentários_PA_Clientes6"/>
      <sheetName val="Comentários_N_Clientes6"/>
      <sheetName val="PA_COE6"/>
      <sheetName val="N_COE6"/>
      <sheetName val="Comentários_PA_COE6"/>
      <sheetName val="Comentários_N_COE6"/>
      <sheetName val="PA_Engenharia6"/>
      <sheetName val="N_Engenharia6"/>
      <sheetName val="Comentários_PA_Engenharia6"/>
      <sheetName val="Comentários_N_Engenharia6"/>
      <sheetName val="PA_AES_Serviços6"/>
      <sheetName val="N_AES_Serviços6"/>
      <sheetName val="Comentários_PA_AES_Serviços6"/>
      <sheetName val="Comentários_N_AES_Serviços6"/>
      <sheetName val="PA_MA6"/>
      <sheetName val="Comentários_PA_MA6"/>
      <sheetName val="PA_Segurança6"/>
      <sheetName val="Comentários_PA_Seg6"/>
      <sheetName val="PA_Work6"/>
      <sheetName val="N_Work6"/>
      <sheetName val="Comentários_PA_Work6"/>
      <sheetName val="Comentários_N_Work6"/>
      <sheetName val="PA_GPS6"/>
      <sheetName val="N_GPS6"/>
      <sheetName val="Comentários_PA_GPS6"/>
      <sheetName val="Comentários_N_GPS6"/>
      <sheetName val="PA_G_Rec6"/>
      <sheetName val="N_G_Rec6"/>
      <sheetName val="Comentários_PA_G_Rec6"/>
      <sheetName val="Comentários_N_G_Rec6"/>
      <sheetName val="PA_At_Com6"/>
      <sheetName val="N_At_Com6"/>
      <sheetName val="Comentários_PA_At_Com_6"/>
      <sheetName val="Comentários_N_At_Com6"/>
      <sheetName val="PA_G_Distr6"/>
      <sheetName val="N_G_Distr6"/>
      <sheetName val="Comentários_PA_G_Distr6"/>
      <sheetName val="Comentários_N_G_Distr6"/>
      <sheetName val="PA_Perdas_GEPRP6"/>
      <sheetName val="N_Perdas_GEPRP6"/>
      <sheetName val="Comentários_PA_Perdas_GEPRP6"/>
      <sheetName val="Comentários_N_Perdas_GEPRP6"/>
      <sheetName val="PA_Perdas6"/>
      <sheetName val="Comentários_PA_Perdas6"/>
      <sheetName val="PA_Clientes_C6"/>
      <sheetName val="Comentários_PA_Clientes_C6"/>
      <sheetName val="Estatisticas_do_Planejamento6"/>
      <sheetName val="Colombia_CE"/>
      <sheetName val="Metas_7"/>
      <sheetName val="Metas_05_067"/>
      <sheetName val="Metas_05_06_ocultas7"/>
      <sheetName val="Dados_de_relacionamento7"/>
      <sheetName val="Opex_Capex_M7"/>
      <sheetName val="Opex_Capex_NE7"/>
      <sheetName val="Análise_Financeira_Opex7"/>
      <sheetName val="Análise_Financeira_Capex7"/>
      <sheetName val="Dados_Análise_Financeira7"/>
      <sheetName val="Análise_Financeira_NE7"/>
      <sheetName val="Capitalização_NE7"/>
      <sheetName val="F_Perdas_M7"/>
      <sheetName val="F_Perdas-Fraude_M7"/>
      <sheetName val="F_Perdas_-_KPI7"/>
      <sheetName val="F_Perdas_-_KPI_Ranking7"/>
      <sheetName val="F_Perdas_-_KPI_DADOS7"/>
      <sheetName val="Dados_Perdas7"/>
      <sheetName val="Dados_Perdas_e_BH7"/>
      <sheetName val="Dados_Perdas_RAA7"/>
      <sheetName val="F_Percentual_Perdas_FBH7"/>
      <sheetName val="Otimização_Ativos_Poste7"/>
      <sheetName val="Otimização_Ativos_Trafo7"/>
      <sheetName val="Plano_de_Manutenção7"/>
      <sheetName val="FEC_NPD_ELPA7"/>
      <sheetName val="FEC_NPD_Circuitos7"/>
      <sheetName val="Dados_para_os_gráficos7"/>
      <sheetName val="F_Perdas-Fraude_NE7"/>
      <sheetName val="F_Perdas-Black_Holes7"/>
      <sheetName val="F_Perdas-Clandestinas_M7"/>
      <sheetName val="F_Perdas-Clandestinas_Ranking7"/>
      <sheetName val="Dados_Clandestina7"/>
      <sheetName val="F_Perdas-Clandestinas_NE7"/>
      <sheetName val="F_Rec-Faturamento_M_7"/>
      <sheetName val="Dados_Faturamento7"/>
      <sheetName val="F_Rec-Faturamento_IRC7"/>
      <sheetName val="F_Rec_-Faturamento_NE7"/>
      <sheetName val="F_Inad-Combate_M_8"/>
      <sheetName val="F_Inad-Combate_M_27"/>
      <sheetName val="F_Inad-TxArrec_e_PCLD_M7"/>
      <sheetName val="TxArrec_por_Unidade7"/>
      <sheetName val="Dados_Inadimplência7"/>
      <sheetName val="F_Inad-Combate_NE7"/>
      <sheetName val="EO_Forn_Contínuo_M7"/>
      <sheetName val="EO_Forn_Contínuo_NE7"/>
      <sheetName val="Transgressões_20057"/>
      <sheetName val="EO_DM7"/>
      <sheetName val="EO_DM_NE7"/>
      <sheetName val="EO_Reclamação-At__Emergência_M7"/>
      <sheetName val="Penalidades_Acum7"/>
      <sheetName val="MA_Qualidade7"/>
      <sheetName val="MA_Qualidade_Call7"/>
      <sheetName val="Dados_ISO_90017"/>
      <sheetName val="EO_Reclamação-At__Emergência_N7"/>
      <sheetName val="EO_Ex_Serv-Work_M7"/>
      <sheetName val="EO_Ex_Serv-Work_Ganho7"/>
      <sheetName val="Dados_Work_M7"/>
      <sheetName val="EO_Ex_Serv-Work_NE7"/>
      <sheetName val="Satisfação_Cliente7"/>
      <sheetName val="SC_At__Clientes_Ag_M7"/>
      <sheetName val="Dados_Agencias7"/>
      <sheetName val="SC_At__Clientes_Ag_NE7"/>
      <sheetName val="SC_At__Ouvidoria_M_7"/>
      <sheetName val="SC_At__Ouvidoria_NE7"/>
      <sheetName val="SC_At__Ouvidoria_2_Ped_M__(2)7"/>
      <sheetName val="SC_At__Ouvidoria_Reiteradas7"/>
      <sheetName val="Dados_Ouvidoria7"/>
      <sheetName val="Dados_Ouvidoria_II7"/>
      <sheetName val="SC_At__Ouvidoria_Call_M7"/>
      <sheetName val="2º_3º_pedidos7"/>
      <sheetName val="SC_At_Ouvidoria_Call_NE7"/>
      <sheetName val="Dados_Indicadores_Comerciais7"/>
      <sheetName val="SC_Sol_Est-TME_M7"/>
      <sheetName val="SC_Sol_Est-TME_NE7"/>
      <sheetName val="Ranking_Comercial7"/>
      <sheetName val="F_Rec_-Ranking_C7"/>
      <sheetName val="F_Rec-Liga_Nova_M7"/>
      <sheetName val="F_Rec_-Liga_Nova_NE7"/>
      <sheetName val="F_Rec-Religa_24h_M7"/>
      <sheetName val="F_Rec_-Religa_24h_NE7"/>
      <sheetName val="F_Rec-Religa_Urgência_M7"/>
      <sheetName val="F_Rec_-Religa_Urgência_NE7"/>
      <sheetName val="Indicadores_Associados7"/>
      <sheetName val="Indicadores_Associados_(2)7"/>
      <sheetName val="F_Rec_-Ind_Assoc_C7"/>
      <sheetName val="Melhoria_Aprend7"/>
      <sheetName val="MA_Segurança_M7"/>
      <sheetName val="MA_Segurança_SGSSO7"/>
      <sheetName val="MA_Segurança_M_Publico7"/>
      <sheetName val="MA_Segurança_NE7"/>
      <sheetName val="Dados_Segurança7"/>
      <sheetName val="Dir_Responsáveis7"/>
      <sheetName val="PA_RH7"/>
      <sheetName val="N_RH7"/>
      <sheetName val="Comentários_PA_RH7"/>
      <sheetName val="Comentários_N_RH7"/>
      <sheetName val="PA_Jurídico7"/>
      <sheetName val="PA_Patrimônio7"/>
      <sheetName val="N_Patrimônio7"/>
      <sheetName val="Comentários_PA_Patrimônio7"/>
      <sheetName val="Comentários_N_Patrimônio7"/>
      <sheetName val="Comentários_PA_Jurídico7"/>
      <sheetName val="PA_Suprimentos7"/>
      <sheetName val="N_Suprimentos7"/>
      <sheetName val="Comentários_PA_Suprimentos7"/>
      <sheetName val="Comentários_N_Suprimentos7"/>
      <sheetName val="PA_Genesis_7"/>
      <sheetName val="Comentários_PA_Genesis7"/>
      <sheetName val="PA_Gestão_Comercial7"/>
      <sheetName val="N_Gestão_Comercial7"/>
      <sheetName val="Comentários_PA_Gestão_Comercia7"/>
      <sheetName val="Comentários_N_Gestão_Comercial7"/>
      <sheetName val="PA_Clientes7"/>
      <sheetName val="N_Clientes7"/>
      <sheetName val="Comentários_PA_Clientes7"/>
      <sheetName val="Comentários_N_Clientes7"/>
      <sheetName val="PA_COE7"/>
      <sheetName val="N_COE7"/>
      <sheetName val="Comentários_PA_COE7"/>
      <sheetName val="Comentários_N_COE7"/>
      <sheetName val="PA_Engenharia7"/>
      <sheetName val="N_Engenharia7"/>
      <sheetName val="Comentários_PA_Engenharia7"/>
      <sheetName val="Comentários_N_Engenharia7"/>
      <sheetName val="PA_AES_Serviços7"/>
      <sheetName val="N_AES_Serviços7"/>
      <sheetName val="Comentários_PA_AES_Serviços7"/>
      <sheetName val="Comentários_N_AES_Serviços7"/>
      <sheetName val="PA_MA7"/>
      <sheetName val="Comentários_PA_MA7"/>
      <sheetName val="PA_Segurança7"/>
      <sheetName val="Comentários_PA_Seg7"/>
      <sheetName val="PA_Work7"/>
      <sheetName val="N_Work7"/>
      <sheetName val="Comentários_PA_Work7"/>
      <sheetName val="Comentários_N_Work7"/>
      <sheetName val="PA_GPS7"/>
      <sheetName val="N_GPS7"/>
      <sheetName val="Comentários_PA_GPS7"/>
      <sheetName val="Comentários_N_GPS7"/>
      <sheetName val="PA_G_Rec7"/>
      <sheetName val="N_G_Rec7"/>
      <sheetName val="Comentários_PA_G_Rec7"/>
      <sheetName val="Comentários_N_G_Rec7"/>
      <sheetName val="PA_At_Com7"/>
      <sheetName val="N_At_Com7"/>
      <sheetName val="Comentários_PA_At_Com_7"/>
      <sheetName val="Comentários_N_At_Com7"/>
      <sheetName val="PA_G_Distr7"/>
      <sheetName val="N_G_Distr7"/>
      <sheetName val="Comentários_PA_G_Distr7"/>
      <sheetName val="Comentários_N_G_Distr7"/>
      <sheetName val="PA_Perdas_GEPRP7"/>
      <sheetName val="N_Perdas_GEPRP7"/>
      <sheetName val="Comentários_PA_Perdas_GEPRP7"/>
      <sheetName val="Comentários_N_Perdas_GEPRP7"/>
      <sheetName val="PA_Perdas7"/>
      <sheetName val="Comentários_PA_Perdas7"/>
      <sheetName val="PA_Clientes_C7"/>
      <sheetName val="Comentários_PA_Clientes_C7"/>
      <sheetName val="Estatisticas_do_Planejamento7"/>
      <sheetName val="Colombia_CE1"/>
      <sheetName val="Metas_8"/>
      <sheetName val="Metas_05_068"/>
      <sheetName val="Metas_05_06_ocultas8"/>
      <sheetName val="Dados_de_relacionamento8"/>
      <sheetName val="Opex_Capex_M8"/>
      <sheetName val="Opex_Capex_NE8"/>
      <sheetName val="Análise_Financeira_Opex8"/>
      <sheetName val="Análise_Financeira_Capex8"/>
      <sheetName val="Dados_Análise_Financeira8"/>
      <sheetName val="Análise_Financeira_NE8"/>
      <sheetName val="Capitalização_NE8"/>
      <sheetName val="F_Perdas_M8"/>
      <sheetName val="F_Perdas-Fraude_M8"/>
      <sheetName val="F_Perdas_-_KPI8"/>
      <sheetName val="F_Perdas_-_KPI_Ranking8"/>
      <sheetName val="F_Perdas_-_KPI_DADOS8"/>
      <sheetName val="Dados_Perdas8"/>
      <sheetName val="Dados_Perdas_e_BH8"/>
      <sheetName val="Dados_Perdas_RAA8"/>
      <sheetName val="F_Percentual_Perdas_FBH8"/>
      <sheetName val="Otimização_Ativos_Poste8"/>
      <sheetName val="Otimização_Ativos_Trafo8"/>
      <sheetName val="Plano_de_Manutenção8"/>
      <sheetName val="FEC_NPD_ELPA8"/>
      <sheetName val="FEC_NPD_Circuitos8"/>
      <sheetName val="Dados_para_os_gráficos8"/>
      <sheetName val="F_Perdas-Fraude_NE8"/>
      <sheetName val="F_Perdas-Black_Holes8"/>
      <sheetName val="F_Perdas-Clandestinas_M8"/>
      <sheetName val="F_Perdas-Clandestinas_Ranking8"/>
      <sheetName val="Dados_Clandestina8"/>
      <sheetName val="F_Perdas-Clandestinas_NE8"/>
      <sheetName val="F_Rec-Faturamento_M_8"/>
      <sheetName val="Dados_Faturamento8"/>
      <sheetName val="F_Rec-Faturamento_IRC8"/>
      <sheetName val="F_Rec_-Faturamento_NE8"/>
      <sheetName val="F_Inad-Combate_M_9"/>
      <sheetName val="F_Inad-Combate_M_28"/>
      <sheetName val="F_Inad-TxArrec_e_PCLD_M8"/>
      <sheetName val="TxArrec_por_Unidade8"/>
      <sheetName val="Dados_Inadimplência8"/>
      <sheetName val="F_Inad-Combate_NE8"/>
      <sheetName val="EO_Forn_Contínuo_M8"/>
      <sheetName val="EO_Forn_Contínuo_NE8"/>
      <sheetName val="Transgressões_20058"/>
      <sheetName val="EO_DM8"/>
      <sheetName val="EO_DM_NE8"/>
      <sheetName val="EO_Reclamação-At__Emergência_M8"/>
      <sheetName val="Penalidades_Acum8"/>
      <sheetName val="MA_Qualidade8"/>
      <sheetName val="MA_Qualidade_Call8"/>
      <sheetName val="Dados_ISO_90018"/>
      <sheetName val="EO_Reclamação-At__Emergência_N8"/>
      <sheetName val="EO_Ex_Serv-Work_M8"/>
      <sheetName val="EO_Ex_Serv-Work_Ganho8"/>
      <sheetName val="Dados_Work_M8"/>
      <sheetName val="EO_Ex_Serv-Work_NE8"/>
      <sheetName val="Satisfação_Cliente8"/>
      <sheetName val="SC_At__Clientes_Ag_M8"/>
      <sheetName val="Dados_Agencias8"/>
      <sheetName val="SC_At__Clientes_Ag_NE8"/>
      <sheetName val="SC_At__Ouvidoria_M_8"/>
      <sheetName val="SC_At__Ouvidoria_NE8"/>
      <sheetName val="SC_At__Ouvidoria_2_Ped_M__(2)8"/>
      <sheetName val="SC_At__Ouvidoria_Reiteradas8"/>
      <sheetName val="Dados_Ouvidoria8"/>
      <sheetName val="Dados_Ouvidoria_II8"/>
      <sheetName val="SC_At__Ouvidoria_Call_M8"/>
      <sheetName val="2º_3º_pedidos8"/>
      <sheetName val="SC_At_Ouvidoria_Call_NE8"/>
      <sheetName val="Dados_Indicadores_Comerciais8"/>
      <sheetName val="SC_Sol_Est-TME_M8"/>
      <sheetName val="SC_Sol_Est-TME_NE8"/>
      <sheetName val="Ranking_Comercial8"/>
      <sheetName val="F_Rec_-Ranking_C8"/>
      <sheetName val="F_Rec-Liga_Nova_M8"/>
      <sheetName val="F_Rec_-Liga_Nova_NE8"/>
      <sheetName val="F_Rec-Religa_24h_M8"/>
      <sheetName val="F_Rec_-Religa_24h_NE8"/>
      <sheetName val="F_Rec-Religa_Urgência_M8"/>
      <sheetName val="F_Rec_-Religa_Urgência_NE8"/>
      <sheetName val="Indicadores_Associados8"/>
      <sheetName val="Indicadores_Associados_(2)8"/>
      <sheetName val="F_Rec_-Ind_Assoc_C8"/>
      <sheetName val="Melhoria_Aprend8"/>
      <sheetName val="MA_Segurança_M8"/>
      <sheetName val="MA_Segurança_SGSSO8"/>
      <sheetName val="MA_Segurança_M_Publico8"/>
      <sheetName val="MA_Segurança_NE8"/>
      <sheetName val="Dados_Segurança8"/>
      <sheetName val="Dir_Responsáveis8"/>
      <sheetName val="PA_RH8"/>
      <sheetName val="N_RH8"/>
      <sheetName val="Comentários_PA_RH8"/>
      <sheetName val="Comentários_N_RH8"/>
      <sheetName val="PA_Jurídico8"/>
      <sheetName val="PA_Patrimônio8"/>
      <sheetName val="N_Patrimônio8"/>
      <sheetName val="Comentários_PA_Patrimônio8"/>
      <sheetName val="Comentários_N_Patrimônio8"/>
      <sheetName val="Comentários_PA_Jurídico8"/>
      <sheetName val="PA_Suprimentos8"/>
      <sheetName val="N_Suprimentos8"/>
      <sheetName val="Comentários_PA_Suprimentos8"/>
      <sheetName val="Comentários_N_Suprimentos8"/>
      <sheetName val="PA_Genesis_8"/>
      <sheetName val="Comentários_PA_Genesis8"/>
      <sheetName val="PA_Gestão_Comercial8"/>
      <sheetName val="N_Gestão_Comercial8"/>
      <sheetName val="Comentários_PA_Gestão_Comercia8"/>
      <sheetName val="Comentários_N_Gestão_Comercial8"/>
      <sheetName val="PA_Clientes8"/>
      <sheetName val="N_Clientes8"/>
      <sheetName val="Comentários_PA_Clientes8"/>
      <sheetName val="Comentários_N_Clientes8"/>
      <sheetName val="PA_COE8"/>
      <sheetName val="N_COE8"/>
      <sheetName val="Comentários_PA_COE8"/>
      <sheetName val="Comentários_N_COE8"/>
      <sheetName val="PA_Engenharia8"/>
      <sheetName val="N_Engenharia8"/>
      <sheetName val="Comentários_PA_Engenharia8"/>
      <sheetName val="Comentários_N_Engenharia8"/>
      <sheetName val="PA_AES_Serviços8"/>
      <sheetName val="N_AES_Serviços8"/>
      <sheetName val="Comentários_PA_AES_Serviços8"/>
      <sheetName val="Comentários_N_AES_Serviços8"/>
      <sheetName val="PA_MA8"/>
      <sheetName val="Comentários_PA_MA8"/>
      <sheetName val="PA_Segurança8"/>
      <sheetName val="Comentários_PA_Seg8"/>
      <sheetName val="PA_Work8"/>
      <sheetName val="N_Work8"/>
      <sheetName val="Comentários_PA_Work8"/>
      <sheetName val="Comentários_N_Work8"/>
      <sheetName val="PA_GPS8"/>
      <sheetName val="N_GPS8"/>
      <sheetName val="Comentários_PA_GPS8"/>
      <sheetName val="Comentários_N_GPS8"/>
      <sheetName val="PA_G_Rec8"/>
      <sheetName val="N_G_Rec8"/>
      <sheetName val="Comentários_PA_G_Rec8"/>
      <sheetName val="Comentários_N_G_Rec8"/>
      <sheetName val="PA_At_Com8"/>
      <sheetName val="N_At_Com8"/>
      <sheetName val="Comentários_PA_At_Com_8"/>
      <sheetName val="Comentários_N_At_Com8"/>
      <sheetName val="PA_G_Distr8"/>
      <sheetName val="N_G_Distr8"/>
      <sheetName val="Comentários_PA_G_Distr8"/>
      <sheetName val="Comentários_N_G_Distr8"/>
      <sheetName val="PA_Perdas_GEPRP8"/>
      <sheetName val="N_Perdas_GEPRP8"/>
      <sheetName val="Comentários_PA_Perdas_GEPRP8"/>
      <sheetName val="Comentários_N_Perdas_GEPRP8"/>
      <sheetName val="PA_Perdas8"/>
      <sheetName val="Comentários_PA_Perdas8"/>
      <sheetName val="PA_Clientes_C8"/>
      <sheetName val="Comentários_PA_Clientes_C8"/>
      <sheetName val="Estatisticas_do_Planejamento8"/>
      <sheetName val="Colombia_CE2"/>
      <sheetName val="Codes"/>
      <sheetName val="Acpu y Acpm"/>
      <sheetName val="Arpm"/>
      <sheetName val="Arpu"/>
      <sheetName val="Mou"/>
    </sheetNames>
    <sheetDataSet>
      <sheetData sheetId="0" refreshError="1"/>
      <sheetData sheetId="1" refreshError="1"/>
      <sheetData sheetId="2" refreshError="1"/>
      <sheetData sheetId="3" refreshError="1"/>
      <sheetData sheetId="4" refreshError="1"/>
      <sheetData sheetId="5" refreshError="1">
        <row r="9">
          <cell r="A9" t="str">
            <v>Anhembi</v>
          </cell>
        </row>
        <row r="21">
          <cell r="B21">
            <v>1.0907899267619647</v>
          </cell>
          <cell r="C21">
            <v>1.0211936507013515</v>
          </cell>
          <cell r="D21">
            <v>1.0491903733300587</v>
          </cell>
          <cell r="E21">
            <v>1.0163973685637233</v>
          </cell>
          <cell r="F21">
            <v>1.0153680296308536</v>
          </cell>
          <cell r="G21">
            <v>1.0028009697718336</v>
          </cell>
          <cell r="H21">
            <v>0.95100590913561578</v>
          </cell>
          <cell r="I21">
            <v>1.0287475123670617</v>
          </cell>
          <cell r="J21">
            <v>0.99745351774293634</v>
          </cell>
          <cell r="K21">
            <v>0.96527520051108762</v>
          </cell>
          <cell r="L21">
            <v>1.0682967049406871</v>
          </cell>
          <cell r="M21">
            <v>0.93725168318714946</v>
          </cell>
          <cell r="N21">
            <v>1.0113046512542363</v>
          </cell>
          <cell r="O21">
            <v>-1.1304651254236298E-2</v>
          </cell>
        </row>
        <row r="22">
          <cell r="B22">
            <v>1.0727157100997127</v>
          </cell>
          <cell r="C22">
            <v>0.99031443560153931</v>
          </cell>
          <cell r="D22">
            <v>0.98898950485706072</v>
          </cell>
          <cell r="E22">
            <v>1.0332558515578891</v>
          </cell>
          <cell r="F22">
            <v>0.99540132678353599</v>
          </cell>
          <cell r="G22">
            <v>0.97917659326884932</v>
          </cell>
          <cell r="H22">
            <v>0.98035533473949588</v>
          </cell>
          <cell r="I22">
            <v>0.97532523624020862</v>
          </cell>
          <cell r="J22">
            <v>1.0215762579519501</v>
          </cell>
          <cell r="K22">
            <v>0.91360092805985404</v>
          </cell>
          <cell r="L22">
            <v>1.0666663514819457</v>
          </cell>
          <cell r="M22">
            <v>1.040716907083902</v>
          </cell>
          <cell r="N22">
            <v>1.0048426823059575</v>
          </cell>
          <cell r="O22">
            <v>-4.8426823059575241E-3</v>
          </cell>
        </row>
        <row r="23">
          <cell r="B23">
            <v>1.1316008117476444</v>
          </cell>
          <cell r="C23">
            <v>1.0557522998753039</v>
          </cell>
          <cell r="D23">
            <v>1.2518538898926244</v>
          </cell>
          <cell r="E23">
            <v>0.86641377320123059</v>
          </cell>
          <cell r="F23">
            <v>0.93567951496464274</v>
          </cell>
          <cell r="G23">
            <v>1.0031634103856915</v>
          </cell>
          <cell r="H23">
            <v>0.90938943014987017</v>
          </cell>
          <cell r="I23">
            <v>1.1031841146040267</v>
          </cell>
          <cell r="J23">
            <v>0.96089442146026061</v>
          </cell>
          <cell r="K23">
            <v>1.0453445593959496</v>
          </cell>
          <cell r="L23">
            <v>1.1288231318657171</v>
          </cell>
          <cell r="M23">
            <v>1.1285015211382354</v>
          </cell>
          <cell r="N23">
            <v>1.0404375200648255</v>
          </cell>
          <cell r="O23">
            <v>-4.0437520064825483E-2</v>
          </cell>
        </row>
        <row r="24">
          <cell r="B24">
            <v>0.98776071091905149</v>
          </cell>
          <cell r="C24">
            <v>1.0261411827605378</v>
          </cell>
          <cell r="D24">
            <v>1.022036556954419</v>
          </cell>
          <cell r="E24">
            <v>1.0705367195147832</v>
          </cell>
          <cell r="F24">
            <v>1.0450324656208794</v>
          </cell>
          <cell r="G24">
            <v>1.0249659918796767</v>
          </cell>
          <cell r="H24">
            <v>1.0291998263821263</v>
          </cell>
          <cell r="I24">
            <v>0.92499056676478952</v>
          </cell>
          <cell r="J24">
            <v>1.0781322963742195</v>
          </cell>
          <cell r="K24">
            <v>0.96179938327126213</v>
          </cell>
          <cell r="L24">
            <v>1.1217699544960402</v>
          </cell>
          <cell r="M24">
            <v>0.42918933477302523</v>
          </cell>
          <cell r="N24">
            <v>0.9768501656734917</v>
          </cell>
          <cell r="O24">
            <v>2.3149834326508301E-2</v>
          </cell>
        </row>
        <row r="25">
          <cell r="B25">
            <v>1.091792603601722</v>
          </cell>
          <cell r="C25">
            <v>0.99926735200356476</v>
          </cell>
          <cell r="D25">
            <v>0.98214210374811672</v>
          </cell>
          <cell r="E25">
            <v>1.0422689170332513</v>
          </cell>
          <cell r="F25">
            <v>1.0386421167126729</v>
          </cell>
          <cell r="G25">
            <v>1.0168850159838199</v>
          </cell>
          <cell r="H25">
            <v>0.9669745252372709</v>
          </cell>
          <cell r="I25">
            <v>1.0980651525982068</v>
          </cell>
          <cell r="J25">
            <v>0.92714221317810519</v>
          </cell>
          <cell r="K25">
            <v>0.90258522216706061</v>
          </cell>
          <cell r="L25">
            <v>1.0435521753250838</v>
          </cell>
          <cell r="M25">
            <v>0.94603844044190177</v>
          </cell>
          <cell r="N25">
            <v>1.0023337332755513</v>
          </cell>
          <cell r="O25">
            <v>-2.3337332755513085E-3</v>
          </cell>
        </row>
        <row r="26">
          <cell r="B26">
            <v>1.1742883063652885</v>
          </cell>
          <cell r="C26">
            <v>1.0597634079004377</v>
          </cell>
          <cell r="D26">
            <v>1.0562966561294844</v>
          </cell>
          <cell r="E26">
            <v>0.98839876874885035</v>
          </cell>
          <cell r="F26">
            <v>1.069750380899942</v>
          </cell>
          <cell r="G26">
            <v>0.97967410697717749</v>
          </cell>
          <cell r="H26">
            <v>0.89628309198484968</v>
          </cell>
          <cell r="I26">
            <v>0.98183035704504529</v>
          </cell>
          <cell r="J26">
            <v>1.037823928267342</v>
          </cell>
          <cell r="K26">
            <v>1.0053564354917819</v>
          </cell>
          <cell r="L26">
            <v>0.99757889036464875</v>
          </cell>
          <cell r="M26">
            <v>1.0126787048746329</v>
          </cell>
          <cell r="N26">
            <v>1.0190746920451499</v>
          </cell>
          <cell r="O26">
            <v>-1.9074692045149888E-2</v>
          </cell>
        </row>
        <row r="27">
          <cell r="B27">
            <v>1.1042313947606255</v>
          </cell>
          <cell r="C27">
            <v>1.0068361743059613</v>
          </cell>
          <cell r="D27">
            <v>1.0149555862155024</v>
          </cell>
          <cell r="E27">
            <v>1.0954292089044682</v>
          </cell>
          <cell r="F27">
            <v>0.98311861552941493</v>
          </cell>
          <cell r="G27">
            <v>1.0020240284134991</v>
          </cell>
          <cell r="H27">
            <v>0.93263436671664124</v>
          </cell>
          <cell r="I27">
            <v>1.0754451472405728</v>
          </cell>
          <cell r="J27">
            <v>0.99734953692232775</v>
          </cell>
          <cell r="K27">
            <v>0.95280794651760037</v>
          </cell>
          <cell r="L27">
            <v>1.0557251794504401</v>
          </cell>
          <cell r="M27">
            <v>1.0335028198202512</v>
          </cell>
          <cell r="N27">
            <v>1.0205279982069209</v>
          </cell>
          <cell r="O27">
            <v>-2.0527998206920861E-2</v>
          </cell>
        </row>
        <row r="28">
          <cell r="B28">
            <v>0.74467559566466557</v>
          </cell>
          <cell r="C28">
            <v>0.94815067649841145</v>
          </cell>
          <cell r="D28">
            <v>0.98639681429275672</v>
          </cell>
          <cell r="E28">
            <v>0.9214788813645366</v>
          </cell>
          <cell r="F28">
            <v>1.0162989812954506</v>
          </cell>
          <cell r="G28">
            <v>0.57631093962931523</v>
          </cell>
          <cell r="H28">
            <v>0.85428238458090522</v>
          </cell>
          <cell r="I28">
            <v>1.1307224097274282</v>
          </cell>
          <cell r="J28">
            <v>1.1167600387703156</v>
          </cell>
          <cell r="K28">
            <v>0.85913864679304697</v>
          </cell>
          <cell r="L28">
            <v>0.99906705454201516</v>
          </cell>
          <cell r="M28">
            <v>1.0177078983281651</v>
          </cell>
          <cell r="N28">
            <v>0.90629273450162073</v>
          </cell>
          <cell r="O28">
            <v>9.3707265498379266E-2</v>
          </cell>
        </row>
        <row r="30">
          <cell r="B30">
            <v>0.98835251135784563</v>
          </cell>
          <cell r="C30">
            <v>0.9857244209129753</v>
          </cell>
          <cell r="D30">
            <v>1.015295676076988</v>
          </cell>
          <cell r="E30">
            <v>0.89058679695185461</v>
          </cell>
          <cell r="F30">
            <v>0.98013225589031594</v>
          </cell>
          <cell r="G30">
            <v>0.97907458934137459</v>
          </cell>
          <cell r="H30">
            <v>0.97186963495707113</v>
          </cell>
          <cell r="I30">
            <v>0.98041258094744121</v>
          </cell>
          <cell r="J30">
            <v>0.97723719596228598</v>
          </cell>
          <cell r="K30">
            <v>1.0514970686263705</v>
          </cell>
          <cell r="L30">
            <v>0.81252617262770566</v>
          </cell>
          <cell r="M30">
            <v>0.82415884127382022</v>
          </cell>
          <cell r="N30">
            <v>0.94730549727700608</v>
          </cell>
          <cell r="O30">
            <v>5.2694502722993919E-2</v>
          </cell>
        </row>
        <row r="31">
          <cell r="B31">
            <v>0.97592553481877586</v>
          </cell>
          <cell r="C31">
            <v>1.0055748746555311</v>
          </cell>
          <cell r="D31">
            <v>1.0022687748937866</v>
          </cell>
          <cell r="E31">
            <v>0.99380546232511568</v>
          </cell>
          <cell r="F31">
            <v>0.99798820342769712</v>
          </cell>
          <cell r="G31">
            <v>0.97891733524662772</v>
          </cell>
          <cell r="H31">
            <v>0.99814652348521637</v>
          </cell>
          <cell r="I31">
            <v>0.97947928010457408</v>
          </cell>
          <cell r="J31">
            <v>0.93485235129425792</v>
          </cell>
          <cell r="K31">
            <v>0.98409245484438024</v>
          </cell>
          <cell r="L31">
            <v>0.70182262381032523</v>
          </cell>
          <cell r="M31">
            <v>0.96252042615522126</v>
          </cell>
          <cell r="N31">
            <v>0.96106262086223837</v>
          </cell>
          <cell r="O31">
            <v>3.893737913776163E-2</v>
          </cell>
        </row>
        <row r="32">
          <cell r="B32">
            <v>0.99927059733654189</v>
          </cell>
          <cell r="C32">
            <v>0.98608360471034817</v>
          </cell>
          <cell r="D32">
            <v>1.0062755213869288</v>
          </cell>
          <cell r="E32">
            <v>0.99446777799986341</v>
          </cell>
          <cell r="F32">
            <v>0.99131341334908885</v>
          </cell>
          <cell r="G32">
            <v>0.99650293179545002</v>
          </cell>
          <cell r="H32">
            <v>0.99792012600244839</v>
          </cell>
          <cell r="I32">
            <v>0.99077293875186556</v>
          </cell>
          <cell r="J32">
            <v>0.99528113538511531</v>
          </cell>
          <cell r="K32">
            <v>1.0727611404377464</v>
          </cell>
          <cell r="L32">
            <v>0.79803020462333796</v>
          </cell>
          <cell r="M32">
            <v>0.72704262885870818</v>
          </cell>
          <cell r="N32">
            <v>0.95641542976473681</v>
          </cell>
          <cell r="O32">
            <v>4.3584570235263187E-2</v>
          </cell>
        </row>
        <row r="33">
          <cell r="B33">
            <v>1.036914581202127</v>
          </cell>
          <cell r="C33">
            <v>0.988497359173792</v>
          </cell>
          <cell r="D33">
            <v>0.99975518816743436</v>
          </cell>
          <cell r="E33">
            <v>-6.9537533014405961E-2</v>
          </cell>
          <cell r="F33">
            <v>0.86022550169097889</v>
          </cell>
          <cell r="G33">
            <v>0.93618502722878494</v>
          </cell>
          <cell r="H33">
            <v>0.83013021605749837</v>
          </cell>
          <cell r="I33">
            <v>0.91359828669949383</v>
          </cell>
          <cell r="J33">
            <v>0.90941999719037159</v>
          </cell>
          <cell r="K33">
            <v>0.96736506946495182</v>
          </cell>
          <cell r="L33">
            <v>0.81628718555787505</v>
          </cell>
          <cell r="M33">
            <v>1.0127721315267939</v>
          </cell>
          <cell r="N33">
            <v>0.85495453152984857</v>
          </cell>
          <cell r="O33">
            <v>0.14504546847015143</v>
          </cell>
        </row>
        <row r="34">
          <cell r="B34">
            <v>1.0025078874007596</v>
          </cell>
          <cell r="C34">
            <v>0.99409146660680059</v>
          </cell>
          <cell r="D34">
            <v>0.98397123927611263</v>
          </cell>
          <cell r="E34">
            <v>0.98473835070385918</v>
          </cell>
          <cell r="F34">
            <v>0.93868597224228834</v>
          </cell>
          <cell r="G34">
            <v>0.95891973183989931</v>
          </cell>
          <cell r="H34">
            <v>0.94816395221770933</v>
          </cell>
          <cell r="I34">
            <v>0.99246337342265278</v>
          </cell>
          <cell r="J34">
            <v>0.99143832575579116</v>
          </cell>
          <cell r="K34">
            <v>0.98850677370306683</v>
          </cell>
          <cell r="L34">
            <v>0.7349304820607977</v>
          </cell>
          <cell r="M34">
            <v>0.71997770810400052</v>
          </cell>
          <cell r="N34">
            <v>0.92578914695541792</v>
          </cell>
          <cell r="O34">
            <v>7.4210853044582081E-2</v>
          </cell>
        </row>
        <row r="35">
          <cell r="B35">
            <v>0.95852765018101294</v>
          </cell>
          <cell r="C35">
            <v>0.97112578279457962</v>
          </cell>
          <cell r="D35">
            <v>1.0691916311131637</v>
          </cell>
          <cell r="E35">
            <v>1.0610531210328737</v>
          </cell>
          <cell r="F35">
            <v>1.002785663051555</v>
          </cell>
          <cell r="G35">
            <v>0.99421459275590518</v>
          </cell>
          <cell r="H35">
            <v>1.0034830120719014</v>
          </cell>
          <cell r="I35">
            <v>1.0032264177306305</v>
          </cell>
          <cell r="J35">
            <v>0.95626208302208615</v>
          </cell>
          <cell r="K35">
            <v>0.98465812318603374</v>
          </cell>
          <cell r="L35">
            <v>1.0580252669327181</v>
          </cell>
          <cell r="M35">
            <v>0.8862405411288945</v>
          </cell>
          <cell r="N35">
            <v>0.99486129252422595</v>
          </cell>
          <cell r="O35">
            <v>5.1387074757740514E-3</v>
          </cell>
        </row>
        <row r="36">
          <cell r="B36">
            <v>1.0010863082235899</v>
          </cell>
          <cell r="C36">
            <v>0.99042466692742614</v>
          </cell>
          <cell r="D36">
            <v>0.99622947490871294</v>
          </cell>
          <cell r="E36">
            <v>0.99691902379412323</v>
          </cell>
          <cell r="F36">
            <v>0.99872155928835438</v>
          </cell>
          <cell r="G36">
            <v>0.98628693365554476</v>
          </cell>
          <cell r="H36">
            <v>0.99794573128584108</v>
          </cell>
          <cell r="I36">
            <v>0.98253890624904139</v>
          </cell>
          <cell r="J36">
            <v>1.0749801929439171</v>
          </cell>
          <cell r="K36">
            <v>1.2902892071001903</v>
          </cell>
          <cell r="L36">
            <v>0.68658018182552927</v>
          </cell>
          <cell r="M36">
            <v>0.79666338525791847</v>
          </cell>
          <cell r="N36">
            <v>0.93916187880475788</v>
          </cell>
          <cell r="O36">
            <v>6.0838121195242123E-2</v>
          </cell>
        </row>
        <row r="37">
          <cell r="B37" t="str">
            <v/>
          </cell>
          <cell r="C37" t="str">
            <v/>
          </cell>
          <cell r="D37" t="str">
            <v/>
          </cell>
          <cell r="E37" t="str">
            <v/>
          </cell>
          <cell r="F37" t="str">
            <v/>
          </cell>
          <cell r="G37" t="str">
            <v/>
          </cell>
          <cell r="H37" t="str">
            <v/>
          </cell>
          <cell r="I37" t="str">
            <v/>
          </cell>
          <cell r="J37" t="str">
            <v/>
          </cell>
          <cell r="K37" t="str">
            <v/>
          </cell>
          <cell r="L37" t="str">
            <v/>
          </cell>
          <cell r="M37" t="str">
            <v/>
          </cell>
        </row>
        <row r="48">
          <cell r="B48">
            <v>0.89904368615518371</v>
          </cell>
          <cell r="C48">
            <v>0.89216939239683735</v>
          </cell>
          <cell r="D48">
            <v>0.79193504736129905</v>
          </cell>
          <cell r="E48">
            <v>0.79307500271355702</v>
          </cell>
          <cell r="F48">
            <v>0.87938197073570046</v>
          </cell>
          <cell r="G48">
            <v>0.81313461771477036</v>
          </cell>
          <cell r="H48">
            <v>0.75946847111895643</v>
          </cell>
          <cell r="I48">
            <v>0.79283148903125611</v>
          </cell>
          <cell r="J48">
            <v>0.71179937952430206</v>
          </cell>
          <cell r="K48">
            <v>0.76183526164950643</v>
          </cell>
          <cell r="L48">
            <v>0.7286080970715203</v>
          </cell>
          <cell r="M48">
            <v>0.84500655043837547</v>
          </cell>
          <cell r="N48">
            <v>0.80592273365242739</v>
          </cell>
        </row>
        <row r="49">
          <cell r="B49">
            <v>1</v>
          </cell>
          <cell r="C49">
            <v>0.9</v>
          </cell>
          <cell r="D49">
            <v>0.8</v>
          </cell>
          <cell r="E49">
            <v>0.8</v>
          </cell>
          <cell r="F49">
            <v>0.9</v>
          </cell>
          <cell r="G49">
            <v>0.9</v>
          </cell>
          <cell r="H49">
            <v>1</v>
          </cell>
          <cell r="I49">
            <v>0.85</v>
          </cell>
          <cell r="J49">
            <v>0.8</v>
          </cell>
          <cell r="K49">
            <v>0.85</v>
          </cell>
          <cell r="L49">
            <v>0.7</v>
          </cell>
          <cell r="M49">
            <v>0.9</v>
          </cell>
          <cell r="N49">
            <v>0.8</v>
          </cell>
        </row>
        <row r="50">
          <cell r="B50">
            <v>0.7</v>
          </cell>
          <cell r="C50">
            <v>0.7</v>
          </cell>
          <cell r="D50">
            <v>0.6</v>
          </cell>
          <cell r="E50">
            <v>0.7</v>
          </cell>
          <cell r="F50">
            <v>0.7</v>
          </cell>
          <cell r="G50">
            <v>0.6</v>
          </cell>
          <cell r="H50">
            <v>0.7</v>
          </cell>
          <cell r="I50">
            <v>0.7</v>
          </cell>
          <cell r="J50">
            <v>0.5</v>
          </cell>
          <cell r="K50">
            <v>0.5</v>
          </cell>
          <cell r="L50">
            <v>0.5</v>
          </cell>
          <cell r="M50">
            <v>0.5</v>
          </cell>
          <cell r="N50">
            <v>0.614885155425696</v>
          </cell>
        </row>
        <row r="51">
          <cell r="B51">
            <v>1.1000000000000001</v>
          </cell>
          <cell r="C51">
            <v>1.1000000000000001</v>
          </cell>
          <cell r="D51">
            <v>1</v>
          </cell>
          <cell r="E51">
            <v>1</v>
          </cell>
          <cell r="F51">
            <v>1.1000000000000001</v>
          </cell>
          <cell r="G51">
            <v>1</v>
          </cell>
          <cell r="H51">
            <v>0.9</v>
          </cell>
          <cell r="I51">
            <v>1.1000000000000001</v>
          </cell>
          <cell r="J51">
            <v>1</v>
          </cell>
          <cell r="K51">
            <v>1</v>
          </cell>
          <cell r="L51">
            <v>0.86</v>
          </cell>
          <cell r="M51">
            <v>1</v>
          </cell>
          <cell r="N51">
            <v>1.0138035703178454</v>
          </cell>
        </row>
        <row r="52">
          <cell r="B52">
            <v>0.9</v>
          </cell>
          <cell r="C52">
            <v>0.9</v>
          </cell>
          <cell r="D52">
            <v>0.7</v>
          </cell>
          <cell r="E52">
            <v>0.7</v>
          </cell>
          <cell r="F52">
            <v>0.8</v>
          </cell>
          <cell r="G52">
            <v>0.7</v>
          </cell>
          <cell r="H52">
            <v>0.6</v>
          </cell>
          <cell r="I52">
            <v>0.7</v>
          </cell>
          <cell r="J52">
            <v>0.5</v>
          </cell>
          <cell r="K52">
            <v>0.63</v>
          </cell>
          <cell r="L52">
            <v>0.63</v>
          </cell>
          <cell r="M52">
            <v>0.9</v>
          </cell>
          <cell r="N52">
            <v>0.71956774662680778</v>
          </cell>
        </row>
        <row r="53">
          <cell r="B53">
            <v>0.9</v>
          </cell>
          <cell r="C53">
            <v>0.9</v>
          </cell>
          <cell r="D53">
            <v>0.8</v>
          </cell>
          <cell r="E53">
            <v>0.8</v>
          </cell>
          <cell r="F53">
            <v>0.9</v>
          </cell>
          <cell r="G53">
            <v>0.8</v>
          </cell>
          <cell r="H53">
            <v>0.7</v>
          </cell>
          <cell r="I53">
            <v>0.7</v>
          </cell>
          <cell r="J53">
            <v>0.8</v>
          </cell>
          <cell r="K53">
            <v>0.8</v>
          </cell>
          <cell r="L53">
            <v>0.8</v>
          </cell>
          <cell r="M53">
            <v>0.8</v>
          </cell>
          <cell r="N53">
            <v>0.80635753613214045</v>
          </cell>
        </row>
        <row r="54">
          <cell r="B54">
            <v>0.8</v>
          </cell>
          <cell r="C54">
            <v>0.8</v>
          </cell>
          <cell r="D54">
            <v>0.8</v>
          </cell>
          <cell r="E54">
            <v>0.8</v>
          </cell>
          <cell r="F54">
            <v>0.9</v>
          </cell>
          <cell r="G54">
            <v>0.9</v>
          </cell>
          <cell r="H54">
            <v>0.8</v>
          </cell>
          <cell r="I54">
            <v>0.8</v>
          </cell>
          <cell r="J54">
            <v>0.8</v>
          </cell>
          <cell r="K54">
            <v>0.8</v>
          </cell>
          <cell r="L54">
            <v>0.8</v>
          </cell>
          <cell r="M54">
            <v>0.9</v>
          </cell>
          <cell r="N54">
            <v>0.82418822712276418</v>
          </cell>
        </row>
        <row r="56">
          <cell r="B56">
            <v>0.99934796783307978</v>
          </cell>
          <cell r="C56">
            <v>0.99945846420448392</v>
          </cell>
          <cell r="D56">
            <v>0.99945872801082547</v>
          </cell>
          <cell r="E56">
            <v>0.99967437316834906</v>
          </cell>
          <cell r="F56">
            <v>0.99918141819298067</v>
          </cell>
          <cell r="G56">
            <v>0.99975766387980125</v>
          </cell>
          <cell r="H56">
            <v>0.99970579582230068</v>
          </cell>
          <cell r="I56">
            <v>0.99990293146961751</v>
          </cell>
          <cell r="J56">
            <v>1</v>
          </cell>
          <cell r="K56">
            <v>0.99904468740048824</v>
          </cell>
          <cell r="L56">
            <v>0.99906661999766655</v>
          </cell>
          <cell r="M56">
            <v>0.99989922402499243</v>
          </cell>
          <cell r="N56">
            <v>0.99955014935041564</v>
          </cell>
        </row>
        <row r="57">
          <cell r="B57">
            <v>0.99689440993788825</v>
          </cell>
          <cell r="C57">
            <v>0.99794450154162384</v>
          </cell>
          <cell r="D57">
            <v>0.99884792626728114</v>
          </cell>
          <cell r="E57">
            <v>0.9989847715736041</v>
          </cell>
          <cell r="F57">
            <v>0.99286442405708464</v>
          </cell>
          <cell r="G57">
            <v>0.99760765550239239</v>
          </cell>
          <cell r="H57">
            <v>0.99903567984570874</v>
          </cell>
          <cell r="I57">
            <v>1</v>
          </cell>
          <cell r="J57">
            <v>1</v>
          </cell>
          <cell r="K57">
            <v>0.99322362052274926</v>
          </cell>
          <cell r="L57">
            <v>0.99476439790575921</v>
          </cell>
          <cell r="M57">
            <v>0.99898887765419619</v>
          </cell>
          <cell r="N57">
            <v>0.99743852459016391</v>
          </cell>
        </row>
        <row r="58">
          <cell r="B58">
            <v>1</v>
          </cell>
          <cell r="C58">
            <v>1</v>
          </cell>
          <cell r="D58">
            <v>1</v>
          </cell>
          <cell r="E58">
            <v>1</v>
          </cell>
          <cell r="F58">
            <v>1</v>
          </cell>
          <cell r="G58">
            <v>1</v>
          </cell>
          <cell r="H58">
            <v>1</v>
          </cell>
          <cell r="I58">
            <v>1</v>
          </cell>
          <cell r="J58">
            <v>1</v>
          </cell>
          <cell r="K58">
            <v>1</v>
          </cell>
          <cell r="L58">
            <v>1</v>
          </cell>
          <cell r="M58">
            <v>1</v>
          </cell>
          <cell r="N58">
            <v>1</v>
          </cell>
        </row>
        <row r="59">
          <cell r="B59">
            <v>0.99922118380062308</v>
          </cell>
          <cell r="C59">
            <v>0.99935979513444306</v>
          </cell>
          <cell r="D59">
            <v>1</v>
          </cell>
          <cell r="E59">
            <v>1</v>
          </cell>
          <cell r="F59">
            <v>1</v>
          </cell>
          <cell r="G59">
            <v>1</v>
          </cell>
          <cell r="H59">
            <v>1</v>
          </cell>
          <cell r="I59">
            <v>1</v>
          </cell>
          <cell r="J59">
            <v>1</v>
          </cell>
          <cell r="K59">
            <v>1</v>
          </cell>
          <cell r="L59">
            <v>1</v>
          </cell>
          <cell r="M59">
            <v>1</v>
          </cell>
          <cell r="N59">
            <v>0.99987559868134601</v>
          </cell>
        </row>
        <row r="60">
          <cell r="B60">
            <v>0.99905437352245863</v>
          </cell>
          <cell r="C60">
            <v>0.99895452169367482</v>
          </cell>
          <cell r="D60">
            <v>0.99814585908529052</v>
          </cell>
          <cell r="E60">
            <v>0.99904489016236864</v>
          </cell>
          <cell r="F60">
            <v>1</v>
          </cell>
          <cell r="G60">
            <v>1</v>
          </cell>
          <cell r="H60">
            <v>1</v>
          </cell>
          <cell r="I60">
            <v>1</v>
          </cell>
          <cell r="J60">
            <v>1</v>
          </cell>
          <cell r="K60">
            <v>0.99902439024390244</v>
          </cell>
          <cell r="L60">
            <v>1</v>
          </cell>
          <cell r="M60">
            <v>1</v>
          </cell>
          <cell r="N60">
            <v>0.99955562737335379</v>
          </cell>
        </row>
        <row r="61">
          <cell r="B61">
            <v>1</v>
          </cell>
          <cell r="C61">
            <v>1</v>
          </cell>
          <cell r="D61">
            <v>1</v>
          </cell>
          <cell r="E61">
            <v>1</v>
          </cell>
          <cell r="F61">
            <v>1</v>
          </cell>
          <cell r="G61">
            <v>1</v>
          </cell>
          <cell r="H61">
            <v>0.99914346895074946</v>
          </cell>
          <cell r="I61">
            <v>0.999</v>
          </cell>
          <cell r="J61">
            <v>1</v>
          </cell>
          <cell r="K61">
            <v>1</v>
          </cell>
          <cell r="L61">
            <v>1</v>
          </cell>
          <cell r="M61">
            <v>1</v>
          </cell>
          <cell r="N61">
            <v>0.99987095664143155</v>
          </cell>
        </row>
        <row r="62">
          <cell r="B62">
            <v>1</v>
          </cell>
          <cell r="C62">
            <v>1</v>
          </cell>
          <cell r="D62">
            <v>1</v>
          </cell>
          <cell r="E62">
            <v>1</v>
          </cell>
          <cell r="F62">
            <v>0.99945975148568345</v>
          </cell>
          <cell r="G62">
            <v>1</v>
          </cell>
          <cell r="H62">
            <v>1</v>
          </cell>
          <cell r="I62">
            <v>1</v>
          </cell>
          <cell r="J62">
            <v>1</v>
          </cell>
          <cell r="K62">
            <v>1</v>
          </cell>
          <cell r="L62">
            <v>0.99818071558520316</v>
          </cell>
          <cell r="M62">
            <v>1</v>
          </cell>
          <cell r="N62">
            <v>0.99982635874283732</v>
          </cell>
        </row>
        <row r="73">
          <cell r="B73">
            <v>0.2</v>
          </cell>
          <cell r="C73">
            <v>0.2</v>
          </cell>
          <cell r="D73">
            <v>0.2</v>
          </cell>
          <cell r="E73">
            <v>0.2</v>
          </cell>
          <cell r="F73">
            <v>0.2</v>
          </cell>
          <cell r="G73">
            <v>0.2</v>
          </cell>
          <cell r="H73">
            <v>0.2</v>
          </cell>
          <cell r="I73">
            <v>0.2</v>
          </cell>
          <cell r="J73">
            <v>0.2</v>
          </cell>
          <cell r="K73">
            <v>0.2</v>
          </cell>
          <cell r="L73">
            <v>0.2</v>
          </cell>
          <cell r="M73">
            <v>0.3</v>
          </cell>
          <cell r="N73">
            <v>0.20761355670389134</v>
          </cell>
        </row>
        <row r="74">
          <cell r="B74">
            <v>0.1</v>
          </cell>
          <cell r="C74">
            <v>0.2</v>
          </cell>
          <cell r="D74">
            <v>0.2</v>
          </cell>
          <cell r="E74">
            <v>0.2</v>
          </cell>
          <cell r="F74">
            <v>0.2</v>
          </cell>
          <cell r="G74">
            <v>0.2</v>
          </cell>
          <cell r="H74">
            <v>0.2</v>
          </cell>
          <cell r="I74">
            <v>0.2</v>
          </cell>
          <cell r="J74">
            <v>0.3</v>
          </cell>
          <cell r="K74">
            <v>0.2</v>
          </cell>
          <cell r="L74">
            <v>0.2</v>
          </cell>
          <cell r="M74">
            <v>0.2</v>
          </cell>
          <cell r="N74">
            <v>0.20235263950767654</v>
          </cell>
        </row>
        <row r="75">
          <cell r="B75">
            <v>0.2</v>
          </cell>
          <cell r="C75">
            <v>0.2</v>
          </cell>
          <cell r="D75">
            <v>0.2</v>
          </cell>
          <cell r="E75">
            <v>0.2</v>
          </cell>
          <cell r="F75">
            <v>0.2</v>
          </cell>
          <cell r="G75">
            <v>0.2</v>
          </cell>
          <cell r="H75">
            <v>0.2</v>
          </cell>
          <cell r="I75">
            <v>0.2</v>
          </cell>
          <cell r="J75">
            <v>0.2</v>
          </cell>
          <cell r="K75">
            <v>0.2</v>
          </cell>
          <cell r="L75">
            <v>0.2</v>
          </cell>
          <cell r="M75">
            <v>0.3</v>
          </cell>
          <cell r="N75">
            <v>0.20620584244428158</v>
          </cell>
        </row>
        <row r="76">
          <cell r="B76">
            <v>0.2</v>
          </cell>
          <cell r="C76">
            <v>0.2</v>
          </cell>
          <cell r="D76">
            <v>0.2</v>
          </cell>
          <cell r="E76">
            <v>0.2</v>
          </cell>
          <cell r="F76">
            <v>0.2</v>
          </cell>
          <cell r="G76">
            <v>0.2</v>
          </cell>
          <cell r="H76">
            <v>0.1</v>
          </cell>
          <cell r="I76">
            <v>0.2</v>
          </cell>
          <cell r="J76">
            <v>0.2</v>
          </cell>
          <cell r="K76">
            <v>0.2</v>
          </cell>
          <cell r="L76">
            <v>0.2</v>
          </cell>
          <cell r="M76">
            <v>0.2</v>
          </cell>
          <cell r="N76">
            <v>0.19255426929528807</v>
          </cell>
        </row>
        <row r="77">
          <cell r="B77">
            <v>0.3</v>
          </cell>
          <cell r="C77">
            <v>0.3</v>
          </cell>
          <cell r="D77">
            <v>0.3</v>
          </cell>
          <cell r="E77">
            <v>0.3</v>
          </cell>
          <cell r="F77">
            <v>0.2</v>
          </cell>
          <cell r="G77">
            <v>0.2</v>
          </cell>
          <cell r="H77">
            <v>0.2</v>
          </cell>
          <cell r="I77">
            <v>0.3</v>
          </cell>
          <cell r="J77">
            <v>0.3</v>
          </cell>
          <cell r="K77">
            <v>0.2</v>
          </cell>
          <cell r="L77">
            <v>0.3</v>
          </cell>
          <cell r="M77">
            <v>0.3</v>
          </cell>
          <cell r="N77">
            <v>0.26520557848367249</v>
          </cell>
        </row>
        <row r="78">
          <cell r="B78">
            <v>0.3</v>
          </cell>
          <cell r="C78">
            <v>0.3</v>
          </cell>
          <cell r="D78">
            <v>0.2</v>
          </cell>
          <cell r="E78">
            <v>0.3</v>
          </cell>
          <cell r="F78">
            <v>0.3</v>
          </cell>
          <cell r="G78">
            <v>0.3</v>
          </cell>
          <cell r="H78">
            <v>0.3</v>
          </cell>
          <cell r="I78">
            <v>0.3</v>
          </cell>
          <cell r="J78">
            <v>0.3</v>
          </cell>
          <cell r="K78">
            <v>0.3</v>
          </cell>
          <cell r="L78">
            <v>0.3</v>
          </cell>
          <cell r="M78">
            <v>0.4</v>
          </cell>
          <cell r="N78">
            <v>0.29684737813423623</v>
          </cell>
        </row>
        <row r="79">
          <cell r="B79">
            <v>0.2</v>
          </cell>
          <cell r="C79">
            <v>0.2</v>
          </cell>
          <cell r="D79">
            <v>0.2</v>
          </cell>
          <cell r="E79">
            <v>0.2</v>
          </cell>
          <cell r="F79">
            <v>0.2</v>
          </cell>
          <cell r="G79">
            <v>0.2</v>
          </cell>
          <cell r="H79">
            <v>0.2</v>
          </cell>
          <cell r="I79">
            <v>0.2</v>
          </cell>
          <cell r="J79">
            <v>0.2</v>
          </cell>
          <cell r="K79">
            <v>0.2</v>
          </cell>
          <cell r="L79">
            <v>0.2</v>
          </cell>
          <cell r="M79">
            <v>0.2</v>
          </cell>
          <cell r="N79">
            <v>0.2</v>
          </cell>
        </row>
        <row r="81">
          <cell r="B81">
            <v>0.99873400490062614</v>
          </cell>
          <cell r="C81">
            <v>0.99867353847429285</v>
          </cell>
          <cell r="D81">
            <v>0.99847765193033733</v>
          </cell>
          <cell r="E81">
            <v>0.99919949441752687</v>
          </cell>
          <cell r="F81">
            <v>0.99937496527584868</v>
          </cell>
          <cell r="G81">
            <v>0.99913023388554423</v>
          </cell>
          <cell r="H81">
            <v>0.99944501090618099</v>
          </cell>
          <cell r="I81">
            <v>0.9993153837982035</v>
          </cell>
          <cell r="J81">
            <v>0.99929011190417805</v>
          </cell>
          <cell r="K81">
            <v>0.99929974713090841</v>
          </cell>
          <cell r="L81">
            <v>0.99930686206555108</v>
          </cell>
          <cell r="M81">
            <v>0.99915215160124349</v>
          </cell>
          <cell r="N81">
            <v>0.99912685712732596</v>
          </cell>
        </row>
        <row r="82">
          <cell r="B82">
            <v>0.99829931972789121</v>
          </cell>
          <cell r="C82">
            <v>0.99870003249918748</v>
          </cell>
          <cell r="D82">
            <v>0.99872773536895676</v>
          </cell>
          <cell r="E82">
            <v>0.99907890696960389</v>
          </cell>
          <cell r="F82">
            <v>0.99867994719788789</v>
          </cell>
          <cell r="G82">
            <v>0.99699228455603506</v>
          </cell>
          <cell r="H82">
            <v>0.99912772585669785</v>
          </cell>
          <cell r="I82">
            <v>0.99878222041810427</v>
          </cell>
          <cell r="J82">
            <v>0.99913588248001728</v>
          </cell>
          <cell r="K82">
            <v>0.99860302677532009</v>
          </cell>
          <cell r="L82">
            <v>0.99974921630094049</v>
          </cell>
          <cell r="M82">
            <v>0.9974680630682472</v>
          </cell>
          <cell r="N82">
            <v>0.99861106659401477</v>
          </cell>
        </row>
        <row r="83">
          <cell r="B83">
            <v>0.99898636196092883</v>
          </cell>
          <cell r="C83">
            <v>0.99762932859199049</v>
          </cell>
          <cell r="D83">
            <v>0.99868314424635329</v>
          </cell>
          <cell r="E83">
            <v>0.99936840205720467</v>
          </cell>
          <cell r="F83">
            <v>0.99951380785686506</v>
          </cell>
          <cell r="G83">
            <v>0.99897902357527379</v>
          </cell>
          <cell r="H83">
            <v>0.99964103024320206</v>
          </cell>
          <cell r="I83">
            <v>0.99934985778138963</v>
          </cell>
          <cell r="J83">
            <v>0.99849036497646748</v>
          </cell>
          <cell r="K83">
            <v>0.99983123787022188</v>
          </cell>
          <cell r="L83">
            <v>0.99988938053097343</v>
          </cell>
          <cell r="M83">
            <v>0.99924604171902487</v>
          </cell>
          <cell r="N83">
            <v>0.9991187984465898</v>
          </cell>
        </row>
        <row r="84">
          <cell r="B84">
            <v>0.99968703544323601</v>
          </cell>
          <cell r="C84">
            <v>0.99948307056086849</v>
          </cell>
          <cell r="D84">
            <v>0.99940319885414175</v>
          </cell>
          <cell r="E84">
            <v>0.99945259470111669</v>
          </cell>
          <cell r="F84">
            <v>1</v>
          </cell>
          <cell r="G84">
            <v>1</v>
          </cell>
          <cell r="H84">
            <v>1</v>
          </cell>
          <cell r="I84">
            <v>0.99972514887769126</v>
          </cell>
          <cell r="J84">
            <v>1</v>
          </cell>
          <cell r="K84">
            <v>0.99968381112984828</v>
          </cell>
          <cell r="L84">
            <v>1</v>
          </cell>
          <cell r="M84">
            <v>0.99990170057996652</v>
          </cell>
          <cell r="N84">
            <v>0.99977578102941422</v>
          </cell>
        </row>
        <row r="85">
          <cell r="B85">
            <v>0.99791909861442418</v>
          </cell>
          <cell r="C85">
            <v>0.99801556217034837</v>
          </cell>
          <cell r="D85">
            <v>0.99714194982534132</v>
          </cell>
          <cell r="E85">
            <v>0.99875500222321034</v>
          </cell>
          <cell r="F85">
            <v>0.99929698141394618</v>
          </cell>
          <cell r="G85">
            <v>0.99908616187989552</v>
          </cell>
          <cell r="H85">
            <v>0.99931999222848256</v>
          </cell>
          <cell r="I85">
            <v>0.99901199083846048</v>
          </cell>
          <cell r="J85">
            <v>0.9992994582477116</v>
          </cell>
          <cell r="K85">
            <v>0.99887159716018614</v>
          </cell>
          <cell r="L85">
            <v>0.99854262812727712</v>
          </cell>
          <cell r="M85">
            <v>0.99898255074528153</v>
          </cell>
          <cell r="N85">
            <v>0.99871699642109524</v>
          </cell>
        </row>
        <row r="86">
          <cell r="B86">
            <v>0.9981673306772908</v>
          </cell>
          <cell r="C86">
            <v>0.99869045670322476</v>
          </cell>
          <cell r="D86">
            <v>0.99850015787811808</v>
          </cell>
          <cell r="E86">
            <v>0.99896040071826864</v>
          </cell>
          <cell r="F86">
            <v>0.99894108586830954</v>
          </cell>
          <cell r="G86">
            <v>0.99930771893388715</v>
          </cell>
          <cell r="H86">
            <v>0.99914009789654712</v>
          </cell>
          <cell r="I86">
            <v>0.99937456567060456</v>
          </cell>
          <cell r="J86">
            <v>0.99924607961399281</v>
          </cell>
          <cell r="K86">
            <v>0.9993641710379908</v>
          </cell>
          <cell r="L86">
            <v>0.99943899018232818</v>
          </cell>
          <cell r="M86">
            <v>0.99975381585425893</v>
          </cell>
          <cell r="N86">
            <v>0.9990564335965143</v>
          </cell>
        </row>
        <row r="87">
          <cell r="B87">
            <v>0.99980984978132725</v>
          </cell>
          <cell r="C87">
            <v>1</v>
          </cell>
          <cell r="D87">
            <v>0.99980721033352615</v>
          </cell>
          <cell r="E87">
            <v>1</v>
          </cell>
          <cell r="F87">
            <v>0.9998160412067697</v>
          </cell>
          <cell r="G87">
            <v>0.99990785957799688</v>
          </cell>
          <cell r="H87">
            <v>0.99963340420851965</v>
          </cell>
          <cell r="I87">
            <v>0.998</v>
          </cell>
          <cell r="J87">
            <v>0.99960660896931552</v>
          </cell>
          <cell r="K87">
            <v>0.99962504686914133</v>
          </cell>
          <cell r="L87">
            <v>0.99917539374948461</v>
          </cell>
          <cell r="M87">
            <v>0.99952486537852392</v>
          </cell>
          <cell r="N87">
            <v>0.99971010691533047</v>
          </cell>
        </row>
        <row r="98">
          <cell r="B98">
            <v>8.3333333333333329E-2</v>
          </cell>
          <cell r="C98">
            <v>8.3333333333333329E-2</v>
          </cell>
          <cell r="D98">
            <v>8.3333333333333329E-2</v>
          </cell>
          <cell r="E98">
            <v>0.10331908157528774</v>
          </cell>
          <cell r="F98">
            <v>8.8733114002292987E-2</v>
          </cell>
          <cell r="G98">
            <v>8.3333333333333329E-2</v>
          </cell>
          <cell r="H98">
            <v>8.3333333333333315E-2</v>
          </cell>
          <cell r="I98">
            <v>8.3333333333333329E-2</v>
          </cell>
          <cell r="J98">
            <v>8.3333333333333329E-2</v>
          </cell>
          <cell r="K98">
            <v>8.3333333333333329E-2</v>
          </cell>
          <cell r="L98">
            <v>8.3333333333333329E-2</v>
          </cell>
          <cell r="M98">
            <v>8.3333333333333343E-2</v>
          </cell>
          <cell r="N98">
            <v>0.10341998050772348</v>
          </cell>
        </row>
        <row r="99">
          <cell r="B99">
            <v>8.3333333333333329E-2</v>
          </cell>
          <cell r="C99">
            <v>8.3333333333333329E-2</v>
          </cell>
          <cell r="D99">
            <v>8.3333333333333329E-2</v>
          </cell>
          <cell r="E99">
            <v>8.3333333333333329E-2</v>
          </cell>
          <cell r="F99">
            <v>0.125</v>
          </cell>
          <cell r="G99">
            <v>8.3333333333333329E-2</v>
          </cell>
          <cell r="H99">
            <v>8.3333333333333329E-2</v>
          </cell>
          <cell r="I99">
            <v>8.3333333333333329E-2</v>
          </cell>
          <cell r="J99">
            <v>8.3333333333333329E-2</v>
          </cell>
          <cell r="K99">
            <v>8.3333333333333329E-2</v>
          </cell>
          <cell r="L99">
            <v>8.3333333333333329E-2</v>
          </cell>
          <cell r="M99">
            <v>8.3333333333333329E-2</v>
          </cell>
          <cell r="N99">
            <v>0.10259196311961043</v>
          </cell>
        </row>
        <row r="100">
          <cell r="B100">
            <v>8.3333333333333329E-2</v>
          </cell>
          <cell r="C100">
            <v>8.3333333333333329E-2</v>
          </cell>
          <cell r="D100">
            <v>8.3333333333333329E-2</v>
          </cell>
          <cell r="E100">
            <v>0.125</v>
          </cell>
          <cell r="F100">
            <v>8.3333333333333329E-2</v>
          </cell>
          <cell r="G100">
            <v>8.3333333333333329E-2</v>
          </cell>
          <cell r="H100">
            <v>8.3333333333333329E-2</v>
          </cell>
          <cell r="I100">
            <v>8.3333333333333329E-2</v>
          </cell>
          <cell r="J100">
            <v>8.3333333333333329E-2</v>
          </cell>
          <cell r="K100">
            <v>8.3333333333333329E-2</v>
          </cell>
          <cell r="L100">
            <v>8.3333333333333329E-2</v>
          </cell>
          <cell r="M100">
            <v>8.3333333333333329E-2</v>
          </cell>
          <cell r="N100">
            <v>0.10558066564566135</v>
          </cell>
        </row>
        <row r="101">
          <cell r="B101">
            <v>8.3333333333333329E-2</v>
          </cell>
          <cell r="C101">
            <v>8.3333333333333329E-2</v>
          </cell>
          <cell r="D101">
            <v>8.3333333333333329E-2</v>
          </cell>
          <cell r="E101">
            <v>8.3333333333333329E-2</v>
          </cell>
          <cell r="F101">
            <v>8.3333333333333329E-2</v>
          </cell>
          <cell r="G101">
            <v>8.3333333333333329E-2</v>
          </cell>
          <cell r="H101">
            <v>8.3333333333333329E-2</v>
          </cell>
          <cell r="I101">
            <v>8.3333333333333329E-2</v>
          </cell>
          <cell r="J101">
            <v>8.3333333333333329E-2</v>
          </cell>
          <cell r="K101">
            <v>8.3333333333333329E-2</v>
          </cell>
          <cell r="L101">
            <v>8.3333333333333329E-2</v>
          </cell>
          <cell r="M101">
            <v>8.3333333333333329E-2</v>
          </cell>
          <cell r="N101">
            <v>0.10527069115559014</v>
          </cell>
        </row>
        <row r="102">
          <cell r="B102">
            <v>8.3333333333333329E-2</v>
          </cell>
          <cell r="C102">
            <v>8.3333333333333329E-2</v>
          </cell>
          <cell r="D102">
            <v>8.3333333333333329E-2</v>
          </cell>
          <cell r="E102">
            <v>0.125</v>
          </cell>
          <cell r="F102">
            <v>8.3333333333333329E-2</v>
          </cell>
          <cell r="G102">
            <v>8.3333333333333329E-2</v>
          </cell>
          <cell r="H102">
            <v>8.3333333333333329E-2</v>
          </cell>
          <cell r="I102">
            <v>8.3333333333333329E-2</v>
          </cell>
          <cell r="J102">
            <v>8.3333333333333329E-2</v>
          </cell>
          <cell r="K102">
            <v>8.3333333333333329E-2</v>
          </cell>
          <cell r="L102">
            <v>8.3333333333333329E-2</v>
          </cell>
          <cell r="M102">
            <v>8.3333333333333329E-2</v>
          </cell>
          <cell r="N102">
            <v>0.10516068649228584</v>
          </cell>
        </row>
        <row r="103">
          <cell r="B103">
            <v>8.3333333333333329E-2</v>
          </cell>
          <cell r="C103">
            <v>8.3333333333333329E-2</v>
          </cell>
          <cell r="D103">
            <v>8.3333333333333329E-2</v>
          </cell>
          <cell r="E103">
            <v>8.3333333333333329E-2</v>
          </cell>
          <cell r="F103">
            <v>8.3333333333333329E-2</v>
          </cell>
          <cell r="G103">
            <v>8.3333333333333329E-2</v>
          </cell>
          <cell r="H103">
            <v>8.3333333333333329E-2</v>
          </cell>
          <cell r="I103">
            <v>8.3333333333333329E-2</v>
          </cell>
          <cell r="J103">
            <v>8.3333333333333329E-2</v>
          </cell>
          <cell r="K103">
            <v>8.3333333333333329E-2</v>
          </cell>
          <cell r="L103">
            <v>8.3333333333333329E-2</v>
          </cell>
          <cell r="M103">
            <v>8.3333333333333329E-2</v>
          </cell>
          <cell r="N103">
            <v>0.10185989979719177</v>
          </cell>
        </row>
        <row r="104">
          <cell r="B104">
            <v>8.3333333333333329E-2</v>
          </cell>
          <cell r="C104">
            <v>8.3333333333333329E-2</v>
          </cell>
          <cell r="D104">
            <v>8.3333333333333329E-2</v>
          </cell>
          <cell r="E104">
            <v>8.3333333333333329E-2</v>
          </cell>
          <cell r="F104">
            <v>8.3333333333333329E-2</v>
          </cell>
          <cell r="G104">
            <v>8.3333333333333329E-2</v>
          </cell>
          <cell r="H104">
            <v>8.3333333333333329E-2</v>
          </cell>
          <cell r="I104">
            <v>8.3333333333333329E-2</v>
          </cell>
          <cell r="J104">
            <v>8.3333333333333329E-2</v>
          </cell>
          <cell r="K104">
            <v>8.3333333333333329E-2</v>
          </cell>
          <cell r="L104">
            <v>8.3333333333333329E-2</v>
          </cell>
          <cell r="M104">
            <v>8.3333333333333329E-2</v>
          </cell>
          <cell r="N104">
            <v>9.8841236264250537E-2</v>
          </cell>
        </row>
        <row r="106">
          <cell r="B106">
            <v>0.99804950807446291</v>
          </cell>
          <cell r="C106">
            <v>0.99830815709969789</v>
          </cell>
          <cell r="D106">
            <v>0.99806873977086741</v>
          </cell>
          <cell r="E106">
            <v>0.99846140189957688</v>
          </cell>
          <cell r="F106">
            <v>0.99778675041124565</v>
          </cell>
          <cell r="G106">
            <v>0.99824231010671693</v>
          </cell>
          <cell r="H106">
            <v>0.99840051183621237</v>
          </cell>
          <cell r="I106">
            <v>0.99838074764789642</v>
          </cell>
          <cell r="J106">
            <v>0.99746254967899728</v>
          </cell>
          <cell r="K106">
            <v>0.99876012564060179</v>
          </cell>
          <cell r="L106">
            <v>0.9984788453374841</v>
          </cell>
          <cell r="M106">
            <v>0.99785095068113938</v>
          </cell>
          <cell r="N106">
            <v>0.99819634377483846</v>
          </cell>
        </row>
        <row r="107">
          <cell r="B107">
            <v>0.99809834284161913</v>
          </cell>
          <cell r="C107">
            <v>0.99803857469761359</v>
          </cell>
          <cell r="D107">
            <v>0.99645012424565138</v>
          </cell>
          <cell r="E107">
            <v>0.9967618486900206</v>
          </cell>
          <cell r="F107">
            <v>0.99538426032771754</v>
          </cell>
          <cell r="G107">
            <v>0.99378546338827345</v>
          </cell>
          <cell r="H107">
            <v>0.99591169255928047</v>
          </cell>
          <cell r="I107">
            <v>0.99822930500221341</v>
          </cell>
          <cell r="J107">
            <v>0.99421547360809837</v>
          </cell>
          <cell r="K107">
            <v>0.99660479855138073</v>
          </cell>
          <cell r="L107">
            <v>0.99802872430301326</v>
          </cell>
          <cell r="M107">
            <v>0.99799297541394882</v>
          </cell>
          <cell r="N107">
            <v>0.99659886481591908</v>
          </cell>
        </row>
        <row r="108">
          <cell r="B108">
            <v>0.99930699930699929</v>
          </cell>
          <cell r="C108">
            <v>0.999113160695282</v>
          </cell>
          <cell r="D108">
            <v>0.99919126566922767</v>
          </cell>
          <cell r="E108">
            <v>0.99982662968099856</v>
          </cell>
          <cell r="F108">
            <v>0.99942140790742529</v>
          </cell>
          <cell r="G108">
            <v>1</v>
          </cell>
          <cell r="H108">
            <v>0.99981985227886871</v>
          </cell>
          <cell r="I108">
            <v>0.99983834464920784</v>
          </cell>
          <cell r="J108">
            <v>0.99982406755805775</v>
          </cell>
          <cell r="K108">
            <v>1</v>
          </cell>
          <cell r="L108">
            <v>1</v>
          </cell>
          <cell r="M108">
            <v>0.99949622166246854</v>
          </cell>
          <cell r="N108">
            <v>0.99966128833600199</v>
          </cell>
        </row>
        <row r="109">
          <cell r="B109">
            <v>1</v>
          </cell>
          <cell r="C109">
            <v>0.99943640804057865</v>
          </cell>
          <cell r="D109">
            <v>0.99918189255522227</v>
          </cell>
          <cell r="E109">
            <v>0.99772675608092753</v>
          </cell>
          <cell r="F109">
            <v>1</v>
          </cell>
          <cell r="G109">
            <v>1</v>
          </cell>
          <cell r="H109">
            <v>0.999</v>
          </cell>
          <cell r="I109">
            <v>0.999</v>
          </cell>
          <cell r="J109">
            <v>1</v>
          </cell>
          <cell r="K109">
            <v>1</v>
          </cell>
          <cell r="L109">
            <v>0.99955781560910895</v>
          </cell>
          <cell r="M109">
            <v>0.99957779185138274</v>
          </cell>
          <cell r="N109">
            <v>0.99958303874113952</v>
          </cell>
        </row>
        <row r="110">
          <cell r="B110">
            <v>0.99590300077510796</v>
          </cell>
          <cell r="C110">
            <v>0.99627497460209957</v>
          </cell>
          <cell r="D110">
            <v>0.99690650779101742</v>
          </cell>
          <cell r="E110">
            <v>0.99827635736857223</v>
          </cell>
          <cell r="F110">
            <v>0.998507314160613</v>
          </cell>
          <cell r="G110">
            <v>0.99833923826395043</v>
          </cell>
          <cell r="H110">
            <v>0.99772808800669621</v>
          </cell>
          <cell r="I110">
            <v>0.99715133531157274</v>
          </cell>
          <cell r="J110">
            <v>0.99771662059848576</v>
          </cell>
          <cell r="K110">
            <v>0.99808856323669959</v>
          </cell>
          <cell r="L110">
            <v>0.99770671423111223</v>
          </cell>
          <cell r="M110">
            <v>0.99776580365356815</v>
          </cell>
          <cell r="N110">
            <v>0.99755008197802608</v>
          </cell>
        </row>
        <row r="111">
          <cell r="B111">
            <v>0.9965771932985048</v>
          </cell>
          <cell r="C111">
            <v>0.99837925445705022</v>
          </cell>
          <cell r="D111">
            <v>0.99783588818755631</v>
          </cell>
          <cell r="E111">
            <v>0.99777332442663103</v>
          </cell>
          <cell r="F111">
            <v>0.99773806831033707</v>
          </cell>
          <cell r="G111">
            <v>0.99856203779786357</v>
          </cell>
          <cell r="H111">
            <v>0.99847421422032345</v>
          </cell>
          <cell r="I111">
            <v>0.99853961299744431</v>
          </cell>
          <cell r="J111">
            <v>0.99810713609691459</v>
          </cell>
          <cell r="K111">
            <v>0.99883743460569652</v>
          </cell>
          <cell r="L111">
            <v>0.99828962371721774</v>
          </cell>
          <cell r="M111">
            <v>0.99946294307196559</v>
          </cell>
          <cell r="N111">
            <v>0.9981442297686357</v>
          </cell>
        </row>
        <row r="112">
          <cell r="B112">
            <v>0.9997852233676976</v>
          </cell>
          <cell r="C112">
            <v>0.99981078524124878</v>
          </cell>
          <cell r="D112">
            <v>0.99938106044976271</v>
          </cell>
          <cell r="E112">
            <v>0.99962257029628232</v>
          </cell>
          <cell r="F112">
            <v>0.99474003641513253</v>
          </cell>
          <cell r="G112">
            <v>0.99766206163655691</v>
          </cell>
          <cell r="H112">
            <v>0.99855746113159161</v>
          </cell>
          <cell r="I112">
            <v>0.99769337228971244</v>
          </cell>
          <cell r="J112">
            <v>0.99426537472809962</v>
          </cell>
          <cell r="K112">
            <v>0.99901510177281683</v>
          </cell>
          <cell r="L112">
            <v>0.99774977497749773</v>
          </cell>
          <cell r="M112">
            <v>0.99451795841209834</v>
          </cell>
          <cell r="N112">
            <v>0.99775883838383839</v>
          </cell>
        </row>
        <row r="130">
          <cell r="B130">
            <v>11.06</v>
          </cell>
          <cell r="C130">
            <v>10.510071942446041</v>
          </cell>
          <cell r="D130">
            <v>11.296348314606742</v>
          </cell>
          <cell r="E130">
            <v>11.3</v>
          </cell>
          <cell r="F130">
            <v>11.78</v>
          </cell>
          <cell r="G130">
            <v>11.32</v>
          </cell>
          <cell r="H130">
            <v>11.89</v>
          </cell>
          <cell r="I130">
            <v>11.8</v>
          </cell>
          <cell r="J130">
            <v>12.1</v>
          </cell>
          <cell r="K130">
            <v>12.3</v>
          </cell>
          <cell r="L130">
            <v>11.3</v>
          </cell>
          <cell r="M130">
            <v>12.1</v>
          </cell>
          <cell r="N130">
            <v>11.553211890925349</v>
          </cell>
        </row>
        <row r="131">
          <cell r="B131">
            <v>12.5</v>
          </cell>
          <cell r="C131">
            <v>9.3000000000000007</v>
          </cell>
          <cell r="D131">
            <v>12.5</v>
          </cell>
          <cell r="E131">
            <v>12.5</v>
          </cell>
          <cell r="F131">
            <v>11.9</v>
          </cell>
          <cell r="G131">
            <v>11.6</v>
          </cell>
          <cell r="H131">
            <v>13</v>
          </cell>
          <cell r="I131">
            <v>12.69</v>
          </cell>
          <cell r="J131">
            <v>12.8</v>
          </cell>
          <cell r="K131">
            <v>12.5</v>
          </cell>
          <cell r="L131">
            <v>12.8</v>
          </cell>
          <cell r="M131">
            <v>13.2</v>
          </cell>
          <cell r="N131">
            <v>12.282454954954954</v>
          </cell>
        </row>
        <row r="132">
          <cell r="B132">
            <v>10.130000000000001</v>
          </cell>
          <cell r="C132">
            <v>11.2</v>
          </cell>
          <cell r="D132">
            <v>12</v>
          </cell>
          <cell r="E132">
            <v>10.199999999999999</v>
          </cell>
          <cell r="F132">
            <v>11.3</v>
          </cell>
          <cell r="G132">
            <v>9.5</v>
          </cell>
          <cell r="H132">
            <v>9.6</v>
          </cell>
          <cell r="I132">
            <v>10.81</v>
          </cell>
          <cell r="J132">
            <v>11</v>
          </cell>
          <cell r="K132">
            <v>11.1</v>
          </cell>
          <cell r="L132">
            <v>8.4</v>
          </cell>
          <cell r="M132">
            <v>11.1</v>
          </cell>
          <cell r="N132">
            <v>10.507722165474974</v>
          </cell>
        </row>
        <row r="133">
          <cell r="B133">
            <v>10.4</v>
          </cell>
          <cell r="C133">
            <v>10.1</v>
          </cell>
          <cell r="D133">
            <v>11.7</v>
          </cell>
          <cell r="E133">
            <v>11.4</v>
          </cell>
          <cell r="F133">
            <v>11</v>
          </cell>
          <cell r="G133">
            <v>11.6</v>
          </cell>
          <cell r="H133">
            <v>11.9</v>
          </cell>
          <cell r="I133">
            <v>12.19</v>
          </cell>
          <cell r="J133">
            <v>12</v>
          </cell>
          <cell r="K133">
            <v>12</v>
          </cell>
          <cell r="L133">
            <v>12.5</v>
          </cell>
          <cell r="M133">
            <v>11.9</v>
          </cell>
          <cell r="N133">
            <v>11.576229749631812</v>
          </cell>
        </row>
        <row r="134">
          <cell r="B134">
            <v>10.7</v>
          </cell>
          <cell r="C134">
            <v>10.8</v>
          </cell>
          <cell r="D134">
            <v>10.9</v>
          </cell>
          <cell r="E134">
            <v>11.1</v>
          </cell>
          <cell r="F134">
            <v>11.7</v>
          </cell>
          <cell r="G134">
            <v>12.5</v>
          </cell>
          <cell r="H134">
            <v>12.8</v>
          </cell>
          <cell r="I134">
            <v>11.7</v>
          </cell>
          <cell r="J134">
            <v>12.6</v>
          </cell>
          <cell r="K134">
            <v>12.2</v>
          </cell>
          <cell r="L134">
            <v>12.9</v>
          </cell>
          <cell r="M134">
            <v>12.6</v>
          </cell>
          <cell r="N134">
            <v>11.8414605418139</v>
          </cell>
        </row>
        <row r="135">
          <cell r="B135">
            <v>12</v>
          </cell>
          <cell r="C135">
            <v>10.6</v>
          </cell>
          <cell r="D135">
            <v>11.3</v>
          </cell>
          <cell r="E135">
            <v>12.3</v>
          </cell>
          <cell r="F135">
            <v>12.5</v>
          </cell>
          <cell r="G135">
            <v>12.5</v>
          </cell>
          <cell r="H135">
            <v>13</v>
          </cell>
          <cell r="I135">
            <v>12.05</v>
          </cell>
          <cell r="J135">
            <v>13.7</v>
          </cell>
          <cell r="K135">
            <v>13.4</v>
          </cell>
          <cell r="L135">
            <v>12.2</v>
          </cell>
          <cell r="M135">
            <v>12.3</v>
          </cell>
          <cell r="N135">
            <v>12.267816091954025</v>
          </cell>
        </row>
        <row r="136">
          <cell r="B136">
            <v>10.5</v>
          </cell>
          <cell r="C136">
            <v>10.199999999999999</v>
          </cell>
          <cell r="D136">
            <v>9.3000000000000007</v>
          </cell>
          <cell r="E136">
            <v>10.5</v>
          </cell>
          <cell r="F136">
            <v>11.2</v>
          </cell>
          <cell r="G136">
            <v>10.9</v>
          </cell>
          <cell r="H136">
            <v>11.2</v>
          </cell>
          <cell r="I136">
            <v>11.58</v>
          </cell>
          <cell r="J136">
            <v>11.3</v>
          </cell>
          <cell r="K136">
            <v>12</v>
          </cell>
          <cell r="L136">
            <v>9.9</v>
          </cell>
          <cell r="M136">
            <v>12.3</v>
          </cell>
          <cell r="N136">
            <v>10.931026033690657</v>
          </cell>
        </row>
        <row r="138">
          <cell r="B138">
            <v>1</v>
          </cell>
          <cell r="C138">
            <v>1</v>
          </cell>
          <cell r="D138">
            <v>0.9971910112359551</v>
          </cell>
          <cell r="E138">
            <v>1</v>
          </cell>
          <cell r="F138">
            <v>1</v>
          </cell>
          <cell r="G138">
            <v>1</v>
          </cell>
          <cell r="H138">
            <v>1</v>
          </cell>
          <cell r="I138">
            <v>1</v>
          </cell>
          <cell r="J138">
            <v>1</v>
          </cell>
          <cell r="K138">
            <v>1</v>
          </cell>
          <cell r="L138">
            <v>0.99709302325581395</v>
          </cell>
          <cell r="M138">
            <v>1</v>
          </cell>
          <cell r="N138">
            <v>0.99955297273133659</v>
          </cell>
        </row>
        <row r="139">
          <cell r="B139">
            <v>1</v>
          </cell>
          <cell r="C139">
            <v>1</v>
          </cell>
          <cell r="D139">
            <v>0.96551724137931039</v>
          </cell>
          <cell r="E139">
            <v>1</v>
          </cell>
          <cell r="F139">
            <v>1</v>
          </cell>
          <cell r="G139">
            <v>1</v>
          </cell>
          <cell r="H139">
            <v>1</v>
          </cell>
          <cell r="I139">
            <v>1</v>
          </cell>
          <cell r="J139">
            <v>1</v>
          </cell>
          <cell r="K139">
            <v>1</v>
          </cell>
          <cell r="L139">
            <v>1</v>
          </cell>
          <cell r="M139">
            <v>1</v>
          </cell>
          <cell r="N139">
            <v>0.99774774774774777</v>
          </cell>
        </row>
        <row r="140">
          <cell r="B140">
            <v>1</v>
          </cell>
          <cell r="C140">
            <v>1</v>
          </cell>
          <cell r="D140">
            <v>1</v>
          </cell>
          <cell r="E140">
            <v>1</v>
          </cell>
          <cell r="F140">
            <v>1</v>
          </cell>
          <cell r="G140">
            <v>1</v>
          </cell>
          <cell r="H140">
            <v>1</v>
          </cell>
          <cell r="I140">
            <v>1</v>
          </cell>
          <cell r="J140">
            <v>1</v>
          </cell>
          <cell r="K140">
            <v>1</v>
          </cell>
          <cell r="L140">
            <v>1</v>
          </cell>
          <cell r="M140">
            <v>1</v>
          </cell>
          <cell r="N140">
            <v>1</v>
          </cell>
        </row>
        <row r="141">
          <cell r="B141">
            <v>1</v>
          </cell>
          <cell r="C141">
            <v>1</v>
          </cell>
          <cell r="D141">
            <v>1</v>
          </cell>
          <cell r="E141">
            <v>1</v>
          </cell>
          <cell r="F141">
            <v>1</v>
          </cell>
          <cell r="G141">
            <v>1</v>
          </cell>
          <cell r="H141">
            <v>1</v>
          </cell>
          <cell r="I141">
            <v>1</v>
          </cell>
          <cell r="J141">
            <v>1</v>
          </cell>
          <cell r="K141">
            <v>1</v>
          </cell>
          <cell r="L141">
            <v>1</v>
          </cell>
          <cell r="M141">
            <v>1</v>
          </cell>
          <cell r="N141">
            <v>1</v>
          </cell>
        </row>
        <row r="142">
          <cell r="B142">
            <v>1</v>
          </cell>
          <cell r="C142">
            <v>1</v>
          </cell>
          <cell r="D142">
            <v>1</v>
          </cell>
          <cell r="E142">
            <v>1</v>
          </cell>
          <cell r="F142">
            <v>1</v>
          </cell>
          <cell r="G142">
            <v>1</v>
          </cell>
          <cell r="H142">
            <v>1</v>
          </cell>
          <cell r="I142">
            <v>1</v>
          </cell>
          <cell r="J142">
            <v>1</v>
          </cell>
          <cell r="K142">
            <v>1</v>
          </cell>
          <cell r="L142">
            <v>1</v>
          </cell>
          <cell r="M142">
            <v>1</v>
          </cell>
          <cell r="N142">
            <v>1</v>
          </cell>
        </row>
        <row r="143">
          <cell r="B143">
            <v>1</v>
          </cell>
          <cell r="C143">
            <v>1</v>
          </cell>
          <cell r="D143">
            <v>1</v>
          </cell>
          <cell r="E143">
            <v>1</v>
          </cell>
          <cell r="F143">
            <v>1</v>
          </cell>
          <cell r="G143">
            <v>1</v>
          </cell>
          <cell r="H143">
            <v>1</v>
          </cell>
          <cell r="I143">
            <v>1</v>
          </cell>
          <cell r="J143">
            <v>1</v>
          </cell>
          <cell r="K143">
            <v>1</v>
          </cell>
          <cell r="L143">
            <v>0.98275862068965514</v>
          </cell>
          <cell r="M143">
            <v>1</v>
          </cell>
          <cell r="N143">
            <v>0.99885057471264371</v>
          </cell>
        </row>
        <row r="144">
          <cell r="B144">
            <v>1</v>
          </cell>
          <cell r="C144">
            <v>1</v>
          </cell>
          <cell r="D144">
            <v>1</v>
          </cell>
          <cell r="E144">
            <v>1</v>
          </cell>
          <cell r="F144">
            <v>1</v>
          </cell>
          <cell r="G144">
            <v>1</v>
          </cell>
          <cell r="H144">
            <v>1</v>
          </cell>
          <cell r="I144">
            <v>1</v>
          </cell>
          <cell r="J144">
            <v>1</v>
          </cell>
          <cell r="K144">
            <v>1</v>
          </cell>
          <cell r="L144">
            <v>1</v>
          </cell>
          <cell r="M144">
            <v>1</v>
          </cell>
          <cell r="N144">
            <v>1</v>
          </cell>
        </row>
        <row r="152">
          <cell r="B152">
            <v>23.3</v>
          </cell>
          <cell r="C152">
            <v>21.90234375</v>
          </cell>
          <cell r="D152">
            <v>22.792592592592591</v>
          </cell>
          <cell r="E152">
            <v>22.56</v>
          </cell>
          <cell r="F152">
            <v>22.57</v>
          </cell>
          <cell r="G152">
            <v>21.84</v>
          </cell>
          <cell r="H152">
            <v>25.58</v>
          </cell>
          <cell r="I152">
            <v>26.16</v>
          </cell>
          <cell r="J152">
            <v>23.6</v>
          </cell>
          <cell r="K152">
            <v>24.3</v>
          </cell>
          <cell r="L152">
            <v>24.9</v>
          </cell>
          <cell r="M152">
            <v>23.6</v>
          </cell>
          <cell r="N152">
            <v>23.572593277829171</v>
          </cell>
        </row>
        <row r="153">
          <cell r="B153">
            <v>24.2</v>
          </cell>
          <cell r="C153">
            <v>22.6</v>
          </cell>
          <cell r="D153">
            <v>23.4</v>
          </cell>
          <cell r="E153">
            <v>20.2</v>
          </cell>
          <cell r="F153">
            <v>22.4</v>
          </cell>
          <cell r="G153">
            <v>21.1</v>
          </cell>
          <cell r="H153">
            <v>23.4</v>
          </cell>
          <cell r="I153">
            <v>26.41</v>
          </cell>
          <cell r="J153">
            <v>23.7</v>
          </cell>
          <cell r="K153">
            <v>25.4</v>
          </cell>
          <cell r="L153">
            <v>28.4</v>
          </cell>
          <cell r="M153">
            <v>21.1</v>
          </cell>
          <cell r="N153">
            <v>23.382194357366767</v>
          </cell>
        </row>
        <row r="154">
          <cell r="B154">
            <v>24.4</v>
          </cell>
          <cell r="C154">
            <v>20.3</v>
          </cell>
          <cell r="D154">
            <v>20.3</v>
          </cell>
          <cell r="E154">
            <v>20.7</v>
          </cell>
          <cell r="F154">
            <v>19.2</v>
          </cell>
          <cell r="G154">
            <v>21.5</v>
          </cell>
          <cell r="H154">
            <v>20.3</v>
          </cell>
          <cell r="I154">
            <v>12.71</v>
          </cell>
          <cell r="J154">
            <v>17.7</v>
          </cell>
          <cell r="K154">
            <v>17.3</v>
          </cell>
          <cell r="L154">
            <v>17</v>
          </cell>
          <cell r="M154">
            <v>15.5</v>
          </cell>
          <cell r="N154">
            <v>19.081683599419446</v>
          </cell>
        </row>
        <row r="155">
          <cell r="B155">
            <v>20.2</v>
          </cell>
          <cell r="C155">
            <v>23.4</v>
          </cell>
          <cell r="D155">
            <v>20.399999999999999</v>
          </cell>
          <cell r="E155">
            <v>18.5</v>
          </cell>
          <cell r="F155">
            <v>16.5</v>
          </cell>
          <cell r="G155">
            <v>20.7</v>
          </cell>
          <cell r="H155">
            <v>20.8</v>
          </cell>
          <cell r="I155">
            <v>19.5</v>
          </cell>
          <cell r="J155">
            <v>24</v>
          </cell>
          <cell r="K155">
            <v>24.3</v>
          </cell>
          <cell r="L155">
            <v>24.4</v>
          </cell>
          <cell r="M155">
            <v>27.3</v>
          </cell>
          <cell r="N155">
            <v>21.705790645879731</v>
          </cell>
        </row>
        <row r="156">
          <cell r="B156">
            <v>21.2</v>
          </cell>
          <cell r="C156">
            <v>22</v>
          </cell>
          <cell r="D156">
            <v>24</v>
          </cell>
          <cell r="E156">
            <v>20.6</v>
          </cell>
          <cell r="F156">
            <v>19.600000000000001</v>
          </cell>
          <cell r="G156">
            <v>22.5</v>
          </cell>
          <cell r="H156">
            <v>27.1</v>
          </cell>
          <cell r="I156">
            <v>23</v>
          </cell>
          <cell r="J156">
            <v>23.9</v>
          </cell>
          <cell r="K156">
            <v>23</v>
          </cell>
          <cell r="L156">
            <v>22.1</v>
          </cell>
          <cell r="M156">
            <v>22.1</v>
          </cell>
          <cell r="N156">
            <v>22.40831946755408</v>
          </cell>
        </row>
        <row r="157">
          <cell r="B157">
            <v>26.2</v>
          </cell>
          <cell r="C157">
            <v>23.7</v>
          </cell>
          <cell r="D157">
            <v>24</v>
          </cell>
          <cell r="E157">
            <v>20</v>
          </cell>
          <cell r="F157">
            <v>20.2</v>
          </cell>
          <cell r="G157">
            <v>23.2</v>
          </cell>
          <cell r="H157">
            <v>28.4</v>
          </cell>
          <cell r="I157">
            <v>33.67</v>
          </cell>
          <cell r="J157">
            <v>33.299999999999997</v>
          </cell>
          <cell r="K157">
            <v>31.3</v>
          </cell>
          <cell r="L157">
            <v>29</v>
          </cell>
          <cell r="M157">
            <v>32.4</v>
          </cell>
          <cell r="N157">
            <v>26.874447552447545</v>
          </cell>
        </row>
        <row r="158">
          <cell r="B158">
            <v>24.5</v>
          </cell>
          <cell r="C158">
            <v>18.399999999999999</v>
          </cell>
          <cell r="D158">
            <v>23.8</v>
          </cell>
          <cell r="E158">
            <v>22.2</v>
          </cell>
          <cell r="F158">
            <v>26</v>
          </cell>
          <cell r="G158">
            <v>24.3</v>
          </cell>
          <cell r="H158">
            <v>32.799999999999997</v>
          </cell>
          <cell r="I158">
            <v>30.2</v>
          </cell>
          <cell r="J158">
            <v>31.5</v>
          </cell>
          <cell r="K158">
            <v>27.7</v>
          </cell>
          <cell r="L158">
            <v>33.4</v>
          </cell>
          <cell r="M158">
            <v>29.4</v>
          </cell>
          <cell r="N158">
            <v>27.571702127659574</v>
          </cell>
        </row>
        <row r="160">
          <cell r="B160">
            <v>278</v>
          </cell>
          <cell r="C160">
            <v>256</v>
          </cell>
          <cell r="D160">
            <v>243</v>
          </cell>
          <cell r="E160">
            <v>263</v>
          </cell>
          <cell r="F160">
            <v>296</v>
          </cell>
          <cell r="G160">
            <v>289</v>
          </cell>
          <cell r="H160">
            <v>282</v>
          </cell>
          <cell r="I160">
            <v>225</v>
          </cell>
          <cell r="J160">
            <v>276</v>
          </cell>
          <cell r="K160">
            <v>289</v>
          </cell>
          <cell r="L160">
            <v>289</v>
          </cell>
          <cell r="M160">
            <v>257</v>
          </cell>
          <cell r="N160">
            <v>3243</v>
          </cell>
        </row>
        <row r="161">
          <cell r="B161">
            <v>24</v>
          </cell>
          <cell r="C161">
            <v>26</v>
          </cell>
          <cell r="D161">
            <v>42</v>
          </cell>
          <cell r="E161">
            <v>19</v>
          </cell>
          <cell r="F161">
            <v>27</v>
          </cell>
          <cell r="G161">
            <v>35</v>
          </cell>
          <cell r="H161">
            <v>18</v>
          </cell>
          <cell r="I161">
            <v>22</v>
          </cell>
          <cell r="J161">
            <v>27</v>
          </cell>
          <cell r="K161">
            <v>36</v>
          </cell>
          <cell r="L161">
            <v>16</v>
          </cell>
          <cell r="M161">
            <v>27</v>
          </cell>
          <cell r="N161">
            <v>319</v>
          </cell>
        </row>
        <row r="162">
          <cell r="B162">
            <v>43</v>
          </cell>
          <cell r="C162">
            <v>60</v>
          </cell>
          <cell r="D162">
            <v>38</v>
          </cell>
          <cell r="E162">
            <v>55</v>
          </cell>
          <cell r="F162">
            <v>75</v>
          </cell>
          <cell r="G162">
            <v>57</v>
          </cell>
          <cell r="H162">
            <v>88</v>
          </cell>
          <cell r="I162">
            <v>28</v>
          </cell>
          <cell r="J162">
            <v>73</v>
          </cell>
          <cell r="K162">
            <v>56</v>
          </cell>
          <cell r="L162">
            <v>69</v>
          </cell>
          <cell r="M162">
            <v>47</v>
          </cell>
          <cell r="N162">
            <v>689</v>
          </cell>
        </row>
        <row r="163">
          <cell r="B163">
            <v>37</v>
          </cell>
          <cell r="C163">
            <v>31</v>
          </cell>
          <cell r="D163">
            <v>34</v>
          </cell>
          <cell r="E163">
            <v>46</v>
          </cell>
          <cell r="F163">
            <v>30</v>
          </cell>
          <cell r="G163">
            <v>48</v>
          </cell>
          <cell r="H163">
            <v>44</v>
          </cell>
          <cell r="I163">
            <v>28</v>
          </cell>
          <cell r="J163">
            <v>24</v>
          </cell>
          <cell r="K163">
            <v>34</v>
          </cell>
          <cell r="L163">
            <v>56</v>
          </cell>
          <cell r="M163">
            <v>37</v>
          </cell>
          <cell r="N163">
            <v>449</v>
          </cell>
        </row>
        <row r="164">
          <cell r="B164">
            <v>73</v>
          </cell>
          <cell r="C164">
            <v>38</v>
          </cell>
          <cell r="D164">
            <v>55</v>
          </cell>
          <cell r="E164">
            <v>57</v>
          </cell>
          <cell r="F164">
            <v>58</v>
          </cell>
          <cell r="G164">
            <v>46</v>
          </cell>
          <cell r="H164">
            <v>39</v>
          </cell>
          <cell r="I164">
            <v>48</v>
          </cell>
          <cell r="J164">
            <v>43</v>
          </cell>
          <cell r="K164">
            <v>52</v>
          </cell>
          <cell r="L164">
            <v>36</v>
          </cell>
          <cell r="M164">
            <v>56</v>
          </cell>
          <cell r="N164">
            <v>601</v>
          </cell>
        </row>
        <row r="165">
          <cell r="B165">
            <v>53</v>
          </cell>
          <cell r="C165">
            <v>72</v>
          </cell>
          <cell r="D165">
            <v>48</v>
          </cell>
          <cell r="E165">
            <v>57</v>
          </cell>
          <cell r="F165">
            <v>68</v>
          </cell>
          <cell r="G165">
            <v>67</v>
          </cell>
          <cell r="H165">
            <v>57</v>
          </cell>
          <cell r="I165">
            <v>39</v>
          </cell>
          <cell r="J165">
            <v>61</v>
          </cell>
          <cell r="K165">
            <v>68</v>
          </cell>
          <cell r="L165">
            <v>71</v>
          </cell>
          <cell r="M165">
            <v>54</v>
          </cell>
          <cell r="N165">
            <v>715</v>
          </cell>
        </row>
        <row r="166">
          <cell r="B166">
            <v>48</v>
          </cell>
          <cell r="C166">
            <v>29</v>
          </cell>
          <cell r="D166">
            <v>26</v>
          </cell>
          <cell r="E166">
            <v>29</v>
          </cell>
          <cell r="F166">
            <v>38</v>
          </cell>
          <cell r="G166">
            <v>36</v>
          </cell>
          <cell r="H166">
            <v>36</v>
          </cell>
          <cell r="I166">
            <v>60</v>
          </cell>
          <cell r="J166">
            <v>48</v>
          </cell>
          <cell r="K166">
            <v>43</v>
          </cell>
          <cell r="L166">
            <v>41</v>
          </cell>
          <cell r="M166">
            <v>36</v>
          </cell>
          <cell r="N166">
            <v>470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row r="21">
          <cell r="B21" t="str">
            <v>Evolução DEC Conjunto Aeroporto</v>
          </cell>
        </row>
        <row r="41">
          <cell r="F41" t="str">
            <v xml:space="preserve"> Janeiro/2006</v>
          </cell>
          <cell r="G41">
            <v>0</v>
          </cell>
          <cell r="H41" t="str">
            <v>Fevereiro/2006</v>
          </cell>
          <cell r="I41">
            <v>0</v>
          </cell>
          <cell r="J41" t="str">
            <v>Março/2006</v>
          </cell>
          <cell r="L41" t="str">
            <v>Abril/2006</v>
          </cell>
          <cell r="M41">
            <v>0</v>
          </cell>
          <cell r="N41" t="str">
            <v>Maio/2006</v>
          </cell>
          <cell r="O41">
            <v>0</v>
          </cell>
          <cell r="P41" t="str">
            <v>Junho/2006</v>
          </cell>
          <cell r="Q41">
            <v>0</v>
          </cell>
          <cell r="R41" t="str">
            <v>Julho/2006</v>
          </cell>
          <cell r="S41">
            <v>0</v>
          </cell>
          <cell r="T41" t="str">
            <v>Agosto/2006</v>
          </cell>
          <cell r="U41">
            <v>0</v>
          </cell>
          <cell r="V41" t="str">
            <v>Setembro/2006</v>
          </cell>
          <cell r="W41">
            <v>0</v>
          </cell>
          <cell r="X41" t="str">
            <v>Outubro/2006</v>
          </cell>
          <cell r="Y41">
            <v>0</v>
          </cell>
          <cell r="Z41" t="str">
            <v>Novembro/2006</v>
          </cell>
          <cell r="AA41">
            <v>0</v>
          </cell>
          <cell r="AB41" t="str">
            <v>Dezembro/2006</v>
          </cell>
          <cell r="AC41">
            <v>0</v>
          </cell>
        </row>
        <row r="42">
          <cell r="F42" t="str">
            <v>Transferência para Ordens 
Real % 
(Capitalizado)</v>
          </cell>
          <cell r="G42" t="str">
            <v>Desvio da Meta</v>
          </cell>
          <cell r="H42" t="str">
            <v>Transferência para Ordens 
Real%(Capitalizado)</v>
          </cell>
          <cell r="I42" t="str">
            <v>Desvio da Meta</v>
          </cell>
          <cell r="J42" t="str">
            <v>Transferência para Ordens 
Real % (Capitalizado)</v>
          </cell>
          <cell r="K42" t="str">
            <v>Desvio da Meta</v>
          </cell>
          <cell r="L42" t="str">
            <v>Transferência para Ordens 
Real % (Capitalizado)</v>
          </cell>
          <cell r="M42" t="str">
            <v>Desvio da Meta</v>
          </cell>
          <cell r="N42" t="str">
            <v>Transferência para Ordens 
Real % (Capitalizado)</v>
          </cell>
          <cell r="O42" t="str">
            <v>Desvio da Meta</v>
          </cell>
          <cell r="P42" t="str">
            <v>Transferência para Ordens 
Real % (Capitalizado)</v>
          </cell>
          <cell r="Q42" t="str">
            <v>Desvio da Meta</v>
          </cell>
          <cell r="R42" t="str">
            <v>Transferência para Ordens 
Real % (Capitalizado)</v>
          </cell>
          <cell r="S42" t="str">
            <v>Desvio da Meta</v>
          </cell>
          <cell r="T42" t="str">
            <v>Transferência para Ordens 
Real % (Capitalizado)</v>
          </cell>
          <cell r="U42" t="str">
            <v>Desvio da Meta</v>
          </cell>
          <cell r="V42" t="str">
            <v>Transferência para Ordens 
Real % (Capitalizado)</v>
          </cell>
          <cell r="W42" t="str">
            <v>Desvio da Meta</v>
          </cell>
          <cell r="X42" t="str">
            <v>Transferência para Ordens 
Real % (Capitalizado)</v>
          </cell>
          <cell r="Y42" t="str">
            <v>Desvio da Meta</v>
          </cell>
          <cell r="Z42" t="str">
            <v>Transferência para Ordens 
Real % (Capitalizado)</v>
          </cell>
          <cell r="AA42" t="str">
            <v>Desvio da Meta</v>
          </cell>
          <cell r="AB42" t="str">
            <v>Transferência para Ordens 
Real % (Capitalizado)</v>
          </cell>
          <cell r="AC42" t="str">
            <v>Desvio da Meta</v>
          </cell>
        </row>
        <row r="43">
          <cell r="F43">
            <v>0.23300000000000001</v>
          </cell>
          <cell r="G43">
            <v>1.89E-2</v>
          </cell>
          <cell r="H43">
            <v>0.23699999999999999</v>
          </cell>
          <cell r="I43">
            <v>1.4900000000000024E-2</v>
          </cell>
          <cell r="J43">
            <v>0.23719986530306569</v>
          </cell>
          <cell r="K43">
            <v>1.4700134696934319E-2</v>
          </cell>
          <cell r="L43">
            <v>0.251</v>
          </cell>
          <cell r="M43">
            <v>9.000000000000119E-4</v>
          </cell>
          <cell r="N43">
            <v>0.25700000000000001</v>
          </cell>
          <cell r="O43">
            <v>-5.0999999999999934E-3</v>
          </cell>
          <cell r="P43">
            <v>0.26100000000000001</v>
          </cell>
          <cell r="Q43">
            <v>-9.099999999999997E-3</v>
          </cell>
          <cell r="R43">
            <v>0.26</v>
          </cell>
          <cell r="S43">
            <v>-8.0999999999999961E-3</v>
          </cell>
          <cell r="T43">
            <v>0.252</v>
          </cell>
          <cell r="U43">
            <v>-9.9999999999988987E-5</v>
          </cell>
          <cell r="V43">
            <v>0.26</v>
          </cell>
          <cell r="W43">
            <v>-8.0999999999999961E-3</v>
          </cell>
          <cell r="X43">
            <v>0.25600000000000001</v>
          </cell>
          <cell r="Y43">
            <v>-4.0999999999999925E-3</v>
          </cell>
          <cell r="Z43">
            <v>0.25700000000000001</v>
          </cell>
          <cell r="AA43">
            <v>-5.0999999999999934E-3</v>
          </cell>
          <cell r="AB43">
            <v>0.27</v>
          </cell>
          <cell r="AC43">
            <v>-1.8100000000000005E-2</v>
          </cell>
        </row>
        <row r="44">
          <cell r="F44">
            <v>0.3</v>
          </cell>
          <cell r="G44">
            <v>-1.5799999999999981E-2</v>
          </cell>
          <cell r="H44">
            <v>0.29699999999999999</v>
          </cell>
          <cell r="I44">
            <v>-1.2799999999999978E-2</v>
          </cell>
          <cell r="J44">
            <v>0.26698367880156215</v>
          </cell>
          <cell r="K44">
            <v>1.7216321198437856E-2</v>
          </cell>
          <cell r="L44">
            <v>0.33300000000000002</v>
          </cell>
          <cell r="M44">
            <v>-4.880000000000001E-2</v>
          </cell>
          <cell r="N44">
            <v>0.33900000000000002</v>
          </cell>
          <cell r="O44">
            <v>-5.4800000000000015E-2</v>
          </cell>
          <cell r="P44">
            <v>0.33900000000000002</v>
          </cell>
          <cell r="Q44">
            <v>-5.4800000000000015E-2</v>
          </cell>
          <cell r="R44">
            <v>0.34399999999999997</v>
          </cell>
          <cell r="S44">
            <v>-5.9799999999999964E-2</v>
          </cell>
          <cell r="T44">
            <v>0.34200000000000003</v>
          </cell>
          <cell r="U44">
            <v>-5.7800000000000018E-2</v>
          </cell>
          <cell r="V44">
            <v>0.28799999999999998</v>
          </cell>
          <cell r="W44">
            <v>-3.7999999999999701E-3</v>
          </cell>
          <cell r="X44">
            <v>0.27900000000000003</v>
          </cell>
          <cell r="Y44">
            <v>5.1999999999999824E-3</v>
          </cell>
          <cell r="Z44">
            <v>0.34300000000000003</v>
          </cell>
          <cell r="AA44">
            <v>-5.8800000000000019E-2</v>
          </cell>
          <cell r="AB44">
            <v>0.32900000000000001</v>
          </cell>
          <cell r="AC44">
            <v>-4.4800000000000006E-2</v>
          </cell>
        </row>
        <row r="45">
          <cell r="F45">
            <v>0.254</v>
          </cell>
          <cell r="G45">
            <v>8.5000000000000075E-3</v>
          </cell>
          <cell r="H45">
            <v>0.27500000000000002</v>
          </cell>
          <cell r="I45">
            <v>-1.2500000000000001E-2</v>
          </cell>
          <cell r="J45">
            <v>0.27506853603288578</v>
          </cell>
          <cell r="K45">
            <v>-1.2568536032885769E-2</v>
          </cell>
          <cell r="L45">
            <v>0.29099999999999998</v>
          </cell>
          <cell r="M45">
            <v>-2.849999999999997E-2</v>
          </cell>
          <cell r="N45">
            <v>0.26900000000000002</v>
          </cell>
          <cell r="O45">
            <v>-6.5000000000000058E-3</v>
          </cell>
          <cell r="P45">
            <v>0.27400000000000002</v>
          </cell>
          <cell r="Q45">
            <v>-1.150000000000001E-2</v>
          </cell>
          <cell r="R45">
            <v>0.27700000000000002</v>
          </cell>
          <cell r="S45">
            <v>-1.4500000000000013E-2</v>
          </cell>
          <cell r="T45">
            <v>0.25800000000000001</v>
          </cell>
          <cell r="U45">
            <v>4.500000000000004E-3</v>
          </cell>
          <cell r="V45">
            <v>0.27</v>
          </cell>
          <cell r="W45">
            <v>-7.5000000000000067E-3</v>
          </cell>
          <cell r="X45">
            <v>0.27200000000000002</v>
          </cell>
          <cell r="Y45">
            <v>-9.5000000000000084E-3</v>
          </cell>
          <cell r="Z45">
            <v>0.26700000000000002</v>
          </cell>
          <cell r="AA45">
            <v>-4.500000000000004E-3</v>
          </cell>
          <cell r="AB45">
            <v>0.26500000000000001</v>
          </cell>
          <cell r="AC45">
            <v>-2.5000000000000001E-3</v>
          </cell>
        </row>
        <row r="46">
          <cell r="F46">
            <v>0.26100000000000001</v>
          </cell>
          <cell r="G46">
            <v>9.299999999999975E-3</v>
          </cell>
          <cell r="H46">
            <v>0.254</v>
          </cell>
          <cell r="I46">
            <v>1.6299999999999981E-2</v>
          </cell>
          <cell r="J46">
            <v>0.26023472796437486</v>
          </cell>
          <cell r="K46">
            <v>1.0065272035625128E-2</v>
          </cell>
          <cell r="L46">
            <v>0.26200000000000001</v>
          </cell>
          <cell r="M46">
            <v>8.2999999999999741E-3</v>
          </cell>
          <cell r="N46">
            <v>0.26</v>
          </cell>
          <cell r="O46">
            <v>1.0299999999999976E-2</v>
          </cell>
          <cell r="P46">
            <v>0.26400000000000001</v>
          </cell>
          <cell r="Q46">
            <v>6.2999999999999723E-3</v>
          </cell>
          <cell r="R46">
            <v>0.26700000000000002</v>
          </cell>
          <cell r="S46">
            <v>3.2999999999999696E-3</v>
          </cell>
          <cell r="T46">
            <v>0.28499999999999998</v>
          </cell>
          <cell r="U46">
            <v>-1.4699999999999991E-2</v>
          </cell>
          <cell r="V46">
            <v>0.27500000000000002</v>
          </cell>
          <cell r="W46">
            <v>-4.7000000000000375E-3</v>
          </cell>
          <cell r="X46">
            <v>0.29099999999999998</v>
          </cell>
          <cell r="Y46">
            <v>-2.0699999999999996E-2</v>
          </cell>
          <cell r="Z46">
            <v>0.28699999999999998</v>
          </cell>
          <cell r="AA46">
            <v>-1.6699999999999993E-2</v>
          </cell>
          <cell r="AB46">
            <v>0.27700000000000002</v>
          </cell>
          <cell r="AC46">
            <v>-6.7000000000000393E-3</v>
          </cell>
        </row>
        <row r="47">
          <cell r="F47">
            <v>0.21299999999999999</v>
          </cell>
          <cell r="G47">
            <v>2.0100000000000007E-2</v>
          </cell>
          <cell r="H47">
            <v>0.20699999999999999</v>
          </cell>
          <cell r="I47">
            <v>2.6100000000000012E-2</v>
          </cell>
          <cell r="J47">
            <v>0.27158252718602982</v>
          </cell>
          <cell r="K47">
            <v>-3.8482527186029819E-2</v>
          </cell>
          <cell r="L47">
            <v>0.219</v>
          </cell>
          <cell r="M47">
            <v>1.4100000000000001E-2</v>
          </cell>
          <cell r="N47">
            <v>0.217</v>
          </cell>
          <cell r="O47">
            <v>1.6100000000000003E-2</v>
          </cell>
          <cell r="P47">
            <v>0.215</v>
          </cell>
          <cell r="Q47">
            <v>1.8100000000000005E-2</v>
          </cell>
          <cell r="R47">
            <v>0.222</v>
          </cell>
          <cell r="S47">
            <v>1.1099999999999999E-2</v>
          </cell>
          <cell r="T47">
            <v>0.22800000000000001</v>
          </cell>
          <cell r="U47">
            <v>5.0999999999999934E-3</v>
          </cell>
          <cell r="V47">
            <v>0.248</v>
          </cell>
          <cell r="W47">
            <v>-1.4899999999999997E-2</v>
          </cell>
          <cell r="X47">
            <v>0.24399999999999999</v>
          </cell>
          <cell r="Y47">
            <v>-1.0899999999999993E-2</v>
          </cell>
          <cell r="Z47">
            <v>0.27900000000000003</v>
          </cell>
          <cell r="AA47">
            <v>-4.5900000000000024E-2</v>
          </cell>
          <cell r="AB47">
            <v>0.254</v>
          </cell>
          <cell r="AC47">
            <v>-2.0900000000000002E-2</v>
          </cell>
        </row>
        <row r="48">
          <cell r="F48">
            <v>0.26300000000000001</v>
          </cell>
          <cell r="G48">
            <v>1.6699999999999993E-2</v>
          </cell>
          <cell r="H48">
            <v>0.26400000000000001</v>
          </cell>
          <cell r="I48">
            <v>1.5699999999999992E-2</v>
          </cell>
          <cell r="J48">
            <v>0.2708884924750849</v>
          </cell>
          <cell r="K48">
            <v>8.8115075249151076E-3</v>
          </cell>
          <cell r="L48">
            <v>0.27600000000000002</v>
          </cell>
          <cell r="M48">
            <v>3.6999999999999811E-3</v>
          </cell>
          <cell r="N48">
            <v>0.26800000000000002</v>
          </cell>
          <cell r="O48">
            <v>1.1699999999999988E-2</v>
          </cell>
          <cell r="P48">
            <v>0.27</v>
          </cell>
          <cell r="Q48">
            <v>9.6999999999999864E-3</v>
          </cell>
          <cell r="R48">
            <v>0.27200000000000002</v>
          </cell>
          <cell r="S48">
            <v>7.6999999999999846E-3</v>
          </cell>
          <cell r="T48">
            <v>0.28000000000000003</v>
          </cell>
          <cell r="U48">
            <v>-3.0000000000002247E-4</v>
          </cell>
          <cell r="V48">
            <v>0.27200000000000002</v>
          </cell>
          <cell r="W48">
            <v>7.6999999999999846E-3</v>
          </cell>
          <cell r="X48">
            <v>0.315</v>
          </cell>
          <cell r="Y48">
            <v>-3.5299999999999998E-2</v>
          </cell>
          <cell r="Z48">
            <v>0.308</v>
          </cell>
          <cell r="AA48">
            <v>-2.8299999999999992E-2</v>
          </cell>
          <cell r="AB48">
            <v>0.30399999999999999</v>
          </cell>
          <cell r="AC48">
            <v>-2.4299999999999988E-2</v>
          </cell>
        </row>
        <row r="49">
          <cell r="F49">
            <v>0.25600000000000001</v>
          </cell>
          <cell r="G49">
            <v>7.6166666666666605E-3</v>
          </cell>
          <cell r="H49">
            <v>0.25800000000000001</v>
          </cell>
          <cell r="I49">
            <v>5.6166666666666587E-3</v>
          </cell>
          <cell r="J49">
            <v>0.26449304922144612</v>
          </cell>
          <cell r="K49">
            <v>-8.7638255477945348E-4</v>
          </cell>
          <cell r="L49">
            <v>0.27500000000000002</v>
          </cell>
          <cell r="M49">
            <v>-1.1383333333333356E-2</v>
          </cell>
          <cell r="N49">
            <v>0.27200000000000002</v>
          </cell>
          <cell r="O49">
            <v>-8.3833333333333537E-3</v>
          </cell>
          <cell r="P49">
            <v>0.27400000000000002</v>
          </cell>
          <cell r="Q49">
            <v>-1.0383333333333356E-2</v>
          </cell>
          <cell r="R49">
            <v>0.27800000000000002</v>
          </cell>
          <cell r="S49">
            <v>-1.4383333333333359E-2</v>
          </cell>
          <cell r="T49">
            <v>0.27900000000000003</v>
          </cell>
          <cell r="U49">
            <v>-1.538333333333336E-2</v>
          </cell>
          <cell r="V49">
            <v>0.27</v>
          </cell>
          <cell r="W49">
            <v>-6.383333333333352E-3</v>
          </cell>
          <cell r="X49">
            <v>0.27800000000000002</v>
          </cell>
          <cell r="Y49">
            <v>-1.4383333333333359E-2</v>
          </cell>
          <cell r="Z49">
            <v>0.29399999999999998</v>
          </cell>
          <cell r="AA49">
            <v>-3.0383333333333318E-2</v>
          </cell>
          <cell r="AB49">
            <v>0.28699999999999998</v>
          </cell>
          <cell r="AC49">
            <v>-2.3383333333333312E-2</v>
          </cell>
        </row>
      </sheetData>
      <sheetData sheetId="14" refreshError="1"/>
      <sheetData sheetId="15" refreshError="1"/>
      <sheetData sheetId="16" refreshError="1"/>
      <sheetData sheetId="17" refreshError="1"/>
      <sheetData sheetId="18" refreshError="1"/>
      <sheetData sheetId="19" refreshError="1">
        <row r="21">
          <cell r="A21" t="str">
            <v>PERDAS Anhembi</v>
          </cell>
          <cell r="B21" t="str">
            <v>JAN</v>
          </cell>
          <cell r="C21" t="str">
            <v>FEV</v>
          </cell>
          <cell r="D21" t="str">
            <v>MAR</v>
          </cell>
          <cell r="E21" t="str">
            <v>ABR</v>
          </cell>
          <cell r="F21" t="str">
            <v>MAI</v>
          </cell>
          <cell r="G21" t="str">
            <v>JUN</v>
          </cell>
          <cell r="H21" t="str">
            <v>JUL</v>
          </cell>
          <cell r="I21" t="str">
            <v>AGO</v>
          </cell>
          <cell r="J21" t="str">
            <v>SET</v>
          </cell>
          <cell r="K21" t="str">
            <v>OUT</v>
          </cell>
          <cell r="L21" t="str">
            <v>NOV</v>
          </cell>
          <cell r="M21" t="str">
            <v>DEZ</v>
          </cell>
          <cell r="N21" t="str">
            <v>Total</v>
          </cell>
        </row>
        <row r="22">
          <cell r="A22" t="str">
            <v>ENERGIA RETROATIVA - MWh</v>
          </cell>
          <cell r="B22">
            <v>2092.7330000000002</v>
          </cell>
          <cell r="C22">
            <v>2064.7150000000001</v>
          </cell>
          <cell r="D22">
            <v>2664.93</v>
          </cell>
          <cell r="E22">
            <v>3179.665</v>
          </cell>
          <cell r="F22">
            <v>3770.8510000000001</v>
          </cell>
          <cell r="G22">
            <v>2851.9609999999998</v>
          </cell>
          <cell r="H22">
            <v>2651.0450000000001</v>
          </cell>
          <cell r="I22">
            <v>2970.3850000000002</v>
          </cell>
          <cell r="J22">
            <v>2522.864</v>
          </cell>
          <cell r="K22">
            <v>1911.855</v>
          </cell>
          <cell r="L22">
            <v>1851.451</v>
          </cell>
          <cell r="M22">
            <v>1235.431</v>
          </cell>
          <cell r="N22">
            <v>29767.886000000006</v>
          </cell>
        </row>
        <row r="23">
          <cell r="A23" t="str">
            <v>ENERGIA ADICIONADA - MWh</v>
          </cell>
          <cell r="B23">
            <v>50.965000000000003</v>
          </cell>
          <cell r="C23">
            <v>243.87950000000001</v>
          </cell>
          <cell r="D23">
            <v>447.52850000000001</v>
          </cell>
          <cell r="E23">
            <v>666.48</v>
          </cell>
          <cell r="F23">
            <v>882.27800000000002</v>
          </cell>
          <cell r="G23">
            <v>1190.9265</v>
          </cell>
          <cell r="H23">
            <v>1141.9965</v>
          </cell>
          <cell r="I23">
            <v>1290.6849999999999</v>
          </cell>
          <cell r="J23">
            <v>1598.0930000000001</v>
          </cell>
          <cell r="K23">
            <v>1789.8045</v>
          </cell>
          <cell r="L23">
            <v>1969.337</v>
          </cell>
          <cell r="M23">
            <v>2538.4605000000001</v>
          </cell>
          <cell r="N23">
            <v>13810.433999999997</v>
          </cell>
        </row>
        <row r="24">
          <cell r="A24" t="str">
            <v>R$ ARRECADAÇÃO</v>
          </cell>
          <cell r="B24">
            <v>1317458.06</v>
          </cell>
          <cell r="C24">
            <v>1214584.3999999999</v>
          </cell>
          <cell r="D24">
            <v>1391446.46</v>
          </cell>
          <cell r="E24">
            <v>1252783.29</v>
          </cell>
          <cell r="F24">
            <v>1418366.41</v>
          </cell>
          <cell r="G24">
            <v>1362166.23</v>
          </cell>
          <cell r="H24">
            <v>1415770.58</v>
          </cell>
          <cell r="I24">
            <v>1383034.16</v>
          </cell>
          <cell r="J24">
            <v>1384686.79</v>
          </cell>
          <cell r="K24">
            <v>1431218.82</v>
          </cell>
          <cell r="L24">
            <v>1421062.79</v>
          </cell>
          <cell r="M24">
            <v>1316174.49</v>
          </cell>
          <cell r="N24">
            <v>16308752.479999999</v>
          </cell>
        </row>
        <row r="25">
          <cell r="A25" t="str">
            <v>CUSTO DO PROJETO (OPEX + CAPEX + IMPOSTOS + JURÍDICO)</v>
          </cell>
          <cell r="B25">
            <v>1096084.3842227729</v>
          </cell>
          <cell r="C25">
            <v>947298.18928218004</v>
          </cell>
          <cell r="D25">
            <v>1006473.5845759077</v>
          </cell>
          <cell r="E25">
            <v>1060913.0892029693</v>
          </cell>
          <cell r="F25">
            <v>1082237.9821633673</v>
          </cell>
          <cell r="G25">
            <v>994035.19545709575</v>
          </cell>
          <cell r="H25">
            <v>1049161.0497508231</v>
          </cell>
          <cell r="I25">
            <v>1117762.4215445516</v>
          </cell>
          <cell r="J25">
            <v>1027089.6375049488</v>
          </cell>
          <cell r="K25">
            <v>1004337.7817986782</v>
          </cell>
          <cell r="L25">
            <v>1007394.0005924087</v>
          </cell>
          <cell r="M25">
            <v>999864.58805279946</v>
          </cell>
          <cell r="N25">
            <v>12392651.904148502</v>
          </cell>
        </row>
        <row r="26">
          <cell r="A26" t="str">
            <v>No INSPEÇÕES</v>
          </cell>
          <cell r="B26">
            <v>3088</v>
          </cell>
          <cell r="C26">
            <v>3258</v>
          </cell>
          <cell r="D26">
            <v>5071</v>
          </cell>
          <cell r="E26">
            <v>4204</v>
          </cell>
          <cell r="F26">
            <v>5938</v>
          </cell>
          <cell r="G26">
            <v>4384</v>
          </cell>
          <cell r="H26">
            <v>4442</v>
          </cell>
          <cell r="I26">
            <v>5395</v>
          </cell>
          <cell r="J26">
            <v>7434</v>
          </cell>
          <cell r="K26">
            <v>6395</v>
          </cell>
          <cell r="L26">
            <v>5177</v>
          </cell>
          <cell r="M26">
            <v>3559</v>
          </cell>
          <cell r="N26">
            <v>58345</v>
          </cell>
        </row>
        <row r="27">
          <cell r="A27" t="str">
            <v>TX. DE SUCESSO DAS INSPEÇÕES</v>
          </cell>
          <cell r="B27">
            <v>0.27234455958549225</v>
          </cell>
          <cell r="C27">
            <v>0.24984653161448742</v>
          </cell>
          <cell r="D27">
            <v>0.26405048313942026</v>
          </cell>
          <cell r="E27">
            <v>0.30494766888677449</v>
          </cell>
          <cell r="F27">
            <v>0.24722128662849444</v>
          </cell>
          <cell r="G27">
            <v>0.25615875912408759</v>
          </cell>
          <cell r="H27">
            <v>0.24313372354795137</v>
          </cell>
          <cell r="I27">
            <v>0.19629286376274327</v>
          </cell>
          <cell r="J27">
            <v>0.13734194242668818</v>
          </cell>
          <cell r="K27">
            <v>0.14136043784206412</v>
          </cell>
          <cell r="L27">
            <v>0.12980490631639946</v>
          </cell>
          <cell r="M27">
            <v>0.13936499016577691</v>
          </cell>
          <cell r="N27">
            <v>0.20736995458051247</v>
          </cell>
        </row>
        <row r="28">
          <cell r="A28" t="str">
            <v>% PERDAS FÍSICAS LTM DISTRIBUIÇÃO</v>
          </cell>
          <cell r="B28">
            <v>0.18</v>
          </cell>
          <cell r="C28">
            <v>0.17799999999999999</v>
          </cell>
          <cell r="D28">
            <v>0.17799999999999999</v>
          </cell>
          <cell r="E28">
            <v>0.17799999999999999</v>
          </cell>
          <cell r="F28">
            <v>0.17299999999999999</v>
          </cell>
          <cell r="G28">
            <v>0.16900000000000001</v>
          </cell>
          <cell r="H28">
            <v>0.17299999999999999</v>
          </cell>
          <cell r="I28">
            <v>0.17464622720430312</v>
          </cell>
          <cell r="J28">
            <v>0.17372375616450331</v>
          </cell>
          <cell r="K28">
            <v>0.17308556819343435</v>
          </cell>
          <cell r="L28">
            <v>0.17281328141049823</v>
          </cell>
          <cell r="M28">
            <v>0.16854733777895481</v>
          </cell>
          <cell r="N28">
            <v>0.16854733777895481</v>
          </cell>
        </row>
        <row r="29">
          <cell r="A29" t="str">
            <v>PERDAS Centro</v>
          </cell>
          <cell r="B29">
            <v>0</v>
          </cell>
          <cell r="C29">
            <v>0</v>
          </cell>
          <cell r="D29">
            <v>0</v>
          </cell>
          <cell r="E29">
            <v>0</v>
          </cell>
          <cell r="F29">
            <v>0</v>
          </cell>
          <cell r="G29">
            <v>0</v>
          </cell>
          <cell r="H29">
            <v>0</v>
          </cell>
          <cell r="I29">
            <v>0</v>
          </cell>
          <cell r="J29">
            <v>0</v>
          </cell>
          <cell r="K29">
            <v>0</v>
          </cell>
          <cell r="L29">
            <v>0</v>
          </cell>
          <cell r="M29">
            <v>0</v>
          </cell>
          <cell r="N29">
            <v>0</v>
          </cell>
        </row>
        <row r="30">
          <cell r="A30" t="str">
            <v>ENERGIA RETROATIVA - MWh</v>
          </cell>
          <cell r="B30">
            <v>1988.8040000000001</v>
          </cell>
          <cell r="C30">
            <v>2059.6320000000001</v>
          </cell>
          <cell r="D30">
            <v>2040.7829999999999</v>
          </cell>
          <cell r="E30">
            <v>1171.461</v>
          </cell>
          <cell r="F30">
            <v>3352.732</v>
          </cell>
          <cell r="G30">
            <v>2251.192</v>
          </cell>
          <cell r="H30">
            <v>1440.1089999999999</v>
          </cell>
          <cell r="I30">
            <v>1555.413</v>
          </cell>
          <cell r="J30">
            <v>958.68399999999997</v>
          </cell>
          <cell r="K30">
            <v>972.89300000000003</v>
          </cell>
          <cell r="L30">
            <v>2303.598</v>
          </cell>
          <cell r="M30">
            <v>717.048</v>
          </cell>
          <cell r="N30">
            <v>20812.348999999998</v>
          </cell>
        </row>
        <row r="31">
          <cell r="A31" t="str">
            <v>ENERGIA ADICIONADA - MWh</v>
          </cell>
          <cell r="B31">
            <v>173.1885</v>
          </cell>
          <cell r="C31">
            <v>415.87099999999998</v>
          </cell>
          <cell r="D31">
            <v>655.38199999999995</v>
          </cell>
          <cell r="E31">
            <v>951.10149999999999</v>
          </cell>
          <cell r="F31">
            <v>904.50699999999995</v>
          </cell>
          <cell r="G31">
            <v>1184.0170000000001</v>
          </cell>
          <cell r="H31">
            <v>1302.3995</v>
          </cell>
          <cell r="I31">
            <v>2569.134</v>
          </cell>
          <cell r="J31">
            <v>3309.5345000000002</v>
          </cell>
          <cell r="K31">
            <v>3087.3850000000002</v>
          </cell>
          <cell r="L31">
            <v>3711.5709999999999</v>
          </cell>
          <cell r="M31">
            <v>4665.7359999999999</v>
          </cell>
          <cell r="N31">
            <v>22929.827000000001</v>
          </cell>
        </row>
        <row r="32">
          <cell r="A32" t="str">
            <v>R$ ARRECADAÇÃO</v>
          </cell>
          <cell r="B32">
            <v>1153607.95</v>
          </cell>
          <cell r="C32">
            <v>1057296.1599999999</v>
          </cell>
          <cell r="D32">
            <v>1285559.27</v>
          </cell>
          <cell r="E32">
            <v>897895.46</v>
          </cell>
          <cell r="F32">
            <v>1071364.42</v>
          </cell>
          <cell r="G32">
            <v>1512106.81</v>
          </cell>
          <cell r="H32">
            <v>808060.06</v>
          </cell>
          <cell r="I32">
            <v>1064403.97</v>
          </cell>
          <cell r="J32">
            <v>2005737.56</v>
          </cell>
          <cell r="K32">
            <v>1084313.05</v>
          </cell>
          <cell r="L32">
            <v>932789.34200000006</v>
          </cell>
          <cell r="M32">
            <v>1378347.07</v>
          </cell>
          <cell r="N32">
            <v>14251481.122000003</v>
          </cell>
        </row>
        <row r="33">
          <cell r="A33" t="str">
            <v>CUSTO DO PROJETO (OPEX + CAPEX + IMPOSTOS + JURÍDICO)</v>
          </cell>
          <cell r="B33">
            <v>927480.44806435646</v>
          </cell>
          <cell r="C33">
            <v>809515.93051485205</v>
          </cell>
          <cell r="D33">
            <v>779901.65021452121</v>
          </cell>
          <cell r="E33">
            <v>806953.12774752511</v>
          </cell>
          <cell r="F33">
            <v>833802.29911386198</v>
          </cell>
          <cell r="G33">
            <v>894857.77281353134</v>
          </cell>
          <cell r="H33">
            <v>841326.27651320118</v>
          </cell>
          <cell r="I33">
            <v>838502.44471287052</v>
          </cell>
          <cell r="J33">
            <v>813524.00257920776</v>
          </cell>
          <cell r="K33">
            <v>805084.69327887776</v>
          </cell>
          <cell r="L33">
            <v>1046399.1959785472</v>
          </cell>
          <cell r="M33">
            <v>762425.64984488441</v>
          </cell>
          <cell r="N33">
            <v>10159773.491376238</v>
          </cell>
        </row>
        <row r="34">
          <cell r="A34" t="str">
            <v>No INSPEÇÕES</v>
          </cell>
          <cell r="B34">
            <v>5990</v>
          </cell>
          <cell r="C34">
            <v>4785</v>
          </cell>
          <cell r="D34">
            <v>6052</v>
          </cell>
          <cell r="E34">
            <v>4712</v>
          </cell>
          <cell r="F34">
            <v>5999</v>
          </cell>
          <cell r="G34">
            <v>5726</v>
          </cell>
          <cell r="H34">
            <v>6057</v>
          </cell>
          <cell r="I34">
            <v>6247</v>
          </cell>
          <cell r="J34">
            <v>4587</v>
          </cell>
          <cell r="K34">
            <v>3759</v>
          </cell>
          <cell r="L34">
            <v>2815</v>
          </cell>
          <cell r="M34">
            <v>3286</v>
          </cell>
          <cell r="N34">
            <v>60015</v>
          </cell>
        </row>
        <row r="35">
          <cell r="A35" t="str">
            <v>TX. DE SUCESSO DAS INSPEÇÕES</v>
          </cell>
          <cell r="B35">
            <v>0.15759599332220367</v>
          </cell>
          <cell r="C35">
            <v>0.19017763845350052</v>
          </cell>
          <cell r="D35">
            <v>0.19563780568407138</v>
          </cell>
          <cell r="E35">
            <v>0.17296264855687607</v>
          </cell>
          <cell r="F35">
            <v>0.12502083680613435</v>
          </cell>
          <cell r="G35">
            <v>0.14233321690534403</v>
          </cell>
          <cell r="H35">
            <v>0.14792801717021628</v>
          </cell>
          <cell r="I35">
            <v>0.13702577237073796</v>
          </cell>
          <cell r="J35">
            <v>0.15522127752343579</v>
          </cell>
          <cell r="K35">
            <v>0.17265230114392124</v>
          </cell>
          <cell r="L35">
            <v>0.14422735346358792</v>
          </cell>
          <cell r="M35">
            <v>6.6342057212416317E-2</v>
          </cell>
          <cell r="N35">
            <v>0.15254519703407482</v>
          </cell>
        </row>
        <row r="36">
          <cell r="A36" t="str">
            <v>% PERDAS FÍSICAS LTM DISTRIBUIÇÃO</v>
          </cell>
          <cell r="B36">
            <v>9.1999999999999998E-2</v>
          </cell>
          <cell r="C36">
            <v>8.5999999999999993E-2</v>
          </cell>
          <cell r="D36">
            <v>8.1000000000000003E-2</v>
          </cell>
          <cell r="E36">
            <v>7.3999999999999996E-2</v>
          </cell>
          <cell r="F36">
            <v>7.1999999999999995E-2</v>
          </cell>
          <cell r="G36">
            <v>6.7000000000000004E-2</v>
          </cell>
          <cell r="H36">
            <v>7.0999999999999994E-2</v>
          </cell>
          <cell r="I36">
            <v>6.945252440405858E-2</v>
          </cell>
          <cell r="J36">
            <v>6.7574022676776591E-2</v>
          </cell>
          <cell r="K36">
            <v>6.5681513307305317E-2</v>
          </cell>
          <cell r="L36">
            <v>7.1007369778340212E-2</v>
          </cell>
          <cell r="M36">
            <v>6.7475975125311005E-2</v>
          </cell>
          <cell r="N36">
            <v>6.7574022676776591E-2</v>
          </cell>
        </row>
        <row r="37">
          <cell r="A37" t="str">
            <v>PERDAS ABC</v>
          </cell>
          <cell r="B37">
            <v>0</v>
          </cell>
          <cell r="C37">
            <v>0</v>
          </cell>
          <cell r="D37">
            <v>0</v>
          </cell>
          <cell r="E37">
            <v>0</v>
          </cell>
          <cell r="F37">
            <v>0</v>
          </cell>
          <cell r="G37">
            <v>0</v>
          </cell>
          <cell r="H37">
            <v>0</v>
          </cell>
          <cell r="I37">
            <v>0</v>
          </cell>
          <cell r="J37">
            <v>0</v>
          </cell>
          <cell r="K37">
            <v>0</v>
          </cell>
          <cell r="L37">
            <v>0</v>
          </cell>
          <cell r="M37">
            <v>0</v>
          </cell>
          <cell r="N37">
            <v>0</v>
          </cell>
        </row>
        <row r="38">
          <cell r="A38" t="str">
            <v>ENERGIA RETROATIVA - MWh</v>
          </cell>
          <cell r="B38">
            <v>2143.8739999999998</v>
          </cell>
          <cell r="C38">
            <v>2623.6590000000001</v>
          </cell>
          <cell r="D38">
            <v>1724.069</v>
          </cell>
          <cell r="E38">
            <v>1329.213</v>
          </cell>
          <cell r="F38">
            <v>1999.1610000000001</v>
          </cell>
          <cell r="G38">
            <v>1499.546</v>
          </cell>
          <cell r="H38">
            <v>1773.607</v>
          </cell>
          <cell r="I38">
            <v>1338.3430000000001</v>
          </cell>
          <cell r="J38">
            <v>1294.4649999999999</v>
          </cell>
          <cell r="K38">
            <v>1463.337</v>
          </cell>
          <cell r="L38">
            <v>987.42499999999995</v>
          </cell>
          <cell r="M38">
            <v>751.23900000000003</v>
          </cell>
          <cell r="N38">
            <v>18927.938000000002</v>
          </cell>
        </row>
        <row r="39">
          <cell r="A39" t="str">
            <v>ENERGIA ADICIONADA - MWh</v>
          </cell>
          <cell r="B39">
            <v>45.268500000000003</v>
          </cell>
          <cell r="C39">
            <v>191.97200000000001</v>
          </cell>
          <cell r="D39">
            <v>279.12099999999998</v>
          </cell>
          <cell r="E39">
            <v>619.14449999999999</v>
          </cell>
          <cell r="F39">
            <v>814.94200000000001</v>
          </cell>
          <cell r="G39">
            <v>903.27549999999997</v>
          </cell>
          <cell r="H39">
            <v>1015.4109999999999</v>
          </cell>
          <cell r="I39">
            <v>1432.5066000000002</v>
          </cell>
          <cell r="J39">
            <v>1909.1105</v>
          </cell>
          <cell r="K39">
            <v>2044.1255000000001</v>
          </cell>
          <cell r="L39">
            <v>2051.3715000000002</v>
          </cell>
          <cell r="M39">
            <v>2739.8845000000001</v>
          </cell>
          <cell r="N39">
            <v>14046.133100000003</v>
          </cell>
        </row>
        <row r="40">
          <cell r="A40" t="str">
            <v>R$ ARRECADAÇÃO</v>
          </cell>
          <cell r="B40">
            <v>961655.4</v>
          </cell>
          <cell r="C40">
            <v>838835.4</v>
          </cell>
          <cell r="D40">
            <v>977457.1</v>
          </cell>
          <cell r="E40">
            <v>983006.37</v>
          </cell>
          <cell r="F40">
            <v>1136538.3500000001</v>
          </cell>
          <cell r="G40">
            <v>976438.33</v>
          </cell>
          <cell r="H40">
            <v>986460.75</v>
          </cell>
          <cell r="I40">
            <v>953196.18</v>
          </cell>
          <cell r="J40">
            <v>833058.56</v>
          </cell>
          <cell r="K40">
            <v>838615.1</v>
          </cell>
          <cell r="L40">
            <v>922860.61</v>
          </cell>
          <cell r="M40">
            <v>1066004.1599999999</v>
          </cell>
          <cell r="N40">
            <v>11474126.309999999</v>
          </cell>
        </row>
        <row r="41">
          <cell r="A41" t="str">
            <v>CUSTO DO PROJETO (OPEX + CAPEX + IMPOSTOS + JURÍDICO)</v>
          </cell>
          <cell r="B41">
            <v>860095.4926336637</v>
          </cell>
          <cell r="C41">
            <v>708637.223069306</v>
          </cell>
          <cell r="D41">
            <v>679725.34077887749</v>
          </cell>
          <cell r="E41">
            <v>774998.40232178185</v>
          </cell>
          <cell r="F41">
            <v>842219.51219801942</v>
          </cell>
          <cell r="G41">
            <v>743763.86790759093</v>
          </cell>
          <cell r="H41">
            <v>742554.35611716134</v>
          </cell>
          <cell r="I41">
            <v>773723.1358267325</v>
          </cell>
          <cell r="J41">
            <v>902297.30170297029</v>
          </cell>
          <cell r="K41">
            <v>664639.14835698553</v>
          </cell>
          <cell r="L41">
            <v>978533.29262210825</v>
          </cell>
          <cell r="M41">
            <v>747273.08349834965</v>
          </cell>
          <cell r="N41">
            <v>9418460.1570335459</v>
          </cell>
        </row>
        <row r="42">
          <cell r="A42" t="str">
            <v>No INSPEÇÕES</v>
          </cell>
          <cell r="B42">
            <v>3554</v>
          </cell>
          <cell r="C42">
            <v>2881</v>
          </cell>
          <cell r="D42">
            <v>3358</v>
          </cell>
          <cell r="E42">
            <v>2824</v>
          </cell>
          <cell r="F42">
            <v>4845</v>
          </cell>
          <cell r="G42">
            <v>5094</v>
          </cell>
          <cell r="H42">
            <v>6161</v>
          </cell>
          <cell r="I42">
            <v>4863</v>
          </cell>
          <cell r="J42">
            <v>3212</v>
          </cell>
          <cell r="K42">
            <v>4248</v>
          </cell>
          <cell r="L42">
            <v>3455</v>
          </cell>
          <cell r="M42">
            <v>2108</v>
          </cell>
          <cell r="N42">
            <v>46603</v>
          </cell>
        </row>
        <row r="43">
          <cell r="A43" t="str">
            <v>TX. DE SUCESSO DAS INSPEÇÕES</v>
          </cell>
          <cell r="B43">
            <v>0.29347214406302757</v>
          </cell>
          <cell r="C43">
            <v>0.35473793821589727</v>
          </cell>
          <cell r="D43">
            <v>0.23108993448481238</v>
          </cell>
          <cell r="E43">
            <v>0.25460339943342775</v>
          </cell>
          <cell r="F43">
            <v>0.24953560371517028</v>
          </cell>
          <cell r="G43">
            <v>0.31919905771495877</v>
          </cell>
          <cell r="H43">
            <v>0.21327706541145919</v>
          </cell>
          <cell r="I43">
            <v>0.27431626567962164</v>
          </cell>
          <cell r="J43">
            <v>0.1491282689912827</v>
          </cell>
          <cell r="K43">
            <v>7.9566854990583802E-2</v>
          </cell>
          <cell r="L43">
            <v>0.12243125904486252</v>
          </cell>
          <cell r="M43">
            <v>8.49146110056926E-2</v>
          </cell>
          <cell r="N43">
            <v>0.22449198549449606</v>
          </cell>
        </row>
        <row r="44">
          <cell r="A44" t="str">
            <v>% PERDAS FÍSICAS LTM DISTRIBUIÇÃO</v>
          </cell>
          <cell r="B44">
            <v>0.14599999999999999</v>
          </cell>
          <cell r="C44">
            <v>0.14699999999999999</v>
          </cell>
          <cell r="D44">
            <v>0.14499999999999999</v>
          </cell>
          <cell r="E44">
            <v>0.14199999999999999</v>
          </cell>
          <cell r="F44">
            <v>0.13900000000000001</v>
          </cell>
          <cell r="G44">
            <v>0.13500000000000001</v>
          </cell>
          <cell r="H44">
            <v>0.13900000000000001</v>
          </cell>
          <cell r="I44">
            <v>0.13876720676950172</v>
          </cell>
          <cell r="J44">
            <v>0.1368702019127459</v>
          </cell>
          <cell r="K44">
            <v>0.13754746594269129</v>
          </cell>
          <cell r="L44">
            <v>0.13927723990793839</v>
          </cell>
          <cell r="M44">
            <v>0.13375671388282195</v>
          </cell>
          <cell r="N44">
            <v>0.13375671388282195</v>
          </cell>
        </row>
        <row r="45">
          <cell r="A45" t="str">
            <v>PERDAS Leste</v>
          </cell>
          <cell r="B45" t="str">
            <v>JAN</v>
          </cell>
          <cell r="C45" t="str">
            <v>FEV</v>
          </cell>
          <cell r="D45" t="str">
            <v>MAR</v>
          </cell>
          <cell r="E45" t="str">
            <v>ABR</v>
          </cell>
          <cell r="F45" t="str">
            <v>MAI</v>
          </cell>
          <cell r="G45" t="str">
            <v>JUN</v>
          </cell>
          <cell r="H45" t="str">
            <v>JUL</v>
          </cell>
          <cell r="I45" t="str">
            <v>AGO</v>
          </cell>
          <cell r="J45" t="str">
            <v>SET</v>
          </cell>
          <cell r="K45" t="str">
            <v>OUT</v>
          </cell>
          <cell r="L45" t="str">
            <v>NOV</v>
          </cell>
          <cell r="M45" t="str">
            <v>DEZ</v>
          </cell>
          <cell r="N45" t="str">
            <v>LESTE</v>
          </cell>
        </row>
        <row r="46">
          <cell r="A46" t="str">
            <v>ENERGIA RETROATIVA - MWh</v>
          </cell>
          <cell r="B46">
            <v>3735.8429999999998</v>
          </cell>
          <cell r="C46">
            <v>3865.8820000000001</v>
          </cell>
          <cell r="D46">
            <v>5316.067</v>
          </cell>
          <cell r="E46">
            <v>4168.4690000000001</v>
          </cell>
          <cell r="F46">
            <v>4671.9949999999999</v>
          </cell>
          <cell r="G46">
            <v>4431.3999999999996</v>
          </cell>
          <cell r="H46">
            <v>3672.8510000000001</v>
          </cell>
          <cell r="I46">
            <v>5305.3389999999999</v>
          </cell>
          <cell r="J46">
            <v>4003.4659999999999</v>
          </cell>
          <cell r="K46">
            <v>3367.3820000000001</v>
          </cell>
          <cell r="L46">
            <v>1635.451</v>
          </cell>
          <cell r="M46">
            <v>2346.625</v>
          </cell>
          <cell r="N46">
            <v>46520.77</v>
          </cell>
        </row>
        <row r="47">
          <cell r="A47" t="str">
            <v>ENERGIA ADICIONADA - MWh</v>
          </cell>
          <cell r="B47">
            <v>40.600499999999997</v>
          </cell>
          <cell r="C47">
            <v>261.072</v>
          </cell>
          <cell r="D47">
            <v>807.55650000000003</v>
          </cell>
          <cell r="E47">
            <v>1327.5282999999999</v>
          </cell>
          <cell r="F47">
            <v>1644.9655</v>
          </cell>
          <cell r="G47">
            <v>1977.8285000000001</v>
          </cell>
          <cell r="H47">
            <v>2085.8285000000001</v>
          </cell>
          <cell r="I47">
            <v>2538.5990000000002</v>
          </cell>
          <cell r="J47">
            <v>4242.0214999999998</v>
          </cell>
          <cell r="K47">
            <v>4109.8905000000004</v>
          </cell>
          <cell r="L47">
            <v>4103.0029999999997</v>
          </cell>
          <cell r="M47">
            <v>5473.9754999999996</v>
          </cell>
          <cell r="N47">
            <v>28612.869300000002</v>
          </cell>
        </row>
        <row r="48">
          <cell r="A48" t="str">
            <v>R$ ARRECADAÇÃO</v>
          </cell>
          <cell r="B48">
            <v>1722661.82</v>
          </cell>
          <cell r="C48">
            <v>1504306.35</v>
          </cell>
          <cell r="D48">
            <v>1970336.85</v>
          </cell>
          <cell r="E48">
            <v>1744443.48</v>
          </cell>
          <cell r="F48">
            <v>1813278.92</v>
          </cell>
          <cell r="G48">
            <v>1675370.07</v>
          </cell>
          <cell r="H48">
            <v>1666886.95</v>
          </cell>
          <cell r="I48">
            <v>1764560.72</v>
          </cell>
          <cell r="J48">
            <v>1846956.01</v>
          </cell>
          <cell r="K48">
            <v>1782971.84</v>
          </cell>
          <cell r="L48">
            <v>1750029.99</v>
          </cell>
          <cell r="M48">
            <v>1636630.87</v>
          </cell>
          <cell r="N48">
            <v>20878433.870000001</v>
          </cell>
        </row>
        <row r="49">
          <cell r="A49" t="str">
            <v>CUSTO DO PROJETO (OPEX + CAPEX + IMPOSTOS + JURÍDICO)</v>
          </cell>
          <cell r="B49">
            <v>1652777.2369158394</v>
          </cell>
          <cell r="C49">
            <v>1383020.8548267325</v>
          </cell>
          <cell r="D49">
            <v>1422873.6522194741</v>
          </cell>
          <cell r="E49">
            <v>1496726.1099455443</v>
          </cell>
          <cell r="F49">
            <v>1481688.1215049499</v>
          </cell>
          <cell r="G49">
            <v>1466855.4158976884</v>
          </cell>
          <cell r="H49">
            <v>1520228.6372904272</v>
          </cell>
          <cell r="I49">
            <v>1603140.8201831626</v>
          </cell>
          <cell r="J49">
            <v>1386814.4252425716</v>
          </cell>
          <cell r="K49">
            <v>1523623.8471353077</v>
          </cell>
          <cell r="L49">
            <v>1477282.8840280515</v>
          </cell>
          <cell r="M49">
            <v>1539689.014087454</v>
          </cell>
          <cell r="N49">
            <v>17954721.0192772</v>
          </cell>
        </row>
        <row r="50">
          <cell r="A50" t="str">
            <v>No INSPEÇÕES</v>
          </cell>
          <cell r="B50">
            <v>7389</v>
          </cell>
          <cell r="C50">
            <v>7076</v>
          </cell>
          <cell r="D50">
            <v>8461</v>
          </cell>
          <cell r="E50">
            <v>7958</v>
          </cell>
          <cell r="F50">
            <v>7623</v>
          </cell>
          <cell r="G50">
            <v>8023</v>
          </cell>
          <cell r="H50">
            <v>7192</v>
          </cell>
          <cell r="I50">
            <v>7537</v>
          </cell>
          <cell r="J50">
            <v>6262</v>
          </cell>
          <cell r="K50">
            <v>3139</v>
          </cell>
          <cell r="L50">
            <v>1727</v>
          </cell>
          <cell r="M50">
            <v>6428</v>
          </cell>
          <cell r="N50">
            <v>78815</v>
          </cell>
        </row>
        <row r="51">
          <cell r="A51" t="str">
            <v>TX. DE SUCESSO DAS INSPEÇÕES</v>
          </cell>
          <cell r="B51">
            <v>0.16971173365814049</v>
          </cell>
          <cell r="C51">
            <v>0.17043527416619558</v>
          </cell>
          <cell r="D51">
            <v>0.20092187684670842</v>
          </cell>
          <cell r="E51">
            <v>0.24943453128926865</v>
          </cell>
          <cell r="F51">
            <v>0.26341335432244523</v>
          </cell>
          <cell r="G51">
            <v>0.21774897170634425</v>
          </cell>
          <cell r="H51">
            <v>0.18339822024471636</v>
          </cell>
          <cell r="I51">
            <v>0.22661536420326389</v>
          </cell>
          <cell r="J51">
            <v>0.15075055892686043</v>
          </cell>
          <cell r="K51">
            <v>0.18827652118509081</v>
          </cell>
          <cell r="L51">
            <v>0.17892298784018529</v>
          </cell>
          <cell r="M51">
            <v>0.13487865588052272</v>
          </cell>
          <cell r="N51">
            <v>0.2046702519105576</v>
          </cell>
        </row>
        <row r="52">
          <cell r="A52" t="str">
            <v>% PERDAS FÍSICAS LTM DISTRIBUIÇÃO</v>
          </cell>
          <cell r="B52">
            <v>0.16</v>
          </cell>
          <cell r="C52">
            <v>0.158</v>
          </cell>
          <cell r="D52">
            <v>0.156</v>
          </cell>
          <cell r="E52">
            <v>0.153</v>
          </cell>
          <cell r="F52">
            <v>0.15</v>
          </cell>
          <cell r="G52">
            <v>0.14599999999999999</v>
          </cell>
          <cell r="H52">
            <v>0.14799999999999999</v>
          </cell>
          <cell r="I52">
            <v>0.14780911811628017</v>
          </cell>
          <cell r="J52">
            <v>0.14562394510485688</v>
          </cell>
          <cell r="K52">
            <v>0.14704594462070197</v>
          </cell>
          <cell r="L52">
            <v>0.14633188287626886</v>
          </cell>
          <cell r="M52">
            <v>0.13959783405221438</v>
          </cell>
          <cell r="N52">
            <v>0.13959783405221438</v>
          </cell>
        </row>
        <row r="53">
          <cell r="A53" t="str">
            <v>PERDAS OESTE</v>
          </cell>
          <cell r="B53" t="str">
            <v>JAN</v>
          </cell>
          <cell r="C53" t="str">
            <v>FEV</v>
          </cell>
          <cell r="D53" t="str">
            <v>MAR</v>
          </cell>
          <cell r="E53" t="str">
            <v>ABR</v>
          </cell>
          <cell r="F53" t="str">
            <v>MAI</v>
          </cell>
          <cell r="G53" t="str">
            <v>JUN</v>
          </cell>
          <cell r="H53" t="str">
            <v>JUL</v>
          </cell>
          <cell r="I53" t="str">
            <v>AGO</v>
          </cell>
          <cell r="J53" t="str">
            <v>SET</v>
          </cell>
          <cell r="K53" t="str">
            <v>OUT</v>
          </cell>
          <cell r="L53" t="str">
            <v>NOV</v>
          </cell>
          <cell r="M53" t="str">
            <v>DEZ</v>
          </cell>
          <cell r="N53" t="str">
            <v>OESTE</v>
          </cell>
        </row>
        <row r="54">
          <cell r="A54" t="str">
            <v>ENERGIA RETROATIVA - MWh</v>
          </cell>
          <cell r="B54">
            <v>2055.2890000000002</v>
          </cell>
          <cell r="C54">
            <v>2829.4459999999999</v>
          </cell>
          <cell r="D54">
            <v>3733.5360000000001</v>
          </cell>
          <cell r="E54">
            <v>3206.5160000000001</v>
          </cell>
          <cell r="F54">
            <v>3131.6509999999998</v>
          </cell>
          <cell r="G54">
            <v>2688.6930000000002</v>
          </cell>
          <cell r="H54">
            <v>2981.4580000000001</v>
          </cell>
          <cell r="I54">
            <v>3454.96</v>
          </cell>
          <cell r="J54">
            <v>2795.377</v>
          </cell>
          <cell r="K54">
            <v>2715.672</v>
          </cell>
          <cell r="L54">
            <v>1928.3530000000001</v>
          </cell>
          <cell r="M54">
            <v>1285.163</v>
          </cell>
          <cell r="N54">
            <v>32806.113999999994</v>
          </cell>
        </row>
        <row r="55">
          <cell r="A55" t="str">
            <v>ENERGIA ADICIONADA - MWh</v>
          </cell>
          <cell r="B55">
            <v>56.417999999999999</v>
          </cell>
          <cell r="C55">
            <v>208.84899999999999</v>
          </cell>
          <cell r="D55">
            <v>782.25699999999995</v>
          </cell>
          <cell r="E55">
            <v>1422.366</v>
          </cell>
          <cell r="F55">
            <v>1522.7674999999999</v>
          </cell>
          <cell r="G55">
            <v>1790.4290000000001</v>
          </cell>
          <cell r="H55">
            <v>1640.4355</v>
          </cell>
          <cell r="I55">
            <v>2250.0304999999998</v>
          </cell>
          <cell r="J55">
            <v>2374.4585000000002</v>
          </cell>
          <cell r="K55">
            <v>2570.279</v>
          </cell>
          <cell r="L55">
            <v>2748.8964999999998</v>
          </cell>
          <cell r="M55">
            <v>3455.2289999999998</v>
          </cell>
          <cell r="N55">
            <v>20822.415499999999</v>
          </cell>
        </row>
        <row r="56">
          <cell r="A56" t="str">
            <v>R$ ARRECADAÇÃO</v>
          </cell>
          <cell r="B56">
            <v>1259628.3899999999</v>
          </cell>
          <cell r="C56">
            <v>1153197.69</v>
          </cell>
          <cell r="D56">
            <v>1396183.61</v>
          </cell>
          <cell r="E56">
            <v>1289570.55</v>
          </cell>
          <cell r="F56">
            <v>1392745.65</v>
          </cell>
          <cell r="G56">
            <v>1324978.57</v>
          </cell>
          <cell r="H56">
            <v>1332279.57</v>
          </cell>
          <cell r="I56">
            <v>1494766.94</v>
          </cell>
          <cell r="J56">
            <v>1411784.58</v>
          </cell>
          <cell r="K56">
            <v>1481039.12</v>
          </cell>
          <cell r="L56">
            <v>1376659</v>
          </cell>
          <cell r="M56">
            <v>1269425.06</v>
          </cell>
          <cell r="N56">
            <v>16182258.730000002</v>
          </cell>
        </row>
        <row r="57">
          <cell r="A57" t="str">
            <v>CUSTO DO PROJETO (OPEX + CAPEX + IMPOSTOS + JURÍDICO)</v>
          </cell>
          <cell r="B57">
            <v>1070026.9315544555</v>
          </cell>
          <cell r="C57">
            <v>1009980.9504356444</v>
          </cell>
          <cell r="D57">
            <v>1006942.0448481855</v>
          </cell>
          <cell r="E57">
            <v>1027279.5740940586</v>
          </cell>
          <cell r="F57">
            <v>1082437.346673267</v>
          </cell>
          <cell r="G57">
            <v>1126203.3610858084</v>
          </cell>
          <cell r="H57">
            <v>1210928.2569983443</v>
          </cell>
          <cell r="I57">
            <v>1079567.9074108903</v>
          </cell>
          <cell r="J57">
            <v>1145774.5149900983</v>
          </cell>
          <cell r="K57">
            <v>1055439.2849026399</v>
          </cell>
          <cell r="L57">
            <v>1075327.5868151782</v>
          </cell>
          <cell r="M57">
            <v>1225955.1806221053</v>
          </cell>
          <cell r="N57">
            <v>13115862.940430675</v>
          </cell>
        </row>
        <row r="58">
          <cell r="A58" t="str">
            <v>No INSPEÇÕES</v>
          </cell>
          <cell r="B58">
            <v>6986</v>
          </cell>
          <cell r="C58">
            <v>7950</v>
          </cell>
          <cell r="D58">
            <v>11042</v>
          </cell>
          <cell r="E58">
            <v>8682</v>
          </cell>
          <cell r="F58">
            <v>11384</v>
          </cell>
          <cell r="G58">
            <v>9765</v>
          </cell>
          <cell r="H58">
            <v>11205</v>
          </cell>
          <cell r="I58">
            <v>11571</v>
          </cell>
          <cell r="J58">
            <v>8386</v>
          </cell>
          <cell r="K58">
            <v>7611</v>
          </cell>
          <cell r="L58">
            <v>5921</v>
          </cell>
          <cell r="M58">
            <v>2534</v>
          </cell>
          <cell r="N58">
            <v>103037</v>
          </cell>
        </row>
        <row r="59">
          <cell r="A59" t="str">
            <v>TX. DE SUCESSO DAS INSPEÇÕES</v>
          </cell>
          <cell r="B59">
            <v>0.19710850271972516</v>
          </cell>
          <cell r="C59">
            <v>0.23207547169811321</v>
          </cell>
          <cell r="D59">
            <v>0.19896757833725776</v>
          </cell>
          <cell r="E59">
            <v>0.20571296936189817</v>
          </cell>
          <cell r="F59">
            <v>0.18288826423049895</v>
          </cell>
          <cell r="G59">
            <v>0.16067588325652843</v>
          </cell>
          <cell r="H59">
            <v>0.14814814814814814</v>
          </cell>
          <cell r="I59">
            <v>0.19099472819980987</v>
          </cell>
          <cell r="J59">
            <v>0.21035058430717862</v>
          </cell>
          <cell r="K59">
            <v>0.19747733543555379</v>
          </cell>
          <cell r="L59">
            <v>0.20756628947812869</v>
          </cell>
          <cell r="M59">
            <v>0.17087608524072612</v>
          </cell>
          <cell r="N59">
            <v>0.19075671846035891</v>
          </cell>
        </row>
        <row r="60">
          <cell r="A60" t="str">
            <v>% PERDAS FÍSICAS LTM DISTRIBUIÇÃO</v>
          </cell>
          <cell r="B60">
            <v>0.129</v>
          </cell>
          <cell r="C60">
            <v>0.127</v>
          </cell>
          <cell r="D60">
            <v>0.122</v>
          </cell>
          <cell r="E60">
            <v>0.115</v>
          </cell>
          <cell r="F60">
            <v>0.111</v>
          </cell>
          <cell r="G60">
            <v>0.105</v>
          </cell>
          <cell r="H60">
            <v>0.104</v>
          </cell>
          <cell r="I60">
            <v>9.9785094869760504E-2</v>
          </cell>
          <cell r="J60">
            <v>9.4367245030617886E-2</v>
          </cell>
          <cell r="K60">
            <v>9.3791838709998299E-2</v>
          </cell>
          <cell r="L60">
            <v>9.2573241486482827E-2</v>
          </cell>
          <cell r="M60">
            <v>8.2198963988332374E-2</v>
          </cell>
          <cell r="N60">
            <v>8.2198963988332374E-2</v>
          </cell>
        </row>
        <row r="61">
          <cell r="A61" t="str">
            <v>PERDAS Sul</v>
          </cell>
          <cell r="B61" t="str">
            <v>JAN</v>
          </cell>
          <cell r="C61" t="str">
            <v>FEV</v>
          </cell>
          <cell r="D61" t="str">
            <v>MAR</v>
          </cell>
          <cell r="E61" t="str">
            <v>ABR</v>
          </cell>
          <cell r="F61" t="str">
            <v>MAI</v>
          </cell>
          <cell r="G61" t="str">
            <v>JUN</v>
          </cell>
          <cell r="H61" t="str">
            <v>JUL</v>
          </cell>
          <cell r="I61" t="str">
            <v>AGO</v>
          </cell>
          <cell r="J61" t="str">
            <v>SET</v>
          </cell>
          <cell r="K61" t="str">
            <v>OUT</v>
          </cell>
          <cell r="L61" t="str">
            <v>NOV</v>
          </cell>
          <cell r="M61" t="str">
            <v>DEZ</v>
          </cell>
          <cell r="N61" t="str">
            <v>SUL</v>
          </cell>
        </row>
        <row r="62">
          <cell r="A62" t="str">
            <v>ENERGIA RETROATIVA - MWh</v>
          </cell>
          <cell r="B62">
            <v>4831.4790000000003</v>
          </cell>
          <cell r="C62">
            <v>4910.2380000000003</v>
          </cell>
          <cell r="D62">
            <v>4917.8819999999996</v>
          </cell>
          <cell r="E62">
            <v>4214.2250000000004</v>
          </cell>
          <cell r="F62">
            <v>4056.53</v>
          </cell>
          <cell r="G62">
            <v>4093.8919999999998</v>
          </cell>
          <cell r="H62">
            <v>3984.5210000000002</v>
          </cell>
          <cell r="I62">
            <v>4667.1940000000004</v>
          </cell>
          <cell r="J62">
            <v>3231.68</v>
          </cell>
          <cell r="K62">
            <v>2836.0039999999999</v>
          </cell>
          <cell r="L62">
            <v>2774.7939999999999</v>
          </cell>
          <cell r="M62">
            <v>1798.46</v>
          </cell>
          <cell r="N62">
            <v>46316.899000000005</v>
          </cell>
        </row>
        <row r="63">
          <cell r="A63" t="str">
            <v>ENERGIA ADICIONADA - MWh</v>
          </cell>
          <cell r="B63">
            <v>91.962500000000006</v>
          </cell>
          <cell r="C63">
            <v>450.31599999999997</v>
          </cell>
          <cell r="D63">
            <v>643.32950000000005</v>
          </cell>
          <cell r="E63">
            <v>943.89049999999997</v>
          </cell>
          <cell r="F63">
            <v>1067.0530000000001</v>
          </cell>
          <cell r="G63">
            <v>1370.3889999999999</v>
          </cell>
          <cell r="H63">
            <v>1355.6775</v>
          </cell>
          <cell r="I63">
            <v>2178.1849999999999</v>
          </cell>
          <cell r="J63">
            <v>2255.6774999999998</v>
          </cell>
          <cell r="K63">
            <v>2372.3069999999998</v>
          </cell>
          <cell r="L63">
            <v>2520.5360000000001</v>
          </cell>
          <cell r="M63">
            <v>3257.5335</v>
          </cell>
          <cell r="N63">
            <v>18506.857</v>
          </cell>
        </row>
        <row r="64">
          <cell r="A64" t="str">
            <v>R$ ARRECADAÇÃO</v>
          </cell>
          <cell r="B64">
            <v>1762156.86</v>
          </cell>
          <cell r="C64">
            <v>1508896.84</v>
          </cell>
          <cell r="D64">
            <v>1905453.42</v>
          </cell>
          <cell r="E64">
            <v>1620433</v>
          </cell>
          <cell r="F64">
            <v>1931148.56</v>
          </cell>
          <cell r="G64">
            <v>1789873.8</v>
          </cell>
          <cell r="H64">
            <v>1953965.89</v>
          </cell>
          <cell r="I64">
            <v>1903310.53</v>
          </cell>
          <cell r="J64">
            <v>2083343.92</v>
          </cell>
          <cell r="K64">
            <v>2112455.2799999998</v>
          </cell>
          <cell r="L64">
            <v>1827423.29</v>
          </cell>
          <cell r="M64">
            <v>1646644.62</v>
          </cell>
          <cell r="N64">
            <v>22045106.010000002</v>
          </cell>
        </row>
        <row r="65">
          <cell r="A65" t="str">
            <v>CUSTO DO PROJETO (OPEX + CAPEX + IMPOSTOS + JURÍDICO)</v>
          </cell>
          <cell r="B65">
            <v>1318321.1946089088</v>
          </cell>
          <cell r="C65">
            <v>1177362.6178712854</v>
          </cell>
          <cell r="D65">
            <v>1187576.7093630363</v>
          </cell>
          <cell r="E65">
            <v>1210492.4756881178</v>
          </cell>
          <cell r="F65">
            <v>1232867.20084653</v>
          </cell>
          <cell r="G65">
            <v>1220261.3008382823</v>
          </cell>
          <cell r="H65">
            <v>1276026.072330032</v>
          </cell>
          <cell r="I65">
            <v>1318447.102321778</v>
          </cell>
          <cell r="J65">
            <v>1182342.5009801956</v>
          </cell>
          <cell r="K65">
            <v>1091793.5221386105</v>
          </cell>
          <cell r="L65">
            <v>1183906.9004636973</v>
          </cell>
          <cell r="M65">
            <v>1225955.1806221053</v>
          </cell>
          <cell r="N65">
            <v>14625352.778072577</v>
          </cell>
        </row>
        <row r="66">
          <cell r="A66" t="str">
            <v>No INSPEÇÕES</v>
          </cell>
          <cell r="B66">
            <v>9639</v>
          </cell>
          <cell r="C66">
            <v>8164</v>
          </cell>
          <cell r="D66">
            <v>9761</v>
          </cell>
          <cell r="E66">
            <v>8495</v>
          </cell>
          <cell r="F66">
            <v>9543</v>
          </cell>
          <cell r="G66">
            <v>9633</v>
          </cell>
          <cell r="H66">
            <v>9227</v>
          </cell>
          <cell r="I66">
            <v>10189</v>
          </cell>
          <cell r="J66">
            <v>7453</v>
          </cell>
          <cell r="K66">
            <v>8828</v>
          </cell>
          <cell r="L66">
            <v>7825</v>
          </cell>
          <cell r="M66">
            <v>4573</v>
          </cell>
          <cell r="N66">
            <v>103330</v>
          </cell>
        </row>
        <row r="67">
          <cell r="A67" t="str">
            <v>TX. DE SUCESSO DAS INSPEÇÕES</v>
          </cell>
          <cell r="B67">
            <v>0.14036725801431685</v>
          </cell>
          <cell r="C67">
            <v>0.1711170994610485</v>
          </cell>
          <cell r="D67">
            <v>0.16381518287060751</v>
          </cell>
          <cell r="E67">
            <v>0.15279576221306651</v>
          </cell>
          <cell r="F67">
            <v>0.1584407419050613</v>
          </cell>
          <cell r="G67">
            <v>0.16609571265441711</v>
          </cell>
          <cell r="H67">
            <v>0.14923593800801993</v>
          </cell>
          <cell r="I67">
            <v>0.16772990479929337</v>
          </cell>
          <cell r="J67">
            <v>0.11914665235475648</v>
          </cell>
          <cell r="K67">
            <v>8.2804712279111917E-2</v>
          </cell>
          <cell r="L67">
            <v>9.4185303514376997E-2</v>
          </cell>
          <cell r="M67">
            <v>0.10474524382243604</v>
          </cell>
          <cell r="N67">
            <v>0.14206909900319364</v>
          </cell>
        </row>
        <row r="68">
          <cell r="A68" t="str">
            <v>% PERDAS FÍSICAS LTM DISTRIBUIÇÃO</v>
          </cell>
          <cell r="B68">
            <v>0.16500000000000001</v>
          </cell>
          <cell r="C68">
            <v>0.16600000000000001</v>
          </cell>
          <cell r="D68">
            <v>0.16400000000000001</v>
          </cell>
          <cell r="E68">
            <v>0.158</v>
          </cell>
          <cell r="F68">
            <v>0.157</v>
          </cell>
          <cell r="G68">
            <v>0.154</v>
          </cell>
          <cell r="H68">
            <v>0.159</v>
          </cell>
          <cell r="I68">
            <v>0.15887648325561898</v>
          </cell>
          <cell r="J68">
            <v>0.15785607989588613</v>
          </cell>
          <cell r="K68">
            <v>0.15830578071010959</v>
          </cell>
          <cell r="L68">
            <v>0.16184389767548424</v>
          </cell>
          <cell r="M68">
            <v>0.16061281211343748</v>
          </cell>
          <cell r="N68">
            <v>0.16061281211343748</v>
          </cell>
        </row>
        <row r="69">
          <cell r="A69" t="str">
            <v>PERDAS Eletropaulo</v>
          </cell>
          <cell r="B69" t="str">
            <v>JAN</v>
          </cell>
          <cell r="C69" t="str">
            <v>FEV</v>
          </cell>
          <cell r="D69" t="str">
            <v>MAR</v>
          </cell>
          <cell r="E69" t="str">
            <v>ABR</v>
          </cell>
          <cell r="F69" t="str">
            <v>MAI</v>
          </cell>
          <cell r="G69" t="str">
            <v>JUN</v>
          </cell>
          <cell r="H69" t="str">
            <v>JUL</v>
          </cell>
          <cell r="I69" t="str">
            <v>AGO</v>
          </cell>
          <cell r="J69" t="str">
            <v>SET</v>
          </cell>
          <cell r="K69" t="str">
            <v>OUT</v>
          </cell>
          <cell r="L69" t="str">
            <v>NOV</v>
          </cell>
          <cell r="M69" t="str">
            <v>DEZ</v>
          </cell>
          <cell r="N69" t="str">
            <v>TOTAL
REGIONAIS</v>
          </cell>
        </row>
        <row r="70">
          <cell r="A70" t="str">
            <v>ENERGIA RETROATIVA - MWh</v>
          </cell>
          <cell r="B70">
            <v>16848.022000000001</v>
          </cell>
          <cell r="C70">
            <v>18353.572</v>
          </cell>
          <cell r="D70">
            <v>20397.267</v>
          </cell>
          <cell r="E70">
            <v>17269.548999999999</v>
          </cell>
          <cell r="F70">
            <v>20982.92</v>
          </cell>
          <cell r="G70">
            <v>17816.684000000001</v>
          </cell>
          <cell r="H70">
            <v>16503.591</v>
          </cell>
          <cell r="I70">
            <v>19291.633999999998</v>
          </cell>
          <cell r="J70">
            <v>14806.536</v>
          </cell>
          <cell r="K70">
            <v>13267.143</v>
          </cell>
          <cell r="L70">
            <v>11481.072</v>
          </cell>
          <cell r="M70">
            <v>8133.9660000000003</v>
          </cell>
          <cell r="N70">
            <v>195151.95600000001</v>
          </cell>
        </row>
        <row r="71">
          <cell r="A71" t="str">
            <v>ENERGIA ADICIONADA - MWh</v>
          </cell>
          <cell r="B71">
            <v>458.40300000000002</v>
          </cell>
          <cell r="C71">
            <v>1771.9594999999999</v>
          </cell>
          <cell r="D71">
            <v>3615.1745000000001</v>
          </cell>
          <cell r="E71">
            <v>5930.5108</v>
          </cell>
          <cell r="F71">
            <v>6836.5129999999999</v>
          </cell>
          <cell r="G71">
            <v>8416.8654999999999</v>
          </cell>
          <cell r="H71">
            <v>8541.7484999999997</v>
          </cell>
          <cell r="I71">
            <v>12259.140100000001</v>
          </cell>
          <cell r="J71">
            <v>15688.895500000001</v>
          </cell>
          <cell r="K71">
            <v>15961.8745</v>
          </cell>
          <cell r="L71">
            <v>17202.160500000002</v>
          </cell>
          <cell r="M71">
            <v>22130.819</v>
          </cell>
          <cell r="N71">
            <v>118814.0644</v>
          </cell>
        </row>
        <row r="72">
          <cell r="A72" t="str">
            <v>R$ ARRECADAÇÃO</v>
          </cell>
          <cell r="B72">
            <v>8177168.4800000004</v>
          </cell>
          <cell r="C72">
            <v>7277116.8399999999</v>
          </cell>
          <cell r="D72">
            <v>8926436.709999999</v>
          </cell>
          <cell r="E72">
            <v>7788132.1500000004</v>
          </cell>
          <cell r="F72">
            <v>8763442.3100000005</v>
          </cell>
          <cell r="G72">
            <v>8640933.8100000005</v>
          </cell>
          <cell r="H72">
            <v>8163423.7999999998</v>
          </cell>
          <cell r="I72">
            <v>8563272.5</v>
          </cell>
          <cell r="J72">
            <v>9565567.4199999999</v>
          </cell>
          <cell r="K72">
            <v>8730613.209999999</v>
          </cell>
          <cell r="L72">
            <v>8230825.0219999999</v>
          </cell>
          <cell r="M72">
            <v>8313226.2699999996</v>
          </cell>
          <cell r="N72">
            <v>101140158.52199998</v>
          </cell>
        </row>
        <row r="73">
          <cell r="A73" t="str">
            <v>CUSTO DO PROJETO (OPEX + CAPEX + IMPOSTOS + JURÍDICO)</v>
          </cell>
          <cell r="B73">
            <v>6924785.6879999973</v>
          </cell>
          <cell r="C73">
            <v>6035815.7659999989</v>
          </cell>
          <cell r="D73">
            <v>6083492.9819999989</v>
          </cell>
          <cell r="E73">
            <v>6377362.7789999973</v>
          </cell>
          <cell r="F73">
            <v>6555252.4624999966</v>
          </cell>
          <cell r="G73">
            <v>6445976.9139999999</v>
          </cell>
          <cell r="H73">
            <v>6640224.6489999909</v>
          </cell>
          <cell r="I73">
            <v>6731143.8319999864</v>
          </cell>
          <cell r="J73">
            <v>6457842.3829999929</v>
          </cell>
          <cell r="K73">
            <v>6089868.3076111041</v>
          </cell>
          <cell r="L73">
            <v>6768843.8604999911</v>
          </cell>
          <cell r="M73">
            <v>6258590.7109999806</v>
          </cell>
          <cell r="N73">
            <v>77369200.334611043</v>
          </cell>
        </row>
        <row r="74">
          <cell r="A74" t="str">
            <v>No INSPEÇÕES</v>
          </cell>
          <cell r="B74">
            <v>36646</v>
          </cell>
          <cell r="C74">
            <v>34114</v>
          </cell>
          <cell r="D74">
            <v>43745</v>
          </cell>
          <cell r="E74">
            <v>36875</v>
          </cell>
          <cell r="F74">
            <v>45332</v>
          </cell>
          <cell r="G74">
            <v>42625</v>
          </cell>
          <cell r="H74">
            <v>44284</v>
          </cell>
          <cell r="I74">
            <v>45802</v>
          </cell>
          <cell r="J74">
            <v>37334</v>
          </cell>
          <cell r="K74">
            <v>33980</v>
          </cell>
          <cell r="L74">
            <v>26920</v>
          </cell>
          <cell r="M74">
            <v>22488</v>
          </cell>
          <cell r="N74">
            <v>450145</v>
          </cell>
        </row>
        <row r="75">
          <cell r="A75" t="str">
            <v>TX. DE SUCESSO DAS INSPEÇÕES</v>
          </cell>
          <cell r="B75">
            <v>0.18588659062380614</v>
          </cell>
          <cell r="C75">
            <v>0.21088116315882044</v>
          </cell>
          <cell r="D75">
            <v>0.2010515487484284</v>
          </cell>
          <cell r="E75">
            <v>0.21383050847457627</v>
          </cell>
          <cell r="F75">
            <v>0.19917497573458043</v>
          </cell>
          <cell r="G75">
            <v>0.19894428152492669</v>
          </cell>
          <cell r="H75">
            <v>0.17265829645018516</v>
          </cell>
          <cell r="I75">
            <v>0.19379066416313698</v>
          </cell>
          <cell r="J75">
            <v>0.15556865055981142</v>
          </cell>
          <cell r="K75">
            <v>0.13878752207180695</v>
          </cell>
          <cell r="L75">
            <v>0.14026745913818722</v>
          </cell>
          <cell r="M75">
            <v>0.11881892564923514</v>
          </cell>
          <cell r="N75">
            <v>0.18147263659487498</v>
          </cell>
        </row>
        <row r="76">
          <cell r="A76" t="str">
            <v>% PERDAS FÍSICAS LTM Total</v>
          </cell>
          <cell r="B76">
            <v>0.1288</v>
          </cell>
          <cell r="C76">
            <v>0.1275</v>
          </cell>
          <cell r="D76">
            <v>0.128</v>
          </cell>
          <cell r="E76">
            <v>0.12470000000000001</v>
          </cell>
          <cell r="F76">
            <v>0.1231</v>
          </cell>
          <cell r="G76">
            <v>0.1216</v>
          </cell>
          <cell r="H76">
            <v>0.1231</v>
          </cell>
          <cell r="I76">
            <v>0.1227</v>
          </cell>
          <cell r="J76">
            <v>0.12239999999999999</v>
          </cell>
          <cell r="K76">
            <v>0.12280000000000001</v>
          </cell>
          <cell r="L76">
            <v>0.1234</v>
          </cell>
          <cell r="M76">
            <v>0.11990000000000001</v>
          </cell>
          <cell r="N76">
            <v>0.11990000000000001</v>
          </cell>
        </row>
      </sheetData>
      <sheetData sheetId="20" refreshError="1">
        <row r="26">
          <cell r="C26">
            <v>5915</v>
          </cell>
          <cell r="D26">
            <v>6422</v>
          </cell>
          <cell r="E26">
            <v>7877</v>
          </cell>
          <cell r="F26">
            <v>6499</v>
          </cell>
          <cell r="G26">
            <v>0</v>
          </cell>
          <cell r="H26">
            <v>0</v>
          </cell>
          <cell r="I26">
            <v>0</v>
          </cell>
          <cell r="J26">
            <v>0</v>
          </cell>
          <cell r="K26">
            <v>0</v>
          </cell>
          <cell r="L26">
            <v>0</v>
          </cell>
          <cell r="M26">
            <v>0</v>
          </cell>
          <cell r="N26">
            <v>0</v>
          </cell>
          <cell r="O26">
            <v>26713</v>
          </cell>
          <cell r="R26">
            <v>6289.3540000000003</v>
          </cell>
          <cell r="S26">
            <v>10219.087</v>
          </cell>
          <cell r="T26">
            <v>14496.062</v>
          </cell>
          <cell r="U26">
            <v>14507.933999999999</v>
          </cell>
          <cell r="V26">
            <v>0</v>
          </cell>
          <cell r="W26">
            <v>0</v>
          </cell>
          <cell r="X26">
            <v>0</v>
          </cell>
          <cell r="Y26">
            <v>0</v>
          </cell>
          <cell r="Z26">
            <v>0</v>
          </cell>
          <cell r="AA26">
            <v>0</v>
          </cell>
          <cell r="AB26">
            <v>0</v>
          </cell>
          <cell r="AC26">
            <v>0</v>
          </cell>
          <cell r="AD26">
            <v>45512.436999999998</v>
          </cell>
          <cell r="AG26">
            <v>4837.7370000000001</v>
          </cell>
          <cell r="AH26">
            <v>5725.59</v>
          </cell>
          <cell r="AI26">
            <v>8549.2970000000005</v>
          </cell>
          <cell r="AJ26">
            <v>8418.6910000000007</v>
          </cell>
          <cell r="AK26">
            <v>0</v>
          </cell>
          <cell r="AL26">
            <v>0</v>
          </cell>
          <cell r="AM26">
            <v>0</v>
          </cell>
          <cell r="AN26">
            <v>0</v>
          </cell>
          <cell r="AO26">
            <v>0</v>
          </cell>
          <cell r="AP26">
            <v>0</v>
          </cell>
          <cell r="AQ26">
            <v>0</v>
          </cell>
          <cell r="AR26">
            <v>0</v>
          </cell>
          <cell r="AS26">
            <v>27531.315000000002</v>
          </cell>
        </row>
        <row r="27">
          <cell r="C27">
            <v>4978</v>
          </cell>
          <cell r="D27">
            <v>4557</v>
          </cell>
          <cell r="E27">
            <v>5139</v>
          </cell>
          <cell r="F27">
            <v>6933</v>
          </cell>
          <cell r="G27">
            <v>0</v>
          </cell>
          <cell r="H27">
            <v>0</v>
          </cell>
          <cell r="I27">
            <v>0</v>
          </cell>
          <cell r="J27">
            <v>0</v>
          </cell>
          <cell r="K27">
            <v>0</v>
          </cell>
          <cell r="L27">
            <v>0</v>
          </cell>
          <cell r="M27">
            <v>0</v>
          </cell>
          <cell r="N27">
            <v>0</v>
          </cell>
          <cell r="O27">
            <v>21607</v>
          </cell>
          <cell r="R27">
            <v>6757.0630000000001</v>
          </cell>
          <cell r="S27">
            <v>7537.7786500000002</v>
          </cell>
          <cell r="T27">
            <v>8666.4210000000003</v>
          </cell>
          <cell r="U27">
            <v>5448.1040000000003</v>
          </cell>
          <cell r="V27">
            <v>0</v>
          </cell>
          <cell r="W27">
            <v>0</v>
          </cell>
          <cell r="X27">
            <v>0</v>
          </cell>
          <cell r="Y27">
            <v>0</v>
          </cell>
          <cell r="Z27">
            <v>0</v>
          </cell>
          <cell r="AA27">
            <v>0</v>
          </cell>
          <cell r="AB27">
            <v>0</v>
          </cell>
          <cell r="AC27">
            <v>0</v>
          </cell>
          <cell r="AD27">
            <v>28409.36665</v>
          </cell>
          <cell r="AG27">
            <v>3239.2020000000002</v>
          </cell>
          <cell r="AH27">
            <v>3549.2170000000001</v>
          </cell>
          <cell r="AI27">
            <v>5120.1669999999995</v>
          </cell>
          <cell r="AJ27">
            <v>2704.518</v>
          </cell>
          <cell r="AK27">
            <v>0</v>
          </cell>
          <cell r="AL27">
            <v>0</v>
          </cell>
          <cell r="AM27">
            <v>0</v>
          </cell>
          <cell r="AN27">
            <v>0</v>
          </cell>
          <cell r="AO27">
            <v>0</v>
          </cell>
          <cell r="AP27">
            <v>0</v>
          </cell>
          <cell r="AQ27">
            <v>0</v>
          </cell>
          <cell r="AR27">
            <v>0</v>
          </cell>
          <cell r="AS27">
            <v>14613.103999999999</v>
          </cell>
        </row>
        <row r="28">
          <cell r="C28">
            <v>4456</v>
          </cell>
          <cell r="D28">
            <v>3908</v>
          </cell>
          <cell r="E28">
            <v>4816</v>
          </cell>
          <cell r="F28">
            <v>4991</v>
          </cell>
          <cell r="G28">
            <v>0</v>
          </cell>
          <cell r="H28">
            <v>0</v>
          </cell>
          <cell r="I28">
            <v>0</v>
          </cell>
          <cell r="J28">
            <v>0</v>
          </cell>
          <cell r="K28">
            <v>0</v>
          </cell>
          <cell r="L28">
            <v>0</v>
          </cell>
          <cell r="M28">
            <v>0</v>
          </cell>
          <cell r="N28">
            <v>0</v>
          </cell>
          <cell r="O28">
            <v>18171</v>
          </cell>
          <cell r="R28">
            <v>6691.9179999999997</v>
          </cell>
          <cell r="S28">
            <v>6283.6130000000003</v>
          </cell>
          <cell r="T28">
            <v>7504.6970000000001</v>
          </cell>
          <cell r="U28">
            <v>6250.491</v>
          </cell>
          <cell r="V28">
            <v>0</v>
          </cell>
          <cell r="W28">
            <v>0</v>
          </cell>
          <cell r="X28">
            <v>0</v>
          </cell>
          <cell r="Y28">
            <v>0</v>
          </cell>
          <cell r="Z28">
            <v>0</v>
          </cell>
          <cell r="AA28">
            <v>0</v>
          </cell>
          <cell r="AB28">
            <v>0</v>
          </cell>
          <cell r="AC28">
            <v>0</v>
          </cell>
          <cell r="AD28">
            <v>26730.718999999997</v>
          </cell>
          <cell r="AG28">
            <v>2291.6550000000002</v>
          </cell>
          <cell r="AH28">
            <v>3299.192</v>
          </cell>
          <cell r="AI28">
            <v>4045.7049999999999</v>
          </cell>
          <cell r="AJ28">
            <v>2951.9120000000003</v>
          </cell>
          <cell r="AK28">
            <v>0</v>
          </cell>
          <cell r="AL28">
            <v>0</v>
          </cell>
          <cell r="AM28">
            <v>0</v>
          </cell>
          <cell r="AN28">
            <v>0</v>
          </cell>
          <cell r="AO28">
            <v>0</v>
          </cell>
          <cell r="AP28">
            <v>0</v>
          </cell>
          <cell r="AQ28">
            <v>0</v>
          </cell>
          <cell r="AR28">
            <v>0</v>
          </cell>
          <cell r="AS28">
            <v>12588.464</v>
          </cell>
        </row>
        <row r="29">
          <cell r="C29">
            <v>6776</v>
          </cell>
          <cell r="D29">
            <v>8145</v>
          </cell>
          <cell r="E29">
            <v>8607</v>
          </cell>
          <cell r="F29">
            <v>6587</v>
          </cell>
          <cell r="G29">
            <v>0</v>
          </cell>
          <cell r="H29">
            <v>0</v>
          </cell>
          <cell r="I29">
            <v>0</v>
          </cell>
          <cell r="J29">
            <v>0</v>
          </cell>
          <cell r="K29">
            <v>0</v>
          </cell>
          <cell r="L29">
            <v>0</v>
          </cell>
          <cell r="M29">
            <v>0</v>
          </cell>
          <cell r="N29">
            <v>0</v>
          </cell>
          <cell r="O29">
            <v>30115</v>
          </cell>
          <cell r="R29">
            <v>9884.4429999999993</v>
          </cell>
          <cell r="S29">
            <v>12062.954</v>
          </cell>
          <cell r="T29">
            <v>19529.327000000001</v>
          </cell>
          <cell r="U29">
            <v>16080.861000000001</v>
          </cell>
          <cell r="V29">
            <v>0</v>
          </cell>
          <cell r="W29">
            <v>0</v>
          </cell>
          <cell r="X29">
            <v>0</v>
          </cell>
          <cell r="Y29">
            <v>0</v>
          </cell>
          <cell r="Z29">
            <v>0</v>
          </cell>
          <cell r="AA29">
            <v>0</v>
          </cell>
          <cell r="AB29">
            <v>0</v>
          </cell>
          <cell r="AC29">
            <v>0</v>
          </cell>
          <cell r="AD29">
            <v>57557.585000000006</v>
          </cell>
          <cell r="AG29">
            <v>4888.6890000000003</v>
          </cell>
          <cell r="AH29">
            <v>5531.5330000000004</v>
          </cell>
          <cell r="AI29">
            <v>8255.6229999999996</v>
          </cell>
          <cell r="AJ29">
            <v>6581.8670000000002</v>
          </cell>
          <cell r="AK29">
            <v>0</v>
          </cell>
          <cell r="AL29">
            <v>0</v>
          </cell>
          <cell r="AM29">
            <v>0</v>
          </cell>
          <cell r="AN29">
            <v>0</v>
          </cell>
          <cell r="AO29">
            <v>0</v>
          </cell>
          <cell r="AP29">
            <v>0</v>
          </cell>
          <cell r="AQ29">
            <v>0</v>
          </cell>
          <cell r="AR29">
            <v>0</v>
          </cell>
          <cell r="AS29">
            <v>25257.712</v>
          </cell>
        </row>
        <row r="30">
          <cell r="C30">
            <v>2850</v>
          </cell>
          <cell r="D30">
            <v>3499</v>
          </cell>
          <cell r="E30">
            <v>5072</v>
          </cell>
          <cell r="F30">
            <v>4371</v>
          </cell>
          <cell r="G30">
            <v>0</v>
          </cell>
          <cell r="H30">
            <v>0</v>
          </cell>
          <cell r="I30">
            <v>0</v>
          </cell>
          <cell r="J30">
            <v>0</v>
          </cell>
          <cell r="K30">
            <v>0</v>
          </cell>
          <cell r="L30">
            <v>0</v>
          </cell>
          <cell r="M30">
            <v>0</v>
          </cell>
          <cell r="N30">
            <v>0</v>
          </cell>
          <cell r="O30">
            <v>15792</v>
          </cell>
          <cell r="R30">
            <v>7388.1180000000004</v>
          </cell>
          <cell r="S30">
            <v>10144.869000000001</v>
          </cell>
          <cell r="T30">
            <v>10523.291999999999</v>
          </cell>
          <cell r="U30">
            <v>11180.851000000001</v>
          </cell>
          <cell r="V30">
            <v>0</v>
          </cell>
          <cell r="W30">
            <v>0</v>
          </cell>
          <cell r="X30">
            <v>0</v>
          </cell>
          <cell r="Y30">
            <v>0</v>
          </cell>
          <cell r="Z30">
            <v>0</v>
          </cell>
          <cell r="AA30">
            <v>0</v>
          </cell>
          <cell r="AB30">
            <v>0</v>
          </cell>
          <cell r="AC30">
            <v>0</v>
          </cell>
          <cell r="AD30">
            <v>39237.129999999997</v>
          </cell>
          <cell r="AG30">
            <v>3128.694</v>
          </cell>
          <cell r="AH30">
            <v>4868.2759999999998</v>
          </cell>
          <cell r="AI30">
            <v>5722.1059999999998</v>
          </cell>
          <cell r="AJ30">
            <v>6876.067</v>
          </cell>
          <cell r="AK30">
            <v>0</v>
          </cell>
          <cell r="AL30">
            <v>0</v>
          </cell>
          <cell r="AM30">
            <v>0</v>
          </cell>
          <cell r="AN30">
            <v>0</v>
          </cell>
          <cell r="AO30">
            <v>0</v>
          </cell>
          <cell r="AP30">
            <v>0</v>
          </cell>
          <cell r="AQ30">
            <v>0</v>
          </cell>
          <cell r="AR30">
            <v>0</v>
          </cell>
          <cell r="AS30">
            <v>20595.143</v>
          </cell>
        </row>
        <row r="31">
          <cell r="C31">
            <v>8209</v>
          </cell>
          <cell r="D31">
            <v>7514</v>
          </cell>
          <cell r="E31">
            <v>9346</v>
          </cell>
          <cell r="F31">
            <v>10353</v>
          </cell>
          <cell r="G31">
            <v>0</v>
          </cell>
          <cell r="H31">
            <v>0</v>
          </cell>
          <cell r="I31">
            <v>0</v>
          </cell>
          <cell r="J31">
            <v>0</v>
          </cell>
          <cell r="K31">
            <v>0</v>
          </cell>
          <cell r="L31">
            <v>0</v>
          </cell>
          <cell r="M31">
            <v>0</v>
          </cell>
          <cell r="N31">
            <v>0</v>
          </cell>
          <cell r="O31">
            <v>35422</v>
          </cell>
          <cell r="R31">
            <v>17853.888999999999</v>
          </cell>
          <cell r="S31">
            <v>14540.867</v>
          </cell>
          <cell r="T31">
            <v>19426.101999999999</v>
          </cell>
          <cell r="U31">
            <v>13966.968000000001</v>
          </cell>
          <cell r="V31">
            <v>0</v>
          </cell>
          <cell r="W31">
            <v>0</v>
          </cell>
          <cell r="X31">
            <v>0</v>
          </cell>
          <cell r="Y31">
            <v>0</v>
          </cell>
          <cell r="Z31">
            <v>0</v>
          </cell>
          <cell r="AA31">
            <v>0</v>
          </cell>
          <cell r="AB31">
            <v>0</v>
          </cell>
          <cell r="AC31">
            <v>0</v>
          </cell>
          <cell r="AD31">
            <v>65787.826000000001</v>
          </cell>
          <cell r="AG31">
            <v>6912.7809999999999</v>
          </cell>
          <cell r="AH31">
            <v>6923.027</v>
          </cell>
          <cell r="AI31">
            <v>9498.5650000000005</v>
          </cell>
          <cell r="AJ31">
            <v>7368.058</v>
          </cell>
          <cell r="AK31">
            <v>0</v>
          </cell>
          <cell r="AL31">
            <v>0</v>
          </cell>
          <cell r="AM31">
            <v>0</v>
          </cell>
          <cell r="AN31">
            <v>0</v>
          </cell>
          <cell r="AO31">
            <v>0</v>
          </cell>
          <cell r="AP31">
            <v>0</v>
          </cell>
          <cell r="AQ31">
            <v>0</v>
          </cell>
          <cell r="AR31">
            <v>0</v>
          </cell>
          <cell r="AS31">
            <v>30702.431</v>
          </cell>
        </row>
        <row r="32">
          <cell r="C32">
            <v>33184</v>
          </cell>
          <cell r="D32">
            <v>34045</v>
          </cell>
          <cell r="E32">
            <v>40857</v>
          </cell>
          <cell r="F32">
            <v>39734</v>
          </cell>
          <cell r="G32">
            <v>0</v>
          </cell>
          <cell r="H32">
            <v>0</v>
          </cell>
          <cell r="I32">
            <v>0</v>
          </cell>
          <cell r="J32">
            <v>0</v>
          </cell>
          <cell r="K32">
            <v>0</v>
          </cell>
          <cell r="L32">
            <v>0</v>
          </cell>
          <cell r="M32">
            <v>0</v>
          </cell>
          <cell r="N32">
            <v>0</v>
          </cell>
          <cell r="O32">
            <v>147820</v>
          </cell>
          <cell r="R32">
            <v>54864.784999999996</v>
          </cell>
          <cell r="S32">
            <v>60789.168649999992</v>
          </cell>
          <cell r="T32">
            <v>80145.901000000013</v>
          </cell>
          <cell r="U32">
            <v>67435.209000000003</v>
          </cell>
          <cell r="V32">
            <v>0</v>
          </cell>
          <cell r="W32">
            <v>0</v>
          </cell>
          <cell r="X32">
            <v>0</v>
          </cell>
          <cell r="Y32">
            <v>0</v>
          </cell>
          <cell r="Z32">
            <v>0</v>
          </cell>
          <cell r="AA32">
            <v>0</v>
          </cell>
          <cell r="AB32">
            <v>0</v>
          </cell>
          <cell r="AC32">
            <v>0</v>
          </cell>
          <cell r="AD32">
            <v>263235.06365000003</v>
          </cell>
          <cell r="AG32">
            <v>25298.758000000002</v>
          </cell>
          <cell r="AH32">
            <v>29896.834999999999</v>
          </cell>
          <cell r="AI32">
            <v>41191.463000000003</v>
          </cell>
          <cell r="AJ32">
            <v>34901.112999999998</v>
          </cell>
          <cell r="AK32">
            <v>0</v>
          </cell>
          <cell r="AL32">
            <v>0</v>
          </cell>
          <cell r="AM32">
            <v>0</v>
          </cell>
          <cell r="AN32">
            <v>0</v>
          </cell>
          <cell r="AO32">
            <v>0</v>
          </cell>
          <cell r="AP32">
            <v>0</v>
          </cell>
          <cell r="AQ32">
            <v>0</v>
          </cell>
          <cell r="AR32">
            <v>0</v>
          </cell>
          <cell r="AS32">
            <v>131288.16899999999</v>
          </cell>
        </row>
        <row r="36">
          <cell r="C36">
            <v>6584.4705882352937</v>
          </cell>
          <cell r="D36">
            <v>6584.4705882352937</v>
          </cell>
          <cell r="E36">
            <v>9053.6470588235297</v>
          </cell>
          <cell r="F36">
            <v>9053.6470588235297</v>
          </cell>
          <cell r="G36">
            <v>9053.6470588235297</v>
          </cell>
          <cell r="H36">
            <v>9053.6470588235297</v>
          </cell>
          <cell r="I36">
            <v>8230.5882352941189</v>
          </cell>
          <cell r="J36">
            <v>9053.6470588235297</v>
          </cell>
          <cell r="K36">
            <v>9053.6470588235297</v>
          </cell>
          <cell r="L36">
            <v>8230.5882352941189</v>
          </cell>
          <cell r="M36">
            <v>8230.5882352941189</v>
          </cell>
          <cell r="N36">
            <v>5761.411764705882</v>
          </cell>
          <cell r="O36">
            <v>97944</v>
          </cell>
          <cell r="R36">
            <v>8750</v>
          </cell>
          <cell r="S36">
            <v>8750</v>
          </cell>
          <cell r="T36">
            <v>12031.25</v>
          </cell>
          <cell r="U36">
            <v>12031.25</v>
          </cell>
          <cell r="V36">
            <v>12031.25</v>
          </cell>
          <cell r="W36">
            <v>12031.25</v>
          </cell>
          <cell r="X36">
            <v>10937.5</v>
          </cell>
          <cell r="Y36">
            <v>12031.25</v>
          </cell>
          <cell r="Z36">
            <v>12031.25</v>
          </cell>
          <cell r="AA36">
            <v>10937.5</v>
          </cell>
          <cell r="AB36">
            <v>10937.5</v>
          </cell>
          <cell r="AC36">
            <v>7656.25</v>
          </cell>
          <cell r="AD36">
            <v>130156.25</v>
          </cell>
          <cell r="AG36">
            <v>4800.906418605302</v>
          </cell>
          <cell r="AH36">
            <v>4747.4595339900952</v>
          </cell>
          <cell r="AI36">
            <v>8378.7109200179766</v>
          </cell>
          <cell r="AJ36">
            <v>8378.7109200179766</v>
          </cell>
          <cell r="AK36">
            <v>8452.7926309143349</v>
          </cell>
          <cell r="AL36">
            <v>8452.7926309143349</v>
          </cell>
          <cell r="AM36">
            <v>10596.338578624704</v>
          </cell>
          <cell r="AN36">
            <v>10596.338578624704</v>
          </cell>
          <cell r="AO36">
            <v>10596.338578624704</v>
          </cell>
          <cell r="AP36">
            <v>10596.338578624704</v>
          </cell>
          <cell r="AQ36">
            <v>11116.963578624707</v>
          </cell>
          <cell r="AR36">
            <v>7411.3090524164718</v>
          </cell>
          <cell r="AS36">
            <v>104125</v>
          </cell>
        </row>
        <row r="37">
          <cell r="C37">
            <v>4720.9411764705883</v>
          </cell>
          <cell r="D37">
            <v>4720.9411764705883</v>
          </cell>
          <cell r="E37">
            <v>6491.2941176470595</v>
          </cell>
          <cell r="F37">
            <v>6491.2941176470595</v>
          </cell>
          <cell r="G37">
            <v>6491.2941176470595</v>
          </cell>
          <cell r="H37">
            <v>6491.2941176470595</v>
          </cell>
          <cell r="I37">
            <v>5901.176470588236</v>
          </cell>
          <cell r="J37">
            <v>6491.2941176470595</v>
          </cell>
          <cell r="K37">
            <v>6491.2941176470595</v>
          </cell>
          <cell r="L37">
            <v>5901.176470588236</v>
          </cell>
          <cell r="M37">
            <v>5901.176470588236</v>
          </cell>
          <cell r="N37">
            <v>4130.8235294117649</v>
          </cell>
          <cell r="O37">
            <v>70224</v>
          </cell>
          <cell r="R37">
            <v>6250</v>
          </cell>
          <cell r="S37">
            <v>6250</v>
          </cell>
          <cell r="T37">
            <v>8593.75</v>
          </cell>
          <cell r="U37">
            <v>8593.75</v>
          </cell>
          <cell r="V37">
            <v>8593.75</v>
          </cell>
          <cell r="W37">
            <v>8593.75</v>
          </cell>
          <cell r="X37">
            <v>7812.5</v>
          </cell>
          <cell r="Y37">
            <v>8593.75</v>
          </cell>
          <cell r="Z37">
            <v>8593.75</v>
          </cell>
          <cell r="AA37">
            <v>7812.5</v>
          </cell>
          <cell r="AB37">
            <v>7812.5</v>
          </cell>
          <cell r="AC37">
            <v>5468.75</v>
          </cell>
          <cell r="AD37">
            <v>92968.75</v>
          </cell>
          <cell r="AG37">
            <v>3429.2188704323585</v>
          </cell>
          <cell r="AH37">
            <v>3391.0425242786396</v>
          </cell>
          <cell r="AI37">
            <v>5984.7935142985543</v>
          </cell>
          <cell r="AJ37">
            <v>5984.7935142985543</v>
          </cell>
          <cell r="AK37">
            <v>6037.7090220816681</v>
          </cell>
          <cell r="AL37">
            <v>6037.7090220816681</v>
          </cell>
          <cell r="AM37">
            <v>7568.8132704462178</v>
          </cell>
          <cell r="AN37">
            <v>7568.8132704462168</v>
          </cell>
          <cell r="AO37">
            <v>7568.8132704462168</v>
          </cell>
          <cell r="AP37">
            <v>7568.8132704462178</v>
          </cell>
          <cell r="AQ37">
            <v>7940.6882704462196</v>
          </cell>
          <cell r="AR37">
            <v>5293.7921802974797</v>
          </cell>
          <cell r="AS37">
            <v>74375</v>
          </cell>
        </row>
        <row r="38">
          <cell r="C38">
            <v>4720.9411764705883</v>
          </cell>
          <cell r="D38">
            <v>4720.9411764705883</v>
          </cell>
          <cell r="E38">
            <v>6491.2941176470595</v>
          </cell>
          <cell r="F38">
            <v>6491.2941176470595</v>
          </cell>
          <cell r="G38">
            <v>6491.2941176470595</v>
          </cell>
          <cell r="H38">
            <v>6491.2941176470595</v>
          </cell>
          <cell r="I38">
            <v>5901.176470588236</v>
          </cell>
          <cell r="J38">
            <v>6491.2941176470595</v>
          </cell>
          <cell r="K38">
            <v>6491.2941176470595</v>
          </cell>
          <cell r="L38">
            <v>5901.176470588236</v>
          </cell>
          <cell r="M38">
            <v>5901.176470588236</v>
          </cell>
          <cell r="N38">
            <v>4130.8235294117649</v>
          </cell>
          <cell r="O38">
            <v>70224</v>
          </cell>
          <cell r="R38">
            <v>6250</v>
          </cell>
          <cell r="S38">
            <v>6250</v>
          </cell>
          <cell r="T38">
            <v>8593.75</v>
          </cell>
          <cell r="U38">
            <v>8593.75</v>
          </cell>
          <cell r="V38">
            <v>8593.75</v>
          </cell>
          <cell r="W38">
            <v>8593.75</v>
          </cell>
          <cell r="X38">
            <v>7812.5</v>
          </cell>
          <cell r="Y38">
            <v>8593.75</v>
          </cell>
          <cell r="Z38">
            <v>8593.75</v>
          </cell>
          <cell r="AA38">
            <v>7812.5</v>
          </cell>
          <cell r="AB38">
            <v>7812.5</v>
          </cell>
          <cell r="AC38">
            <v>5468.75</v>
          </cell>
          <cell r="AD38">
            <v>92968.75</v>
          </cell>
          <cell r="AG38">
            <v>3429.2188704323585</v>
          </cell>
          <cell r="AH38">
            <v>3391.0425242786396</v>
          </cell>
          <cell r="AI38">
            <v>5984.7935142985543</v>
          </cell>
          <cell r="AJ38">
            <v>5984.7935142985543</v>
          </cell>
          <cell r="AK38">
            <v>6037.7090220816681</v>
          </cell>
          <cell r="AL38">
            <v>6037.7090220816681</v>
          </cell>
          <cell r="AM38">
            <v>7568.8132704462178</v>
          </cell>
          <cell r="AN38">
            <v>7568.8132704462168</v>
          </cell>
          <cell r="AO38">
            <v>7568.8132704462168</v>
          </cell>
          <cell r="AP38">
            <v>7568.8132704462178</v>
          </cell>
          <cell r="AQ38">
            <v>7940.6882704462196</v>
          </cell>
          <cell r="AR38">
            <v>5293.7921802974797</v>
          </cell>
          <cell r="AS38">
            <v>74375</v>
          </cell>
        </row>
        <row r="39">
          <cell r="C39">
            <v>8572.2352941176468</v>
          </cell>
          <cell r="D39">
            <v>8572.2352941176468</v>
          </cell>
          <cell r="E39">
            <v>11786.823529411766</v>
          </cell>
          <cell r="F39">
            <v>11786.823529411766</v>
          </cell>
          <cell r="G39">
            <v>11786.823529411766</v>
          </cell>
          <cell r="H39">
            <v>11786.823529411766</v>
          </cell>
          <cell r="I39">
            <v>10715.294117647059</v>
          </cell>
          <cell r="J39">
            <v>11786.823529411766</v>
          </cell>
          <cell r="K39">
            <v>11786.823529411766</v>
          </cell>
          <cell r="L39">
            <v>10715.294117647059</v>
          </cell>
          <cell r="M39">
            <v>10715.294117647059</v>
          </cell>
          <cell r="N39">
            <v>7500.7058823529414</v>
          </cell>
          <cell r="O39">
            <v>127512</v>
          </cell>
          <cell r="R39">
            <v>11500</v>
          </cell>
          <cell r="S39">
            <v>11500</v>
          </cell>
          <cell r="T39">
            <v>15812.5</v>
          </cell>
          <cell r="U39">
            <v>15812.5</v>
          </cell>
          <cell r="V39">
            <v>15812.5</v>
          </cell>
          <cell r="W39">
            <v>15812.5</v>
          </cell>
          <cell r="X39">
            <v>14375</v>
          </cell>
          <cell r="Y39">
            <v>15812.5</v>
          </cell>
          <cell r="Z39">
            <v>15812.5</v>
          </cell>
          <cell r="AA39">
            <v>14375</v>
          </cell>
          <cell r="AB39">
            <v>14375</v>
          </cell>
          <cell r="AC39">
            <v>10062.5</v>
          </cell>
          <cell r="AD39">
            <v>171062.5</v>
          </cell>
          <cell r="AG39">
            <v>6309.762721595539</v>
          </cell>
          <cell r="AH39">
            <v>6239.5182446726967</v>
          </cell>
          <cell r="AI39">
            <v>11012.02006630934</v>
          </cell>
          <cell r="AJ39">
            <v>11012.02006630934</v>
          </cell>
          <cell r="AK39">
            <v>11109.384600630268</v>
          </cell>
          <cell r="AL39">
            <v>11109.384600630268</v>
          </cell>
          <cell r="AM39">
            <v>13926.61641762104</v>
          </cell>
          <cell r="AN39">
            <v>13926.61641762104</v>
          </cell>
          <cell r="AO39">
            <v>13926.61641762104</v>
          </cell>
          <cell r="AP39">
            <v>13926.61641762104</v>
          </cell>
          <cell r="AQ39">
            <v>14610.866417621044</v>
          </cell>
          <cell r="AR39">
            <v>9740.5776117473633</v>
          </cell>
          <cell r="AS39">
            <v>136850</v>
          </cell>
        </row>
        <row r="40">
          <cell r="C40">
            <v>5839.0588235294126</v>
          </cell>
          <cell r="D40">
            <v>5839.0588235294126</v>
          </cell>
          <cell r="E40">
            <v>8028.7058823529414</v>
          </cell>
          <cell r="F40">
            <v>8028.7058823529414</v>
          </cell>
          <cell r="G40">
            <v>8028.7058823529414</v>
          </cell>
          <cell r="H40">
            <v>8028.7058823529414</v>
          </cell>
          <cell r="I40">
            <v>7298.8235294117649</v>
          </cell>
          <cell r="J40">
            <v>8028.7058823529414</v>
          </cell>
          <cell r="K40">
            <v>8028.7058823529414</v>
          </cell>
          <cell r="L40">
            <v>7298.8235294117649</v>
          </cell>
          <cell r="M40">
            <v>7298.8235294117649</v>
          </cell>
          <cell r="N40">
            <v>5109.1764705882351</v>
          </cell>
          <cell r="O40">
            <v>86856</v>
          </cell>
          <cell r="R40">
            <v>8000</v>
          </cell>
          <cell r="S40">
            <v>8000</v>
          </cell>
          <cell r="T40">
            <v>11000</v>
          </cell>
          <cell r="U40">
            <v>11000</v>
          </cell>
          <cell r="V40">
            <v>11000</v>
          </cell>
          <cell r="W40">
            <v>11000</v>
          </cell>
          <cell r="X40">
            <v>10000</v>
          </cell>
          <cell r="Y40">
            <v>11000</v>
          </cell>
          <cell r="Z40">
            <v>11000</v>
          </cell>
          <cell r="AA40">
            <v>10000</v>
          </cell>
          <cell r="AB40">
            <v>10000</v>
          </cell>
          <cell r="AC40">
            <v>7000</v>
          </cell>
          <cell r="AD40">
            <v>119000</v>
          </cell>
          <cell r="AG40">
            <v>4389.400154153419</v>
          </cell>
          <cell r="AH40">
            <v>4340.5344310766586</v>
          </cell>
          <cell r="AI40">
            <v>7660.5356983021493</v>
          </cell>
          <cell r="AJ40">
            <v>7660.5356983021493</v>
          </cell>
          <cell r="AK40">
            <v>7728.2675482645345</v>
          </cell>
          <cell r="AL40">
            <v>7728.2675482645345</v>
          </cell>
          <cell r="AM40">
            <v>9688.0809861711587</v>
          </cell>
          <cell r="AN40">
            <v>9688.0809861711587</v>
          </cell>
          <cell r="AO40">
            <v>9688.0809861711587</v>
          </cell>
          <cell r="AP40">
            <v>9688.0809861711587</v>
          </cell>
          <cell r="AQ40">
            <v>10164.08098617116</v>
          </cell>
          <cell r="AR40">
            <v>6776.0539907807743</v>
          </cell>
          <cell r="AS40">
            <v>95200</v>
          </cell>
        </row>
        <row r="41">
          <cell r="C41">
            <v>6832.9411764705892</v>
          </cell>
          <cell r="D41">
            <v>6832.9411764705892</v>
          </cell>
          <cell r="E41">
            <v>9395.2941176470595</v>
          </cell>
          <cell r="F41">
            <v>9395.2941176470595</v>
          </cell>
          <cell r="G41">
            <v>9395.2941176470595</v>
          </cell>
          <cell r="H41">
            <v>9395.2941176470595</v>
          </cell>
          <cell r="I41">
            <v>8541.1764705882379</v>
          </cell>
          <cell r="J41">
            <v>9395.2941176470595</v>
          </cell>
          <cell r="K41">
            <v>9395.2941176470595</v>
          </cell>
          <cell r="L41">
            <v>8541.1764705882379</v>
          </cell>
          <cell r="M41">
            <v>8541.1764705882379</v>
          </cell>
          <cell r="N41">
            <v>5978.8235294117658</v>
          </cell>
          <cell r="O41">
            <v>101640</v>
          </cell>
          <cell r="R41">
            <v>9250</v>
          </cell>
          <cell r="S41">
            <v>9250</v>
          </cell>
          <cell r="T41">
            <v>12718.75</v>
          </cell>
          <cell r="U41">
            <v>12718.75</v>
          </cell>
          <cell r="V41">
            <v>12718.75</v>
          </cell>
          <cell r="W41">
            <v>12718.75</v>
          </cell>
          <cell r="X41">
            <v>11562.5</v>
          </cell>
          <cell r="Y41">
            <v>12718.75</v>
          </cell>
          <cell r="Z41">
            <v>12718.75</v>
          </cell>
          <cell r="AA41">
            <v>11562.5</v>
          </cell>
          <cell r="AB41">
            <v>11562.5</v>
          </cell>
          <cell r="AC41">
            <v>8093.75</v>
          </cell>
          <cell r="AD41">
            <v>137593.75</v>
          </cell>
          <cell r="AG41">
            <v>5075.24392823989</v>
          </cell>
          <cell r="AH41">
            <v>5018.7429359323869</v>
          </cell>
          <cell r="AI41">
            <v>8857.4944011618609</v>
          </cell>
          <cell r="AJ41">
            <v>8857.4944011618609</v>
          </cell>
          <cell r="AK41">
            <v>8935.809352680868</v>
          </cell>
          <cell r="AL41">
            <v>8935.809352680868</v>
          </cell>
          <cell r="AM41">
            <v>11201.843640260402</v>
          </cell>
          <cell r="AN41">
            <v>11201.843640260402</v>
          </cell>
          <cell r="AO41">
            <v>11201.843640260402</v>
          </cell>
          <cell r="AP41">
            <v>11201.843640260402</v>
          </cell>
          <cell r="AQ41">
            <v>11752.218640260406</v>
          </cell>
          <cell r="AR41">
            <v>7834.8124268402698</v>
          </cell>
          <cell r="AS41">
            <v>110075</v>
          </cell>
        </row>
        <row r="42">
          <cell r="C42">
            <v>37270.588235294119</v>
          </cell>
          <cell r="D42">
            <v>37270.588235294119</v>
          </cell>
          <cell r="E42">
            <v>51247.058823529413</v>
          </cell>
          <cell r="F42">
            <v>51247.058823529413</v>
          </cell>
          <cell r="G42">
            <v>51247.058823529413</v>
          </cell>
          <cell r="H42">
            <v>51247.058823529413</v>
          </cell>
          <cell r="I42">
            <v>46588.23529411765</v>
          </cell>
          <cell r="J42">
            <v>51247.058823529413</v>
          </cell>
          <cell r="K42">
            <v>51247.058823529413</v>
          </cell>
          <cell r="L42">
            <v>46588.23529411765</v>
          </cell>
          <cell r="M42">
            <v>46588.23529411765</v>
          </cell>
          <cell r="N42">
            <v>32611.764705882353</v>
          </cell>
          <cell r="O42">
            <v>554400</v>
          </cell>
          <cell r="R42">
            <v>50000</v>
          </cell>
          <cell r="S42">
            <v>50000</v>
          </cell>
          <cell r="T42">
            <v>68750</v>
          </cell>
          <cell r="U42">
            <v>68750</v>
          </cell>
          <cell r="V42">
            <v>68750</v>
          </cell>
          <cell r="W42">
            <v>68750</v>
          </cell>
          <cell r="X42">
            <v>62500</v>
          </cell>
          <cell r="Y42">
            <v>68750</v>
          </cell>
          <cell r="Z42">
            <v>68750</v>
          </cell>
          <cell r="AA42">
            <v>62500</v>
          </cell>
          <cell r="AB42">
            <v>62500</v>
          </cell>
          <cell r="AC42">
            <v>43750</v>
          </cell>
          <cell r="AD42">
            <v>743750</v>
          </cell>
          <cell r="AG42">
            <v>27433.750963458868</v>
          </cell>
          <cell r="AH42">
            <v>27128.34019422912</v>
          </cell>
          <cell r="AI42">
            <v>47878.348114388435</v>
          </cell>
          <cell r="AJ42">
            <v>47878.348114388435</v>
          </cell>
          <cell r="AK42">
            <v>48301.672176653345</v>
          </cell>
          <cell r="AL42">
            <v>48301.672176653345</v>
          </cell>
          <cell r="AM42">
            <v>60550.506163569735</v>
          </cell>
          <cell r="AN42">
            <v>60550.506163569735</v>
          </cell>
          <cell r="AO42">
            <v>60550.506163569735</v>
          </cell>
          <cell r="AP42">
            <v>60550.506163569735</v>
          </cell>
          <cell r="AQ42">
            <v>63525.506163569757</v>
          </cell>
          <cell r="AR42">
            <v>42350.337442379845</v>
          </cell>
          <cell r="AS42">
            <v>595000</v>
          </cell>
        </row>
      </sheetData>
      <sheetData sheetId="21" refreshError="1">
        <row r="8">
          <cell r="A8" t="str">
            <v>Anhembi</v>
          </cell>
          <cell r="B8">
            <v>0.1326</v>
          </cell>
          <cell r="C8">
            <v>0.12712606055245315</v>
          </cell>
          <cell r="D8">
            <v>0.12497124958519554</v>
          </cell>
          <cell r="E8">
            <v>0.12548912451884997</v>
          </cell>
          <cell r="F8">
            <v>0.12482444618143823</v>
          </cell>
          <cell r="G8">
            <v>0.11995632096499478</v>
          </cell>
          <cell r="H8">
            <v>0.115985767224785</v>
          </cell>
          <cell r="I8">
            <v>0.12004065427594773</v>
          </cell>
          <cell r="J8">
            <v>0.12176691954879884</v>
          </cell>
          <cell r="K8">
            <v>0.12084444850899896</v>
          </cell>
          <cell r="L8">
            <v>0.12020626053793003</v>
          </cell>
          <cell r="M8">
            <v>0.11993397375499396</v>
          </cell>
          <cell r="N8">
            <v>0.11377508612209745</v>
          </cell>
        </row>
        <row r="9">
          <cell r="A9" t="str">
            <v>Centro</v>
          </cell>
          <cell r="B9">
            <v>3.4099999999999998E-2</v>
          </cell>
          <cell r="C9">
            <v>3.1729888071148439E-2</v>
          </cell>
          <cell r="D9">
            <v>2.5971937635628304E-2</v>
          </cell>
          <cell r="E9">
            <v>2.1651674637064494E-2</v>
          </cell>
          <cell r="F9">
            <v>1.412653627573004E-2</v>
          </cell>
          <cell r="G9">
            <v>1.2423831695175731E-2</v>
          </cell>
          <cell r="H9">
            <v>7.7215044485996944E-3</v>
          </cell>
          <cell r="I9">
            <v>1.1391573168963566E-2</v>
          </cell>
          <cell r="J9">
            <v>9.679649385785468E-3</v>
          </cell>
          <cell r="K9">
            <v>7.8011476585034432E-3</v>
          </cell>
          <cell r="L9">
            <v>5.908638289032187E-3</v>
          </cell>
          <cell r="M9">
            <v>1.1234494760067021E-2</v>
          </cell>
          <cell r="N9">
            <v>7.7000000000000002E-3</v>
          </cell>
        </row>
        <row r="10">
          <cell r="A10" t="str">
            <v>Grande ABC</v>
          </cell>
          <cell r="B10">
            <v>9.6000819309760455E-2</v>
          </cell>
          <cell r="C10">
            <v>9.4475968930497506E-2</v>
          </cell>
          <cell r="D10">
            <v>9.5993298257594187E-2</v>
          </cell>
          <cell r="E10">
            <v>9.3320389339571652E-2</v>
          </cell>
          <cell r="F10">
            <v>9.0104298345313236E-2</v>
          </cell>
          <cell r="G10">
            <v>8.7357484107138408E-2</v>
          </cell>
          <cell r="H10">
            <v>8.3531443647240133E-2</v>
          </cell>
          <cell r="I10">
            <v>8.7777951214362882E-2</v>
          </cell>
          <cell r="J10">
            <v>8.7334291870653058E-2</v>
          </cell>
          <cell r="K10">
            <v>8.5437287013897231E-2</v>
          </cell>
          <cell r="L10">
            <v>8.6114551043842649E-2</v>
          </cell>
          <cell r="M10">
            <v>8.7844325009089785E-2</v>
          </cell>
          <cell r="N10">
            <v>8.2299999999999998E-2</v>
          </cell>
        </row>
        <row r="11">
          <cell r="A11" t="str">
            <v>Leste</v>
          </cell>
          <cell r="B11">
            <v>0.1076</v>
          </cell>
          <cell r="C11">
            <v>0.10645203150594661</v>
          </cell>
          <cell r="D11">
            <v>0.10460479024140076</v>
          </cell>
          <cell r="E11">
            <v>0.10281411780648243</v>
          </cell>
          <cell r="F11">
            <v>9.8984841021174996E-2</v>
          </cell>
          <cell r="G11">
            <v>9.6583591913671663E-2</v>
          </cell>
          <cell r="H11">
            <v>9.2645947166625622E-2</v>
          </cell>
          <cell r="I11">
            <v>9.4232689199629086E-2</v>
          </cell>
          <cell r="J11">
            <v>9.4231898808209591E-2</v>
          </cell>
          <cell r="K11">
            <v>9.2046725796786244E-2</v>
          </cell>
          <cell r="L11">
            <v>9.3468725312631368E-2</v>
          </cell>
          <cell r="M11">
            <v>9.276586528048536E-2</v>
          </cell>
          <cell r="N11">
            <v>8.5999999999999993E-2</v>
          </cell>
        </row>
        <row r="12">
          <cell r="A12" t="str">
            <v>Oeste</v>
          </cell>
          <cell r="B12">
            <v>6.8823489901404786E-2</v>
          </cell>
          <cell r="C12">
            <v>6.5905335909497986E-2</v>
          </cell>
          <cell r="D12">
            <v>6.4254578474019913E-2</v>
          </cell>
          <cell r="E12">
            <v>5.8228842391827323E-2</v>
          </cell>
          <cell r="F12">
            <v>5.0713433124450966E-2</v>
          </cell>
          <cell r="G12">
            <v>4.7952027585226681E-2</v>
          </cell>
          <cell r="H12">
            <v>4.2481780592332354E-2</v>
          </cell>
          <cell r="I12">
            <v>4.112503836947469E-2</v>
          </cell>
          <cell r="J12">
            <v>3.6900072572743269E-2</v>
          </cell>
          <cell r="K12">
            <v>3.1482222733600601E-2</v>
          </cell>
          <cell r="L12">
            <v>3.0906816412981094E-2</v>
          </cell>
          <cell r="M12">
            <v>2.9688219189465574E-2</v>
          </cell>
          <cell r="N12">
            <v>1.9300000000000001E-2</v>
          </cell>
        </row>
        <row r="13">
          <cell r="A13" t="str">
            <v>Sul</v>
          </cell>
          <cell r="B13">
            <v>0.11990000000000001</v>
          </cell>
          <cell r="C13">
            <v>0.11747779681902416</v>
          </cell>
          <cell r="D13">
            <v>0.11831566652978209</v>
          </cell>
          <cell r="E13">
            <v>0.11623053407329963</v>
          </cell>
          <cell r="F13">
            <v>0.11070375300022658</v>
          </cell>
          <cell r="G13">
            <v>0.10945010418183941</v>
          </cell>
          <cell r="H13">
            <v>0.10644218429897627</v>
          </cell>
          <cell r="I13">
            <v>0.11128027468216316</v>
          </cell>
          <cell r="J13">
            <v>0.11142239665082337</v>
          </cell>
          <cell r="K13">
            <v>0.11040199329109047</v>
          </cell>
          <cell r="L13">
            <v>0.11085169410531398</v>
          </cell>
          <cell r="M13">
            <v>0.1143898110706886</v>
          </cell>
          <cell r="N13">
            <v>0.1193</v>
          </cell>
        </row>
        <row r="14">
          <cell r="A14" t="str">
            <v>AES Eletropaulo</v>
          </cell>
          <cell r="B14">
            <v>9.0670403928632654E-2</v>
          </cell>
          <cell r="C14">
            <v>8.8178655511819179E-2</v>
          </cell>
          <cell r="D14">
            <v>8.6628776351420911E-2</v>
          </cell>
          <cell r="E14">
            <v>8.3774302064566444E-2</v>
          </cell>
          <cell r="F14">
            <v>7.8802411203846151E-2</v>
          </cell>
          <cell r="G14">
            <v>7.6395475668466176E-2</v>
          </cell>
          <cell r="H14">
            <v>7.2336819215342282E-2</v>
          </cell>
          <cell r="I14">
            <v>7.531719252776628E-2</v>
          </cell>
          <cell r="J14">
            <v>7.454325325536941E-2</v>
          </cell>
          <cell r="K14">
            <v>7.2409415442701339E-2</v>
          </cell>
          <cell r="L14">
            <v>7.2340157923826309E-2</v>
          </cell>
          <cell r="M14">
            <v>7.4102998436075124E-2</v>
          </cell>
          <cell r="N14">
            <v>7.0300000000000001E-2</v>
          </cell>
        </row>
        <row r="19">
          <cell r="A19" t="str">
            <v>Anhembi</v>
          </cell>
          <cell r="B19">
            <v>0.1326</v>
          </cell>
          <cell r="C19">
            <v>0.13221325</v>
          </cell>
          <cell r="D19">
            <v>0.13182762802083334</v>
          </cell>
          <cell r="E19">
            <v>0.13144313077243924</v>
          </cell>
          <cell r="F19">
            <v>0.13105975497435296</v>
          </cell>
          <cell r="G19">
            <v>0.13067749735567777</v>
          </cell>
          <cell r="H19">
            <v>0.13029635465505704</v>
          </cell>
          <cell r="I19">
            <v>0.12991632362064645</v>
          </cell>
          <cell r="J19">
            <v>0.12953740101008623</v>
          </cell>
          <cell r="K19">
            <v>0.12915958359047347</v>
          </cell>
          <cell r="L19">
            <v>0.12878286813833459</v>
          </cell>
          <cell r="M19">
            <v>0.12840725143959777</v>
          </cell>
          <cell r="N19">
            <v>0.1280327302895656</v>
          </cell>
        </row>
        <row r="20">
          <cell r="A20" t="str">
            <v>Centro</v>
          </cell>
          <cell r="B20">
            <v>3.4099999999999998E-2</v>
          </cell>
          <cell r="C20">
            <v>3.4000541666666668E-2</v>
          </cell>
          <cell r="D20">
            <v>3.3901373420138887E-2</v>
          </cell>
          <cell r="E20">
            <v>3.3802494414330149E-2</v>
          </cell>
          <cell r="F20">
            <v>3.3703903805621688E-2</v>
          </cell>
          <cell r="G20">
            <v>3.3605600752855291E-2</v>
          </cell>
          <cell r="H20">
            <v>3.3507584417326132E-2</v>
          </cell>
          <cell r="I20">
            <v>3.3409853962775599E-2</v>
          </cell>
          <cell r="J20">
            <v>3.3312408555384171E-2</v>
          </cell>
          <cell r="K20">
            <v>3.32152473637643E-2</v>
          </cell>
          <cell r="L20">
            <v>3.3118369558953323E-2</v>
          </cell>
          <cell r="M20">
            <v>3.3021774314406373E-2</v>
          </cell>
          <cell r="N20">
            <v>3.2925460805989355E-2</v>
          </cell>
        </row>
        <row r="21">
          <cell r="A21" t="str">
            <v>Grande ABC</v>
          </cell>
          <cell r="B21">
            <v>9.6000819309760455E-2</v>
          </cell>
          <cell r="C21">
            <v>9.5720816920106991E-2</v>
          </cell>
          <cell r="D21">
            <v>9.5441631204090008E-2</v>
          </cell>
          <cell r="E21">
            <v>9.5163259779744741E-2</v>
          </cell>
          <cell r="F21">
            <v>9.4885700272053813E-2</v>
          </cell>
          <cell r="G21">
            <v>9.4608950312926987E-2</v>
          </cell>
          <cell r="H21">
            <v>9.4333007541180944E-2</v>
          </cell>
          <cell r="I21">
            <v>9.4057869602519162E-2</v>
          </cell>
          <cell r="J21">
            <v>9.3783534149511807E-2</v>
          </cell>
          <cell r="K21">
            <v>9.3509998841575737E-2</v>
          </cell>
          <cell r="L21">
            <v>9.323726134495447E-2</v>
          </cell>
          <cell r="M21">
            <v>9.2965319332698346E-2</v>
          </cell>
          <cell r="N21">
            <v>9.2694170484644636E-2</v>
          </cell>
        </row>
        <row r="22">
          <cell r="A22" t="str">
            <v>Leste</v>
          </cell>
          <cell r="B22">
            <v>0.1076</v>
          </cell>
          <cell r="C22">
            <v>0.10728616666666667</v>
          </cell>
          <cell r="D22">
            <v>0.10697324868055556</v>
          </cell>
          <cell r="E22">
            <v>0.10666124337190394</v>
          </cell>
          <cell r="F22">
            <v>0.10635014807873588</v>
          </cell>
          <cell r="G22">
            <v>0.10603996014683957</v>
          </cell>
          <cell r="H22">
            <v>0.10573067692974462</v>
          </cell>
          <cell r="I22">
            <v>0.10542229578869954</v>
          </cell>
          <cell r="J22">
            <v>0.10511481409264917</v>
          </cell>
          <cell r="K22">
            <v>0.10480822921821227</v>
          </cell>
          <cell r="L22">
            <v>0.10450253854965916</v>
          </cell>
          <cell r="M22">
            <v>0.10419773947888931</v>
          </cell>
          <cell r="N22">
            <v>0.10389382940540923</v>
          </cell>
        </row>
        <row r="23">
          <cell r="A23" t="str">
            <v>Oeste</v>
          </cell>
          <cell r="B23">
            <v>6.8823489901404786E-2</v>
          </cell>
          <cell r="C23">
            <v>6.8622754722525686E-2</v>
          </cell>
          <cell r="D23">
            <v>6.8422605021251651E-2</v>
          </cell>
          <cell r="E23">
            <v>6.8223039089939666E-2</v>
          </cell>
          <cell r="F23">
            <v>6.8024055225927346E-2</v>
          </cell>
          <cell r="G23">
            <v>6.7825651731518388E-2</v>
          </cell>
          <cell r="H23">
            <v>6.7627826913968125E-2</v>
          </cell>
          <cell r="I23">
            <v>6.7430579085469053E-2</v>
          </cell>
          <cell r="J23">
            <v>6.7233906563136436E-2</v>
          </cell>
          <cell r="K23">
            <v>6.7037807668993948E-2</v>
          </cell>
          <cell r="L23">
            <v>6.6842280729959389E-2</v>
          </cell>
          <cell r="M23">
            <v>6.6647324077830347E-2</v>
          </cell>
          <cell r="N23">
            <v>6.6452936049270009E-2</v>
          </cell>
        </row>
        <row r="24">
          <cell r="A24" t="str">
            <v>Sul</v>
          </cell>
          <cell r="B24">
            <v>0.11990000000000001</v>
          </cell>
          <cell r="C24">
            <v>0.11955029166666667</v>
          </cell>
          <cell r="D24">
            <v>0.11920160331597222</v>
          </cell>
          <cell r="E24">
            <v>0.1188539319729673</v>
          </cell>
          <cell r="F24">
            <v>0.11850727467137948</v>
          </cell>
          <cell r="G24">
            <v>0.11816162845358795</v>
          </cell>
          <cell r="H24">
            <v>0.11781699037059831</v>
          </cell>
          <cell r="I24">
            <v>0.1174733574820174</v>
          </cell>
          <cell r="J24">
            <v>0.11713072685602818</v>
          </cell>
          <cell r="K24">
            <v>0.11678909556936477</v>
          </cell>
          <cell r="L24">
            <v>0.11644846070728745</v>
          </cell>
          <cell r="M24">
            <v>0.11610881936355787</v>
          </cell>
          <cell r="N24">
            <v>0.11577016864041416</v>
          </cell>
        </row>
        <row r="25">
          <cell r="A25" t="str">
            <v>AES Eletropaulo</v>
          </cell>
          <cell r="B25">
            <v>9.0670403928632654E-2</v>
          </cell>
          <cell r="C25">
            <v>9.0405948583840809E-2</v>
          </cell>
          <cell r="D25">
            <v>9.0142264567137934E-2</v>
          </cell>
          <cell r="E25">
            <v>8.9879349628817121E-2</v>
          </cell>
          <cell r="F25">
            <v>8.9617201525733076E-2</v>
          </cell>
          <cell r="G25">
            <v>8.9355818021283021E-2</v>
          </cell>
          <cell r="H25">
            <v>8.9095196885387612E-2</v>
          </cell>
          <cell r="I25">
            <v>8.8835335894471901E-2</v>
          </cell>
          <cell r="J25">
            <v>8.8576232831446361E-2</v>
          </cell>
          <cell r="K25">
            <v>8.8317885485687975E-2</v>
          </cell>
          <cell r="L25">
            <v>8.8060291653021386E-2</v>
          </cell>
          <cell r="M25">
            <v>8.7803449135700068E-2</v>
          </cell>
          <cell r="N25">
            <v>8.7547355742387603E-2</v>
          </cell>
        </row>
      </sheetData>
      <sheetData sheetId="22" refreshError="1">
        <row r="9">
          <cell r="A9" t="str">
            <v>Anhembi</v>
          </cell>
          <cell r="B9">
            <v>2092.7330000000002</v>
          </cell>
          <cell r="C9">
            <v>2064.7150000000001</v>
          </cell>
          <cell r="D9">
            <v>2664.93</v>
          </cell>
          <cell r="E9">
            <v>3179.665</v>
          </cell>
          <cell r="F9">
            <v>3770.8510000000001</v>
          </cell>
          <cell r="G9">
            <v>2851.9609999999998</v>
          </cell>
          <cell r="H9">
            <v>2651.0450000000001</v>
          </cell>
          <cell r="I9">
            <v>2970.3850000000002</v>
          </cell>
          <cell r="J9">
            <v>2522.864</v>
          </cell>
          <cell r="K9">
            <v>1911.855</v>
          </cell>
          <cell r="L9">
            <v>1851.451</v>
          </cell>
          <cell r="M9">
            <v>1235.431</v>
          </cell>
          <cell r="N9">
            <v>29767.885999999999</v>
          </cell>
        </row>
        <row r="10">
          <cell r="A10" t="str">
            <v>Centro</v>
          </cell>
          <cell r="B10">
            <v>1988.8040000000001</v>
          </cell>
          <cell r="C10">
            <v>2059.6320000000001</v>
          </cell>
          <cell r="D10">
            <v>2040.7829999999999</v>
          </cell>
          <cell r="E10">
            <v>1171.461</v>
          </cell>
          <cell r="F10">
            <v>3352.732</v>
          </cell>
          <cell r="G10">
            <v>2251.192</v>
          </cell>
          <cell r="H10">
            <v>1440.1089999999999</v>
          </cell>
          <cell r="I10">
            <v>1555.413</v>
          </cell>
          <cell r="J10">
            <v>958.68399999999997</v>
          </cell>
          <cell r="K10">
            <v>972.89300000000003</v>
          </cell>
          <cell r="L10">
            <v>2303.598</v>
          </cell>
          <cell r="M10">
            <v>717.048</v>
          </cell>
          <cell r="N10">
            <v>20812.348999999998</v>
          </cell>
        </row>
        <row r="11">
          <cell r="A11" t="str">
            <v>Grande ABC</v>
          </cell>
          <cell r="B11">
            <v>2143.8739999999998</v>
          </cell>
          <cell r="C11">
            <v>2623.6590000000001</v>
          </cell>
          <cell r="D11">
            <v>1724.069</v>
          </cell>
          <cell r="E11">
            <v>1329.213</v>
          </cell>
          <cell r="F11">
            <v>1999.1610000000001</v>
          </cell>
          <cell r="G11">
            <v>1499.546</v>
          </cell>
          <cell r="H11">
            <v>1773.607</v>
          </cell>
          <cell r="I11">
            <v>1338.3430000000001</v>
          </cell>
          <cell r="J11">
            <v>1294.4649999999999</v>
          </cell>
          <cell r="K11">
            <v>1463.337</v>
          </cell>
          <cell r="L11">
            <v>987.42499999999995</v>
          </cell>
          <cell r="M11">
            <v>751.23900000000003</v>
          </cell>
          <cell r="N11">
            <v>18927.937999999998</v>
          </cell>
        </row>
        <row r="12">
          <cell r="A12" t="str">
            <v>Leste</v>
          </cell>
          <cell r="B12">
            <v>3735.8429999999998</v>
          </cell>
          <cell r="C12">
            <v>3865.8820000000001</v>
          </cell>
          <cell r="D12">
            <v>5316.067</v>
          </cell>
          <cell r="E12">
            <v>4168.4690000000001</v>
          </cell>
          <cell r="F12">
            <v>4671.9949999999999</v>
          </cell>
          <cell r="G12">
            <v>4431.3999999999996</v>
          </cell>
          <cell r="H12">
            <v>3672.8510000000001</v>
          </cell>
          <cell r="I12">
            <v>5305.3389999999999</v>
          </cell>
          <cell r="J12">
            <v>4003.4659999999999</v>
          </cell>
          <cell r="K12">
            <v>3367.3820000000001</v>
          </cell>
          <cell r="L12">
            <v>1635.451</v>
          </cell>
          <cell r="M12">
            <v>2346.625</v>
          </cell>
          <cell r="N12">
            <v>46520.77</v>
          </cell>
        </row>
        <row r="13">
          <cell r="A13" t="str">
            <v>Oeste</v>
          </cell>
          <cell r="B13">
            <v>2055.2890000000002</v>
          </cell>
          <cell r="C13">
            <v>2829.4459999999999</v>
          </cell>
          <cell r="D13">
            <v>3733.5360000000001</v>
          </cell>
          <cell r="E13">
            <v>3206.5160000000001</v>
          </cell>
          <cell r="F13">
            <v>3131.6509999999998</v>
          </cell>
          <cell r="G13">
            <v>2688.6930000000002</v>
          </cell>
          <cell r="H13">
            <v>2981.4580000000001</v>
          </cell>
          <cell r="I13">
            <v>3454.96</v>
          </cell>
          <cell r="J13">
            <v>2795.377</v>
          </cell>
          <cell r="K13">
            <v>2715.672</v>
          </cell>
          <cell r="L13">
            <v>1928.3530000000001</v>
          </cell>
          <cell r="M13">
            <v>1285.163</v>
          </cell>
          <cell r="N13">
            <v>32806.114000000001</v>
          </cell>
        </row>
        <row r="14">
          <cell r="A14" t="str">
            <v>SP Sul</v>
          </cell>
          <cell r="B14">
            <v>4831.4790000000003</v>
          </cell>
          <cell r="C14">
            <v>4910.2380000000003</v>
          </cell>
          <cell r="D14">
            <v>4917.8819999999996</v>
          </cell>
          <cell r="E14">
            <v>4214.2250000000004</v>
          </cell>
          <cell r="F14">
            <v>4056.53</v>
          </cell>
          <cell r="G14">
            <v>4093.8919999999998</v>
          </cell>
          <cell r="H14">
            <v>3984.5210000000002</v>
          </cell>
          <cell r="I14">
            <v>4667.1940000000004</v>
          </cell>
          <cell r="J14">
            <v>3231.68</v>
          </cell>
          <cell r="K14">
            <v>2836.0039999999999</v>
          </cell>
          <cell r="L14">
            <v>2774.7939999999999</v>
          </cell>
          <cell r="M14">
            <v>1798.46</v>
          </cell>
          <cell r="N14">
            <v>46316.898999999998</v>
          </cell>
        </row>
        <row r="15">
          <cell r="A15" t="str">
            <v>AES Eletropaulo</v>
          </cell>
          <cell r="B15">
            <v>16848.022000000001</v>
          </cell>
          <cell r="C15">
            <v>18353.572</v>
          </cell>
          <cell r="D15">
            <v>20397.267</v>
          </cell>
          <cell r="E15">
            <v>17269.548999999999</v>
          </cell>
          <cell r="F15">
            <v>20982.92</v>
          </cell>
          <cell r="G15">
            <v>17816.684000000001</v>
          </cell>
          <cell r="H15">
            <v>16503.591</v>
          </cell>
          <cell r="I15">
            <v>19291.633999999998</v>
          </cell>
          <cell r="J15">
            <v>14806.536</v>
          </cell>
          <cell r="K15">
            <v>13267.143</v>
          </cell>
          <cell r="L15">
            <v>11481.072</v>
          </cell>
          <cell r="M15">
            <v>8133.9660000000003</v>
          </cell>
          <cell r="N15">
            <v>195151.95600000001</v>
          </cell>
        </row>
        <row r="19">
          <cell r="A19" t="str">
            <v>Anhembi</v>
          </cell>
          <cell r="B19">
            <v>50.965000000000003</v>
          </cell>
          <cell r="C19">
            <v>243.87950000000001</v>
          </cell>
          <cell r="D19">
            <v>447.52850000000001</v>
          </cell>
          <cell r="E19">
            <v>666.48</v>
          </cell>
          <cell r="F19">
            <v>882.27800000000002</v>
          </cell>
          <cell r="G19">
            <v>1190.9265</v>
          </cell>
          <cell r="H19">
            <v>1141.9965</v>
          </cell>
          <cell r="I19">
            <v>1290.6849999999999</v>
          </cell>
          <cell r="J19">
            <v>1598.0930000000001</v>
          </cell>
          <cell r="K19">
            <v>1763.0915</v>
          </cell>
          <cell r="L19">
            <v>2012.4675</v>
          </cell>
          <cell r="M19">
            <v>2538.4605000000001</v>
          </cell>
          <cell r="N19">
            <v>13826.851500000001</v>
          </cell>
        </row>
        <row r="20">
          <cell r="A20" t="str">
            <v>Centro</v>
          </cell>
          <cell r="B20">
            <v>173.1885</v>
          </cell>
          <cell r="C20">
            <v>415.87099999999998</v>
          </cell>
          <cell r="D20">
            <v>655.38199999999995</v>
          </cell>
          <cell r="E20">
            <v>951.10149999999999</v>
          </cell>
          <cell r="F20">
            <v>904.50699999999995</v>
          </cell>
          <cell r="G20">
            <v>1184.0170000000001</v>
          </cell>
          <cell r="H20">
            <v>1302.3995</v>
          </cell>
          <cell r="I20">
            <v>2569.134</v>
          </cell>
          <cell r="J20">
            <v>3309.5345000000002</v>
          </cell>
          <cell r="K20">
            <v>3087.3850000000002</v>
          </cell>
          <cell r="L20">
            <v>3739.0219999999999</v>
          </cell>
          <cell r="M20">
            <v>4665.7359999999999</v>
          </cell>
          <cell r="N20">
            <v>22957.277999999998</v>
          </cell>
        </row>
        <row r="21">
          <cell r="A21" t="str">
            <v>Grande ABC</v>
          </cell>
          <cell r="B21">
            <v>45.268500000000003</v>
          </cell>
          <cell r="C21">
            <v>191.97200000000001</v>
          </cell>
          <cell r="D21">
            <v>279.12099999999998</v>
          </cell>
          <cell r="E21">
            <v>619.14449999999999</v>
          </cell>
          <cell r="F21">
            <v>814.94200000000001</v>
          </cell>
          <cell r="G21">
            <v>903.27549999999997</v>
          </cell>
          <cell r="H21">
            <v>1015.4109999999999</v>
          </cell>
          <cell r="I21">
            <v>1432.5066000000002</v>
          </cell>
          <cell r="J21">
            <v>1909.1105</v>
          </cell>
          <cell r="K21">
            <v>2044.1255000000001</v>
          </cell>
          <cell r="L21">
            <v>2055.8789999999999</v>
          </cell>
          <cell r="M21">
            <v>2739.8845000000001</v>
          </cell>
          <cell r="N21">
            <v>14050.640599999999</v>
          </cell>
        </row>
        <row r="22">
          <cell r="A22" t="str">
            <v>Leste</v>
          </cell>
          <cell r="B22">
            <v>40.600499999999997</v>
          </cell>
          <cell r="C22">
            <v>261.072</v>
          </cell>
          <cell r="D22">
            <v>807.55650000000003</v>
          </cell>
          <cell r="E22">
            <v>1327.5282999999999</v>
          </cell>
          <cell r="F22">
            <v>1644.9655</v>
          </cell>
          <cell r="G22">
            <v>1977.8285000000001</v>
          </cell>
          <cell r="H22">
            <v>2085.8285000000001</v>
          </cell>
          <cell r="I22">
            <v>2538.5990000000002</v>
          </cell>
          <cell r="J22">
            <v>4242.0214999999998</v>
          </cell>
          <cell r="K22">
            <v>4109.8905000000004</v>
          </cell>
          <cell r="L22">
            <v>4105.8270000000002</v>
          </cell>
          <cell r="M22">
            <v>5473.9754999999996</v>
          </cell>
          <cell r="N22">
            <v>28615.693299999999</v>
          </cell>
        </row>
        <row r="23">
          <cell r="A23" t="str">
            <v>Oeste</v>
          </cell>
          <cell r="B23">
            <v>56.417999999999999</v>
          </cell>
          <cell r="C23">
            <v>208.84899999999999</v>
          </cell>
          <cell r="D23">
            <v>782.25699999999995</v>
          </cell>
          <cell r="E23">
            <v>1422.366</v>
          </cell>
          <cell r="F23">
            <v>1522.7674999999999</v>
          </cell>
          <cell r="G23">
            <v>1790.4290000000001</v>
          </cell>
          <cell r="H23">
            <v>1640.4355</v>
          </cell>
          <cell r="I23">
            <v>2250.0304999999998</v>
          </cell>
          <cell r="J23">
            <v>2374.4585000000002</v>
          </cell>
          <cell r="K23">
            <v>2566.5059999999999</v>
          </cell>
          <cell r="L23">
            <v>2768.4290000000001</v>
          </cell>
          <cell r="M23">
            <v>3455.2289999999998</v>
          </cell>
          <cell r="N23">
            <v>20838.174999999999</v>
          </cell>
        </row>
        <row r="24">
          <cell r="A24" t="str">
            <v>SP Sul</v>
          </cell>
          <cell r="B24">
            <v>91.962500000000006</v>
          </cell>
          <cell r="C24">
            <v>450.31599999999997</v>
          </cell>
          <cell r="D24">
            <v>643.32950000000005</v>
          </cell>
          <cell r="E24">
            <v>943.89049999999997</v>
          </cell>
          <cell r="F24">
            <v>1067.0530000000001</v>
          </cell>
          <cell r="G24">
            <v>1370.3889999999999</v>
          </cell>
          <cell r="H24">
            <v>1355.6775</v>
          </cell>
          <cell r="I24">
            <v>2178.1849999999999</v>
          </cell>
          <cell r="J24">
            <v>2255.6774999999998</v>
          </cell>
          <cell r="K24">
            <v>2390.8760000000002</v>
          </cell>
          <cell r="L24">
            <v>2520.5360000000001</v>
          </cell>
          <cell r="M24">
            <v>3257.5335</v>
          </cell>
          <cell r="N24">
            <v>18525.425999999999</v>
          </cell>
        </row>
        <row r="25">
          <cell r="A25" t="str">
            <v>AES Eletropaulo</v>
          </cell>
          <cell r="B25">
            <v>458.40300000000002</v>
          </cell>
          <cell r="C25">
            <v>1771.9594999999999</v>
          </cell>
          <cell r="D25">
            <v>3615.1745000000001</v>
          </cell>
          <cell r="E25">
            <v>5930.5108</v>
          </cell>
          <cell r="F25">
            <v>6836.5129999999999</v>
          </cell>
          <cell r="G25">
            <v>8416.8654999999999</v>
          </cell>
          <cell r="H25">
            <v>8541.7484999999997</v>
          </cell>
          <cell r="I25">
            <v>12259.140100000001</v>
          </cell>
          <cell r="J25">
            <v>15688.895500000001</v>
          </cell>
          <cell r="K25">
            <v>15961.8745</v>
          </cell>
          <cell r="L25">
            <v>17202.160500000002</v>
          </cell>
          <cell r="M25">
            <v>22130.819</v>
          </cell>
          <cell r="N25">
            <v>118814.0644</v>
          </cell>
        </row>
        <row r="29">
          <cell r="A29" t="str">
            <v>Anhembi</v>
          </cell>
          <cell r="B29">
            <v>1317.4580600000002</v>
          </cell>
          <cell r="C29">
            <v>1214.5844</v>
          </cell>
          <cell r="D29">
            <v>1391.4464599999999</v>
          </cell>
          <cell r="E29">
            <v>1252.7832900000001</v>
          </cell>
          <cell r="F29">
            <v>1418.3664099999999</v>
          </cell>
          <cell r="G29">
            <v>1362.16623</v>
          </cell>
          <cell r="H29">
            <v>1415.7705800000001</v>
          </cell>
          <cell r="I29">
            <v>1383.0341599999999</v>
          </cell>
          <cell r="J29">
            <v>1384.68679</v>
          </cell>
          <cell r="K29">
            <v>1431.33493</v>
          </cell>
          <cell r="L29">
            <v>1421.0627899999999</v>
          </cell>
          <cell r="M29">
            <v>1316.1744899999999</v>
          </cell>
          <cell r="N29">
            <v>16308.868589999998</v>
          </cell>
        </row>
        <row r="30">
          <cell r="A30" t="str">
            <v>Centro</v>
          </cell>
          <cell r="B30">
            <v>1153.6079499999998</v>
          </cell>
          <cell r="C30">
            <v>1057.2961599999999</v>
          </cell>
          <cell r="D30">
            <v>1285.55927</v>
          </cell>
          <cell r="E30">
            <v>897.89545999999996</v>
          </cell>
          <cell r="F30">
            <v>1071.3644199999999</v>
          </cell>
          <cell r="G30">
            <v>1512.10681</v>
          </cell>
          <cell r="H30">
            <v>808.06006000000002</v>
          </cell>
          <cell r="I30">
            <v>1064.4039700000001</v>
          </cell>
          <cell r="J30">
            <v>2005.73756</v>
          </cell>
          <cell r="K30">
            <v>1084.13652</v>
          </cell>
          <cell r="L30">
            <v>932.78934200000003</v>
          </cell>
          <cell r="M30">
            <v>1378.34707</v>
          </cell>
          <cell r="N30">
            <v>14251.304592000002</v>
          </cell>
        </row>
        <row r="31">
          <cell r="A31" t="str">
            <v>Grande ABC</v>
          </cell>
          <cell r="B31">
            <v>961.65539999999999</v>
          </cell>
          <cell r="C31">
            <v>838.83540000000005</v>
          </cell>
          <cell r="D31">
            <v>977.45709999999997</v>
          </cell>
          <cell r="E31">
            <v>983.00636999999995</v>
          </cell>
          <cell r="F31">
            <v>1136.53835</v>
          </cell>
          <cell r="G31">
            <v>976.43832999999995</v>
          </cell>
          <cell r="H31">
            <v>986.46074999999996</v>
          </cell>
          <cell r="I31">
            <v>953.19618000000003</v>
          </cell>
          <cell r="J31">
            <v>833.05856000000006</v>
          </cell>
          <cell r="K31">
            <v>838.61509999999998</v>
          </cell>
          <cell r="L31">
            <v>922.86060999999995</v>
          </cell>
          <cell r="M31">
            <v>1066.00416</v>
          </cell>
          <cell r="N31">
            <v>11474.126309999998</v>
          </cell>
        </row>
        <row r="32">
          <cell r="A32" t="str">
            <v>Leste</v>
          </cell>
          <cell r="B32">
            <v>1722.66182</v>
          </cell>
          <cell r="C32">
            <v>1504.3063500000001</v>
          </cell>
          <cell r="D32">
            <v>1970.3368500000001</v>
          </cell>
          <cell r="E32">
            <v>1744.4434799999999</v>
          </cell>
          <cell r="F32">
            <v>1813.27892</v>
          </cell>
          <cell r="G32">
            <v>1675.3700700000002</v>
          </cell>
          <cell r="H32">
            <v>1666.8869499999998</v>
          </cell>
          <cell r="I32">
            <v>1764.5607199999999</v>
          </cell>
          <cell r="J32">
            <v>1846.9560100000001</v>
          </cell>
          <cell r="K32">
            <v>1782.5159799999999</v>
          </cell>
          <cell r="L32">
            <v>1750.02999</v>
          </cell>
          <cell r="M32">
            <v>1636.6308700000002</v>
          </cell>
          <cell r="N32">
            <v>20877.978009999999</v>
          </cell>
        </row>
        <row r="33">
          <cell r="A33" t="str">
            <v>Oeste</v>
          </cell>
          <cell r="B33">
            <v>1259.6283899999999</v>
          </cell>
          <cell r="C33">
            <v>1153.19769</v>
          </cell>
          <cell r="D33">
            <v>1396.18361</v>
          </cell>
          <cell r="E33">
            <v>1289.5705500000001</v>
          </cell>
          <cell r="F33">
            <v>1392.7456499999998</v>
          </cell>
          <cell r="G33">
            <v>1324.97857</v>
          </cell>
          <cell r="H33">
            <v>1332.2795700000001</v>
          </cell>
          <cell r="I33">
            <v>1494.76694</v>
          </cell>
          <cell r="J33">
            <v>1411.78458</v>
          </cell>
          <cell r="K33">
            <v>1482.53063</v>
          </cell>
          <cell r="L33">
            <v>1376.6590000000001</v>
          </cell>
          <cell r="M33">
            <v>1269.42506</v>
          </cell>
          <cell r="N33">
            <v>16183.750239999999</v>
          </cell>
        </row>
        <row r="34">
          <cell r="A34" t="str">
            <v>SP Sul</v>
          </cell>
          <cell r="B34">
            <v>1762.1568600000001</v>
          </cell>
          <cell r="C34">
            <v>1508.8968400000001</v>
          </cell>
          <cell r="D34">
            <v>1905.4534199999998</v>
          </cell>
          <cell r="E34">
            <v>1620.433</v>
          </cell>
          <cell r="F34">
            <v>1931.1485600000001</v>
          </cell>
          <cell r="G34">
            <v>1789.8738000000001</v>
          </cell>
          <cell r="H34">
            <v>1953.9658899999999</v>
          </cell>
          <cell r="I34">
            <v>1903.31053</v>
          </cell>
          <cell r="J34">
            <v>2083.3439199999998</v>
          </cell>
          <cell r="K34">
            <v>2111.8809900000001</v>
          </cell>
          <cell r="L34">
            <v>1827.42329</v>
          </cell>
          <cell r="M34">
            <v>1646.64462</v>
          </cell>
          <cell r="N34">
            <v>22044.531720000003</v>
          </cell>
        </row>
        <row r="35">
          <cell r="A35" t="str">
            <v>Elpa</v>
          </cell>
          <cell r="B35">
            <v>8177.1684799999994</v>
          </cell>
          <cell r="C35">
            <v>7277.1168399999997</v>
          </cell>
          <cell r="D35">
            <v>8926.4367100000018</v>
          </cell>
          <cell r="E35">
            <v>7788.1321499999995</v>
          </cell>
          <cell r="F35">
            <v>8763.4423100000004</v>
          </cell>
          <cell r="G35">
            <v>8640.9338100000004</v>
          </cell>
          <cell r="H35">
            <v>8163.4237999999996</v>
          </cell>
          <cell r="I35">
            <v>8563.2724999999991</v>
          </cell>
          <cell r="J35">
            <v>9565.5674199999994</v>
          </cell>
          <cell r="K35">
            <v>8731.0141500000009</v>
          </cell>
          <cell r="L35">
            <v>8230.8250219999991</v>
          </cell>
          <cell r="M35">
            <v>8313.226270000001</v>
          </cell>
          <cell r="N35">
            <v>101140.559462</v>
          </cell>
        </row>
        <row r="63">
          <cell r="B63">
            <v>36730</v>
          </cell>
          <cell r="C63">
            <v>14180</v>
          </cell>
          <cell r="D63">
            <v>15600</v>
          </cell>
        </row>
        <row r="64">
          <cell r="B64">
            <v>28620</v>
          </cell>
          <cell r="C64">
            <v>11050</v>
          </cell>
          <cell r="D64">
            <v>14600</v>
          </cell>
        </row>
        <row r="65">
          <cell r="B65">
            <v>28620</v>
          </cell>
          <cell r="C65">
            <v>11050</v>
          </cell>
          <cell r="D65">
            <v>13100</v>
          </cell>
        </row>
        <row r="66">
          <cell r="B66">
            <v>50080.000000000007</v>
          </cell>
          <cell r="C66">
            <v>19329.999999999996</v>
          </cell>
          <cell r="D66">
            <v>22099.999999999996</v>
          </cell>
        </row>
        <row r="67">
          <cell r="B67">
            <v>35300</v>
          </cell>
          <cell r="C67">
            <v>13620</v>
          </cell>
          <cell r="D67">
            <v>15330.000000000002</v>
          </cell>
        </row>
        <row r="68">
          <cell r="B68">
            <v>48650.000000000007</v>
          </cell>
          <cell r="C68">
            <v>18780</v>
          </cell>
          <cell r="D68">
            <v>21599.999999999996</v>
          </cell>
        </row>
        <row r="69">
          <cell r="B69">
            <v>227999.99999999997</v>
          </cell>
          <cell r="C69">
            <v>88010</v>
          </cell>
          <cell r="D69">
            <v>102330.00000000001</v>
          </cell>
        </row>
        <row r="76">
          <cell r="A76" t="str">
            <v>Anhembi</v>
          </cell>
          <cell r="B76">
            <v>81099.903888290573</v>
          </cell>
          <cell r="C76">
            <v>260953.51540444177</v>
          </cell>
          <cell r="D76">
            <v>425843.1560243172</v>
          </cell>
          <cell r="E76">
            <v>759685.48232319602</v>
          </cell>
          <cell r="F76">
            <v>891655.2185211347</v>
          </cell>
          <cell r="G76">
            <v>1046411.5000310641</v>
          </cell>
          <cell r="H76">
            <v>1257413.3527739553</v>
          </cell>
          <cell r="I76">
            <v>1499748.4665896562</v>
          </cell>
          <cell r="J76">
            <v>1748085.5225779766</v>
          </cell>
          <cell r="K76">
            <v>1916361.6500433253</v>
          </cell>
          <cell r="L76">
            <v>2074913.4947375406</v>
          </cell>
          <cell r="M76">
            <v>2217828.7370851007</v>
          </cell>
          <cell r="N76">
            <v>14180000</v>
          </cell>
        </row>
        <row r="77">
          <cell r="A77" t="str">
            <v>Centro</v>
          </cell>
          <cell r="B77">
            <v>63198.444144260291</v>
          </cell>
          <cell r="C77">
            <v>203352.35156693106</v>
          </cell>
          <cell r="D77">
            <v>331845.33667621337</v>
          </cell>
          <cell r="E77">
            <v>591997.50209247647</v>
          </cell>
          <cell r="F77">
            <v>694837.10611132137</v>
          </cell>
          <cell r="G77">
            <v>815433.50319769117</v>
          </cell>
          <cell r="H77">
            <v>979860.19380481029</v>
          </cell>
          <cell r="I77">
            <v>1168703.847377694</v>
          </cell>
          <cell r="J77">
            <v>1362224.6138566039</v>
          </cell>
          <cell r="K77">
            <v>1493356.5749632402</v>
          </cell>
          <cell r="L77">
            <v>1616910.7275634578</v>
          </cell>
          <cell r="M77">
            <v>1728279.798645301</v>
          </cell>
          <cell r="N77">
            <v>11050000</v>
          </cell>
        </row>
        <row r="78">
          <cell r="A78" t="str">
            <v>Grande ABC</v>
          </cell>
          <cell r="B78">
            <v>63198.444144260291</v>
          </cell>
          <cell r="C78">
            <v>203352.35156693106</v>
          </cell>
          <cell r="D78">
            <v>331845.33667621337</v>
          </cell>
          <cell r="E78">
            <v>591997.50209247647</v>
          </cell>
          <cell r="F78">
            <v>694837.10611132137</v>
          </cell>
          <cell r="G78">
            <v>815433.50319769117</v>
          </cell>
          <cell r="H78">
            <v>979860.19380481029</v>
          </cell>
          <cell r="I78">
            <v>1168703.847377694</v>
          </cell>
          <cell r="J78">
            <v>1362224.6138566039</v>
          </cell>
          <cell r="K78">
            <v>1493356.5749632402</v>
          </cell>
          <cell r="L78">
            <v>1616910.7275634578</v>
          </cell>
          <cell r="M78">
            <v>1728279.798645301</v>
          </cell>
          <cell r="N78">
            <v>11050000</v>
          </cell>
        </row>
        <row r="79">
          <cell r="A79" t="str">
            <v>Leste</v>
          </cell>
          <cell r="B79">
            <v>110554.38238086435</v>
          </cell>
          <cell r="C79">
            <v>355728.59328405216</v>
          </cell>
          <cell r="D79">
            <v>580504.10479196406</v>
          </cell>
          <cell r="E79">
            <v>1035593.8204024951</v>
          </cell>
          <cell r="F79">
            <v>1215493.3267992618</v>
          </cell>
          <cell r="G79">
            <v>1426455.1689422051</v>
          </cell>
          <cell r="H79">
            <v>1714090.2756784593</v>
          </cell>
          <cell r="I79">
            <v>2044438.4950055042</v>
          </cell>
          <cell r="J79">
            <v>2382968.4874070724</v>
          </cell>
          <cell r="K79">
            <v>2612360.4157501743</v>
          </cell>
          <cell r="L79">
            <v>2828496.322515985</v>
          </cell>
          <cell r="M79">
            <v>3023316.6070419606</v>
          </cell>
          <cell r="N79">
            <v>19329999.999999996</v>
          </cell>
        </row>
        <row r="80">
          <cell r="A80" t="str">
            <v>Oeste</v>
          </cell>
          <cell r="B80">
            <v>77897.086809486398</v>
          </cell>
          <cell r="C80">
            <v>250647.87586801813</v>
          </cell>
          <cell r="D80">
            <v>409025.65479909733</v>
          </cell>
          <cell r="E80">
            <v>729683.79895923345</v>
          </cell>
          <cell r="F80">
            <v>856441.75432001799</v>
          </cell>
          <cell r="G80">
            <v>1005086.3632174254</v>
          </cell>
          <cell r="H80">
            <v>1207755.2796037567</v>
          </cell>
          <cell r="I80">
            <v>1440520.0363153114</v>
          </cell>
          <cell r="J80">
            <v>1679049.7050431622</v>
          </cell>
          <cell r="K80">
            <v>1840680.230859668</v>
          </cell>
          <cell r="L80">
            <v>1992970.5076393022</v>
          </cell>
          <cell r="M80">
            <v>2130241.7065655198</v>
          </cell>
          <cell r="N80">
            <v>13620000</v>
          </cell>
        </row>
        <row r="81">
          <cell r="A81" t="str">
            <v>SPSul</v>
          </cell>
          <cell r="B81">
            <v>107408.758464182</v>
          </cell>
          <cell r="C81">
            <v>345606.98302506469</v>
          </cell>
          <cell r="D81">
            <v>563986.91608862311</v>
          </cell>
          <cell r="E81">
            <v>1006127.8813843175</v>
          </cell>
          <cell r="F81">
            <v>1180908.6744588793</v>
          </cell>
          <cell r="G81">
            <v>1385867.9810002388</v>
          </cell>
          <cell r="H81">
            <v>1665318.9538148718</v>
          </cell>
          <cell r="I81">
            <v>1986267.7152717728</v>
          </cell>
          <cell r="J81">
            <v>2315165.4523282368</v>
          </cell>
          <cell r="K81">
            <v>2538030.4504805114</v>
          </cell>
          <cell r="L81">
            <v>2748016.6030445006</v>
          </cell>
          <cell r="M81">
            <v>2937293.630638801</v>
          </cell>
          <cell r="N81">
            <v>18780000</v>
          </cell>
        </row>
        <row r="82">
          <cell r="A82" t="str">
            <v>Total Elpa</v>
          </cell>
          <cell r="B82">
            <v>503357.0198313439</v>
          </cell>
          <cell r="C82">
            <v>1619641.6707154387</v>
          </cell>
          <cell r="D82">
            <v>2643050.5050564283</v>
          </cell>
          <cell r="E82">
            <v>4715085.9872541949</v>
          </cell>
          <cell r="F82">
            <v>5534173.1863219365</v>
          </cell>
          <cell r="G82">
            <v>6494688.0195863163</v>
          </cell>
          <cell r="H82">
            <v>7804298.2494806638</v>
          </cell>
          <cell r="I82">
            <v>9308382.407937631</v>
          </cell>
          <cell r="J82">
            <v>10849718.395069657</v>
          </cell>
          <cell r="K82">
            <v>11894145.897060158</v>
          </cell>
          <cell r="L82">
            <v>12878218.383064244</v>
          </cell>
          <cell r="M82">
            <v>13765240.278621985</v>
          </cell>
          <cell r="N82">
            <v>88010000</v>
          </cell>
        </row>
        <row r="87">
          <cell r="A87" t="str">
            <v>Anhembi</v>
          </cell>
          <cell r="B87">
            <v>2142583.333333333</v>
          </cell>
          <cell r="C87">
            <v>1989541.6666666665</v>
          </cell>
          <cell r="D87">
            <v>3661291.8943533697</v>
          </cell>
          <cell r="E87">
            <v>2995602.4590163934</v>
          </cell>
          <cell r="F87">
            <v>3661291.8943533697</v>
          </cell>
          <cell r="G87">
            <v>3328447.1766848816</v>
          </cell>
          <cell r="H87">
            <v>3494869.5355191259</v>
          </cell>
          <cell r="I87">
            <v>3827714.253187614</v>
          </cell>
          <cell r="J87">
            <v>3162024.8178506377</v>
          </cell>
          <cell r="K87">
            <v>3328447.1766848816</v>
          </cell>
          <cell r="L87">
            <v>2995602.4590163934</v>
          </cell>
          <cell r="M87">
            <v>2142583.333333333</v>
          </cell>
          <cell r="N87">
            <v>36730000</v>
          </cell>
        </row>
        <row r="88">
          <cell r="A88" t="str">
            <v>Centro</v>
          </cell>
          <cell r="B88">
            <v>1669500</v>
          </cell>
          <cell r="C88">
            <v>1550250</v>
          </cell>
          <cell r="D88">
            <v>2852877.0491803274</v>
          </cell>
          <cell r="E88">
            <v>2334172.1311475406</v>
          </cell>
          <cell r="F88">
            <v>2852877.0491803274</v>
          </cell>
          <cell r="G88">
            <v>2593524.590163934</v>
          </cell>
          <cell r="H88">
            <v>2723200.819672131</v>
          </cell>
          <cell r="I88">
            <v>2982553.2786885244</v>
          </cell>
          <cell r="J88">
            <v>2463848.3606557376</v>
          </cell>
          <cell r="K88">
            <v>2593524.590163934</v>
          </cell>
          <cell r="L88">
            <v>2334172.1311475406</v>
          </cell>
          <cell r="M88">
            <v>1669500</v>
          </cell>
          <cell r="N88">
            <v>28620000</v>
          </cell>
        </row>
        <row r="89">
          <cell r="A89" t="str">
            <v>Grande ABC</v>
          </cell>
          <cell r="B89">
            <v>1669500</v>
          </cell>
          <cell r="C89">
            <v>1550250</v>
          </cell>
          <cell r="D89">
            <v>2852877.0491803274</v>
          </cell>
          <cell r="E89">
            <v>2334172.1311475406</v>
          </cell>
          <cell r="F89">
            <v>2852877.0491803274</v>
          </cell>
          <cell r="G89">
            <v>2593524.590163934</v>
          </cell>
          <cell r="H89">
            <v>2723200.819672131</v>
          </cell>
          <cell r="I89">
            <v>2982553.2786885244</v>
          </cell>
          <cell r="J89">
            <v>2463848.3606557376</v>
          </cell>
          <cell r="K89">
            <v>2593524.590163934</v>
          </cell>
          <cell r="L89">
            <v>2334172.1311475406</v>
          </cell>
          <cell r="M89">
            <v>1669500</v>
          </cell>
          <cell r="N89">
            <v>28620000</v>
          </cell>
        </row>
        <row r="90">
          <cell r="A90" t="str">
            <v>Leste</v>
          </cell>
          <cell r="B90">
            <v>2921333.3333333335</v>
          </cell>
          <cell r="C90">
            <v>2712666.6666666665</v>
          </cell>
          <cell r="D90">
            <v>4992036.4298724951</v>
          </cell>
          <cell r="E90">
            <v>4084393.4426229508</v>
          </cell>
          <cell r="F90">
            <v>4992036.4298724951</v>
          </cell>
          <cell r="G90">
            <v>4538214.9362477232</v>
          </cell>
          <cell r="H90">
            <v>4765125.6830601087</v>
          </cell>
          <cell r="I90">
            <v>5218947.1766848816</v>
          </cell>
          <cell r="J90">
            <v>4311304.1894353377</v>
          </cell>
          <cell r="K90">
            <v>4538214.9362477232</v>
          </cell>
          <cell r="L90">
            <v>4084393.4426229508</v>
          </cell>
          <cell r="M90">
            <v>2921333.3333333335</v>
          </cell>
          <cell r="N90">
            <v>50080000.000000007</v>
          </cell>
        </row>
        <row r="91">
          <cell r="A91" t="str">
            <v>Oeste</v>
          </cell>
          <cell r="B91">
            <v>2059166.6666666665</v>
          </cell>
          <cell r="C91">
            <v>1912083.333333333</v>
          </cell>
          <cell r="D91">
            <v>3518747.7231329689</v>
          </cell>
          <cell r="E91">
            <v>2878975.4098360655</v>
          </cell>
          <cell r="F91">
            <v>3518747.7231329689</v>
          </cell>
          <cell r="G91">
            <v>3198861.5664845174</v>
          </cell>
          <cell r="H91">
            <v>3358804.6448087431</v>
          </cell>
          <cell r="I91">
            <v>3678690.8014571951</v>
          </cell>
          <cell r="J91">
            <v>3038918.4881602912</v>
          </cell>
          <cell r="K91">
            <v>3198861.5664845174</v>
          </cell>
          <cell r="L91">
            <v>2878975.4098360655</v>
          </cell>
          <cell r="M91">
            <v>2059166.6666666665</v>
          </cell>
          <cell r="N91">
            <v>35300000</v>
          </cell>
        </row>
        <row r="92">
          <cell r="A92" t="str">
            <v>SPSul</v>
          </cell>
          <cell r="B92">
            <v>2837916.6666666665</v>
          </cell>
          <cell r="C92">
            <v>2635208.333333333</v>
          </cell>
          <cell r="D92">
            <v>4849492.2586520948</v>
          </cell>
          <cell r="E92">
            <v>3967766.3934426233</v>
          </cell>
          <cell r="F92">
            <v>4849492.2586520948</v>
          </cell>
          <cell r="G92">
            <v>4408629.326047359</v>
          </cell>
          <cell r="H92">
            <v>4629060.7923497269</v>
          </cell>
          <cell r="I92">
            <v>5069923.7249544626</v>
          </cell>
          <cell r="J92">
            <v>4188197.8597449916</v>
          </cell>
          <cell r="K92">
            <v>4408629.326047359</v>
          </cell>
          <cell r="L92">
            <v>3967766.3934426233</v>
          </cell>
          <cell r="M92">
            <v>2837916.6666666665</v>
          </cell>
          <cell r="N92">
            <v>48650000.000000007</v>
          </cell>
        </row>
        <row r="93">
          <cell r="A93" t="str">
            <v>Total Elpa</v>
          </cell>
          <cell r="B93">
            <v>13300000</v>
          </cell>
          <cell r="C93">
            <v>12349999.999999998</v>
          </cell>
          <cell r="D93">
            <v>22727322.404371582</v>
          </cell>
          <cell r="E93">
            <v>18595081.967213113</v>
          </cell>
          <cell r="F93">
            <v>22727322.404371582</v>
          </cell>
          <cell r="G93">
            <v>20661202.185792349</v>
          </cell>
          <cell r="H93">
            <v>21694262.295081966</v>
          </cell>
          <cell r="I93">
            <v>23760382.513661198</v>
          </cell>
          <cell r="J93">
            <v>19628142.076502733</v>
          </cell>
          <cell r="K93">
            <v>20661202.185792349</v>
          </cell>
          <cell r="L93">
            <v>18595081.967213113</v>
          </cell>
          <cell r="M93">
            <v>13300000</v>
          </cell>
          <cell r="N93">
            <v>227999999.99999997</v>
          </cell>
        </row>
        <row r="98">
          <cell r="A98" t="str">
            <v>Anhembi</v>
          </cell>
          <cell r="B98">
            <v>1310708.4019769358</v>
          </cell>
          <cell r="C98">
            <v>1207907.7429983525</v>
          </cell>
          <cell r="D98">
            <v>1362108.7314662272</v>
          </cell>
          <cell r="E98">
            <v>1182207.5782537067</v>
          </cell>
          <cell r="F98">
            <v>1362108.7314662272</v>
          </cell>
          <cell r="G98">
            <v>1310708.4019769358</v>
          </cell>
          <cell r="H98">
            <v>1336408.5667215814</v>
          </cell>
          <cell r="I98">
            <v>1387808.896210873</v>
          </cell>
          <cell r="J98">
            <v>1259308.0724876439</v>
          </cell>
          <cell r="K98">
            <v>1362108.7314662272</v>
          </cell>
          <cell r="L98">
            <v>1259308.0724876439</v>
          </cell>
          <cell r="M98">
            <v>1259308.0724876439</v>
          </cell>
          <cell r="N98">
            <v>15600000</v>
          </cell>
        </row>
        <row r="99">
          <cell r="A99" t="str">
            <v>Centro</v>
          </cell>
          <cell r="B99">
            <v>1226688.6326194396</v>
          </cell>
          <cell r="C99">
            <v>1130477.7594728169</v>
          </cell>
          <cell r="D99">
            <v>1274794.0691927511</v>
          </cell>
          <cell r="E99">
            <v>1106425.0411861613</v>
          </cell>
          <cell r="F99">
            <v>1274794.0691927511</v>
          </cell>
          <cell r="G99">
            <v>1226688.6326194396</v>
          </cell>
          <cell r="H99">
            <v>1250741.3509060955</v>
          </cell>
          <cell r="I99">
            <v>1298846.7874794069</v>
          </cell>
          <cell r="J99">
            <v>1178583.1960461284</v>
          </cell>
          <cell r="K99">
            <v>1274794.0691927511</v>
          </cell>
          <cell r="L99">
            <v>1178583.1960461284</v>
          </cell>
          <cell r="M99">
            <v>1178583.1960461284</v>
          </cell>
          <cell r="N99">
            <v>14600000</v>
          </cell>
        </row>
        <row r="100">
          <cell r="A100" t="str">
            <v>Grande ABC</v>
          </cell>
          <cell r="B100">
            <v>1100658.9785831959</v>
          </cell>
          <cell r="C100">
            <v>1014332.784184514</v>
          </cell>
          <cell r="D100">
            <v>1143822.075782537</v>
          </cell>
          <cell r="E100">
            <v>992751.23558484344</v>
          </cell>
          <cell r="F100">
            <v>1143822.075782537</v>
          </cell>
          <cell r="G100">
            <v>1100658.9785831959</v>
          </cell>
          <cell r="H100">
            <v>1122240.5271828666</v>
          </cell>
          <cell r="I100">
            <v>1165403.6243822074</v>
          </cell>
          <cell r="J100">
            <v>1057495.8813838551</v>
          </cell>
          <cell r="K100">
            <v>1143822.075782537</v>
          </cell>
          <cell r="L100">
            <v>1057495.8813838551</v>
          </cell>
          <cell r="M100">
            <v>1057495.8813838551</v>
          </cell>
          <cell r="N100">
            <v>13100000</v>
          </cell>
        </row>
        <row r="101">
          <cell r="A101" t="str">
            <v>Leste</v>
          </cell>
          <cell r="B101">
            <v>1856836.902800659</v>
          </cell>
          <cell r="C101">
            <v>1711202.6359143329</v>
          </cell>
          <cell r="D101">
            <v>1929654.036243822</v>
          </cell>
          <cell r="E101">
            <v>1674794.0691927513</v>
          </cell>
          <cell r="F101">
            <v>1929654.036243822</v>
          </cell>
          <cell r="G101">
            <v>1856836.902800659</v>
          </cell>
          <cell r="H101">
            <v>1893245.4695222406</v>
          </cell>
          <cell r="I101">
            <v>1966062.6029654036</v>
          </cell>
          <cell r="J101">
            <v>1784019.7693574957</v>
          </cell>
          <cell r="K101">
            <v>1929654.036243822</v>
          </cell>
          <cell r="L101">
            <v>1784019.7693574957</v>
          </cell>
          <cell r="M101">
            <v>1784019.7693574957</v>
          </cell>
          <cell r="N101">
            <v>22099999.999999996</v>
          </cell>
        </row>
        <row r="102">
          <cell r="A102" t="str">
            <v>Oeste</v>
          </cell>
          <cell r="B102">
            <v>1288023.0642504119</v>
          </cell>
          <cell r="C102">
            <v>1187001.647446458</v>
          </cell>
          <cell r="D102">
            <v>1338533.772652389</v>
          </cell>
          <cell r="E102">
            <v>1161746.2932454697</v>
          </cell>
          <cell r="F102">
            <v>1338533.772652389</v>
          </cell>
          <cell r="G102">
            <v>1288023.0642504119</v>
          </cell>
          <cell r="H102">
            <v>1313278.4184514005</v>
          </cell>
          <cell r="I102">
            <v>1363789.1268533773</v>
          </cell>
          <cell r="J102">
            <v>1237512.3558484351</v>
          </cell>
          <cell r="K102">
            <v>1338533.772652389</v>
          </cell>
          <cell r="L102">
            <v>1237512.3558484351</v>
          </cell>
          <cell r="M102">
            <v>1237512.3558484351</v>
          </cell>
          <cell r="N102">
            <v>15330000.000000002</v>
          </cell>
        </row>
        <row r="103">
          <cell r="A103" t="str">
            <v>SPSul</v>
          </cell>
          <cell r="B103">
            <v>1814827.018121911</v>
          </cell>
          <cell r="C103">
            <v>1672487.6441515649</v>
          </cell>
          <cell r="D103">
            <v>1885996.705107084</v>
          </cell>
          <cell r="E103">
            <v>1636902.8006589785</v>
          </cell>
          <cell r="F103">
            <v>1885996.705107084</v>
          </cell>
          <cell r="G103">
            <v>1814827.018121911</v>
          </cell>
          <cell r="H103">
            <v>1850411.8616144976</v>
          </cell>
          <cell r="I103">
            <v>1921581.5485996706</v>
          </cell>
          <cell r="J103">
            <v>1743657.331136738</v>
          </cell>
          <cell r="K103">
            <v>1885996.705107084</v>
          </cell>
          <cell r="L103">
            <v>1743657.331136738</v>
          </cell>
          <cell r="M103">
            <v>1743657.331136738</v>
          </cell>
          <cell r="N103">
            <v>21599999.999999996</v>
          </cell>
        </row>
        <row r="104">
          <cell r="A104" t="str">
            <v>Total Elpa</v>
          </cell>
          <cell r="B104">
            <v>8597742.9983525537</v>
          </cell>
          <cell r="C104">
            <v>7923410.2141680392</v>
          </cell>
          <cell r="D104">
            <v>8934909.3904448096</v>
          </cell>
          <cell r="E104">
            <v>7754827.0181219112</v>
          </cell>
          <cell r="F104">
            <v>8934909.3904448096</v>
          </cell>
          <cell r="G104">
            <v>8597742.9983525537</v>
          </cell>
          <cell r="H104">
            <v>8766326.1943986826</v>
          </cell>
          <cell r="I104">
            <v>9103492.5864909384</v>
          </cell>
          <cell r="J104">
            <v>8260576.6062602969</v>
          </cell>
          <cell r="K104">
            <v>8934909.3904448096</v>
          </cell>
          <cell r="L104">
            <v>8260576.6062602969</v>
          </cell>
          <cell r="M104">
            <v>8260576.6062602969</v>
          </cell>
          <cell r="N104">
            <v>102330000.00000001</v>
          </cell>
        </row>
      </sheetData>
      <sheetData sheetId="23" refreshError="1"/>
      <sheetData sheetId="24" refreshError="1">
        <row r="34">
          <cell r="A34" t="str">
            <v>Plano de Ação</v>
          </cell>
        </row>
        <row r="56">
          <cell r="Q56" t="str">
            <v>Anhembi</v>
          </cell>
          <cell r="R56">
            <v>522.47</v>
          </cell>
          <cell r="S56">
            <v>548.98</v>
          </cell>
          <cell r="T56">
            <v>460.38</v>
          </cell>
          <cell r="U56">
            <v>579.77</v>
          </cell>
          <cell r="V56">
            <v>462.62</v>
          </cell>
          <cell r="W56">
            <v>488.49</v>
          </cell>
          <cell r="X56">
            <v>452.84</v>
          </cell>
          <cell r="Y56">
            <v>441.04</v>
          </cell>
          <cell r="Z56">
            <v>500.14</v>
          </cell>
          <cell r="AA56">
            <v>466.02</v>
          </cell>
          <cell r="AB56">
            <v>442.63</v>
          </cell>
          <cell r="AC56">
            <v>439.32</v>
          </cell>
          <cell r="AE56" t="str">
            <v>Anhembi</v>
          </cell>
          <cell r="AF56">
            <v>408.49</v>
          </cell>
          <cell r="AG56">
            <v>408.49</v>
          </cell>
          <cell r="AH56">
            <v>408.49</v>
          </cell>
          <cell r="AI56">
            <v>408.49</v>
          </cell>
          <cell r="AJ56">
            <v>408.49</v>
          </cell>
          <cell r="AK56">
            <v>408.49</v>
          </cell>
          <cell r="AL56">
            <v>408.49</v>
          </cell>
          <cell r="AM56">
            <v>408.49</v>
          </cell>
          <cell r="AN56">
            <v>408.49</v>
          </cell>
          <cell r="AO56">
            <v>408.49</v>
          </cell>
          <cell r="AP56">
            <v>408.49</v>
          </cell>
          <cell r="AQ56">
            <v>408.49</v>
          </cell>
        </row>
        <row r="57">
          <cell r="Q57" t="str">
            <v>Centro</v>
          </cell>
          <cell r="R57">
            <v>481.17</v>
          </cell>
          <cell r="S57">
            <v>490.8</v>
          </cell>
          <cell r="T57">
            <v>506.38</v>
          </cell>
          <cell r="U57">
            <v>550.97</v>
          </cell>
          <cell r="V57">
            <v>585.74</v>
          </cell>
          <cell r="W57">
            <v>570.66</v>
          </cell>
          <cell r="X57">
            <v>0</v>
          </cell>
          <cell r="Y57">
            <v>411.74</v>
          </cell>
          <cell r="Z57">
            <v>536</v>
          </cell>
          <cell r="AA57">
            <v>521.79</v>
          </cell>
          <cell r="AB57">
            <v>411.74</v>
          </cell>
          <cell r="AC57">
            <v>459.12</v>
          </cell>
          <cell r="AE57" t="str">
            <v>Centro</v>
          </cell>
          <cell r="AF57">
            <v>394.23</v>
          </cell>
          <cell r="AG57">
            <v>394.23</v>
          </cell>
          <cell r="AH57">
            <v>394.23</v>
          </cell>
          <cell r="AI57">
            <v>394.23</v>
          </cell>
          <cell r="AJ57">
            <v>394.23</v>
          </cell>
          <cell r="AK57">
            <v>394.23</v>
          </cell>
          <cell r="AL57">
            <v>394.23</v>
          </cell>
          <cell r="AM57">
            <v>394.23</v>
          </cell>
          <cell r="AN57">
            <v>394.23</v>
          </cell>
          <cell r="AO57">
            <v>394.23</v>
          </cell>
          <cell r="AP57">
            <v>394.23</v>
          </cell>
          <cell r="AQ57">
            <v>394.23</v>
          </cell>
        </row>
        <row r="58">
          <cell r="Q58" t="str">
            <v>Grande ABC</v>
          </cell>
          <cell r="R58">
            <v>575.48050847457625</v>
          </cell>
          <cell r="S58">
            <v>540.89361111111111</v>
          </cell>
          <cell r="T58">
            <v>528.34216867469877</v>
          </cell>
          <cell r="U58">
            <v>550.97</v>
          </cell>
          <cell r="V58">
            <v>557.39</v>
          </cell>
          <cell r="W58">
            <v>529.85</v>
          </cell>
          <cell r="X58">
            <v>567.65</v>
          </cell>
          <cell r="Y58">
            <v>533.58000000000004</v>
          </cell>
          <cell r="Z58">
            <v>524.89</v>
          </cell>
          <cell r="AA58">
            <v>427.42</v>
          </cell>
          <cell r="AB58">
            <v>451.13</v>
          </cell>
          <cell r="AC58">
            <v>472.56</v>
          </cell>
          <cell r="AE58" t="str">
            <v>Grande ABC</v>
          </cell>
          <cell r="AF58">
            <v>438.59</v>
          </cell>
          <cell r="AG58">
            <v>438.59</v>
          </cell>
          <cell r="AH58">
            <v>438.59</v>
          </cell>
          <cell r="AI58">
            <v>438.59</v>
          </cell>
          <cell r="AJ58">
            <v>438.59</v>
          </cell>
          <cell r="AK58">
            <v>438.59</v>
          </cell>
          <cell r="AL58">
            <v>438.59</v>
          </cell>
          <cell r="AM58">
            <v>438.59</v>
          </cell>
          <cell r="AN58">
            <v>438.59</v>
          </cell>
          <cell r="AO58">
            <v>438.59</v>
          </cell>
          <cell r="AP58">
            <v>438.59</v>
          </cell>
          <cell r="AQ58">
            <v>438.59</v>
          </cell>
        </row>
        <row r="59">
          <cell r="Q59" t="str">
            <v>Leste</v>
          </cell>
          <cell r="R59">
            <v>538.87</v>
          </cell>
          <cell r="S59">
            <v>565.08000000000004</v>
          </cell>
          <cell r="T59">
            <v>481.59</v>
          </cell>
          <cell r="U59">
            <v>531.74</v>
          </cell>
          <cell r="V59">
            <v>523.76</v>
          </cell>
          <cell r="W59">
            <v>516.64</v>
          </cell>
          <cell r="X59">
            <v>521.08000000000004</v>
          </cell>
          <cell r="Y59">
            <v>543.91</v>
          </cell>
          <cell r="Z59">
            <v>502.95</v>
          </cell>
          <cell r="AA59">
            <v>514.91999999999996</v>
          </cell>
          <cell r="AB59">
            <v>479.24</v>
          </cell>
          <cell r="AC59">
            <v>479.19</v>
          </cell>
          <cell r="AE59" t="str">
            <v>Leste</v>
          </cell>
          <cell r="AF59">
            <v>422.82</v>
          </cell>
          <cell r="AG59">
            <v>422.82</v>
          </cell>
          <cell r="AH59">
            <v>422.82</v>
          </cell>
          <cell r="AI59">
            <v>422.82</v>
          </cell>
          <cell r="AJ59">
            <v>422.82</v>
          </cell>
          <cell r="AK59">
            <v>422.82</v>
          </cell>
          <cell r="AL59">
            <v>422.82</v>
          </cell>
          <cell r="AM59">
            <v>422.82</v>
          </cell>
          <cell r="AN59">
            <v>422.82</v>
          </cell>
          <cell r="AO59">
            <v>422.82</v>
          </cell>
          <cell r="AP59">
            <v>422.82</v>
          </cell>
          <cell r="AQ59">
            <v>422.82</v>
          </cell>
        </row>
        <row r="60">
          <cell r="Q60" t="str">
            <v>Oeste</v>
          </cell>
          <cell r="R60">
            <v>398.76519999999999</v>
          </cell>
          <cell r="S60">
            <v>358.42</v>
          </cell>
          <cell r="T60">
            <v>376.51</v>
          </cell>
          <cell r="U60">
            <v>348.57</v>
          </cell>
          <cell r="V60">
            <v>403.92</v>
          </cell>
          <cell r="W60">
            <v>313.73</v>
          </cell>
          <cell r="X60">
            <v>341.19</v>
          </cell>
          <cell r="Y60">
            <v>387.42</v>
          </cell>
          <cell r="Z60">
            <v>383.93</v>
          </cell>
          <cell r="AA60">
            <v>367.35</v>
          </cell>
          <cell r="AB60">
            <v>367.95</v>
          </cell>
          <cell r="AC60">
            <v>386.55</v>
          </cell>
          <cell r="AE60" t="str">
            <v>Oeste</v>
          </cell>
          <cell r="AF60">
            <v>302.32</v>
          </cell>
          <cell r="AG60">
            <v>302.32</v>
          </cell>
          <cell r="AH60">
            <v>302.32</v>
          </cell>
          <cell r="AI60">
            <v>302.32</v>
          </cell>
          <cell r="AJ60">
            <v>302.32</v>
          </cell>
          <cell r="AK60">
            <v>302.32</v>
          </cell>
          <cell r="AL60">
            <v>302.32</v>
          </cell>
          <cell r="AM60">
            <v>302.32</v>
          </cell>
          <cell r="AN60">
            <v>302.32</v>
          </cell>
          <cell r="AO60">
            <v>302.32</v>
          </cell>
          <cell r="AP60">
            <v>302.32</v>
          </cell>
          <cell r="AQ60">
            <v>302.32</v>
          </cell>
        </row>
        <row r="61">
          <cell r="Q61" t="str">
            <v>SP Sul</v>
          </cell>
          <cell r="R61">
            <v>539.78</v>
          </cell>
          <cell r="S61">
            <v>496.89</v>
          </cell>
          <cell r="T61">
            <v>521.11</v>
          </cell>
          <cell r="U61">
            <v>539.64</v>
          </cell>
          <cell r="V61">
            <v>552.30999999999995</v>
          </cell>
          <cell r="W61">
            <v>462</v>
          </cell>
          <cell r="X61">
            <v>504.69</v>
          </cell>
          <cell r="Y61">
            <v>532</v>
          </cell>
          <cell r="Z61">
            <v>473.09</v>
          </cell>
          <cell r="AA61">
            <v>503.7</v>
          </cell>
          <cell r="AB61">
            <v>488.7</v>
          </cell>
          <cell r="AC61">
            <v>486.49</v>
          </cell>
          <cell r="AE61" t="str">
            <v>SP Sul</v>
          </cell>
          <cell r="AF61">
            <v>415.41</v>
          </cell>
          <cell r="AG61">
            <v>415.41</v>
          </cell>
          <cell r="AH61">
            <v>415.41</v>
          </cell>
          <cell r="AI61">
            <v>415.41</v>
          </cell>
          <cell r="AJ61">
            <v>415.41</v>
          </cell>
          <cell r="AK61">
            <v>415.41</v>
          </cell>
          <cell r="AL61">
            <v>415.41</v>
          </cell>
          <cell r="AM61">
            <v>415.41</v>
          </cell>
          <cell r="AN61">
            <v>415.41</v>
          </cell>
          <cell r="AO61">
            <v>415.41</v>
          </cell>
          <cell r="AP61">
            <v>415.41</v>
          </cell>
          <cell r="AQ61">
            <v>415.41</v>
          </cell>
        </row>
        <row r="62">
          <cell r="Q62" t="str">
            <v>Total VPO</v>
          </cell>
          <cell r="R62">
            <v>509.42261807909608</v>
          </cell>
          <cell r="S62">
            <v>500.17726851851853</v>
          </cell>
          <cell r="T62">
            <v>479.05202811244976</v>
          </cell>
          <cell r="U62">
            <v>516.94333333333327</v>
          </cell>
          <cell r="V62">
            <v>514.29</v>
          </cell>
          <cell r="W62">
            <v>480.2283333333333</v>
          </cell>
          <cell r="X62">
            <v>397.90833333333336</v>
          </cell>
          <cell r="Y62">
            <v>474.94833333333332</v>
          </cell>
          <cell r="Z62">
            <v>486.83333333333326</v>
          </cell>
          <cell r="AA62">
            <v>466.86666666666662</v>
          </cell>
          <cell r="AB62">
            <v>440.23166666666663</v>
          </cell>
          <cell r="AC62">
            <v>453.87166666666673</v>
          </cell>
          <cell r="AE62" t="str">
            <v>Total VPO</v>
          </cell>
          <cell r="AF62">
            <v>0</v>
          </cell>
          <cell r="AG62">
            <v>0</v>
          </cell>
          <cell r="AH62">
            <v>0</v>
          </cell>
          <cell r="AI62">
            <v>0</v>
          </cell>
          <cell r="AJ62">
            <v>0</v>
          </cell>
          <cell r="AK62">
            <v>0</v>
          </cell>
          <cell r="AL62">
            <v>0</v>
          </cell>
          <cell r="AM62">
            <v>0</v>
          </cell>
          <cell r="AN62">
            <v>0</v>
          </cell>
          <cell r="AO62">
            <v>0</v>
          </cell>
          <cell r="AP62">
            <v>0</v>
          </cell>
          <cell r="AQ62">
            <v>0</v>
          </cell>
        </row>
        <row r="67">
          <cell r="Q67" t="str">
            <v>Anhembi</v>
          </cell>
          <cell r="R67">
            <v>0.69699999999999995</v>
          </cell>
          <cell r="S67">
            <v>0.69640000000000002</v>
          </cell>
          <cell r="T67">
            <v>0.4894</v>
          </cell>
          <cell r="U67">
            <v>0.45</v>
          </cell>
          <cell r="V67">
            <v>0.54100000000000004</v>
          </cell>
          <cell r="W67">
            <v>0.51849999999999996</v>
          </cell>
          <cell r="X67">
            <v>0.57999999999999996</v>
          </cell>
          <cell r="Y67">
            <v>0.5333</v>
          </cell>
          <cell r="Z67">
            <v>0.53</v>
          </cell>
          <cell r="AA67">
            <v>0.53</v>
          </cell>
          <cell r="AB67">
            <v>0.09</v>
          </cell>
          <cell r="AC67">
            <v>0.35</v>
          </cell>
          <cell r="AE67" t="str">
            <v>Anhembi</v>
          </cell>
          <cell r="AF67">
            <v>0.50209999999999999</v>
          </cell>
          <cell r="AG67">
            <v>0.50209999999999999</v>
          </cell>
          <cell r="AH67">
            <v>0.50209999999999999</v>
          </cell>
          <cell r="AI67">
            <v>0.50209999999999999</v>
          </cell>
          <cell r="AJ67">
            <v>0.50209999999999999</v>
          </cell>
          <cell r="AK67">
            <v>0.50209999999999999</v>
          </cell>
          <cell r="AL67">
            <v>0.50209999999999999</v>
          </cell>
          <cell r="AM67">
            <v>0.50209999999999999</v>
          </cell>
          <cell r="AN67">
            <v>0.50209999999999999</v>
          </cell>
          <cell r="AO67">
            <v>0.50209999999999999</v>
          </cell>
          <cell r="AP67">
            <v>0.50209999999999999</v>
          </cell>
          <cell r="AQ67">
            <v>0.50209999999999999</v>
          </cell>
        </row>
        <row r="68">
          <cell r="Q68" t="str">
            <v>Centro</v>
          </cell>
          <cell r="R68">
            <v>0.59379999999999999</v>
          </cell>
          <cell r="S68">
            <v>0.6452</v>
          </cell>
          <cell r="T68">
            <v>0.70450000000000002</v>
          </cell>
          <cell r="U68">
            <v>0.78129999999999999</v>
          </cell>
          <cell r="V68">
            <v>0.86209999999999998</v>
          </cell>
          <cell r="W68">
            <v>0.82350000000000001</v>
          </cell>
          <cell r="X68">
            <v>0</v>
          </cell>
          <cell r="Y68">
            <v>0.11</v>
          </cell>
          <cell r="Z68">
            <v>0.55000000000000004</v>
          </cell>
          <cell r="AA68">
            <v>0.75</v>
          </cell>
          <cell r="AB68">
            <v>0.11</v>
          </cell>
          <cell r="AC68">
            <v>0.28000000000000003</v>
          </cell>
          <cell r="AE68" t="str">
            <v>Centro</v>
          </cell>
          <cell r="AF68">
            <v>0.51819999999999999</v>
          </cell>
          <cell r="AG68">
            <v>0.51819999999999999</v>
          </cell>
          <cell r="AH68">
            <v>0.51819999999999999</v>
          </cell>
          <cell r="AI68">
            <v>0.51819999999999999</v>
          </cell>
          <cell r="AJ68">
            <v>0.51819999999999999</v>
          </cell>
          <cell r="AK68">
            <v>0.51819999999999999</v>
          </cell>
          <cell r="AL68">
            <v>0.51819999999999999</v>
          </cell>
          <cell r="AM68">
            <v>0.51819999999999999</v>
          </cell>
          <cell r="AN68">
            <v>0.51819999999999999</v>
          </cell>
          <cell r="AO68">
            <v>0.51819999999999999</v>
          </cell>
          <cell r="AP68">
            <v>0.51819999999999999</v>
          </cell>
          <cell r="AQ68">
            <v>0.51819999999999999</v>
          </cell>
        </row>
        <row r="69">
          <cell r="Q69" t="str">
            <v>Grande ABC</v>
          </cell>
          <cell r="R69">
            <v>0.72819999999999996</v>
          </cell>
          <cell r="S69">
            <v>0.88890000000000002</v>
          </cell>
          <cell r="T69">
            <v>0.68669999999999998</v>
          </cell>
          <cell r="U69">
            <v>0.85419999999999996</v>
          </cell>
          <cell r="V69">
            <v>0.74239999999999995</v>
          </cell>
          <cell r="W69">
            <v>0.75409999999999999</v>
          </cell>
          <cell r="X69">
            <v>0.7</v>
          </cell>
          <cell r="Y69">
            <v>0.73</v>
          </cell>
          <cell r="Z69">
            <v>0.7</v>
          </cell>
          <cell r="AA69">
            <v>0.32</v>
          </cell>
          <cell r="AB69">
            <v>0.55000000000000004</v>
          </cell>
          <cell r="AC69">
            <v>0.41</v>
          </cell>
          <cell r="AE69" t="str">
            <v>Grande ABC</v>
          </cell>
          <cell r="AF69">
            <v>0.61450000000000005</v>
          </cell>
          <cell r="AG69">
            <v>0.61450000000000005</v>
          </cell>
          <cell r="AH69">
            <v>0.61450000000000005</v>
          </cell>
          <cell r="AI69">
            <v>0.61450000000000005</v>
          </cell>
          <cell r="AJ69">
            <v>0.61450000000000005</v>
          </cell>
          <cell r="AK69">
            <v>0.61450000000000005</v>
          </cell>
          <cell r="AL69">
            <v>0.61450000000000005</v>
          </cell>
          <cell r="AM69">
            <v>0.61450000000000005</v>
          </cell>
          <cell r="AN69">
            <v>0.61450000000000005</v>
          </cell>
          <cell r="AO69">
            <v>0.61450000000000005</v>
          </cell>
          <cell r="AP69">
            <v>0.61450000000000005</v>
          </cell>
          <cell r="AQ69">
            <v>0.61450000000000005</v>
          </cell>
        </row>
        <row r="70">
          <cell r="Q70" t="str">
            <v>Leste</v>
          </cell>
          <cell r="R70">
            <v>0.75880000000000003</v>
          </cell>
          <cell r="S70">
            <v>0.83489999999999998</v>
          </cell>
          <cell r="T70">
            <v>0.62629999999999997</v>
          </cell>
          <cell r="U70">
            <v>0.85960000000000003</v>
          </cell>
          <cell r="V70">
            <v>0.83779999999999999</v>
          </cell>
          <cell r="W70">
            <v>0.82050000000000001</v>
          </cell>
          <cell r="X70">
            <v>0.82</v>
          </cell>
          <cell r="Y70">
            <v>0.61</v>
          </cell>
          <cell r="Z70">
            <v>0.65</v>
          </cell>
          <cell r="AA70">
            <v>0.77</v>
          </cell>
          <cell r="AB70">
            <v>0.65</v>
          </cell>
          <cell r="AC70">
            <v>0.6</v>
          </cell>
          <cell r="AE70" t="str">
            <v>Leste</v>
          </cell>
          <cell r="AF70">
            <v>0.59119999999999995</v>
          </cell>
          <cell r="AG70">
            <v>0.59119999999999995</v>
          </cell>
          <cell r="AH70">
            <v>0.59119999999999995</v>
          </cell>
          <cell r="AI70">
            <v>0.59119999999999995</v>
          </cell>
          <cell r="AJ70">
            <v>0.59119999999999995</v>
          </cell>
          <cell r="AK70">
            <v>0.59119999999999995</v>
          </cell>
          <cell r="AL70">
            <v>0.59119999999999995</v>
          </cell>
          <cell r="AM70">
            <v>0.59119999999999995</v>
          </cell>
          <cell r="AN70">
            <v>0.59119999999999995</v>
          </cell>
          <cell r="AO70">
            <v>0.59119999999999995</v>
          </cell>
          <cell r="AP70">
            <v>0.59119999999999995</v>
          </cell>
          <cell r="AQ70">
            <v>0.59119999999999995</v>
          </cell>
        </row>
        <row r="71">
          <cell r="Q71" t="str">
            <v>Oeste</v>
          </cell>
          <cell r="R71">
            <v>0.1105</v>
          </cell>
          <cell r="S71">
            <v>6.93E-2</v>
          </cell>
          <cell r="T71">
            <v>0.15770000000000001</v>
          </cell>
          <cell r="U71">
            <v>9.2100000000000001E-2</v>
          </cell>
          <cell r="V71">
            <v>0.2039</v>
          </cell>
          <cell r="W71">
            <v>7.8200000000000006E-2</v>
          </cell>
          <cell r="X71">
            <v>0.09</v>
          </cell>
          <cell r="Y71">
            <v>0.14000000000000001</v>
          </cell>
          <cell r="Z71">
            <v>0.25</v>
          </cell>
          <cell r="AA71">
            <v>0.09</v>
          </cell>
          <cell r="AB71">
            <v>0.06</v>
          </cell>
          <cell r="AC71">
            <v>0.12</v>
          </cell>
          <cell r="AE71" t="str">
            <v>Oeste</v>
          </cell>
          <cell r="AF71">
            <v>0.09</v>
          </cell>
          <cell r="AG71">
            <v>0.09</v>
          </cell>
          <cell r="AH71">
            <v>0.09</v>
          </cell>
          <cell r="AI71">
            <v>0.09</v>
          </cell>
          <cell r="AJ71">
            <v>0.09</v>
          </cell>
          <cell r="AK71">
            <v>0.09</v>
          </cell>
          <cell r="AL71">
            <v>0.09</v>
          </cell>
          <cell r="AM71">
            <v>0.09</v>
          </cell>
          <cell r="AN71">
            <v>0.09</v>
          </cell>
          <cell r="AO71">
            <v>0.09</v>
          </cell>
          <cell r="AP71">
            <v>0.09</v>
          </cell>
          <cell r="AQ71">
            <v>0.09</v>
          </cell>
        </row>
        <row r="72">
          <cell r="Q72" t="str">
            <v>SP Sul</v>
          </cell>
          <cell r="R72">
            <v>0.8</v>
          </cell>
          <cell r="S72">
            <v>0.69389999999999996</v>
          </cell>
          <cell r="T72">
            <v>0.60580000000000001</v>
          </cell>
          <cell r="U72">
            <v>0.61180000000000001</v>
          </cell>
          <cell r="V72">
            <v>0.69699999999999995</v>
          </cell>
          <cell r="W72">
            <v>0.66669999999999996</v>
          </cell>
          <cell r="X72">
            <v>0.74</v>
          </cell>
          <cell r="Y72">
            <v>0.56999999999999995</v>
          </cell>
          <cell r="Z72">
            <v>0.59</v>
          </cell>
          <cell r="AA72">
            <v>0.6</v>
          </cell>
          <cell r="AB72">
            <v>0.54</v>
          </cell>
          <cell r="AC72">
            <v>0.54</v>
          </cell>
          <cell r="AE72" t="str">
            <v>SP Sul</v>
          </cell>
          <cell r="AF72">
            <v>0.67979999999999996</v>
          </cell>
          <cell r="AG72">
            <v>0.67979999999999996</v>
          </cell>
          <cell r="AH72">
            <v>0.67979999999999996</v>
          </cell>
          <cell r="AI72">
            <v>0.67979999999999996</v>
          </cell>
          <cell r="AJ72">
            <v>0.67979999999999996</v>
          </cell>
          <cell r="AK72">
            <v>0.67979999999999996</v>
          </cell>
          <cell r="AL72">
            <v>0.67979999999999996</v>
          </cell>
          <cell r="AM72">
            <v>0.67979999999999996</v>
          </cell>
          <cell r="AN72">
            <v>0.67979999999999996</v>
          </cell>
          <cell r="AO72">
            <v>0.67979999999999996</v>
          </cell>
          <cell r="AP72">
            <v>0.67979999999999996</v>
          </cell>
          <cell r="AQ72">
            <v>0.67979999999999996</v>
          </cell>
        </row>
        <row r="73">
          <cell r="Q73" t="str">
            <v>Total VPO</v>
          </cell>
          <cell r="R73">
            <v>0.61471666666666669</v>
          </cell>
          <cell r="S73">
            <v>0.63810000000000011</v>
          </cell>
          <cell r="T73">
            <v>0.5450666666666667</v>
          </cell>
          <cell r="U73">
            <v>0.60816666666666663</v>
          </cell>
          <cell r="V73">
            <v>0.64736666666666676</v>
          </cell>
          <cell r="W73">
            <v>0.61024999999999996</v>
          </cell>
          <cell r="X73">
            <v>0.48833333333333329</v>
          </cell>
          <cell r="Y73">
            <v>0.4488833333333333</v>
          </cell>
          <cell r="Z73">
            <v>0.54500000000000004</v>
          </cell>
          <cell r="AA73">
            <v>0.51</v>
          </cell>
          <cell r="AB73">
            <v>0.33333333333333331</v>
          </cell>
          <cell r="AC73">
            <v>0.38333333333333336</v>
          </cell>
          <cell r="AE73" t="str">
            <v>Total VPO</v>
          </cell>
          <cell r="AF73">
            <v>0</v>
          </cell>
          <cell r="AG73">
            <v>0</v>
          </cell>
          <cell r="AH73">
            <v>0</v>
          </cell>
          <cell r="AI73">
            <v>0</v>
          </cell>
          <cell r="AJ73">
            <v>0</v>
          </cell>
          <cell r="AK73">
            <v>0</v>
          </cell>
          <cell r="AL73">
            <v>0</v>
          </cell>
          <cell r="AM73">
            <v>0</v>
          </cell>
          <cell r="AN73">
            <v>0</v>
          </cell>
          <cell r="AO73">
            <v>0</v>
          </cell>
          <cell r="AP73">
            <v>0</v>
          </cell>
          <cell r="AQ73">
            <v>0</v>
          </cell>
        </row>
        <row r="78">
          <cell r="Q78" t="str">
            <v>Anhembi</v>
          </cell>
          <cell r="R78">
            <v>0.10100000000000001</v>
          </cell>
          <cell r="S78">
            <v>0</v>
          </cell>
          <cell r="T78">
            <v>0.10639999999999999</v>
          </cell>
          <cell r="U78">
            <v>0.31669999999999998</v>
          </cell>
          <cell r="V78">
            <v>3.2800000000000003E-2</v>
          </cell>
          <cell r="W78">
            <v>0.1111</v>
          </cell>
          <cell r="X78">
            <v>0</v>
          </cell>
          <cell r="Y78">
            <v>0</v>
          </cell>
          <cell r="Z78">
            <v>0.1</v>
          </cell>
          <cell r="AA78">
            <v>0</v>
          </cell>
          <cell r="AB78">
            <v>0.17</v>
          </cell>
          <cell r="AC78">
            <v>0.04</v>
          </cell>
          <cell r="AE78" t="str">
            <v>Anhembi</v>
          </cell>
          <cell r="AF78">
            <v>5.5300000000000002E-2</v>
          </cell>
          <cell r="AG78">
            <v>5.5300000000000002E-2</v>
          </cell>
          <cell r="AH78">
            <v>5.5300000000000002E-2</v>
          </cell>
          <cell r="AI78">
            <v>5.5300000000000002E-2</v>
          </cell>
          <cell r="AJ78">
            <v>5.5300000000000002E-2</v>
          </cell>
          <cell r="AK78">
            <v>5.5300000000000002E-2</v>
          </cell>
          <cell r="AL78">
            <v>5.5300000000000002E-2</v>
          </cell>
          <cell r="AM78">
            <v>5.5300000000000002E-2</v>
          </cell>
          <cell r="AN78">
            <v>5.5300000000000002E-2</v>
          </cell>
          <cell r="AO78">
            <v>5.5300000000000002E-2</v>
          </cell>
          <cell r="AP78">
            <v>5.5300000000000002E-2</v>
          </cell>
          <cell r="AQ78">
            <v>5.5300000000000002E-2</v>
          </cell>
        </row>
        <row r="79">
          <cell r="Q79" t="str">
            <v>Centro</v>
          </cell>
          <cell r="R79">
            <v>0</v>
          </cell>
          <cell r="S79">
            <v>0</v>
          </cell>
          <cell r="T79">
            <v>2.2700000000000001E-2</v>
          </cell>
          <cell r="U79">
            <v>9.3799999999999994E-2</v>
          </cell>
          <cell r="V79">
            <v>6.9000000000000006E-2</v>
          </cell>
          <cell r="W79">
            <v>5.8799999999999998E-2</v>
          </cell>
          <cell r="X79">
            <v>0</v>
          </cell>
          <cell r="Y79">
            <v>0</v>
          </cell>
          <cell r="Z79">
            <v>0.09</v>
          </cell>
          <cell r="AA79">
            <v>0</v>
          </cell>
          <cell r="AB79">
            <v>0</v>
          </cell>
          <cell r="AC79">
            <v>0.05</v>
          </cell>
          <cell r="AE79" t="str">
            <v>Centro</v>
          </cell>
          <cell r="AF79">
            <v>6.1000000000000004E-3</v>
          </cell>
          <cell r="AG79">
            <v>6.1000000000000004E-3</v>
          </cell>
          <cell r="AH79">
            <v>6.1000000000000004E-3</v>
          </cell>
          <cell r="AI79">
            <v>6.1000000000000004E-3</v>
          </cell>
          <cell r="AJ79">
            <v>6.1000000000000004E-3</v>
          </cell>
          <cell r="AK79">
            <v>6.1000000000000004E-3</v>
          </cell>
          <cell r="AL79">
            <v>6.1000000000000004E-3</v>
          </cell>
          <cell r="AM79">
            <v>6.1000000000000004E-3</v>
          </cell>
          <cell r="AN79">
            <v>6.1000000000000004E-3</v>
          </cell>
          <cell r="AO79">
            <v>6.1000000000000004E-3</v>
          </cell>
          <cell r="AP79">
            <v>6.1000000000000004E-3</v>
          </cell>
          <cell r="AQ79">
            <v>6.1000000000000004E-3</v>
          </cell>
        </row>
        <row r="80">
          <cell r="Q80" t="str">
            <v>Grande ABC</v>
          </cell>
          <cell r="R80">
            <v>0.1356</v>
          </cell>
          <cell r="S80">
            <v>2.7799999999999998E-2</v>
          </cell>
          <cell r="T80">
            <v>7.2300000000000003E-2</v>
          </cell>
          <cell r="U80">
            <v>4.1700000000000001E-2</v>
          </cell>
          <cell r="V80">
            <v>9.0899999999999995E-2</v>
          </cell>
          <cell r="W80">
            <v>6.5600000000000006E-2</v>
          </cell>
          <cell r="X80">
            <v>0.06</v>
          </cell>
          <cell r="Y80">
            <v>0.6</v>
          </cell>
          <cell r="Z80">
            <v>0.09</v>
          </cell>
          <cell r="AA80">
            <v>0</v>
          </cell>
          <cell r="AB80">
            <v>0</v>
          </cell>
          <cell r="AC80">
            <v>0.05</v>
          </cell>
          <cell r="AE80" t="str">
            <v>Grande ABC</v>
          </cell>
          <cell r="AF80">
            <v>6.28E-3</v>
          </cell>
          <cell r="AG80">
            <v>6.28E-3</v>
          </cell>
          <cell r="AH80">
            <v>6.28E-3</v>
          </cell>
          <cell r="AI80">
            <v>6.28E-3</v>
          </cell>
          <cell r="AJ80">
            <v>6.28E-3</v>
          </cell>
          <cell r="AK80">
            <v>6.28E-3</v>
          </cell>
          <cell r="AL80">
            <v>6.28E-3</v>
          </cell>
          <cell r="AM80">
            <v>6.28E-3</v>
          </cell>
          <cell r="AN80">
            <v>6.28E-3</v>
          </cell>
          <cell r="AO80">
            <v>6.28E-3</v>
          </cell>
          <cell r="AP80">
            <v>6.28E-3</v>
          </cell>
          <cell r="AQ80">
            <v>6.28E-3</v>
          </cell>
        </row>
        <row r="81">
          <cell r="Q81" t="str">
            <v>Leste</v>
          </cell>
          <cell r="R81">
            <v>0.1047</v>
          </cell>
          <cell r="S81">
            <v>0.1009</v>
          </cell>
          <cell r="T81">
            <v>1.01E-2</v>
          </cell>
          <cell r="U81">
            <v>4.3900000000000002E-2</v>
          </cell>
          <cell r="V81">
            <v>3.5999999999999997E-2</v>
          </cell>
          <cell r="W81">
            <v>2.5600000000000001E-2</v>
          </cell>
          <cell r="X81">
            <v>0.04</v>
          </cell>
          <cell r="Y81">
            <v>0.14000000000000001</v>
          </cell>
          <cell r="Z81">
            <v>0.06</v>
          </cell>
          <cell r="AA81">
            <v>0</v>
          </cell>
          <cell r="AB81">
            <v>0.1</v>
          </cell>
          <cell r="AC81">
            <v>0.02</v>
          </cell>
          <cell r="AE81" t="str">
            <v>Leste</v>
          </cell>
          <cell r="AF81">
            <v>5.7500000000000002E-2</v>
          </cell>
          <cell r="AG81">
            <v>5.7500000000000002E-2</v>
          </cell>
          <cell r="AH81">
            <v>5.7500000000000002E-2</v>
          </cell>
          <cell r="AI81">
            <v>5.7500000000000002E-2</v>
          </cell>
          <cell r="AJ81">
            <v>5.7500000000000002E-2</v>
          </cell>
          <cell r="AK81">
            <v>5.7500000000000002E-2</v>
          </cell>
          <cell r="AL81">
            <v>5.7500000000000002E-2</v>
          </cell>
          <cell r="AM81">
            <v>5.7500000000000002E-2</v>
          </cell>
          <cell r="AN81">
            <v>5.7500000000000002E-2</v>
          </cell>
          <cell r="AO81">
            <v>5.7500000000000002E-2</v>
          </cell>
          <cell r="AP81">
            <v>5.7500000000000002E-2</v>
          </cell>
          <cell r="AQ81">
            <v>5.7500000000000002E-2</v>
          </cell>
        </row>
        <row r="82">
          <cell r="Q82" t="str">
            <v>Oeste</v>
          </cell>
          <cell r="R82">
            <v>2.1600000000000001E-2</v>
          </cell>
          <cell r="S82">
            <v>1.0800000000000001E-2</v>
          </cell>
          <cell r="T82">
            <v>2.2499999999999999E-2</v>
          </cell>
          <cell r="U82">
            <v>8.3999999999999995E-3</v>
          </cell>
          <cell r="V82">
            <v>2.5999999999999999E-2</v>
          </cell>
          <cell r="W82">
            <v>0</v>
          </cell>
          <cell r="X82">
            <v>0.06</v>
          </cell>
          <cell r="Y82">
            <v>0.5</v>
          </cell>
          <cell r="Z82">
            <v>0.04</v>
          </cell>
          <cell r="AA82">
            <v>0.04</v>
          </cell>
          <cell r="AB82">
            <v>0.4</v>
          </cell>
          <cell r="AC82">
            <v>0.05</v>
          </cell>
          <cell r="AE82" t="str">
            <v>Oeste</v>
          </cell>
          <cell r="AF82">
            <v>1.46E-2</v>
          </cell>
          <cell r="AG82">
            <v>1.46E-2</v>
          </cell>
          <cell r="AH82">
            <v>1.46E-2</v>
          </cell>
          <cell r="AI82">
            <v>1.46E-2</v>
          </cell>
          <cell r="AJ82">
            <v>1.46E-2</v>
          </cell>
          <cell r="AK82">
            <v>1.46E-2</v>
          </cell>
          <cell r="AL82">
            <v>1.46E-2</v>
          </cell>
          <cell r="AM82">
            <v>1.46E-2</v>
          </cell>
          <cell r="AN82">
            <v>1.46E-2</v>
          </cell>
          <cell r="AO82">
            <v>1.46E-2</v>
          </cell>
          <cell r="AP82">
            <v>1.46E-2</v>
          </cell>
          <cell r="AQ82">
            <v>1.46E-2</v>
          </cell>
        </row>
        <row r="83">
          <cell r="Q83" t="str">
            <v>SP Sul</v>
          </cell>
          <cell r="R83">
            <v>0.1</v>
          </cell>
          <cell r="S83">
            <v>8.1600000000000006E-2</v>
          </cell>
          <cell r="T83">
            <v>9.6199999999999994E-2</v>
          </cell>
          <cell r="U83">
            <v>0.12939999999999999</v>
          </cell>
          <cell r="V83">
            <v>0.1212</v>
          </cell>
          <cell r="W83">
            <v>0</v>
          </cell>
          <cell r="X83">
            <v>0.04</v>
          </cell>
          <cell r="Y83">
            <v>0.12</v>
          </cell>
          <cell r="Z83">
            <v>0.02</v>
          </cell>
          <cell r="AA83">
            <v>0.06</v>
          </cell>
          <cell r="AB83">
            <v>0.4</v>
          </cell>
          <cell r="AC83">
            <v>0.06</v>
          </cell>
          <cell r="AE83" t="str">
            <v>SP Sul</v>
          </cell>
          <cell r="AF83">
            <v>7.3999999999999996E-2</v>
          </cell>
          <cell r="AG83">
            <v>7.3999999999999996E-2</v>
          </cell>
          <cell r="AH83">
            <v>7.3999999999999996E-2</v>
          </cell>
          <cell r="AI83">
            <v>7.3999999999999996E-2</v>
          </cell>
          <cell r="AJ83">
            <v>7.3999999999999996E-2</v>
          </cell>
          <cell r="AK83">
            <v>7.3999999999999996E-2</v>
          </cell>
          <cell r="AL83">
            <v>7.3999999999999996E-2</v>
          </cell>
          <cell r="AM83">
            <v>7.3999999999999996E-2</v>
          </cell>
          <cell r="AN83">
            <v>7.3999999999999996E-2</v>
          </cell>
          <cell r="AO83">
            <v>7.3999999999999996E-2</v>
          </cell>
          <cell r="AP83">
            <v>7.3999999999999996E-2</v>
          </cell>
          <cell r="AQ83">
            <v>7.3999999999999996E-2</v>
          </cell>
        </row>
        <row r="84">
          <cell r="Q84" t="str">
            <v>Total VPO</v>
          </cell>
          <cell r="R84">
            <v>7.7149999999999996E-2</v>
          </cell>
          <cell r="S84">
            <v>3.6850000000000001E-2</v>
          </cell>
          <cell r="T84">
            <v>5.503333333333333E-2</v>
          </cell>
          <cell r="U84">
            <v>0.10564999999999998</v>
          </cell>
          <cell r="V84">
            <v>6.2649999999999997E-2</v>
          </cell>
          <cell r="W84">
            <v>4.3516666666666669E-2</v>
          </cell>
          <cell r="X84">
            <v>3.3333333333333333E-2</v>
          </cell>
          <cell r="Y84">
            <v>0.22666666666666666</v>
          </cell>
          <cell r="Z84">
            <v>6.6666666666666666E-2</v>
          </cell>
          <cell r="AA84">
            <v>1.6666666666666666E-2</v>
          </cell>
          <cell r="AB84">
            <v>0.17833333333333334</v>
          </cell>
          <cell r="AC84">
            <v>4.4999999999999998E-2</v>
          </cell>
          <cell r="AE84" t="str">
            <v>Total VPO</v>
          </cell>
          <cell r="AF84">
            <v>0</v>
          </cell>
          <cell r="AG84">
            <v>0</v>
          </cell>
          <cell r="AH84">
            <v>0</v>
          </cell>
          <cell r="AI84">
            <v>0</v>
          </cell>
          <cell r="AJ84">
            <v>0</v>
          </cell>
          <cell r="AK84">
            <v>0</v>
          </cell>
          <cell r="AL84">
            <v>0</v>
          </cell>
          <cell r="AM84">
            <v>0</v>
          </cell>
          <cell r="AN84">
            <v>0</v>
          </cell>
          <cell r="AO84">
            <v>0</v>
          </cell>
          <cell r="AP84">
            <v>0</v>
          </cell>
          <cell r="AQ84">
            <v>0</v>
          </cell>
        </row>
      </sheetData>
      <sheetData sheetId="25" refreshError="1">
        <row r="52">
          <cell r="U52" t="str">
            <v>Anhembi</v>
          </cell>
          <cell r="V52">
            <v>16.747963644598716</v>
          </cell>
          <cell r="W52">
            <v>14.350838735066139</v>
          </cell>
          <cell r="X52">
            <v>12.124468896763364</v>
          </cell>
          <cell r="Y52">
            <v>10.021280474078178</v>
          </cell>
          <cell r="Z52">
            <v>10.284734210465951</v>
          </cell>
          <cell r="AA52">
            <v>11.818865611073766</v>
          </cell>
          <cell r="AB52">
            <v>22.81</v>
          </cell>
          <cell r="AC52">
            <v>10.61</v>
          </cell>
          <cell r="AD52">
            <v>11.42</v>
          </cell>
          <cell r="AE52">
            <v>9.84</v>
          </cell>
          <cell r="AF52">
            <v>9.48</v>
          </cell>
          <cell r="AG52">
            <v>16.03</v>
          </cell>
          <cell r="AI52" t="str">
            <v>Anhembi</v>
          </cell>
          <cell r="AJ52">
            <v>11.52</v>
          </cell>
          <cell r="AK52">
            <v>11.52</v>
          </cell>
          <cell r="AL52">
            <v>11.52</v>
          </cell>
          <cell r="AM52">
            <v>11.52</v>
          </cell>
          <cell r="AN52">
            <v>11.52</v>
          </cell>
          <cell r="AO52">
            <v>11.52</v>
          </cell>
          <cell r="AP52">
            <v>11.52</v>
          </cell>
          <cell r="AQ52">
            <v>11.52</v>
          </cell>
          <cell r="AR52">
            <v>11.52</v>
          </cell>
          <cell r="AS52">
            <v>11.52</v>
          </cell>
          <cell r="AT52">
            <v>11.52</v>
          </cell>
          <cell r="AU52">
            <v>11.52</v>
          </cell>
        </row>
        <row r="53">
          <cell r="U53" t="str">
            <v>Centro</v>
          </cell>
          <cell r="V53">
            <v>25.052390206583578</v>
          </cell>
          <cell r="W53">
            <v>18.9941912568306</v>
          </cell>
          <cell r="X53">
            <v>16.401620209028493</v>
          </cell>
          <cell r="Y53">
            <v>14.17231423831106</v>
          </cell>
          <cell r="Z53">
            <v>11.786603360721852</v>
          </cell>
          <cell r="AA53">
            <v>11.966369432915096</v>
          </cell>
          <cell r="AB53">
            <v>8.65</v>
          </cell>
          <cell r="AC53">
            <v>11.54</v>
          </cell>
          <cell r="AD53">
            <v>14.5</v>
          </cell>
          <cell r="AE53">
            <v>7.87</v>
          </cell>
          <cell r="AF53">
            <v>4.5999999999999996</v>
          </cell>
          <cell r="AG53">
            <v>10.71</v>
          </cell>
          <cell r="AI53" t="str">
            <v>Centro</v>
          </cell>
          <cell r="AJ53">
            <v>16.12</v>
          </cell>
          <cell r="AK53">
            <v>16.12</v>
          </cell>
          <cell r="AL53">
            <v>16.12</v>
          </cell>
          <cell r="AM53">
            <v>16.12</v>
          </cell>
          <cell r="AN53">
            <v>16.12</v>
          </cell>
          <cell r="AO53">
            <v>16.12</v>
          </cell>
          <cell r="AP53">
            <v>16.12</v>
          </cell>
          <cell r="AQ53">
            <v>16.12</v>
          </cell>
          <cell r="AR53">
            <v>16.12</v>
          </cell>
          <cell r="AS53">
            <v>16.12</v>
          </cell>
          <cell r="AT53">
            <v>16.12</v>
          </cell>
          <cell r="AU53">
            <v>16.12</v>
          </cell>
        </row>
        <row r="54">
          <cell r="U54" t="str">
            <v>Grande ABC</v>
          </cell>
          <cell r="V54">
            <v>14.522298456260721</v>
          </cell>
          <cell r="W54">
            <v>16.05294738230252</v>
          </cell>
          <cell r="X54">
            <v>29.234879365429105</v>
          </cell>
          <cell r="Y54">
            <v>39.544530892448513</v>
          </cell>
          <cell r="Z54">
            <v>20.706234850525181</v>
          </cell>
          <cell r="AA54">
            <v>15.136201346210125</v>
          </cell>
          <cell r="AB54">
            <v>11.42</v>
          </cell>
          <cell r="AC54">
            <v>33.47</v>
          </cell>
          <cell r="AD54">
            <v>17.45</v>
          </cell>
          <cell r="AE54">
            <v>36.520000000000003</v>
          </cell>
          <cell r="AF54">
            <v>11.81</v>
          </cell>
          <cell r="AG54">
            <v>22.27</v>
          </cell>
          <cell r="AI54" t="str">
            <v>Grande ABC</v>
          </cell>
          <cell r="AJ54">
            <v>15.95</v>
          </cell>
          <cell r="AK54">
            <v>15.95</v>
          </cell>
          <cell r="AL54">
            <v>15.95</v>
          </cell>
          <cell r="AM54">
            <v>15.95</v>
          </cell>
          <cell r="AN54">
            <v>15.95</v>
          </cell>
          <cell r="AO54">
            <v>15.95</v>
          </cell>
          <cell r="AP54">
            <v>15.95</v>
          </cell>
          <cell r="AQ54">
            <v>15.95</v>
          </cell>
          <cell r="AR54">
            <v>15.95</v>
          </cell>
          <cell r="AS54">
            <v>15.95</v>
          </cell>
          <cell r="AT54">
            <v>15.95</v>
          </cell>
          <cell r="AU54">
            <v>15.95</v>
          </cell>
        </row>
        <row r="55">
          <cell r="U55" t="str">
            <v>Leste</v>
          </cell>
          <cell r="V55">
            <v>49.233377731092432</v>
          </cell>
          <cell r="W55">
            <v>34.329802572095204</v>
          </cell>
          <cell r="X55">
            <v>40.202237460938441</v>
          </cell>
          <cell r="Y55">
            <v>39.393676801801803</v>
          </cell>
          <cell r="Z55">
            <v>43.458821761346556</v>
          </cell>
          <cell r="AA55">
            <v>26.430786970849617</v>
          </cell>
          <cell r="AB55">
            <v>25.24</v>
          </cell>
          <cell r="AC55">
            <v>30.24</v>
          </cell>
          <cell r="AD55">
            <v>15.31</v>
          </cell>
          <cell r="AE55">
            <v>13.51</v>
          </cell>
          <cell r="AF55">
            <v>21.81</v>
          </cell>
          <cell r="AG55">
            <v>23.53</v>
          </cell>
          <cell r="AI55" t="str">
            <v>Leste</v>
          </cell>
          <cell r="AJ55">
            <v>33</v>
          </cell>
          <cell r="AK55">
            <v>33</v>
          </cell>
          <cell r="AL55">
            <v>33</v>
          </cell>
          <cell r="AM55">
            <v>33</v>
          </cell>
          <cell r="AN55">
            <v>33</v>
          </cell>
          <cell r="AO55">
            <v>33</v>
          </cell>
          <cell r="AP55">
            <v>33</v>
          </cell>
          <cell r="AQ55">
            <v>33</v>
          </cell>
          <cell r="AR55">
            <v>33</v>
          </cell>
          <cell r="AS55">
            <v>33</v>
          </cell>
          <cell r="AT55">
            <v>33</v>
          </cell>
          <cell r="AU55">
            <v>33</v>
          </cell>
        </row>
        <row r="56">
          <cell r="U56" t="str">
            <v>Oeste</v>
          </cell>
          <cell r="V56">
            <v>28.005474666119238</v>
          </cell>
          <cell r="W56">
            <v>7.7760810360621306</v>
          </cell>
          <cell r="X56">
            <v>36.510404195454122</v>
          </cell>
          <cell r="Y56">
            <v>53.383342573952639</v>
          </cell>
          <cell r="Z56">
            <v>61.012291411834674</v>
          </cell>
          <cell r="AA56">
            <v>38.697626163389089</v>
          </cell>
          <cell r="AB56">
            <v>57.93</v>
          </cell>
          <cell r="AC56">
            <v>30.3</v>
          </cell>
          <cell r="AD56">
            <v>36.880000000000003</v>
          </cell>
          <cell r="AE56">
            <v>24.71</v>
          </cell>
          <cell r="AF56">
            <v>13.1</v>
          </cell>
          <cell r="AG56">
            <v>24.39</v>
          </cell>
          <cell r="AI56" t="str">
            <v>Oeste</v>
          </cell>
          <cell r="AJ56">
            <v>19.28</v>
          </cell>
          <cell r="AK56">
            <v>19.28</v>
          </cell>
          <cell r="AL56">
            <v>19.28</v>
          </cell>
          <cell r="AM56">
            <v>19.28</v>
          </cell>
          <cell r="AN56">
            <v>19.28</v>
          </cell>
          <cell r="AO56">
            <v>19.28</v>
          </cell>
          <cell r="AP56">
            <v>19.28</v>
          </cell>
          <cell r="AQ56">
            <v>19.28</v>
          </cell>
          <cell r="AR56">
            <v>19.28</v>
          </cell>
          <cell r="AS56">
            <v>19.28</v>
          </cell>
          <cell r="AT56">
            <v>19.28</v>
          </cell>
          <cell r="AU56">
            <v>19.28</v>
          </cell>
        </row>
        <row r="57">
          <cell r="U57" t="str">
            <v>SP Sul</v>
          </cell>
          <cell r="V57">
            <v>18.514844866868838</v>
          </cell>
          <cell r="W57">
            <v>11.968057926039309</v>
          </cell>
          <cell r="X57">
            <v>42.082931966026784</v>
          </cell>
          <cell r="Y57">
            <v>9.6153343379239722</v>
          </cell>
          <cell r="Z57">
            <v>3.6837643846735308</v>
          </cell>
          <cell r="AA57">
            <v>17.063463227758529</v>
          </cell>
          <cell r="AB57">
            <v>15.07</v>
          </cell>
          <cell r="AC57">
            <v>17.68</v>
          </cell>
          <cell r="AD57">
            <v>22.86</v>
          </cell>
          <cell r="AE57">
            <v>22.68</v>
          </cell>
          <cell r="AF57">
            <v>7.14</v>
          </cell>
          <cell r="AG57">
            <v>0</v>
          </cell>
          <cell r="AI57" t="str">
            <v>SP Sul</v>
          </cell>
          <cell r="AJ57">
            <v>19.34</v>
          </cell>
          <cell r="AK57">
            <v>19.34</v>
          </cell>
          <cell r="AL57">
            <v>19.34</v>
          </cell>
          <cell r="AM57">
            <v>19.34</v>
          </cell>
          <cell r="AN57">
            <v>19.34</v>
          </cell>
          <cell r="AO57">
            <v>19.34</v>
          </cell>
          <cell r="AP57">
            <v>19.34</v>
          </cell>
          <cell r="AQ57">
            <v>19.34</v>
          </cell>
          <cell r="AR57">
            <v>19.34</v>
          </cell>
          <cell r="AS57">
            <v>19.34</v>
          </cell>
          <cell r="AT57">
            <v>19.34</v>
          </cell>
          <cell r="AU57">
            <v>19.34</v>
          </cell>
        </row>
        <row r="58">
          <cell r="U58" t="str">
            <v>Total VPO</v>
          </cell>
          <cell r="V58">
            <v>25.346058261920586</v>
          </cell>
          <cell r="W58">
            <v>17.245319818065983</v>
          </cell>
          <cell r="X58">
            <v>29.426090348940054</v>
          </cell>
          <cell r="Y58">
            <v>27.688413219752693</v>
          </cell>
          <cell r="Z58">
            <v>25.155408329927962</v>
          </cell>
          <cell r="AA58">
            <v>20.185552125366037</v>
          </cell>
          <cell r="AB58">
            <v>23.52</v>
          </cell>
          <cell r="AC58">
            <v>22.306666666666668</v>
          </cell>
          <cell r="AD58">
            <v>19.736666666666668</v>
          </cell>
          <cell r="AE58">
            <v>19.188333333333336</v>
          </cell>
          <cell r="AF58">
            <v>11.323333333333332</v>
          </cell>
          <cell r="AG58">
            <v>19.386000000000003</v>
          </cell>
          <cell r="AI58" t="str">
            <v>Total VPO</v>
          </cell>
          <cell r="AJ58">
            <v>0</v>
          </cell>
          <cell r="AK58">
            <v>0</v>
          </cell>
          <cell r="AL58">
            <v>0</v>
          </cell>
          <cell r="AM58">
            <v>0</v>
          </cell>
          <cell r="AN58">
            <v>0</v>
          </cell>
          <cell r="AO58">
            <v>0</v>
          </cell>
          <cell r="AP58">
            <v>0</v>
          </cell>
          <cell r="AQ58">
            <v>0</v>
          </cell>
          <cell r="AR58">
            <v>0</v>
          </cell>
          <cell r="AS58">
            <v>0</v>
          </cell>
          <cell r="AT58">
            <v>0</v>
          </cell>
          <cell r="AU58">
            <v>0</v>
          </cell>
        </row>
        <row r="63">
          <cell r="U63" t="str">
            <v>Anhembi</v>
          </cell>
          <cell r="V63">
            <v>0.10174585450864577</v>
          </cell>
          <cell r="W63">
            <v>8.9374544466953587E-2</v>
          </cell>
          <cell r="X63">
            <v>7.3116766416303547E-2</v>
          </cell>
          <cell r="Y63">
            <v>6.3115029762040378E-2</v>
          </cell>
          <cell r="Z63">
            <v>4.3978187948082566E-2</v>
          </cell>
          <cell r="AA63">
            <v>7.1381669031792258E-2</v>
          </cell>
          <cell r="AB63">
            <v>0.12</v>
          </cell>
          <cell r="AC63">
            <v>0.04</v>
          </cell>
          <cell r="AD63">
            <v>0.05</v>
          </cell>
          <cell r="AE63">
            <v>0.05</v>
          </cell>
          <cell r="AF63">
            <v>0.06</v>
          </cell>
          <cell r="AG63">
            <v>7.0000000000000007E-2</v>
          </cell>
          <cell r="AI63" t="str">
            <v>Anhembi</v>
          </cell>
          <cell r="AJ63">
            <v>7.0000000000000007E-2</v>
          </cell>
          <cell r="AK63">
            <v>7.0000000000000007E-2</v>
          </cell>
          <cell r="AL63">
            <v>7.0000000000000007E-2</v>
          </cell>
          <cell r="AM63">
            <v>7.0000000000000007E-2</v>
          </cell>
          <cell r="AN63">
            <v>7.0000000000000007E-2</v>
          </cell>
          <cell r="AO63">
            <v>7.0000000000000007E-2</v>
          </cell>
          <cell r="AP63">
            <v>7.0000000000000007E-2</v>
          </cell>
          <cell r="AQ63">
            <v>7.0000000000000007E-2</v>
          </cell>
          <cell r="AR63">
            <v>7.0000000000000007E-2</v>
          </cell>
          <cell r="AS63">
            <v>7.0000000000000007E-2</v>
          </cell>
          <cell r="AT63">
            <v>7.0000000000000007E-2</v>
          </cell>
          <cell r="AU63">
            <v>7.0000000000000007E-2</v>
          </cell>
        </row>
        <row r="64">
          <cell r="U64" t="str">
            <v>Centro</v>
          </cell>
          <cell r="V64">
            <v>9.1780711602503062E-2</v>
          </cell>
          <cell r="W64">
            <v>0.10760473588342441</v>
          </cell>
          <cell r="X64">
            <v>9.3979887668801193E-2</v>
          </cell>
          <cell r="Y64">
            <v>8.6360231777575902E-2</v>
          </cell>
          <cell r="Z64">
            <v>9.2532905984002253E-2</v>
          </cell>
          <cell r="AA64">
            <v>6.0143383169462217E-2</v>
          </cell>
          <cell r="AB64">
            <v>0.06</v>
          </cell>
          <cell r="AC64">
            <v>7.0000000000000007E-2</v>
          </cell>
          <cell r="AD64">
            <v>7.0000000000000007E-2</v>
          </cell>
          <cell r="AE64">
            <v>0.06</v>
          </cell>
          <cell r="AF64">
            <v>7.0000000000000007E-2</v>
          </cell>
          <cell r="AG64">
            <v>7.0000000000000007E-2</v>
          </cell>
          <cell r="AI64" t="str">
            <v>Centro</v>
          </cell>
          <cell r="AJ64">
            <v>0.08</v>
          </cell>
          <cell r="AK64">
            <v>0.08</v>
          </cell>
          <cell r="AL64">
            <v>0.08</v>
          </cell>
          <cell r="AM64">
            <v>0.08</v>
          </cell>
          <cell r="AN64">
            <v>0.08</v>
          </cell>
          <cell r="AO64">
            <v>0.08</v>
          </cell>
          <cell r="AP64">
            <v>0.08</v>
          </cell>
          <cell r="AQ64">
            <v>0.08</v>
          </cell>
          <cell r="AR64">
            <v>0.08</v>
          </cell>
          <cell r="AS64">
            <v>0.08</v>
          </cell>
          <cell r="AT64">
            <v>0.08</v>
          </cell>
          <cell r="AU64">
            <v>0.08</v>
          </cell>
        </row>
        <row r="65">
          <cell r="U65" t="str">
            <v>Grande ABC</v>
          </cell>
          <cell r="V65">
            <v>0.12983243171922418</v>
          </cell>
          <cell r="W65">
            <v>0.15514967690887513</v>
          </cell>
          <cell r="X65">
            <v>0.22859975762917265</v>
          </cell>
          <cell r="Y65">
            <v>0.23066361556064074</v>
          </cell>
          <cell r="Z65">
            <v>0.1449299757608403</v>
          </cell>
          <cell r="AA65">
            <v>6.3359672227099789E-2</v>
          </cell>
          <cell r="AB65">
            <v>0.08</v>
          </cell>
          <cell r="AC65">
            <v>0.12</v>
          </cell>
          <cell r="AD65">
            <v>0.13</v>
          </cell>
          <cell r="AE65">
            <v>0.12</v>
          </cell>
          <cell r="AF65">
            <v>0.08</v>
          </cell>
          <cell r="AG65">
            <v>0.11</v>
          </cell>
          <cell r="AI65" t="str">
            <v>Grande ABC</v>
          </cell>
          <cell r="AJ65">
            <v>0.14000000000000001</v>
          </cell>
          <cell r="AK65">
            <v>0.14000000000000001</v>
          </cell>
          <cell r="AL65">
            <v>0.14000000000000001</v>
          </cell>
          <cell r="AM65">
            <v>0.14000000000000001</v>
          </cell>
          <cell r="AN65">
            <v>0.14000000000000001</v>
          </cell>
          <cell r="AO65">
            <v>0.14000000000000001</v>
          </cell>
          <cell r="AP65">
            <v>0.14000000000000001</v>
          </cell>
          <cell r="AQ65">
            <v>0.14000000000000001</v>
          </cell>
          <cell r="AR65">
            <v>0.14000000000000001</v>
          </cell>
          <cell r="AS65">
            <v>0.14000000000000001</v>
          </cell>
          <cell r="AT65">
            <v>0.14000000000000001</v>
          </cell>
          <cell r="AU65">
            <v>0.14000000000000001</v>
          </cell>
        </row>
        <row r="66">
          <cell r="U66" t="str">
            <v>Leste</v>
          </cell>
          <cell r="V66">
            <v>0.10210084033613445</v>
          </cell>
          <cell r="W66">
            <v>0.12250926584165592</v>
          </cell>
          <cell r="X66">
            <v>0.10345408842777572</v>
          </cell>
          <cell r="Y66">
            <v>0.16539977477477477</v>
          </cell>
          <cell r="Z66">
            <v>0.14577697625488428</v>
          </cell>
          <cell r="AA66">
            <v>9.0472188286126062E-2</v>
          </cell>
          <cell r="AB66">
            <v>0.08</v>
          </cell>
          <cell r="AC66">
            <v>7.0000000000000007E-2</v>
          </cell>
          <cell r="AD66">
            <v>0.06</v>
          </cell>
          <cell r="AE66">
            <v>0.03</v>
          </cell>
          <cell r="AF66">
            <v>0.09</v>
          </cell>
          <cell r="AG66">
            <v>0.06</v>
          </cell>
          <cell r="AI66" t="str">
            <v>Leste</v>
          </cell>
          <cell r="AJ66">
            <v>0.08</v>
          </cell>
          <cell r="AK66">
            <v>0.08</v>
          </cell>
          <cell r="AL66">
            <v>0.08</v>
          </cell>
          <cell r="AM66">
            <v>0.08</v>
          </cell>
          <cell r="AN66">
            <v>0.08</v>
          </cell>
          <cell r="AO66">
            <v>0.08</v>
          </cell>
          <cell r="AP66">
            <v>0.08</v>
          </cell>
          <cell r="AQ66">
            <v>0.08</v>
          </cell>
          <cell r="AR66">
            <v>0.08</v>
          </cell>
          <cell r="AS66">
            <v>0.08</v>
          </cell>
          <cell r="AT66">
            <v>0.08</v>
          </cell>
          <cell r="AU66">
            <v>0.08</v>
          </cell>
        </row>
        <row r="67">
          <cell r="U67" t="str">
            <v>Oeste</v>
          </cell>
          <cell r="V67">
            <v>8.2444231695314257E-2</v>
          </cell>
          <cell r="W67">
            <v>2.9875070422179888E-2</v>
          </cell>
          <cell r="X67">
            <v>0.13419904281401823</v>
          </cell>
          <cell r="Y67">
            <v>0.12625601004633136</v>
          </cell>
          <cell r="Z67">
            <v>0.19077330520362243</v>
          </cell>
          <cell r="AA67">
            <v>0.13356156215657891</v>
          </cell>
          <cell r="AB67">
            <v>0.15</v>
          </cell>
          <cell r="AC67">
            <v>0.1</v>
          </cell>
          <cell r="AD67">
            <v>0.17</v>
          </cell>
          <cell r="AE67">
            <v>0.1</v>
          </cell>
          <cell r="AF67">
            <v>0.03</v>
          </cell>
          <cell r="AG67">
            <v>7.0000000000000007E-2</v>
          </cell>
          <cell r="AI67" t="str">
            <v>Oeste</v>
          </cell>
          <cell r="AJ67">
            <v>0.06</v>
          </cell>
          <cell r="AK67">
            <v>0.06</v>
          </cell>
          <cell r="AL67">
            <v>0.06</v>
          </cell>
          <cell r="AM67">
            <v>0.06</v>
          </cell>
          <cell r="AN67">
            <v>0.06</v>
          </cell>
          <cell r="AO67">
            <v>0.06</v>
          </cell>
          <cell r="AP67">
            <v>0.06</v>
          </cell>
          <cell r="AQ67">
            <v>0.06</v>
          </cell>
          <cell r="AR67">
            <v>0.06</v>
          </cell>
          <cell r="AS67">
            <v>0.06</v>
          </cell>
          <cell r="AT67">
            <v>0.06</v>
          </cell>
          <cell r="AU67">
            <v>0.06</v>
          </cell>
        </row>
        <row r="68">
          <cell r="U68" t="str">
            <v>SP Sul</v>
          </cell>
          <cell r="V68">
            <v>4.7138072617225607E-2</v>
          </cell>
          <cell r="W68">
            <v>3.1770185269633718E-2</v>
          </cell>
          <cell r="X68">
            <v>6.6905569796128425E-2</v>
          </cell>
          <cell r="Y68">
            <v>4.9825153941157295E-2</v>
          </cell>
          <cell r="Z68">
            <v>5.6680374140958743E-2</v>
          </cell>
          <cell r="AA68">
            <v>4.599580303547899E-2</v>
          </cell>
          <cell r="AB68">
            <v>0.04</v>
          </cell>
          <cell r="AC68">
            <v>0.05</v>
          </cell>
          <cell r="AD68">
            <v>0.04</v>
          </cell>
          <cell r="AE68">
            <v>0.03</v>
          </cell>
          <cell r="AF68">
            <v>0.03</v>
          </cell>
          <cell r="AG68">
            <v>0</v>
          </cell>
          <cell r="AI68" t="str">
            <v>SP Sul</v>
          </cell>
          <cell r="AJ68">
            <v>0.04</v>
          </cell>
          <cell r="AK68">
            <v>0.04</v>
          </cell>
          <cell r="AL68">
            <v>0.04</v>
          </cell>
          <cell r="AM68">
            <v>0.04</v>
          </cell>
          <cell r="AN68">
            <v>0.04</v>
          </cell>
          <cell r="AO68">
            <v>0.04</v>
          </cell>
          <cell r="AP68">
            <v>0.04</v>
          </cell>
          <cell r="AQ68">
            <v>0.04</v>
          </cell>
          <cell r="AR68">
            <v>0.04</v>
          </cell>
          <cell r="AS68">
            <v>0.04</v>
          </cell>
          <cell r="AT68">
            <v>0.04</v>
          </cell>
          <cell r="AU68">
            <v>0.04</v>
          </cell>
        </row>
        <row r="69">
          <cell r="U69" t="str">
            <v>Total VPO</v>
          </cell>
          <cell r="V69">
            <v>9.2507023746507877E-2</v>
          </cell>
          <cell r="W69">
            <v>8.9380579798787094E-2</v>
          </cell>
          <cell r="X69">
            <v>0.11670918545869996</v>
          </cell>
          <cell r="Y69">
            <v>0.12026996931042007</v>
          </cell>
          <cell r="Z69">
            <v>0.11244528754873177</v>
          </cell>
          <cell r="AA69">
            <v>7.7485712984423041E-2</v>
          </cell>
          <cell r="AB69">
            <v>8.8333333333333333E-2</v>
          </cell>
          <cell r="AC69">
            <v>7.4999999999999997E-2</v>
          </cell>
          <cell r="AD69">
            <v>8.666666666666667E-2</v>
          </cell>
          <cell r="AE69">
            <v>6.5000000000000002E-2</v>
          </cell>
          <cell r="AF69">
            <v>0.06</v>
          </cell>
          <cell r="AG69">
            <v>7.5999999999999998E-2</v>
          </cell>
          <cell r="AI69" t="str">
            <v>Total VPO</v>
          </cell>
          <cell r="AJ69">
            <v>0</v>
          </cell>
          <cell r="AK69">
            <v>0</v>
          </cell>
          <cell r="AL69">
            <v>0</v>
          </cell>
          <cell r="AM69">
            <v>0</v>
          </cell>
          <cell r="AN69">
            <v>0</v>
          </cell>
          <cell r="AO69">
            <v>0</v>
          </cell>
          <cell r="AP69">
            <v>0</v>
          </cell>
          <cell r="AQ69">
            <v>0</v>
          </cell>
          <cell r="AR69">
            <v>0</v>
          </cell>
          <cell r="AS69">
            <v>0</v>
          </cell>
          <cell r="AT69">
            <v>0</v>
          </cell>
          <cell r="AU69">
            <v>0</v>
          </cell>
        </row>
        <row r="74">
          <cell r="U74" t="str">
            <v>Anhembi</v>
          </cell>
          <cell r="V74">
            <v>1.5046296296296295</v>
          </cell>
          <cell r="W74">
            <v>1.3645980253878702</v>
          </cell>
          <cell r="X74">
            <v>0.88734567901234573</v>
          </cell>
          <cell r="Y74">
            <v>0.8688833124215809</v>
          </cell>
          <cell r="Z74">
            <v>0.57856037151702788</v>
          </cell>
          <cell r="AA74">
            <v>0.98975188781014023</v>
          </cell>
          <cell r="AB74">
            <v>1.67</v>
          </cell>
          <cell r="AC74">
            <v>0.56000000000000005</v>
          </cell>
          <cell r="AD74">
            <v>0.79</v>
          </cell>
          <cell r="AE74">
            <v>0.63</v>
          </cell>
          <cell r="AF74">
            <v>0.81</v>
          </cell>
          <cell r="AG74">
            <v>1.24</v>
          </cell>
          <cell r="AI74" t="str">
            <v>Anhembi</v>
          </cell>
          <cell r="AJ74">
            <v>1</v>
          </cell>
          <cell r="AK74">
            <v>1</v>
          </cell>
          <cell r="AL74">
            <v>1</v>
          </cell>
          <cell r="AM74">
            <v>1</v>
          </cell>
          <cell r="AN74">
            <v>1</v>
          </cell>
          <cell r="AO74">
            <v>1</v>
          </cell>
          <cell r="AP74">
            <v>1</v>
          </cell>
          <cell r="AQ74">
            <v>1</v>
          </cell>
          <cell r="AR74">
            <v>1</v>
          </cell>
          <cell r="AS74">
            <v>1</v>
          </cell>
          <cell r="AT74">
            <v>1</v>
          </cell>
          <cell r="AU74">
            <v>1</v>
          </cell>
        </row>
        <row r="75">
          <cell r="U75" t="str">
            <v>Centro</v>
          </cell>
          <cell r="V75">
            <v>2.4959742351046699</v>
          </cell>
          <cell r="W75">
            <v>1.6926934097421202</v>
          </cell>
          <cell r="X75">
            <v>2.1389558232931729</v>
          </cell>
          <cell r="Y75">
            <v>1.771117166212534</v>
          </cell>
          <cell r="Z75">
            <v>1.7682072829131652</v>
          </cell>
          <cell r="AA75">
            <v>1.356060606060606</v>
          </cell>
          <cell r="AB75">
            <v>1.01</v>
          </cell>
          <cell r="AC75">
            <v>1.4</v>
          </cell>
          <cell r="AD75">
            <v>1.66</v>
          </cell>
          <cell r="AE75">
            <v>1.5</v>
          </cell>
          <cell r="AF75">
            <v>1.44</v>
          </cell>
          <cell r="AG75">
            <v>1.79</v>
          </cell>
          <cell r="AI75" t="str">
            <v>Centro</v>
          </cell>
          <cell r="AJ75">
            <v>1.7</v>
          </cell>
          <cell r="AK75">
            <v>1.7</v>
          </cell>
          <cell r="AL75">
            <v>1.7</v>
          </cell>
          <cell r="AM75">
            <v>1.7</v>
          </cell>
          <cell r="AN75">
            <v>1.7</v>
          </cell>
          <cell r="AO75">
            <v>1.7</v>
          </cell>
          <cell r="AP75">
            <v>1.7</v>
          </cell>
          <cell r="AQ75">
            <v>1.7</v>
          </cell>
          <cell r="AR75">
            <v>1.7</v>
          </cell>
          <cell r="AS75">
            <v>1.7</v>
          </cell>
          <cell r="AT75">
            <v>1.7</v>
          </cell>
          <cell r="AU75">
            <v>1.7</v>
          </cell>
        </row>
        <row r="76">
          <cell r="U76" t="str">
            <v>Grande ABC</v>
          </cell>
          <cell r="V76">
            <v>2.6995884773662553</v>
          </cell>
          <cell r="W76">
            <v>2.7682352941176469</v>
          </cell>
          <cell r="X76">
            <v>5.845070422535211</v>
          </cell>
          <cell r="Y76">
            <v>3.9810426540284358</v>
          </cell>
          <cell r="Z76">
            <v>2.7350698856416771</v>
          </cell>
          <cell r="AA76">
            <v>1.0728444003964321</v>
          </cell>
          <cell r="AB76">
            <v>1.1100000000000001</v>
          </cell>
          <cell r="AC76">
            <v>1.7</v>
          </cell>
          <cell r="AD76">
            <v>1.63</v>
          </cell>
          <cell r="AE76">
            <v>1.47</v>
          </cell>
          <cell r="AF76">
            <v>1.1599999999999999</v>
          </cell>
          <cell r="AG76">
            <v>1.56</v>
          </cell>
          <cell r="AI76" t="str">
            <v>Grande ABC</v>
          </cell>
          <cell r="AJ76">
            <v>3</v>
          </cell>
          <cell r="AK76">
            <v>3</v>
          </cell>
          <cell r="AL76">
            <v>3</v>
          </cell>
          <cell r="AM76">
            <v>3</v>
          </cell>
          <cell r="AN76">
            <v>3</v>
          </cell>
          <cell r="AO76">
            <v>3</v>
          </cell>
          <cell r="AP76">
            <v>3</v>
          </cell>
          <cell r="AQ76">
            <v>3</v>
          </cell>
          <cell r="AR76">
            <v>3</v>
          </cell>
          <cell r="AS76">
            <v>3</v>
          </cell>
          <cell r="AT76">
            <v>3</v>
          </cell>
          <cell r="AU76">
            <v>3</v>
          </cell>
        </row>
        <row r="77">
          <cell r="U77" t="str">
            <v>Leste</v>
          </cell>
          <cell r="V77">
            <v>1.3530066815144766</v>
          </cell>
          <cell r="W77">
            <v>1.5562990309183202</v>
          </cell>
          <cell r="X77">
            <v>1.7958199356913183</v>
          </cell>
          <cell r="Y77">
            <v>2.8565640194489466</v>
          </cell>
          <cell r="Z77">
            <v>1.842355175688509</v>
          </cell>
          <cell r="AA77">
            <v>1.290422245108136</v>
          </cell>
          <cell r="AB77">
            <v>1.1100000000000001</v>
          </cell>
          <cell r="AC77">
            <v>1.05</v>
          </cell>
          <cell r="AD77">
            <v>1.1299999999999999</v>
          </cell>
          <cell r="AE77">
            <v>0.42</v>
          </cell>
          <cell r="AF77">
            <v>1.36</v>
          </cell>
          <cell r="AG77">
            <v>0.86</v>
          </cell>
          <cell r="AI77" t="str">
            <v>Leste</v>
          </cell>
          <cell r="AJ77">
            <v>1.26</v>
          </cell>
          <cell r="AK77">
            <v>1.26</v>
          </cell>
          <cell r="AL77">
            <v>1.26</v>
          </cell>
          <cell r="AM77">
            <v>1.26</v>
          </cell>
          <cell r="AN77">
            <v>1.26</v>
          </cell>
          <cell r="AO77">
            <v>1.26</v>
          </cell>
          <cell r="AP77">
            <v>1.26</v>
          </cell>
          <cell r="AQ77">
            <v>1.26</v>
          </cell>
          <cell r="AR77">
            <v>1.26</v>
          </cell>
          <cell r="AS77">
            <v>1.26</v>
          </cell>
          <cell r="AT77">
            <v>1.26</v>
          </cell>
          <cell r="AU77">
            <v>1.26</v>
          </cell>
        </row>
        <row r="78">
          <cell r="U78" t="str">
            <v>Oeste</v>
          </cell>
          <cell r="V78">
            <v>1.3817202572347267</v>
          </cell>
          <cell r="W78">
            <v>3.0405405405405403</v>
          </cell>
          <cell r="X78">
            <v>1.9181034482758621</v>
          </cell>
          <cell r="Y78">
            <v>2.302615629984051</v>
          </cell>
          <cell r="Z78">
            <v>2.3842917251051894</v>
          </cell>
          <cell r="AA78">
            <v>2.0535966149506346</v>
          </cell>
          <cell r="AB78">
            <v>2.25</v>
          </cell>
          <cell r="AC78">
            <v>1.57</v>
          </cell>
          <cell r="AD78">
            <v>2.41</v>
          </cell>
          <cell r="AE78">
            <v>1.59</v>
          </cell>
          <cell r="AF78">
            <v>0.51</v>
          </cell>
          <cell r="AG78">
            <v>1.29</v>
          </cell>
          <cell r="AI78" t="str">
            <v>Oeste</v>
          </cell>
          <cell r="AJ78">
            <v>1.69</v>
          </cell>
          <cell r="AK78">
            <v>1.69</v>
          </cell>
          <cell r="AL78">
            <v>1.69</v>
          </cell>
          <cell r="AM78">
            <v>1.69</v>
          </cell>
          <cell r="AN78">
            <v>1.69</v>
          </cell>
          <cell r="AO78">
            <v>1.69</v>
          </cell>
          <cell r="AP78">
            <v>1.69</v>
          </cell>
          <cell r="AQ78">
            <v>1.69</v>
          </cell>
          <cell r="AR78">
            <v>1.69</v>
          </cell>
          <cell r="AS78">
            <v>1.69</v>
          </cell>
          <cell r="AT78">
            <v>1.69</v>
          </cell>
          <cell r="AU78">
            <v>1.69</v>
          </cell>
        </row>
        <row r="79">
          <cell r="U79" t="str">
            <v>SP Sul</v>
          </cell>
          <cell r="V79">
            <v>0.73936696340257169</v>
          </cell>
          <cell r="W79">
            <v>0.95280898876404496</v>
          </cell>
          <cell r="X79">
            <v>0.90518783542039361</v>
          </cell>
          <cell r="Y79">
            <v>1.735661923242777</v>
          </cell>
          <cell r="Z79">
            <v>0.80323679727427599</v>
          </cell>
          <cell r="AA79">
            <v>0.95928753180661575</v>
          </cell>
          <cell r="AB79">
            <v>0.72</v>
          </cell>
          <cell r="AC79">
            <v>1.02</v>
          </cell>
          <cell r="AD79">
            <v>0.77</v>
          </cell>
          <cell r="AE79">
            <v>0.47</v>
          </cell>
          <cell r="AF79">
            <v>0.95</v>
          </cell>
          <cell r="AG79">
            <v>0</v>
          </cell>
          <cell r="AI79" t="str">
            <v>SP Sul</v>
          </cell>
          <cell r="AJ79">
            <v>0.69</v>
          </cell>
          <cell r="AK79">
            <v>0.69</v>
          </cell>
          <cell r="AL79">
            <v>0.69</v>
          </cell>
          <cell r="AM79">
            <v>0.69</v>
          </cell>
          <cell r="AN79">
            <v>0.69</v>
          </cell>
          <cell r="AO79">
            <v>0.69</v>
          </cell>
          <cell r="AP79">
            <v>0.69</v>
          </cell>
          <cell r="AQ79">
            <v>0.69</v>
          </cell>
          <cell r="AR79">
            <v>0.69</v>
          </cell>
          <cell r="AS79">
            <v>0.69</v>
          </cell>
          <cell r="AT79">
            <v>0.69</v>
          </cell>
          <cell r="AU79">
            <v>0.69</v>
          </cell>
        </row>
        <row r="80">
          <cell r="U80" t="str">
            <v>Total VPO</v>
          </cell>
          <cell r="V80">
            <v>1.6957143740420551</v>
          </cell>
          <cell r="W80">
            <v>1.8958625482450906</v>
          </cell>
          <cell r="X80">
            <v>2.2484138573713843</v>
          </cell>
          <cell r="Y80">
            <v>2.2526474508897212</v>
          </cell>
          <cell r="Z80">
            <v>1.6852868730233073</v>
          </cell>
          <cell r="AA80">
            <v>1.286993881022094</v>
          </cell>
          <cell r="AB80">
            <v>1.3116666666666668</v>
          </cell>
          <cell r="AC80">
            <v>1.2166666666666668</v>
          </cell>
          <cell r="AD80">
            <v>1.3983333333333334</v>
          </cell>
          <cell r="AE80">
            <v>1.0133333333333332</v>
          </cell>
          <cell r="AF80">
            <v>1.0383333333333333</v>
          </cell>
          <cell r="AG80">
            <v>1.3480000000000001</v>
          </cell>
          <cell r="AI80" t="str">
            <v>Total VPO</v>
          </cell>
          <cell r="AJ80">
            <v>0</v>
          </cell>
          <cell r="AK80">
            <v>0</v>
          </cell>
          <cell r="AL80">
            <v>0</v>
          </cell>
          <cell r="AM80">
            <v>0</v>
          </cell>
          <cell r="AN80">
            <v>0</v>
          </cell>
          <cell r="AO80">
            <v>0</v>
          </cell>
          <cell r="AP80">
            <v>0</v>
          </cell>
          <cell r="AQ80">
            <v>0</v>
          </cell>
          <cell r="AR80">
            <v>0</v>
          </cell>
          <cell r="AS80">
            <v>0</v>
          </cell>
          <cell r="AT80">
            <v>0</v>
          </cell>
          <cell r="AU80">
            <v>0</v>
          </cell>
        </row>
      </sheetData>
      <sheetData sheetId="26" refreshError="1">
        <row r="92">
          <cell r="X92">
            <v>0</v>
          </cell>
          <cell r="Y92">
            <v>3</v>
          </cell>
          <cell r="Z92">
            <v>4</v>
          </cell>
          <cell r="AA92">
            <v>0</v>
          </cell>
          <cell r="AB92">
            <v>0</v>
          </cell>
          <cell r="AC92">
            <v>0</v>
          </cell>
          <cell r="AD92">
            <v>7</v>
          </cell>
        </row>
        <row r="93">
          <cell r="X93">
            <v>0</v>
          </cell>
          <cell r="Y93">
            <v>3</v>
          </cell>
          <cell r="Z93">
            <v>2</v>
          </cell>
          <cell r="AA93">
            <v>1</v>
          </cell>
          <cell r="AB93">
            <v>1</v>
          </cell>
          <cell r="AC93">
            <v>0</v>
          </cell>
          <cell r="AD93">
            <v>7</v>
          </cell>
        </row>
        <row r="94">
          <cell r="X94">
            <v>0</v>
          </cell>
          <cell r="Y94">
            <v>3</v>
          </cell>
          <cell r="Z94">
            <v>4</v>
          </cell>
          <cell r="AA94">
            <v>0</v>
          </cell>
          <cell r="AB94">
            <v>0</v>
          </cell>
          <cell r="AC94">
            <v>0</v>
          </cell>
          <cell r="AD94">
            <v>7</v>
          </cell>
        </row>
        <row r="95">
          <cell r="X95">
            <v>0</v>
          </cell>
          <cell r="Y95">
            <v>0</v>
          </cell>
          <cell r="Z95">
            <v>7</v>
          </cell>
          <cell r="AA95">
            <v>0</v>
          </cell>
          <cell r="AB95">
            <v>0</v>
          </cell>
          <cell r="AC95">
            <v>0</v>
          </cell>
          <cell r="AD95">
            <v>7</v>
          </cell>
        </row>
        <row r="96">
          <cell r="X96">
            <v>0</v>
          </cell>
          <cell r="Y96">
            <v>3</v>
          </cell>
          <cell r="Z96">
            <v>4</v>
          </cell>
          <cell r="AA96">
            <v>0</v>
          </cell>
          <cell r="AB96">
            <v>0</v>
          </cell>
          <cell r="AC96">
            <v>0</v>
          </cell>
          <cell r="AD96">
            <v>7</v>
          </cell>
        </row>
        <row r="97">
          <cell r="X97">
            <v>0</v>
          </cell>
          <cell r="Y97">
            <v>0</v>
          </cell>
          <cell r="Z97">
            <v>2</v>
          </cell>
          <cell r="AA97">
            <v>0</v>
          </cell>
          <cell r="AB97">
            <v>3</v>
          </cell>
          <cell r="AC97">
            <v>2</v>
          </cell>
          <cell r="AD97">
            <v>7</v>
          </cell>
        </row>
        <row r="98">
          <cell r="X98">
            <v>0</v>
          </cell>
          <cell r="Y98">
            <v>3</v>
          </cell>
          <cell r="Z98">
            <v>4</v>
          </cell>
          <cell r="AA98">
            <v>0</v>
          </cell>
          <cell r="AB98">
            <v>0</v>
          </cell>
          <cell r="AC98">
            <v>0</v>
          </cell>
          <cell r="AD98">
            <v>7</v>
          </cell>
        </row>
        <row r="99">
          <cell r="X99">
            <v>0</v>
          </cell>
          <cell r="Y99">
            <v>3</v>
          </cell>
          <cell r="Z99">
            <v>1</v>
          </cell>
          <cell r="AA99">
            <v>0</v>
          </cell>
          <cell r="AB99">
            <v>2</v>
          </cell>
          <cell r="AC99">
            <v>1</v>
          </cell>
          <cell r="AD99">
            <v>7</v>
          </cell>
        </row>
        <row r="100">
          <cell r="X100">
            <v>0</v>
          </cell>
          <cell r="Y100">
            <v>12</v>
          </cell>
          <cell r="Z100">
            <v>24</v>
          </cell>
          <cell r="AA100">
            <v>22</v>
          </cell>
          <cell r="AB100">
            <v>0</v>
          </cell>
          <cell r="AC100">
            <v>0</v>
          </cell>
          <cell r="AD100">
            <v>58</v>
          </cell>
        </row>
        <row r="101">
          <cell r="X101">
            <v>0</v>
          </cell>
          <cell r="Y101">
            <v>0</v>
          </cell>
          <cell r="Z101">
            <v>42</v>
          </cell>
          <cell r="AA101">
            <v>0</v>
          </cell>
          <cell r="AB101">
            <v>0</v>
          </cell>
          <cell r="AC101">
            <v>0</v>
          </cell>
          <cell r="AD101">
            <v>42</v>
          </cell>
        </row>
        <row r="102">
          <cell r="X102">
            <v>0</v>
          </cell>
          <cell r="Y102">
            <v>0</v>
          </cell>
          <cell r="Z102">
            <v>0</v>
          </cell>
          <cell r="AA102">
            <v>53</v>
          </cell>
          <cell r="AB102">
            <v>5</v>
          </cell>
          <cell r="AC102">
            <v>0</v>
          </cell>
          <cell r="AD102">
            <v>58</v>
          </cell>
        </row>
        <row r="103">
          <cell r="X103">
            <v>0</v>
          </cell>
          <cell r="Y103">
            <v>0</v>
          </cell>
          <cell r="Z103">
            <v>0</v>
          </cell>
          <cell r="AA103">
            <v>53</v>
          </cell>
          <cell r="AB103">
            <v>5</v>
          </cell>
          <cell r="AC103">
            <v>0</v>
          </cell>
          <cell r="AD103">
            <v>58</v>
          </cell>
        </row>
        <row r="104">
          <cell r="X104">
            <v>0</v>
          </cell>
          <cell r="Y104">
            <v>8</v>
          </cell>
          <cell r="Z104">
            <v>23</v>
          </cell>
          <cell r="AA104">
            <v>24</v>
          </cell>
          <cell r="AB104">
            <v>24</v>
          </cell>
          <cell r="AC104">
            <v>0</v>
          </cell>
          <cell r="AD104">
            <v>79</v>
          </cell>
        </row>
        <row r="105">
          <cell r="X105">
            <v>0</v>
          </cell>
          <cell r="Y105">
            <v>4</v>
          </cell>
          <cell r="Z105">
            <v>9</v>
          </cell>
          <cell r="AA105">
            <v>23</v>
          </cell>
          <cell r="AB105">
            <v>16</v>
          </cell>
          <cell r="AC105">
            <v>8</v>
          </cell>
          <cell r="AD105">
            <v>60</v>
          </cell>
        </row>
        <row r="106">
          <cell r="X106">
            <v>0</v>
          </cell>
          <cell r="Y106">
            <v>8</v>
          </cell>
          <cell r="Z106">
            <v>23</v>
          </cell>
          <cell r="AA106">
            <v>22</v>
          </cell>
          <cell r="AB106">
            <v>7</v>
          </cell>
          <cell r="AC106">
            <v>0</v>
          </cell>
          <cell r="AD106">
            <v>60</v>
          </cell>
        </row>
        <row r="107">
          <cell r="X107">
            <v>0</v>
          </cell>
          <cell r="Y107">
            <v>4</v>
          </cell>
          <cell r="Z107">
            <v>9</v>
          </cell>
          <cell r="AA107">
            <v>23</v>
          </cell>
          <cell r="AB107">
            <v>16</v>
          </cell>
          <cell r="AC107">
            <v>8</v>
          </cell>
          <cell r="AD107">
            <v>60</v>
          </cell>
        </row>
        <row r="108">
          <cell r="X108">
            <v>0</v>
          </cell>
          <cell r="Y108">
            <v>0</v>
          </cell>
          <cell r="Z108">
            <v>2</v>
          </cell>
          <cell r="AA108">
            <v>2</v>
          </cell>
          <cell r="AB108">
            <v>2</v>
          </cell>
          <cell r="AC108">
            <v>0</v>
          </cell>
          <cell r="AD108">
            <v>6</v>
          </cell>
        </row>
        <row r="109">
          <cell r="X109">
            <v>0</v>
          </cell>
          <cell r="Y109">
            <v>0</v>
          </cell>
          <cell r="Z109">
            <v>1</v>
          </cell>
          <cell r="AA109">
            <v>1</v>
          </cell>
          <cell r="AB109">
            <v>0</v>
          </cell>
          <cell r="AC109">
            <v>2</v>
          </cell>
          <cell r="AD109">
            <v>4</v>
          </cell>
        </row>
        <row r="110">
          <cell r="X110">
            <v>5</v>
          </cell>
          <cell r="Y110">
            <v>46</v>
          </cell>
          <cell r="Z110">
            <v>52</v>
          </cell>
          <cell r="AA110">
            <v>52</v>
          </cell>
          <cell r="AB110">
            <v>55</v>
          </cell>
          <cell r="AC110">
            <v>0</v>
          </cell>
          <cell r="AD110">
            <v>210</v>
          </cell>
        </row>
        <row r="111">
          <cell r="X111">
            <v>8</v>
          </cell>
          <cell r="Y111">
            <v>4</v>
          </cell>
          <cell r="Z111">
            <v>20</v>
          </cell>
          <cell r="AA111">
            <v>16</v>
          </cell>
          <cell r="AB111">
            <v>23</v>
          </cell>
          <cell r="AC111">
            <v>5</v>
          </cell>
          <cell r="AD111">
            <v>76</v>
          </cell>
        </row>
        <row r="112">
          <cell r="X112">
            <v>8</v>
          </cell>
          <cell r="Y112">
            <v>4</v>
          </cell>
          <cell r="Z112">
            <v>20</v>
          </cell>
          <cell r="AA112">
            <v>16</v>
          </cell>
          <cell r="AB112">
            <v>23</v>
          </cell>
          <cell r="AC112">
            <v>12</v>
          </cell>
          <cell r="AD112">
            <v>83</v>
          </cell>
        </row>
        <row r="113">
          <cell r="X113">
            <v>8</v>
          </cell>
          <cell r="Y113">
            <v>4</v>
          </cell>
          <cell r="Z113">
            <v>20</v>
          </cell>
          <cell r="AA113">
            <v>16</v>
          </cell>
          <cell r="AB113">
            <v>23</v>
          </cell>
          <cell r="AC113">
            <v>5</v>
          </cell>
          <cell r="AD113">
            <v>76</v>
          </cell>
        </row>
        <row r="114">
          <cell r="X114">
            <v>0</v>
          </cell>
          <cell r="Y114">
            <v>6</v>
          </cell>
          <cell r="Z114">
            <v>4</v>
          </cell>
          <cell r="AA114">
            <v>0</v>
          </cell>
          <cell r="AB114">
            <v>0</v>
          </cell>
          <cell r="AC114">
            <v>0</v>
          </cell>
          <cell r="AD114">
            <v>10</v>
          </cell>
        </row>
        <row r="115">
          <cell r="X115">
            <v>0</v>
          </cell>
          <cell r="Y115">
            <v>0</v>
          </cell>
          <cell r="Z115">
            <v>0</v>
          </cell>
          <cell r="AA115">
            <v>1</v>
          </cell>
          <cell r="AB115">
            <v>9</v>
          </cell>
          <cell r="AC115">
            <v>0</v>
          </cell>
          <cell r="AD115">
            <v>10</v>
          </cell>
        </row>
        <row r="116">
          <cell r="X116">
            <v>60</v>
          </cell>
          <cell r="Y116">
            <v>120</v>
          </cell>
          <cell r="Z116">
            <v>120</v>
          </cell>
          <cell r="AA116">
            <v>120</v>
          </cell>
          <cell r="AB116">
            <v>128</v>
          </cell>
          <cell r="AC116">
            <v>0</v>
          </cell>
          <cell r="AD116">
            <v>548</v>
          </cell>
        </row>
        <row r="117">
          <cell r="X117">
            <v>0</v>
          </cell>
          <cell r="Y117">
            <v>0</v>
          </cell>
          <cell r="Z117">
            <v>200</v>
          </cell>
          <cell r="AA117">
            <v>50</v>
          </cell>
          <cell r="AB117">
            <v>30</v>
          </cell>
          <cell r="AC117">
            <v>0</v>
          </cell>
          <cell r="AD117">
            <v>280</v>
          </cell>
        </row>
        <row r="118">
          <cell r="X118">
            <v>0</v>
          </cell>
          <cell r="Y118">
            <v>0</v>
          </cell>
          <cell r="Z118">
            <v>0</v>
          </cell>
          <cell r="AA118">
            <v>0</v>
          </cell>
          <cell r="AB118">
            <v>0</v>
          </cell>
          <cell r="AC118">
            <v>0</v>
          </cell>
          <cell r="AD118">
            <v>0</v>
          </cell>
        </row>
        <row r="119">
          <cell r="X119">
            <v>0</v>
          </cell>
          <cell r="Y119">
            <v>0</v>
          </cell>
          <cell r="Z119">
            <v>0</v>
          </cell>
          <cell r="AA119">
            <v>0</v>
          </cell>
          <cell r="AB119">
            <v>0</v>
          </cell>
          <cell r="AC119">
            <v>0</v>
          </cell>
          <cell r="AD119">
            <v>0</v>
          </cell>
        </row>
        <row r="122">
          <cell r="X122">
            <v>0</v>
          </cell>
          <cell r="Y122">
            <v>10</v>
          </cell>
          <cell r="Z122">
            <v>4</v>
          </cell>
          <cell r="AA122">
            <v>0</v>
          </cell>
          <cell r="AB122">
            <v>0</v>
          </cell>
          <cell r="AC122">
            <v>0</v>
          </cell>
          <cell r="AD122">
            <v>14</v>
          </cell>
        </row>
        <row r="123">
          <cell r="X123">
            <v>0</v>
          </cell>
          <cell r="Y123">
            <v>0</v>
          </cell>
          <cell r="Z123">
            <v>7</v>
          </cell>
          <cell r="AA123">
            <v>2</v>
          </cell>
          <cell r="AB123">
            <v>5</v>
          </cell>
          <cell r="AC123">
            <v>0</v>
          </cell>
          <cell r="AD123">
            <v>14</v>
          </cell>
        </row>
        <row r="124">
          <cell r="X124">
            <v>0</v>
          </cell>
          <cell r="Y124">
            <v>10</v>
          </cell>
          <cell r="Z124">
            <v>4</v>
          </cell>
          <cell r="AA124">
            <v>0</v>
          </cell>
          <cell r="AB124">
            <v>0</v>
          </cell>
          <cell r="AC124">
            <v>0</v>
          </cell>
          <cell r="AD124">
            <v>14</v>
          </cell>
        </row>
        <row r="125">
          <cell r="X125">
            <v>2</v>
          </cell>
          <cell r="Y125">
            <v>0</v>
          </cell>
          <cell r="Z125">
            <v>5</v>
          </cell>
          <cell r="AA125">
            <v>2</v>
          </cell>
          <cell r="AB125">
            <v>5</v>
          </cell>
          <cell r="AC125">
            <v>0</v>
          </cell>
          <cell r="AD125">
            <v>14</v>
          </cell>
        </row>
        <row r="126">
          <cell r="X126">
            <v>0</v>
          </cell>
          <cell r="Y126">
            <v>10</v>
          </cell>
          <cell r="Z126">
            <v>4</v>
          </cell>
          <cell r="AA126">
            <v>0</v>
          </cell>
          <cell r="AB126">
            <v>0</v>
          </cell>
          <cell r="AC126">
            <v>0</v>
          </cell>
          <cell r="AD126">
            <v>14</v>
          </cell>
        </row>
        <row r="127">
          <cell r="X127">
            <v>2</v>
          </cell>
          <cell r="Y127">
            <v>0</v>
          </cell>
          <cell r="Z127">
            <v>5</v>
          </cell>
          <cell r="AA127">
            <v>2</v>
          </cell>
          <cell r="AB127">
            <v>5</v>
          </cell>
          <cell r="AC127">
            <v>0</v>
          </cell>
          <cell r="AD127">
            <v>14</v>
          </cell>
        </row>
        <row r="128">
          <cell r="X128">
            <v>0</v>
          </cell>
          <cell r="Y128">
            <v>10</v>
          </cell>
          <cell r="Z128">
            <v>4</v>
          </cell>
          <cell r="AA128">
            <v>0</v>
          </cell>
          <cell r="AB128">
            <v>0</v>
          </cell>
          <cell r="AC128">
            <v>0</v>
          </cell>
          <cell r="AD128">
            <v>14</v>
          </cell>
        </row>
        <row r="129">
          <cell r="X129">
            <v>0</v>
          </cell>
          <cell r="Y129">
            <v>0</v>
          </cell>
          <cell r="Z129">
            <v>7</v>
          </cell>
          <cell r="AA129">
            <v>2</v>
          </cell>
          <cell r="AB129">
            <v>5</v>
          </cell>
          <cell r="AC129">
            <v>0</v>
          </cell>
          <cell r="AD129">
            <v>14</v>
          </cell>
        </row>
        <row r="130">
          <cell r="X130">
            <v>0</v>
          </cell>
          <cell r="Y130">
            <v>0</v>
          </cell>
          <cell r="Z130">
            <v>6</v>
          </cell>
          <cell r="AA130">
            <v>9</v>
          </cell>
          <cell r="AB130">
            <v>0</v>
          </cell>
          <cell r="AC130">
            <v>0</v>
          </cell>
          <cell r="AD130">
            <v>15</v>
          </cell>
        </row>
        <row r="131">
          <cell r="X131">
            <v>0</v>
          </cell>
          <cell r="Y131">
            <v>0</v>
          </cell>
          <cell r="Z131">
            <v>21</v>
          </cell>
          <cell r="AA131">
            <v>0</v>
          </cell>
          <cell r="AB131">
            <v>0</v>
          </cell>
          <cell r="AC131">
            <v>0</v>
          </cell>
          <cell r="AD131">
            <v>21</v>
          </cell>
        </row>
        <row r="132">
          <cell r="X132">
            <v>0</v>
          </cell>
          <cell r="Y132">
            <v>0</v>
          </cell>
          <cell r="Z132">
            <v>0</v>
          </cell>
          <cell r="AA132">
            <v>23</v>
          </cell>
          <cell r="AB132">
            <v>12</v>
          </cell>
          <cell r="AC132">
            <v>0</v>
          </cell>
          <cell r="AD132">
            <v>35</v>
          </cell>
        </row>
        <row r="133">
          <cell r="X133">
            <v>0</v>
          </cell>
          <cell r="Y133">
            <v>0</v>
          </cell>
          <cell r="Z133">
            <v>0</v>
          </cell>
          <cell r="AA133">
            <v>23</v>
          </cell>
          <cell r="AB133">
            <v>12</v>
          </cell>
          <cell r="AC133">
            <v>0</v>
          </cell>
          <cell r="AD133">
            <v>35</v>
          </cell>
        </row>
        <row r="134">
          <cell r="X134">
            <v>3</v>
          </cell>
          <cell r="Y134">
            <v>2</v>
          </cell>
          <cell r="Z134">
            <v>23</v>
          </cell>
          <cell r="AA134">
            <v>18</v>
          </cell>
          <cell r="AB134">
            <v>19</v>
          </cell>
          <cell r="AC134">
            <v>0</v>
          </cell>
          <cell r="AD134">
            <v>65</v>
          </cell>
        </row>
        <row r="135">
          <cell r="X135">
            <v>3</v>
          </cell>
          <cell r="Y135">
            <v>4</v>
          </cell>
          <cell r="Z135">
            <v>3</v>
          </cell>
          <cell r="AA135">
            <v>6</v>
          </cell>
          <cell r="AB135">
            <v>17</v>
          </cell>
          <cell r="AC135">
            <v>22</v>
          </cell>
          <cell r="AD135">
            <v>55</v>
          </cell>
        </row>
        <row r="136">
          <cell r="X136">
            <v>0</v>
          </cell>
          <cell r="Y136">
            <v>0</v>
          </cell>
          <cell r="Z136">
            <v>0</v>
          </cell>
          <cell r="AA136">
            <v>0</v>
          </cell>
          <cell r="AB136">
            <v>0</v>
          </cell>
          <cell r="AC136">
            <v>0</v>
          </cell>
          <cell r="AD136">
            <v>0</v>
          </cell>
        </row>
        <row r="137">
          <cell r="X137">
            <v>0</v>
          </cell>
          <cell r="Y137">
            <v>0</v>
          </cell>
          <cell r="Z137">
            <v>0</v>
          </cell>
          <cell r="AA137">
            <v>0</v>
          </cell>
          <cell r="AB137">
            <v>0</v>
          </cell>
          <cell r="AC137">
            <v>0</v>
          </cell>
          <cell r="AD137">
            <v>0</v>
          </cell>
        </row>
        <row r="138">
          <cell r="X138">
            <v>0</v>
          </cell>
          <cell r="Y138">
            <v>0</v>
          </cell>
          <cell r="Z138">
            <v>0</v>
          </cell>
          <cell r="AA138">
            <v>0</v>
          </cell>
          <cell r="AB138">
            <v>0</v>
          </cell>
          <cell r="AC138">
            <v>0</v>
          </cell>
          <cell r="AD138">
            <v>0</v>
          </cell>
        </row>
        <row r="139">
          <cell r="X139">
            <v>0</v>
          </cell>
          <cell r="Y139">
            <v>0</v>
          </cell>
          <cell r="Z139">
            <v>0</v>
          </cell>
          <cell r="AA139">
            <v>0</v>
          </cell>
          <cell r="AB139">
            <v>0</v>
          </cell>
          <cell r="AC139">
            <v>0</v>
          </cell>
          <cell r="AD139">
            <v>0</v>
          </cell>
        </row>
        <row r="140">
          <cell r="X140">
            <v>11</v>
          </cell>
          <cell r="Y140">
            <v>22</v>
          </cell>
          <cell r="Z140">
            <v>36</v>
          </cell>
          <cell r="AA140">
            <v>53</v>
          </cell>
          <cell r="AB140">
            <v>38</v>
          </cell>
          <cell r="AC140">
            <v>0</v>
          </cell>
          <cell r="AD140">
            <v>160</v>
          </cell>
        </row>
        <row r="141">
          <cell r="X141">
            <v>8</v>
          </cell>
          <cell r="Y141">
            <v>9</v>
          </cell>
          <cell r="Z141">
            <v>22</v>
          </cell>
          <cell r="AA141">
            <v>17</v>
          </cell>
          <cell r="AB141">
            <v>30</v>
          </cell>
          <cell r="AC141">
            <v>10</v>
          </cell>
          <cell r="AD141">
            <v>96</v>
          </cell>
        </row>
        <row r="142">
          <cell r="X142">
            <v>0</v>
          </cell>
          <cell r="Y142">
            <v>0</v>
          </cell>
          <cell r="Z142">
            <v>0</v>
          </cell>
          <cell r="AA142">
            <v>0</v>
          </cell>
          <cell r="AB142">
            <v>0</v>
          </cell>
          <cell r="AC142">
            <v>0</v>
          </cell>
          <cell r="AD142">
            <v>0</v>
          </cell>
        </row>
        <row r="143">
          <cell r="X143">
            <v>0</v>
          </cell>
          <cell r="Y143">
            <v>0</v>
          </cell>
          <cell r="Z143">
            <v>0</v>
          </cell>
          <cell r="AA143">
            <v>0</v>
          </cell>
          <cell r="AB143">
            <v>0</v>
          </cell>
          <cell r="AC143">
            <v>0</v>
          </cell>
          <cell r="AD143">
            <v>0</v>
          </cell>
        </row>
        <row r="144">
          <cell r="X144">
            <v>0</v>
          </cell>
          <cell r="Y144">
            <v>3</v>
          </cell>
          <cell r="Z144">
            <v>4</v>
          </cell>
          <cell r="AA144">
            <v>4</v>
          </cell>
          <cell r="AB144">
            <v>4</v>
          </cell>
          <cell r="AC144">
            <v>0</v>
          </cell>
          <cell r="AD144">
            <v>15</v>
          </cell>
        </row>
        <row r="145">
          <cell r="X145">
            <v>0</v>
          </cell>
          <cell r="Y145">
            <v>1</v>
          </cell>
          <cell r="Z145">
            <v>5</v>
          </cell>
          <cell r="AA145">
            <v>3</v>
          </cell>
          <cell r="AB145">
            <v>4</v>
          </cell>
          <cell r="AC145">
            <v>0</v>
          </cell>
          <cell r="AD145">
            <v>13</v>
          </cell>
        </row>
        <row r="146">
          <cell r="X146">
            <v>0</v>
          </cell>
          <cell r="Y146">
            <v>110</v>
          </cell>
          <cell r="Z146">
            <v>110</v>
          </cell>
          <cell r="AA146">
            <v>110</v>
          </cell>
          <cell r="AB146">
            <v>110</v>
          </cell>
          <cell r="AC146">
            <v>106</v>
          </cell>
          <cell r="AD146">
            <v>546</v>
          </cell>
        </row>
        <row r="147">
          <cell r="X147">
            <v>0</v>
          </cell>
          <cell r="Y147">
            <v>40</v>
          </cell>
          <cell r="Z147">
            <v>68</v>
          </cell>
          <cell r="AA147">
            <v>53</v>
          </cell>
          <cell r="AB147">
            <v>25</v>
          </cell>
          <cell r="AC147">
            <v>7</v>
          </cell>
          <cell r="AD147">
            <v>193</v>
          </cell>
        </row>
        <row r="148">
          <cell r="X148">
            <v>0</v>
          </cell>
          <cell r="Y148">
            <v>0</v>
          </cell>
          <cell r="Z148">
            <v>0</v>
          </cell>
          <cell r="AA148">
            <v>0</v>
          </cell>
          <cell r="AB148">
            <v>0</v>
          </cell>
          <cell r="AC148">
            <v>0</v>
          </cell>
          <cell r="AD148">
            <v>0</v>
          </cell>
        </row>
        <row r="149">
          <cell r="X149">
            <v>0</v>
          </cell>
          <cell r="Y149">
            <v>0</v>
          </cell>
          <cell r="Z149">
            <v>0</v>
          </cell>
          <cell r="AA149">
            <v>0</v>
          </cell>
          <cell r="AB149">
            <v>0</v>
          </cell>
          <cell r="AC149">
            <v>0</v>
          </cell>
          <cell r="AD149">
            <v>0</v>
          </cell>
        </row>
        <row r="152">
          <cell r="X152">
            <v>2</v>
          </cell>
          <cell r="Y152">
            <v>4</v>
          </cell>
          <cell r="Z152">
            <v>0</v>
          </cell>
          <cell r="AA152">
            <v>0</v>
          </cell>
          <cell r="AB152">
            <v>0</v>
          </cell>
          <cell r="AC152">
            <v>0</v>
          </cell>
          <cell r="AD152">
            <v>6</v>
          </cell>
        </row>
        <row r="153">
          <cell r="X153">
            <v>2</v>
          </cell>
          <cell r="Y153">
            <v>4</v>
          </cell>
          <cell r="Z153">
            <v>0</v>
          </cell>
          <cell r="AA153">
            <v>0</v>
          </cell>
          <cell r="AB153">
            <v>0</v>
          </cell>
          <cell r="AC153">
            <v>0</v>
          </cell>
          <cell r="AD153">
            <v>6</v>
          </cell>
        </row>
        <row r="154">
          <cell r="X154">
            <v>0</v>
          </cell>
          <cell r="Y154">
            <v>6</v>
          </cell>
          <cell r="Z154">
            <v>0</v>
          </cell>
          <cell r="AA154">
            <v>0</v>
          </cell>
          <cell r="AB154">
            <v>0</v>
          </cell>
          <cell r="AC154">
            <v>0</v>
          </cell>
          <cell r="AD154">
            <v>6</v>
          </cell>
        </row>
        <row r="155">
          <cell r="X155">
            <v>2</v>
          </cell>
          <cell r="Y155">
            <v>4</v>
          </cell>
          <cell r="Z155">
            <v>0</v>
          </cell>
          <cell r="AA155">
            <v>0</v>
          </cell>
          <cell r="AB155">
            <v>0</v>
          </cell>
          <cell r="AC155">
            <v>0</v>
          </cell>
          <cell r="AD155">
            <v>6</v>
          </cell>
        </row>
        <row r="156">
          <cell r="X156">
            <v>0</v>
          </cell>
          <cell r="Y156">
            <v>6</v>
          </cell>
          <cell r="Z156">
            <v>0</v>
          </cell>
          <cell r="AA156">
            <v>0</v>
          </cell>
          <cell r="AB156">
            <v>0</v>
          </cell>
          <cell r="AC156">
            <v>0</v>
          </cell>
          <cell r="AD156">
            <v>6</v>
          </cell>
        </row>
        <row r="157">
          <cell r="X157">
            <v>2</v>
          </cell>
          <cell r="Y157">
            <v>4</v>
          </cell>
          <cell r="Z157">
            <v>0</v>
          </cell>
          <cell r="AA157">
            <v>0</v>
          </cell>
          <cell r="AB157">
            <v>0</v>
          </cell>
          <cell r="AC157">
            <v>0</v>
          </cell>
          <cell r="AD157">
            <v>6</v>
          </cell>
        </row>
        <row r="158">
          <cell r="X158">
            <v>2</v>
          </cell>
          <cell r="Y158">
            <v>4</v>
          </cell>
          <cell r="Z158">
            <v>0</v>
          </cell>
          <cell r="AA158">
            <v>0</v>
          </cell>
          <cell r="AB158">
            <v>0</v>
          </cell>
          <cell r="AC158">
            <v>0</v>
          </cell>
          <cell r="AD158">
            <v>6</v>
          </cell>
        </row>
        <row r="159">
          <cell r="X159">
            <v>2</v>
          </cell>
          <cell r="Y159">
            <v>4</v>
          </cell>
          <cell r="Z159">
            <v>0</v>
          </cell>
          <cell r="AA159">
            <v>0</v>
          </cell>
          <cell r="AB159">
            <v>0</v>
          </cell>
          <cell r="AC159">
            <v>0</v>
          </cell>
          <cell r="AD159">
            <v>6</v>
          </cell>
        </row>
        <row r="160">
          <cell r="X160">
            <v>0</v>
          </cell>
          <cell r="Y160">
            <v>0</v>
          </cell>
          <cell r="Z160">
            <v>21</v>
          </cell>
          <cell r="AA160">
            <v>63</v>
          </cell>
          <cell r="AB160">
            <v>0</v>
          </cell>
          <cell r="AC160">
            <v>0</v>
          </cell>
          <cell r="AD160">
            <v>84</v>
          </cell>
        </row>
        <row r="161">
          <cell r="X161">
            <v>0</v>
          </cell>
          <cell r="Y161">
            <v>0</v>
          </cell>
          <cell r="Z161">
            <v>41</v>
          </cell>
          <cell r="AA161">
            <v>0</v>
          </cell>
          <cell r="AB161">
            <v>0</v>
          </cell>
          <cell r="AC161">
            <v>0</v>
          </cell>
          <cell r="AD161">
            <v>41</v>
          </cell>
        </row>
        <row r="162">
          <cell r="X162">
            <v>0</v>
          </cell>
          <cell r="Y162">
            <v>0</v>
          </cell>
          <cell r="Z162">
            <v>0</v>
          </cell>
          <cell r="AA162">
            <v>41</v>
          </cell>
          <cell r="AB162">
            <v>43</v>
          </cell>
          <cell r="AC162">
            <v>0</v>
          </cell>
          <cell r="AD162">
            <v>84</v>
          </cell>
        </row>
        <row r="163">
          <cell r="X163">
            <v>0</v>
          </cell>
          <cell r="Y163">
            <v>0</v>
          </cell>
          <cell r="Z163">
            <v>0</v>
          </cell>
          <cell r="AA163">
            <v>43</v>
          </cell>
          <cell r="AB163">
            <v>41</v>
          </cell>
          <cell r="AC163">
            <v>0</v>
          </cell>
          <cell r="AD163">
            <v>84</v>
          </cell>
        </row>
        <row r="164">
          <cell r="X164">
            <v>4</v>
          </cell>
          <cell r="Y164">
            <v>14</v>
          </cell>
          <cell r="Z164">
            <v>21</v>
          </cell>
          <cell r="AA164">
            <v>19</v>
          </cell>
          <cell r="AB164">
            <v>18</v>
          </cell>
          <cell r="AC164">
            <v>0</v>
          </cell>
          <cell r="AD164">
            <v>76</v>
          </cell>
        </row>
        <row r="165">
          <cell r="X165">
            <v>6</v>
          </cell>
          <cell r="Y165">
            <v>13</v>
          </cell>
          <cell r="Z165">
            <v>21</v>
          </cell>
          <cell r="AA165">
            <v>20</v>
          </cell>
          <cell r="AB165">
            <v>16</v>
          </cell>
          <cell r="AC165">
            <v>0</v>
          </cell>
          <cell r="AD165">
            <v>76</v>
          </cell>
        </row>
        <row r="166">
          <cell r="X166">
            <v>0</v>
          </cell>
          <cell r="Y166">
            <v>0</v>
          </cell>
          <cell r="Z166">
            <v>0</v>
          </cell>
          <cell r="AA166">
            <v>0</v>
          </cell>
          <cell r="AB166">
            <v>0</v>
          </cell>
          <cell r="AC166">
            <v>0</v>
          </cell>
          <cell r="AD166">
            <v>0</v>
          </cell>
        </row>
        <row r="167">
          <cell r="X167">
            <v>0</v>
          </cell>
          <cell r="Y167">
            <v>0</v>
          </cell>
          <cell r="Z167">
            <v>0</v>
          </cell>
          <cell r="AA167">
            <v>0</v>
          </cell>
          <cell r="AB167">
            <v>0</v>
          </cell>
          <cell r="AC167">
            <v>0</v>
          </cell>
          <cell r="AD167">
            <v>0</v>
          </cell>
        </row>
        <row r="168">
          <cell r="X168">
            <v>0</v>
          </cell>
          <cell r="Y168">
            <v>3</v>
          </cell>
          <cell r="Z168">
            <v>0</v>
          </cell>
          <cell r="AA168">
            <v>0</v>
          </cell>
          <cell r="AB168">
            <v>0</v>
          </cell>
          <cell r="AC168">
            <v>0</v>
          </cell>
          <cell r="AD168">
            <v>3</v>
          </cell>
        </row>
        <row r="169">
          <cell r="X169">
            <v>0</v>
          </cell>
          <cell r="Y169">
            <v>2</v>
          </cell>
          <cell r="Z169">
            <v>1</v>
          </cell>
          <cell r="AA169">
            <v>0</v>
          </cell>
          <cell r="AB169">
            <v>0</v>
          </cell>
          <cell r="AC169">
            <v>0</v>
          </cell>
          <cell r="AD169">
            <v>3</v>
          </cell>
        </row>
        <row r="170">
          <cell r="X170">
            <v>6</v>
          </cell>
          <cell r="Y170">
            <v>13</v>
          </cell>
          <cell r="Z170">
            <v>10</v>
          </cell>
          <cell r="AA170">
            <v>8</v>
          </cell>
          <cell r="AB170">
            <v>6</v>
          </cell>
          <cell r="AC170">
            <v>6</v>
          </cell>
          <cell r="AD170">
            <v>49</v>
          </cell>
        </row>
        <row r="171">
          <cell r="X171">
            <v>6</v>
          </cell>
          <cell r="Y171">
            <v>12</v>
          </cell>
          <cell r="Z171">
            <v>10</v>
          </cell>
          <cell r="AA171">
            <v>9</v>
          </cell>
          <cell r="AB171">
            <v>9</v>
          </cell>
          <cell r="AC171">
            <v>3</v>
          </cell>
          <cell r="AD171">
            <v>49</v>
          </cell>
        </row>
        <row r="172">
          <cell r="X172">
            <v>0</v>
          </cell>
          <cell r="Y172">
            <v>0</v>
          </cell>
          <cell r="Z172">
            <v>0</v>
          </cell>
          <cell r="AA172">
            <v>0</v>
          </cell>
          <cell r="AB172">
            <v>0</v>
          </cell>
          <cell r="AC172">
            <v>0</v>
          </cell>
          <cell r="AD172">
            <v>0</v>
          </cell>
        </row>
        <row r="173">
          <cell r="X173">
            <v>0</v>
          </cell>
          <cell r="Y173">
            <v>0</v>
          </cell>
          <cell r="Z173">
            <v>0</v>
          </cell>
          <cell r="AA173">
            <v>0</v>
          </cell>
          <cell r="AB173">
            <v>0</v>
          </cell>
          <cell r="AC173">
            <v>0</v>
          </cell>
          <cell r="AD173">
            <v>0</v>
          </cell>
        </row>
        <row r="174">
          <cell r="X174">
            <v>0</v>
          </cell>
          <cell r="Y174">
            <v>4</v>
          </cell>
          <cell r="Z174">
            <v>4</v>
          </cell>
          <cell r="AA174">
            <v>1</v>
          </cell>
          <cell r="AB174">
            <v>0</v>
          </cell>
          <cell r="AC174">
            <v>0</v>
          </cell>
          <cell r="AD174">
            <v>9</v>
          </cell>
        </row>
        <row r="175">
          <cell r="X175">
            <v>2</v>
          </cell>
          <cell r="Y175">
            <v>2</v>
          </cell>
          <cell r="Z175">
            <v>4</v>
          </cell>
          <cell r="AA175">
            <v>1</v>
          </cell>
          <cell r="AB175">
            <v>0</v>
          </cell>
          <cell r="AC175">
            <v>0</v>
          </cell>
          <cell r="AD175">
            <v>9</v>
          </cell>
        </row>
        <row r="176">
          <cell r="X176">
            <v>0</v>
          </cell>
          <cell r="Y176">
            <v>142</v>
          </cell>
          <cell r="Z176">
            <v>142</v>
          </cell>
          <cell r="AA176">
            <v>142</v>
          </cell>
          <cell r="AB176">
            <v>142</v>
          </cell>
          <cell r="AC176">
            <v>0</v>
          </cell>
          <cell r="AD176">
            <v>568</v>
          </cell>
        </row>
        <row r="177">
          <cell r="X177">
            <v>71</v>
          </cell>
          <cell r="Y177">
            <v>142</v>
          </cell>
          <cell r="Z177">
            <v>142</v>
          </cell>
          <cell r="AA177">
            <v>142</v>
          </cell>
          <cell r="AB177">
            <v>71</v>
          </cell>
          <cell r="AC177">
            <v>0</v>
          </cell>
          <cell r="AD177">
            <v>568</v>
          </cell>
        </row>
        <row r="178">
          <cell r="X178">
            <v>0</v>
          </cell>
          <cell r="Y178">
            <v>0</v>
          </cell>
          <cell r="Z178">
            <v>0</v>
          </cell>
          <cell r="AA178">
            <v>0</v>
          </cell>
          <cell r="AB178">
            <v>0</v>
          </cell>
          <cell r="AC178">
            <v>0</v>
          </cell>
          <cell r="AD178">
            <v>0</v>
          </cell>
        </row>
        <row r="179">
          <cell r="X179">
            <v>0</v>
          </cell>
          <cell r="Y179">
            <v>0</v>
          </cell>
          <cell r="Z179">
            <v>0</v>
          </cell>
          <cell r="AA179">
            <v>0</v>
          </cell>
          <cell r="AB179">
            <v>0</v>
          </cell>
          <cell r="AC179">
            <v>0</v>
          </cell>
          <cell r="AD179">
            <v>0</v>
          </cell>
        </row>
        <row r="182">
          <cell r="X182">
            <v>0</v>
          </cell>
          <cell r="Y182">
            <v>1</v>
          </cell>
          <cell r="Z182">
            <v>12</v>
          </cell>
          <cell r="AA182">
            <v>0</v>
          </cell>
          <cell r="AB182">
            <v>0</v>
          </cell>
          <cell r="AC182">
            <v>0</v>
          </cell>
          <cell r="AD182">
            <v>13</v>
          </cell>
        </row>
        <row r="183">
          <cell r="X183">
            <v>0</v>
          </cell>
          <cell r="Y183">
            <v>1</v>
          </cell>
          <cell r="Z183">
            <v>11</v>
          </cell>
          <cell r="AA183">
            <v>1</v>
          </cell>
          <cell r="AB183">
            <v>0</v>
          </cell>
          <cell r="AC183">
            <v>0</v>
          </cell>
          <cell r="AD183">
            <v>13</v>
          </cell>
        </row>
        <row r="184">
          <cell r="X184">
            <v>0</v>
          </cell>
          <cell r="Y184">
            <v>1</v>
          </cell>
          <cell r="Z184">
            <v>12</v>
          </cell>
          <cell r="AA184">
            <v>0</v>
          </cell>
          <cell r="AB184">
            <v>0</v>
          </cell>
          <cell r="AC184">
            <v>0</v>
          </cell>
          <cell r="AD184">
            <v>13</v>
          </cell>
        </row>
        <row r="185">
          <cell r="X185">
            <v>0</v>
          </cell>
          <cell r="Y185">
            <v>6</v>
          </cell>
          <cell r="Z185">
            <v>7</v>
          </cell>
          <cell r="AA185">
            <v>0</v>
          </cell>
          <cell r="AB185">
            <v>0</v>
          </cell>
          <cell r="AC185">
            <v>0</v>
          </cell>
          <cell r="AD185">
            <v>13</v>
          </cell>
        </row>
        <row r="186">
          <cell r="X186">
            <v>0</v>
          </cell>
          <cell r="Y186">
            <v>1</v>
          </cell>
          <cell r="Z186">
            <v>12</v>
          </cell>
          <cell r="AA186">
            <v>0</v>
          </cell>
          <cell r="AB186">
            <v>0</v>
          </cell>
          <cell r="AC186">
            <v>0</v>
          </cell>
          <cell r="AD186">
            <v>13</v>
          </cell>
        </row>
        <row r="187">
          <cell r="X187">
            <v>0</v>
          </cell>
          <cell r="Y187">
            <v>4</v>
          </cell>
          <cell r="Z187">
            <v>9</v>
          </cell>
          <cell r="AA187">
            <v>0</v>
          </cell>
          <cell r="AB187">
            <v>0</v>
          </cell>
          <cell r="AC187">
            <v>0</v>
          </cell>
          <cell r="AD187">
            <v>13</v>
          </cell>
        </row>
        <row r="188">
          <cell r="X188">
            <v>0</v>
          </cell>
          <cell r="Y188">
            <v>1</v>
          </cell>
          <cell r="Z188">
            <v>12</v>
          </cell>
          <cell r="AA188">
            <v>0</v>
          </cell>
          <cell r="AB188">
            <v>0</v>
          </cell>
          <cell r="AC188">
            <v>0</v>
          </cell>
          <cell r="AD188">
            <v>13</v>
          </cell>
        </row>
        <row r="189">
          <cell r="X189">
            <v>0</v>
          </cell>
          <cell r="Y189">
            <v>3</v>
          </cell>
          <cell r="Z189">
            <v>10</v>
          </cell>
          <cell r="AA189">
            <v>0</v>
          </cell>
          <cell r="AB189">
            <v>0</v>
          </cell>
          <cell r="AC189">
            <v>0</v>
          </cell>
          <cell r="AD189">
            <v>13</v>
          </cell>
        </row>
        <row r="190">
          <cell r="X190">
            <v>0</v>
          </cell>
          <cell r="Y190">
            <v>0</v>
          </cell>
          <cell r="Z190">
            <v>13</v>
          </cell>
          <cell r="AA190">
            <v>0</v>
          </cell>
          <cell r="AB190">
            <v>0</v>
          </cell>
          <cell r="AC190">
            <v>0</v>
          </cell>
          <cell r="AD190">
            <v>13</v>
          </cell>
        </row>
        <row r="191">
          <cell r="X191">
            <v>0</v>
          </cell>
          <cell r="Y191">
            <v>0</v>
          </cell>
          <cell r="Z191">
            <v>10</v>
          </cell>
          <cell r="AA191">
            <v>0</v>
          </cell>
          <cell r="AB191">
            <v>0</v>
          </cell>
          <cell r="AC191">
            <v>0</v>
          </cell>
          <cell r="AD191">
            <v>10</v>
          </cell>
        </row>
        <row r="192">
          <cell r="X192">
            <v>0</v>
          </cell>
          <cell r="Y192">
            <v>0</v>
          </cell>
          <cell r="Z192">
            <v>53</v>
          </cell>
          <cell r="AA192">
            <v>45</v>
          </cell>
          <cell r="AB192">
            <v>0</v>
          </cell>
          <cell r="AC192">
            <v>0</v>
          </cell>
          <cell r="AD192">
            <v>98</v>
          </cell>
        </row>
        <row r="193">
          <cell r="X193">
            <v>0</v>
          </cell>
          <cell r="Y193">
            <v>0</v>
          </cell>
          <cell r="Z193">
            <v>53</v>
          </cell>
          <cell r="AA193">
            <v>45</v>
          </cell>
          <cell r="AB193">
            <v>0</v>
          </cell>
          <cell r="AC193">
            <v>0</v>
          </cell>
          <cell r="AD193">
            <v>98</v>
          </cell>
        </row>
        <row r="194">
          <cell r="X194">
            <v>0</v>
          </cell>
          <cell r="Y194">
            <v>6</v>
          </cell>
          <cell r="Z194">
            <v>12</v>
          </cell>
          <cell r="AA194">
            <v>41</v>
          </cell>
          <cell r="AB194">
            <v>36</v>
          </cell>
          <cell r="AC194">
            <v>0</v>
          </cell>
          <cell r="AD194">
            <v>95</v>
          </cell>
        </row>
        <row r="195">
          <cell r="X195">
            <v>0</v>
          </cell>
          <cell r="Y195">
            <v>6</v>
          </cell>
          <cell r="Z195">
            <v>9</v>
          </cell>
          <cell r="AA195">
            <v>16</v>
          </cell>
          <cell r="AB195">
            <v>18</v>
          </cell>
          <cell r="AC195">
            <v>4</v>
          </cell>
          <cell r="AD195">
            <v>53</v>
          </cell>
        </row>
        <row r="196">
          <cell r="X196">
            <v>0</v>
          </cell>
          <cell r="Y196">
            <v>6</v>
          </cell>
          <cell r="Z196">
            <v>12</v>
          </cell>
          <cell r="AA196">
            <v>13</v>
          </cell>
          <cell r="AB196">
            <v>22</v>
          </cell>
          <cell r="AC196">
            <v>0</v>
          </cell>
          <cell r="AD196">
            <v>53</v>
          </cell>
        </row>
        <row r="197">
          <cell r="X197">
            <v>0</v>
          </cell>
          <cell r="Y197">
            <v>6</v>
          </cell>
          <cell r="Z197">
            <v>9</v>
          </cell>
          <cell r="AA197">
            <v>16</v>
          </cell>
          <cell r="AB197">
            <v>18</v>
          </cell>
          <cell r="AC197">
            <v>4</v>
          </cell>
          <cell r="AD197">
            <v>53</v>
          </cell>
        </row>
        <row r="198">
          <cell r="X198">
            <v>0</v>
          </cell>
          <cell r="Y198">
            <v>0</v>
          </cell>
          <cell r="Z198">
            <v>1</v>
          </cell>
          <cell r="AA198">
            <v>0</v>
          </cell>
          <cell r="AB198">
            <v>0</v>
          </cell>
          <cell r="AC198">
            <v>0</v>
          </cell>
          <cell r="AD198">
            <v>1</v>
          </cell>
        </row>
        <row r="199">
          <cell r="X199">
            <v>0</v>
          </cell>
          <cell r="Y199">
            <v>0</v>
          </cell>
          <cell r="Z199">
            <v>1</v>
          </cell>
          <cell r="AA199">
            <v>0</v>
          </cell>
          <cell r="AB199">
            <v>0</v>
          </cell>
          <cell r="AC199">
            <v>0</v>
          </cell>
          <cell r="AD199">
            <v>1</v>
          </cell>
        </row>
        <row r="200">
          <cell r="X200">
            <v>3</v>
          </cell>
          <cell r="Y200">
            <v>34</v>
          </cell>
          <cell r="Z200">
            <v>80</v>
          </cell>
          <cell r="AA200">
            <v>97</v>
          </cell>
          <cell r="AB200">
            <v>91</v>
          </cell>
          <cell r="AC200">
            <v>0</v>
          </cell>
          <cell r="AD200">
            <v>305</v>
          </cell>
        </row>
        <row r="201">
          <cell r="X201">
            <v>3</v>
          </cell>
          <cell r="Y201">
            <v>32</v>
          </cell>
          <cell r="Z201">
            <v>46</v>
          </cell>
          <cell r="AA201">
            <v>101</v>
          </cell>
          <cell r="AB201">
            <v>82</v>
          </cell>
          <cell r="AC201">
            <v>40</v>
          </cell>
          <cell r="AD201">
            <v>304</v>
          </cell>
        </row>
        <row r="202">
          <cell r="X202">
            <v>3</v>
          </cell>
          <cell r="Y202">
            <v>34</v>
          </cell>
          <cell r="Z202">
            <v>80</v>
          </cell>
          <cell r="AA202">
            <v>97</v>
          </cell>
          <cell r="AB202">
            <v>90</v>
          </cell>
          <cell r="AC202">
            <v>0</v>
          </cell>
          <cell r="AD202">
            <v>304</v>
          </cell>
        </row>
        <row r="203">
          <cell r="X203">
            <v>3</v>
          </cell>
          <cell r="Y203">
            <v>32</v>
          </cell>
          <cell r="Z203">
            <v>46</v>
          </cell>
          <cell r="AA203">
            <v>101</v>
          </cell>
          <cell r="AB203">
            <v>82</v>
          </cell>
          <cell r="AC203">
            <v>40</v>
          </cell>
          <cell r="AD203">
            <v>304</v>
          </cell>
        </row>
        <row r="204">
          <cell r="X204">
            <v>0</v>
          </cell>
          <cell r="Y204">
            <v>2</v>
          </cell>
          <cell r="Z204">
            <v>4</v>
          </cell>
          <cell r="AA204">
            <v>6</v>
          </cell>
          <cell r="AB204">
            <v>4</v>
          </cell>
          <cell r="AC204">
            <v>0</v>
          </cell>
          <cell r="AD204">
            <v>16</v>
          </cell>
        </row>
        <row r="205">
          <cell r="X205">
            <v>0</v>
          </cell>
          <cell r="Y205">
            <v>14</v>
          </cell>
          <cell r="Z205">
            <v>2</v>
          </cell>
          <cell r="AA205">
            <v>0</v>
          </cell>
          <cell r="AB205">
            <v>0</v>
          </cell>
          <cell r="AC205">
            <v>0</v>
          </cell>
          <cell r="AD205">
            <v>16</v>
          </cell>
        </row>
        <row r="206">
          <cell r="X206">
            <v>0</v>
          </cell>
          <cell r="Y206">
            <v>0</v>
          </cell>
          <cell r="Z206">
            <v>290</v>
          </cell>
          <cell r="AA206">
            <v>290</v>
          </cell>
          <cell r="AB206">
            <v>290</v>
          </cell>
          <cell r="AC206">
            <v>0</v>
          </cell>
          <cell r="AD206">
            <v>870</v>
          </cell>
        </row>
        <row r="207">
          <cell r="X207">
            <v>0</v>
          </cell>
          <cell r="Y207">
            <v>0</v>
          </cell>
          <cell r="Z207">
            <v>42</v>
          </cell>
          <cell r="AA207">
            <v>23</v>
          </cell>
          <cell r="AB207">
            <v>98</v>
          </cell>
          <cell r="AC207">
            <v>94</v>
          </cell>
          <cell r="AD207">
            <v>257</v>
          </cell>
        </row>
        <row r="208">
          <cell r="X208">
            <v>0</v>
          </cell>
          <cell r="Y208">
            <v>0</v>
          </cell>
          <cell r="Z208">
            <v>42</v>
          </cell>
          <cell r="AA208">
            <v>23</v>
          </cell>
          <cell r="AB208">
            <v>98</v>
          </cell>
          <cell r="AC208">
            <v>87</v>
          </cell>
          <cell r="AD208">
            <v>250</v>
          </cell>
        </row>
        <row r="209">
          <cell r="X209">
            <v>0</v>
          </cell>
          <cell r="Y209">
            <v>0</v>
          </cell>
          <cell r="Z209">
            <v>42</v>
          </cell>
          <cell r="AA209">
            <v>23</v>
          </cell>
          <cell r="AB209">
            <v>98</v>
          </cell>
          <cell r="AC209">
            <v>94</v>
          </cell>
          <cell r="AD209">
            <v>257</v>
          </cell>
        </row>
        <row r="212">
          <cell r="X212">
            <v>0</v>
          </cell>
          <cell r="Y212">
            <v>2</v>
          </cell>
          <cell r="Z212">
            <v>5</v>
          </cell>
          <cell r="AA212">
            <v>4</v>
          </cell>
          <cell r="AB212">
            <v>0</v>
          </cell>
          <cell r="AC212">
            <v>0</v>
          </cell>
          <cell r="AD212">
            <v>11</v>
          </cell>
        </row>
        <row r="213">
          <cell r="X213">
            <v>0</v>
          </cell>
          <cell r="Y213">
            <v>2</v>
          </cell>
          <cell r="Z213">
            <v>1</v>
          </cell>
          <cell r="AA213">
            <v>1</v>
          </cell>
          <cell r="AB213">
            <v>3</v>
          </cell>
          <cell r="AC213">
            <v>0</v>
          </cell>
          <cell r="AD213">
            <v>7</v>
          </cell>
        </row>
        <row r="214">
          <cell r="X214">
            <v>0</v>
          </cell>
          <cell r="Y214">
            <v>0</v>
          </cell>
          <cell r="Z214">
            <v>0</v>
          </cell>
          <cell r="AA214">
            <v>5</v>
          </cell>
          <cell r="AB214">
            <v>6</v>
          </cell>
          <cell r="AC214">
            <v>0</v>
          </cell>
          <cell r="AD214">
            <v>11</v>
          </cell>
        </row>
        <row r="215">
          <cell r="X215">
            <v>0</v>
          </cell>
          <cell r="Y215">
            <v>0</v>
          </cell>
          <cell r="Z215">
            <v>0</v>
          </cell>
          <cell r="AA215">
            <v>1</v>
          </cell>
          <cell r="AB215">
            <v>1</v>
          </cell>
          <cell r="AC215">
            <v>2</v>
          </cell>
          <cell r="AD215">
            <v>4</v>
          </cell>
        </row>
        <row r="216">
          <cell r="X216">
            <v>0</v>
          </cell>
          <cell r="Y216">
            <v>0</v>
          </cell>
          <cell r="Z216">
            <v>0</v>
          </cell>
          <cell r="AA216">
            <v>5</v>
          </cell>
          <cell r="AB216">
            <v>6</v>
          </cell>
          <cell r="AC216">
            <v>0</v>
          </cell>
          <cell r="AD216">
            <v>11</v>
          </cell>
        </row>
        <row r="217">
          <cell r="X217">
            <v>0</v>
          </cell>
          <cell r="Y217">
            <v>0</v>
          </cell>
          <cell r="Z217">
            <v>0</v>
          </cell>
          <cell r="AA217">
            <v>2</v>
          </cell>
          <cell r="AB217">
            <v>3</v>
          </cell>
          <cell r="AC217">
            <v>1</v>
          </cell>
          <cell r="AD217">
            <v>6</v>
          </cell>
        </row>
        <row r="218">
          <cell r="X218">
            <v>0</v>
          </cell>
          <cell r="Y218">
            <v>0</v>
          </cell>
          <cell r="Z218">
            <v>0</v>
          </cell>
          <cell r="AA218">
            <v>5</v>
          </cell>
          <cell r="AB218">
            <v>6</v>
          </cell>
          <cell r="AC218">
            <v>0</v>
          </cell>
          <cell r="AD218">
            <v>11</v>
          </cell>
        </row>
        <row r="219">
          <cell r="X219">
            <v>0</v>
          </cell>
          <cell r="Y219">
            <v>0</v>
          </cell>
          <cell r="Z219">
            <v>0</v>
          </cell>
          <cell r="AA219">
            <v>2</v>
          </cell>
          <cell r="AB219">
            <v>2</v>
          </cell>
          <cell r="AC219">
            <v>1</v>
          </cell>
          <cell r="AD219">
            <v>5</v>
          </cell>
        </row>
        <row r="220">
          <cell r="X220">
            <v>0</v>
          </cell>
          <cell r="Y220">
            <v>0</v>
          </cell>
          <cell r="Z220">
            <v>20</v>
          </cell>
          <cell r="AA220">
            <v>23</v>
          </cell>
          <cell r="AB220">
            <v>0</v>
          </cell>
          <cell r="AC220">
            <v>0</v>
          </cell>
          <cell r="AD220">
            <v>43</v>
          </cell>
        </row>
        <row r="221">
          <cell r="X221">
            <v>0</v>
          </cell>
          <cell r="Y221">
            <v>0</v>
          </cell>
          <cell r="Z221">
            <v>20</v>
          </cell>
          <cell r="AA221">
            <v>0</v>
          </cell>
          <cell r="AB221">
            <v>0</v>
          </cell>
          <cell r="AC221">
            <v>0</v>
          </cell>
          <cell r="AD221">
            <v>20</v>
          </cell>
        </row>
        <row r="222">
          <cell r="X222">
            <v>0</v>
          </cell>
          <cell r="Y222">
            <v>0</v>
          </cell>
          <cell r="Z222">
            <v>0</v>
          </cell>
          <cell r="AA222">
            <v>20</v>
          </cell>
          <cell r="AB222">
            <v>16</v>
          </cell>
          <cell r="AC222">
            <v>11</v>
          </cell>
          <cell r="AD222">
            <v>47</v>
          </cell>
        </row>
        <row r="223">
          <cell r="X223">
            <v>0</v>
          </cell>
          <cell r="Y223">
            <v>0</v>
          </cell>
          <cell r="Z223">
            <v>0</v>
          </cell>
          <cell r="AA223">
            <v>20</v>
          </cell>
          <cell r="AB223">
            <v>22</v>
          </cell>
          <cell r="AC223">
            <v>0</v>
          </cell>
          <cell r="AD223">
            <v>42</v>
          </cell>
        </row>
        <row r="224">
          <cell r="X224">
            <v>4</v>
          </cell>
          <cell r="Y224">
            <v>0</v>
          </cell>
          <cell r="Z224">
            <v>9</v>
          </cell>
          <cell r="AA224">
            <v>20</v>
          </cell>
          <cell r="AB224">
            <v>14</v>
          </cell>
          <cell r="AC224">
            <v>16</v>
          </cell>
          <cell r="AD224">
            <v>63</v>
          </cell>
        </row>
        <row r="225">
          <cell r="X225">
            <v>4</v>
          </cell>
          <cell r="Y225">
            <v>0</v>
          </cell>
          <cell r="Z225">
            <v>6</v>
          </cell>
          <cell r="AA225">
            <v>17</v>
          </cell>
          <cell r="AB225">
            <v>2</v>
          </cell>
          <cell r="AC225">
            <v>2</v>
          </cell>
          <cell r="AD225">
            <v>31</v>
          </cell>
        </row>
        <row r="226">
          <cell r="X226">
            <v>0</v>
          </cell>
          <cell r="Y226">
            <v>0</v>
          </cell>
          <cell r="Z226">
            <v>0</v>
          </cell>
          <cell r="AA226">
            <v>0</v>
          </cell>
          <cell r="AB226">
            <v>0</v>
          </cell>
          <cell r="AC226">
            <v>0</v>
          </cell>
          <cell r="AD226">
            <v>0</v>
          </cell>
        </row>
        <row r="227">
          <cell r="X227">
            <v>0</v>
          </cell>
          <cell r="Y227">
            <v>0</v>
          </cell>
          <cell r="Z227">
            <v>0</v>
          </cell>
          <cell r="AA227">
            <v>0</v>
          </cell>
          <cell r="AB227">
            <v>0</v>
          </cell>
          <cell r="AC227">
            <v>0</v>
          </cell>
          <cell r="AD227">
            <v>0</v>
          </cell>
        </row>
        <row r="228">
          <cell r="X228">
            <v>0</v>
          </cell>
          <cell r="Y228">
            <v>1</v>
          </cell>
          <cell r="Z228">
            <v>3</v>
          </cell>
          <cell r="AA228">
            <v>4</v>
          </cell>
          <cell r="AB228">
            <v>2</v>
          </cell>
          <cell r="AC228">
            <v>0</v>
          </cell>
          <cell r="AD228">
            <v>10</v>
          </cell>
        </row>
        <row r="229">
          <cell r="X229">
            <v>0</v>
          </cell>
          <cell r="Y229">
            <v>1</v>
          </cell>
          <cell r="Z229">
            <v>0</v>
          </cell>
          <cell r="AA229">
            <v>1</v>
          </cell>
          <cell r="AB229">
            <v>4</v>
          </cell>
          <cell r="AC229">
            <v>1</v>
          </cell>
          <cell r="AD229">
            <v>7</v>
          </cell>
        </row>
        <row r="230">
          <cell r="X230">
            <v>4</v>
          </cell>
          <cell r="Y230">
            <v>16</v>
          </cell>
          <cell r="Z230">
            <v>14</v>
          </cell>
          <cell r="AA230">
            <v>17</v>
          </cell>
          <cell r="AB230">
            <v>15</v>
          </cell>
          <cell r="AC230">
            <v>0</v>
          </cell>
          <cell r="AD230">
            <v>66</v>
          </cell>
        </row>
        <row r="231">
          <cell r="X231">
            <v>20</v>
          </cell>
          <cell r="Y231">
            <v>18</v>
          </cell>
          <cell r="Z231">
            <v>37</v>
          </cell>
          <cell r="AA231">
            <v>22</v>
          </cell>
          <cell r="AB231">
            <v>13</v>
          </cell>
          <cell r="AC231">
            <v>21</v>
          </cell>
          <cell r="AD231">
            <v>131</v>
          </cell>
        </row>
        <row r="232">
          <cell r="X232">
            <v>0</v>
          </cell>
          <cell r="Y232">
            <v>0</v>
          </cell>
          <cell r="Z232">
            <v>0</v>
          </cell>
          <cell r="AA232">
            <v>0</v>
          </cell>
          <cell r="AB232">
            <v>0</v>
          </cell>
          <cell r="AC232">
            <v>0</v>
          </cell>
          <cell r="AD232">
            <v>0</v>
          </cell>
        </row>
        <row r="233">
          <cell r="X233">
            <v>0</v>
          </cell>
          <cell r="Y233">
            <v>0</v>
          </cell>
          <cell r="Z233">
            <v>0</v>
          </cell>
          <cell r="AA233">
            <v>0</v>
          </cell>
          <cell r="AB233">
            <v>0</v>
          </cell>
          <cell r="AC233">
            <v>0</v>
          </cell>
          <cell r="AD233">
            <v>0</v>
          </cell>
        </row>
        <row r="234">
          <cell r="X234">
            <v>0</v>
          </cell>
          <cell r="Y234">
            <v>4</v>
          </cell>
          <cell r="Z234">
            <v>5</v>
          </cell>
          <cell r="AA234">
            <v>7</v>
          </cell>
          <cell r="AB234">
            <v>6</v>
          </cell>
          <cell r="AC234">
            <v>0</v>
          </cell>
          <cell r="AD234">
            <v>22</v>
          </cell>
        </row>
        <row r="235">
          <cell r="X235">
            <v>0</v>
          </cell>
          <cell r="Y235">
            <v>2</v>
          </cell>
          <cell r="Z235">
            <v>5</v>
          </cell>
          <cell r="AA235">
            <v>6</v>
          </cell>
          <cell r="AB235">
            <v>5</v>
          </cell>
          <cell r="AC235">
            <v>4</v>
          </cell>
          <cell r="AD235">
            <v>22</v>
          </cell>
        </row>
        <row r="236">
          <cell r="X236">
            <v>120</v>
          </cell>
          <cell r="Y236">
            <v>121</v>
          </cell>
          <cell r="Z236">
            <v>121</v>
          </cell>
          <cell r="AA236">
            <v>121</v>
          </cell>
          <cell r="AB236">
            <v>121</v>
          </cell>
          <cell r="AC236">
            <v>121</v>
          </cell>
          <cell r="AD236">
            <v>725</v>
          </cell>
        </row>
        <row r="237">
          <cell r="X237">
            <v>0</v>
          </cell>
          <cell r="Y237">
            <v>0</v>
          </cell>
          <cell r="Z237">
            <v>2</v>
          </cell>
          <cell r="AA237">
            <v>20</v>
          </cell>
          <cell r="AB237">
            <v>16</v>
          </cell>
          <cell r="AC237">
            <v>6</v>
          </cell>
          <cell r="AD237">
            <v>44</v>
          </cell>
        </row>
        <row r="238">
          <cell r="X238">
            <v>0</v>
          </cell>
          <cell r="Y238">
            <v>0</v>
          </cell>
          <cell r="Z238">
            <v>0</v>
          </cell>
          <cell r="AA238">
            <v>0</v>
          </cell>
          <cell r="AB238">
            <v>0</v>
          </cell>
          <cell r="AC238">
            <v>0</v>
          </cell>
          <cell r="AD238">
            <v>0</v>
          </cell>
        </row>
        <row r="239">
          <cell r="X239">
            <v>0</v>
          </cell>
          <cell r="Y239">
            <v>0</v>
          </cell>
          <cell r="Z239">
            <v>0</v>
          </cell>
          <cell r="AA239">
            <v>0</v>
          </cell>
          <cell r="AB239">
            <v>0</v>
          </cell>
          <cell r="AC239">
            <v>0</v>
          </cell>
          <cell r="AD239">
            <v>0</v>
          </cell>
        </row>
        <row r="242">
          <cell r="X242">
            <v>0</v>
          </cell>
          <cell r="Y242">
            <v>5</v>
          </cell>
          <cell r="Z242">
            <v>3</v>
          </cell>
          <cell r="AA242">
            <v>0</v>
          </cell>
          <cell r="AB242">
            <v>0</v>
          </cell>
          <cell r="AC242">
            <v>0</v>
          </cell>
          <cell r="AD242">
            <v>8</v>
          </cell>
        </row>
        <row r="243">
          <cell r="X243">
            <v>0</v>
          </cell>
          <cell r="Y243">
            <v>5</v>
          </cell>
          <cell r="Z243">
            <v>1</v>
          </cell>
          <cell r="AA243">
            <v>2</v>
          </cell>
          <cell r="AB243">
            <v>0</v>
          </cell>
          <cell r="AC243">
            <v>0</v>
          </cell>
          <cell r="AD243">
            <v>8</v>
          </cell>
        </row>
        <row r="244">
          <cell r="X244">
            <v>0</v>
          </cell>
          <cell r="Y244">
            <v>5</v>
          </cell>
          <cell r="Z244">
            <v>3</v>
          </cell>
          <cell r="AA244">
            <v>0</v>
          </cell>
          <cell r="AB244">
            <v>0</v>
          </cell>
          <cell r="AC244">
            <v>0</v>
          </cell>
          <cell r="AD244">
            <v>8</v>
          </cell>
        </row>
        <row r="245">
          <cell r="X245">
            <v>0</v>
          </cell>
          <cell r="Y245">
            <v>5</v>
          </cell>
          <cell r="Z245">
            <v>1</v>
          </cell>
          <cell r="AA245">
            <v>2</v>
          </cell>
          <cell r="AB245">
            <v>0</v>
          </cell>
          <cell r="AC245">
            <v>0</v>
          </cell>
          <cell r="AD245">
            <v>8</v>
          </cell>
        </row>
        <row r="246">
          <cell r="X246">
            <v>0</v>
          </cell>
          <cell r="Y246">
            <v>5</v>
          </cell>
          <cell r="Z246">
            <v>3</v>
          </cell>
          <cell r="AA246">
            <v>0</v>
          </cell>
          <cell r="AB246">
            <v>0</v>
          </cell>
          <cell r="AC246">
            <v>0</v>
          </cell>
          <cell r="AD246">
            <v>8</v>
          </cell>
        </row>
        <row r="247">
          <cell r="X247">
            <v>0</v>
          </cell>
          <cell r="Y247">
            <v>5</v>
          </cell>
          <cell r="Z247">
            <v>1</v>
          </cell>
          <cell r="AA247">
            <v>2</v>
          </cell>
          <cell r="AB247">
            <v>0</v>
          </cell>
          <cell r="AC247">
            <v>0</v>
          </cell>
          <cell r="AD247">
            <v>8</v>
          </cell>
        </row>
        <row r="248">
          <cell r="X248">
            <v>0</v>
          </cell>
          <cell r="Y248">
            <v>5</v>
          </cell>
          <cell r="Z248">
            <v>3</v>
          </cell>
          <cell r="AA248">
            <v>0</v>
          </cell>
          <cell r="AB248">
            <v>0</v>
          </cell>
          <cell r="AC248">
            <v>0</v>
          </cell>
          <cell r="AD248">
            <v>8</v>
          </cell>
        </row>
        <row r="249">
          <cell r="X249">
            <v>0</v>
          </cell>
          <cell r="Y249">
            <v>5</v>
          </cell>
          <cell r="Z249">
            <v>1</v>
          </cell>
          <cell r="AA249">
            <v>2</v>
          </cell>
          <cell r="AB249">
            <v>0</v>
          </cell>
          <cell r="AC249">
            <v>0</v>
          </cell>
          <cell r="AD249">
            <v>8</v>
          </cell>
        </row>
        <row r="250">
          <cell r="X250">
            <v>0</v>
          </cell>
          <cell r="Y250">
            <v>0</v>
          </cell>
          <cell r="Z250">
            <v>27</v>
          </cell>
          <cell r="AA250">
            <v>0</v>
          </cell>
          <cell r="AB250">
            <v>0</v>
          </cell>
          <cell r="AC250">
            <v>0</v>
          </cell>
          <cell r="AD250">
            <v>27</v>
          </cell>
        </row>
        <row r="251">
          <cell r="X251">
            <v>0</v>
          </cell>
          <cell r="Y251">
            <v>0</v>
          </cell>
          <cell r="Z251">
            <v>27</v>
          </cell>
          <cell r="AA251">
            <v>0</v>
          </cell>
          <cell r="AB251">
            <v>0</v>
          </cell>
          <cell r="AC251">
            <v>0</v>
          </cell>
          <cell r="AD251">
            <v>27</v>
          </cell>
        </row>
        <row r="252">
          <cell r="X252">
            <v>0</v>
          </cell>
          <cell r="Y252">
            <v>0</v>
          </cell>
          <cell r="Z252">
            <v>11</v>
          </cell>
          <cell r="AA252">
            <v>16</v>
          </cell>
          <cell r="AB252">
            <v>31</v>
          </cell>
          <cell r="AC252">
            <v>0</v>
          </cell>
          <cell r="AD252">
            <v>58</v>
          </cell>
        </row>
        <row r="253">
          <cell r="X253">
            <v>0</v>
          </cell>
          <cell r="Y253">
            <v>0</v>
          </cell>
          <cell r="Z253">
            <v>11</v>
          </cell>
          <cell r="AA253">
            <v>16</v>
          </cell>
          <cell r="AB253">
            <v>31</v>
          </cell>
          <cell r="AC253">
            <v>0</v>
          </cell>
          <cell r="AD253">
            <v>58</v>
          </cell>
        </row>
        <row r="254">
          <cell r="X254">
            <v>0</v>
          </cell>
          <cell r="Y254">
            <v>0</v>
          </cell>
          <cell r="Z254">
            <v>24</v>
          </cell>
          <cell r="AA254">
            <v>31</v>
          </cell>
          <cell r="AB254">
            <v>33</v>
          </cell>
          <cell r="AC254">
            <v>0</v>
          </cell>
          <cell r="AD254">
            <v>88</v>
          </cell>
        </row>
        <row r="255">
          <cell r="X255">
            <v>1</v>
          </cell>
          <cell r="Y255">
            <v>0</v>
          </cell>
          <cell r="Z255">
            <v>1</v>
          </cell>
          <cell r="AA255">
            <v>6</v>
          </cell>
          <cell r="AB255">
            <v>12</v>
          </cell>
          <cell r="AC255">
            <v>10</v>
          </cell>
          <cell r="AD255">
            <v>30</v>
          </cell>
        </row>
        <row r="256">
          <cell r="X256">
            <v>1</v>
          </cell>
          <cell r="Y256">
            <v>0</v>
          </cell>
          <cell r="Z256">
            <v>1</v>
          </cell>
          <cell r="AA256">
            <v>6</v>
          </cell>
          <cell r="AB256">
            <v>10</v>
          </cell>
          <cell r="AC256">
            <v>32</v>
          </cell>
          <cell r="AD256">
            <v>50</v>
          </cell>
        </row>
        <row r="257">
          <cell r="X257">
            <v>1</v>
          </cell>
          <cell r="Y257">
            <v>0</v>
          </cell>
          <cell r="Z257">
            <v>1</v>
          </cell>
          <cell r="AA257">
            <v>6</v>
          </cell>
          <cell r="AB257">
            <v>12</v>
          </cell>
          <cell r="AC257">
            <v>10</v>
          </cell>
          <cell r="AD257">
            <v>30</v>
          </cell>
        </row>
        <row r="258">
          <cell r="X258">
            <v>0</v>
          </cell>
          <cell r="Y258">
            <v>0</v>
          </cell>
          <cell r="Z258">
            <v>2</v>
          </cell>
          <cell r="AA258">
            <v>2</v>
          </cell>
          <cell r="AB258">
            <v>1</v>
          </cell>
          <cell r="AC258">
            <v>0</v>
          </cell>
          <cell r="AD258">
            <v>5</v>
          </cell>
        </row>
        <row r="259">
          <cell r="X259">
            <v>0</v>
          </cell>
          <cell r="Y259">
            <v>0</v>
          </cell>
          <cell r="Z259">
            <v>2</v>
          </cell>
          <cell r="AA259">
            <v>3</v>
          </cell>
          <cell r="AB259">
            <v>0</v>
          </cell>
          <cell r="AC259">
            <v>0</v>
          </cell>
          <cell r="AD259">
            <v>5</v>
          </cell>
        </row>
        <row r="260">
          <cell r="X260">
            <v>19</v>
          </cell>
          <cell r="Y260">
            <v>25</v>
          </cell>
          <cell r="Z260">
            <v>46</v>
          </cell>
          <cell r="AA260">
            <v>61</v>
          </cell>
          <cell r="AB260">
            <v>70</v>
          </cell>
          <cell r="AC260">
            <v>0</v>
          </cell>
          <cell r="AD260">
            <v>221</v>
          </cell>
        </row>
        <row r="261">
          <cell r="X261">
            <v>35</v>
          </cell>
          <cell r="Y261">
            <v>28</v>
          </cell>
          <cell r="Z261">
            <v>27</v>
          </cell>
          <cell r="AA261">
            <v>27</v>
          </cell>
          <cell r="AB261">
            <v>23</v>
          </cell>
          <cell r="AC261">
            <v>3</v>
          </cell>
          <cell r="AD261">
            <v>143</v>
          </cell>
        </row>
        <row r="262">
          <cell r="X262">
            <v>35</v>
          </cell>
          <cell r="Y262">
            <v>28</v>
          </cell>
          <cell r="Z262">
            <v>27</v>
          </cell>
          <cell r="AA262">
            <v>27</v>
          </cell>
          <cell r="AB262">
            <v>24</v>
          </cell>
          <cell r="AC262">
            <v>12</v>
          </cell>
          <cell r="AD262">
            <v>153</v>
          </cell>
        </row>
        <row r="263">
          <cell r="X263">
            <v>35</v>
          </cell>
          <cell r="Y263">
            <v>28</v>
          </cell>
          <cell r="Z263">
            <v>27</v>
          </cell>
          <cell r="AA263">
            <v>27</v>
          </cell>
          <cell r="AB263">
            <v>23</v>
          </cell>
          <cell r="AC263">
            <v>3</v>
          </cell>
          <cell r="AD263">
            <v>143</v>
          </cell>
        </row>
        <row r="264">
          <cell r="X264">
            <v>21</v>
          </cell>
          <cell r="Y264">
            <v>7</v>
          </cell>
          <cell r="Z264">
            <v>26</v>
          </cell>
          <cell r="AA264">
            <v>26</v>
          </cell>
          <cell r="AB264">
            <v>31</v>
          </cell>
          <cell r="AC264">
            <v>0</v>
          </cell>
          <cell r="AD264">
            <v>111</v>
          </cell>
        </row>
        <row r="265">
          <cell r="X265">
            <v>22</v>
          </cell>
          <cell r="Y265">
            <v>11</v>
          </cell>
          <cell r="Z265">
            <v>17</v>
          </cell>
          <cell r="AA265">
            <v>19</v>
          </cell>
          <cell r="AB265">
            <v>24</v>
          </cell>
          <cell r="AC265">
            <v>3</v>
          </cell>
          <cell r="AD265">
            <v>96</v>
          </cell>
        </row>
        <row r="266">
          <cell r="X266">
            <v>60</v>
          </cell>
          <cell r="Y266">
            <v>200</v>
          </cell>
          <cell r="Z266">
            <v>400</v>
          </cell>
          <cell r="AA266">
            <v>400</v>
          </cell>
          <cell r="AB266">
            <v>400</v>
          </cell>
          <cell r="AC266">
            <v>400</v>
          </cell>
          <cell r="AD266">
            <v>1860</v>
          </cell>
        </row>
        <row r="267">
          <cell r="X267">
            <v>74</v>
          </cell>
          <cell r="Y267">
            <v>193</v>
          </cell>
          <cell r="Z267">
            <v>246</v>
          </cell>
          <cell r="AA267">
            <v>107</v>
          </cell>
          <cell r="AB267">
            <v>39</v>
          </cell>
          <cell r="AC267">
            <v>6</v>
          </cell>
          <cell r="AD267">
            <v>665</v>
          </cell>
        </row>
        <row r="268">
          <cell r="X268">
            <v>74</v>
          </cell>
          <cell r="Y268">
            <v>193</v>
          </cell>
          <cell r="Z268">
            <v>246</v>
          </cell>
          <cell r="AA268">
            <v>107</v>
          </cell>
          <cell r="AB268">
            <v>80</v>
          </cell>
          <cell r="AC268">
            <v>100</v>
          </cell>
          <cell r="AD268">
            <v>800</v>
          </cell>
        </row>
        <row r="269">
          <cell r="X269">
            <v>74</v>
          </cell>
          <cell r="Y269">
            <v>193</v>
          </cell>
          <cell r="Z269">
            <v>246</v>
          </cell>
          <cell r="AA269">
            <v>107</v>
          </cell>
          <cell r="AB269">
            <v>39</v>
          </cell>
          <cell r="AC269">
            <v>6</v>
          </cell>
          <cell r="AD269">
            <v>665</v>
          </cell>
        </row>
        <row r="272">
          <cell r="X272">
            <v>2</v>
          </cell>
          <cell r="Y272">
            <v>25</v>
          </cell>
          <cell r="Z272">
            <v>28</v>
          </cell>
          <cell r="AA272">
            <v>4</v>
          </cell>
          <cell r="AB272">
            <v>0</v>
          </cell>
          <cell r="AC272">
            <v>0</v>
          </cell>
          <cell r="AD272">
            <v>59</v>
          </cell>
        </row>
        <row r="273">
          <cell r="X273">
            <v>2</v>
          </cell>
          <cell r="Y273">
            <v>15</v>
          </cell>
          <cell r="Z273">
            <v>22</v>
          </cell>
          <cell r="AA273">
            <v>7</v>
          </cell>
          <cell r="AB273">
            <v>9</v>
          </cell>
          <cell r="AC273">
            <v>0</v>
          </cell>
          <cell r="AD273">
            <v>55</v>
          </cell>
        </row>
        <row r="274">
          <cell r="X274">
            <v>0</v>
          </cell>
          <cell r="Y274">
            <v>25</v>
          </cell>
          <cell r="Z274">
            <v>23</v>
          </cell>
          <cell r="AA274">
            <v>5</v>
          </cell>
          <cell r="AB274">
            <v>6</v>
          </cell>
          <cell r="AC274">
            <v>0</v>
          </cell>
          <cell r="AD274">
            <v>59</v>
          </cell>
        </row>
        <row r="275">
          <cell r="X275">
            <v>4</v>
          </cell>
          <cell r="Y275">
            <v>15</v>
          </cell>
          <cell r="Z275">
            <v>20</v>
          </cell>
          <cell r="AA275">
            <v>5</v>
          </cell>
          <cell r="AB275">
            <v>6</v>
          </cell>
          <cell r="AC275">
            <v>2</v>
          </cell>
          <cell r="AD275">
            <v>52</v>
          </cell>
        </row>
        <row r="276">
          <cell r="X276">
            <v>0</v>
          </cell>
          <cell r="Y276">
            <v>25</v>
          </cell>
          <cell r="Z276">
            <v>23</v>
          </cell>
          <cell r="AA276">
            <v>5</v>
          </cell>
          <cell r="AB276">
            <v>6</v>
          </cell>
          <cell r="AC276">
            <v>0</v>
          </cell>
          <cell r="AD276">
            <v>59</v>
          </cell>
        </row>
        <row r="277">
          <cell r="X277">
            <v>4</v>
          </cell>
          <cell r="Y277">
            <v>13</v>
          </cell>
          <cell r="Z277">
            <v>17</v>
          </cell>
          <cell r="AA277">
            <v>6</v>
          </cell>
          <cell r="AB277">
            <v>11</v>
          </cell>
          <cell r="AC277">
            <v>3</v>
          </cell>
          <cell r="AD277">
            <v>54</v>
          </cell>
        </row>
        <row r="278">
          <cell r="X278">
            <v>2</v>
          </cell>
          <cell r="Y278">
            <v>23</v>
          </cell>
          <cell r="Z278">
            <v>23</v>
          </cell>
          <cell r="AA278">
            <v>5</v>
          </cell>
          <cell r="AB278">
            <v>6</v>
          </cell>
          <cell r="AC278">
            <v>0</v>
          </cell>
          <cell r="AD278">
            <v>59</v>
          </cell>
        </row>
        <row r="279">
          <cell r="X279">
            <v>2</v>
          </cell>
          <cell r="Y279">
            <v>15</v>
          </cell>
          <cell r="Z279">
            <v>19</v>
          </cell>
          <cell r="AA279">
            <v>6</v>
          </cell>
          <cell r="AB279">
            <v>9</v>
          </cell>
          <cell r="AC279">
            <v>2</v>
          </cell>
          <cell r="AD279">
            <v>53</v>
          </cell>
        </row>
        <row r="280">
          <cell r="X280">
            <v>0</v>
          </cell>
          <cell r="Y280">
            <v>12</v>
          </cell>
          <cell r="Z280">
            <v>111</v>
          </cell>
          <cell r="AA280">
            <v>117</v>
          </cell>
          <cell r="AB280">
            <v>0</v>
          </cell>
          <cell r="AC280">
            <v>0</v>
          </cell>
          <cell r="AD280">
            <v>240</v>
          </cell>
        </row>
        <row r="281">
          <cell r="X281">
            <v>0</v>
          </cell>
          <cell r="Y281">
            <v>0</v>
          </cell>
          <cell r="Z281">
            <v>161</v>
          </cell>
          <cell r="AA281">
            <v>0</v>
          </cell>
          <cell r="AB281">
            <v>0</v>
          </cell>
          <cell r="AC281">
            <v>0</v>
          </cell>
          <cell r="AD281">
            <v>161</v>
          </cell>
        </row>
        <row r="282">
          <cell r="X282">
            <v>0</v>
          </cell>
          <cell r="Y282">
            <v>0</v>
          </cell>
          <cell r="Z282">
            <v>64</v>
          </cell>
          <cell r="AA282">
            <v>198</v>
          </cell>
          <cell r="AB282">
            <v>107</v>
          </cell>
          <cell r="AC282">
            <v>11</v>
          </cell>
          <cell r="AD282">
            <v>380</v>
          </cell>
        </row>
        <row r="283">
          <cell r="X283">
            <v>0</v>
          </cell>
          <cell r="Y283">
            <v>0</v>
          </cell>
          <cell r="Z283">
            <v>64</v>
          </cell>
          <cell r="AA283">
            <v>200</v>
          </cell>
          <cell r="AB283">
            <v>111</v>
          </cell>
          <cell r="AC283">
            <v>0</v>
          </cell>
          <cell r="AD283">
            <v>375</v>
          </cell>
        </row>
        <row r="284">
          <cell r="X284">
            <v>11</v>
          </cell>
          <cell r="Y284">
            <v>30</v>
          </cell>
          <cell r="Z284">
            <v>112</v>
          </cell>
          <cell r="AA284">
            <v>153</v>
          </cell>
          <cell r="AB284">
            <v>144</v>
          </cell>
          <cell r="AC284">
            <v>16</v>
          </cell>
          <cell r="AD284">
            <v>466</v>
          </cell>
        </row>
        <row r="285">
          <cell r="X285">
            <v>14</v>
          </cell>
          <cell r="Y285">
            <v>27</v>
          </cell>
          <cell r="Z285">
            <v>49</v>
          </cell>
          <cell r="AA285">
            <v>88</v>
          </cell>
          <cell r="AB285">
            <v>81</v>
          </cell>
          <cell r="AC285">
            <v>46</v>
          </cell>
          <cell r="AD285">
            <v>305</v>
          </cell>
        </row>
        <row r="286">
          <cell r="X286">
            <v>0</v>
          </cell>
          <cell r="Y286">
            <v>0</v>
          </cell>
          <cell r="Z286">
            <v>0</v>
          </cell>
          <cell r="AA286">
            <v>0</v>
          </cell>
          <cell r="AB286">
            <v>0</v>
          </cell>
          <cell r="AC286">
            <v>0</v>
          </cell>
          <cell r="AD286">
            <v>0</v>
          </cell>
        </row>
        <row r="287">
          <cell r="X287">
            <v>0</v>
          </cell>
          <cell r="Y287">
            <v>0</v>
          </cell>
          <cell r="Z287">
            <v>0</v>
          </cell>
          <cell r="AA287">
            <v>0</v>
          </cell>
          <cell r="AB287">
            <v>0</v>
          </cell>
          <cell r="AC287">
            <v>0</v>
          </cell>
          <cell r="AD287">
            <v>0</v>
          </cell>
        </row>
        <row r="288">
          <cell r="X288">
            <v>0</v>
          </cell>
          <cell r="Y288">
            <v>4</v>
          </cell>
          <cell r="Z288">
            <v>8</v>
          </cell>
          <cell r="AA288">
            <v>8</v>
          </cell>
          <cell r="AB288">
            <v>5</v>
          </cell>
          <cell r="AC288">
            <v>0</v>
          </cell>
          <cell r="AD288">
            <v>25</v>
          </cell>
        </row>
        <row r="289">
          <cell r="X289">
            <v>0</v>
          </cell>
          <cell r="Y289">
            <v>3</v>
          </cell>
          <cell r="Z289">
            <v>5</v>
          </cell>
          <cell r="AA289">
            <v>5</v>
          </cell>
          <cell r="AB289">
            <v>4</v>
          </cell>
          <cell r="AC289">
            <v>3</v>
          </cell>
          <cell r="AD289">
            <v>20</v>
          </cell>
        </row>
        <row r="290">
          <cell r="X290">
            <v>48</v>
          </cell>
          <cell r="Y290">
            <v>156</v>
          </cell>
          <cell r="Z290">
            <v>238</v>
          </cell>
          <cell r="AA290">
            <v>288</v>
          </cell>
          <cell r="AB290">
            <v>275</v>
          </cell>
          <cell r="AC290">
            <v>6</v>
          </cell>
          <cell r="AD290">
            <v>1011</v>
          </cell>
        </row>
        <row r="291">
          <cell r="X291">
            <v>80</v>
          </cell>
          <cell r="Y291">
            <v>103</v>
          </cell>
          <cell r="Z291">
            <v>162</v>
          </cell>
          <cell r="AA291">
            <v>192</v>
          </cell>
          <cell r="AB291">
            <v>180</v>
          </cell>
          <cell r="AC291">
            <v>82</v>
          </cell>
          <cell r="AD291">
            <v>799</v>
          </cell>
        </row>
        <row r="292">
          <cell r="X292">
            <v>0</v>
          </cell>
          <cell r="Y292">
            <v>0</v>
          </cell>
          <cell r="Z292">
            <v>0</v>
          </cell>
          <cell r="AA292">
            <v>0</v>
          </cell>
          <cell r="AB292">
            <v>0</v>
          </cell>
          <cell r="AC292">
            <v>0</v>
          </cell>
          <cell r="AD292">
            <v>0</v>
          </cell>
        </row>
        <row r="293">
          <cell r="X293">
            <v>0</v>
          </cell>
          <cell r="Y293">
            <v>0</v>
          </cell>
          <cell r="Z293">
            <v>0</v>
          </cell>
          <cell r="AA293">
            <v>0</v>
          </cell>
          <cell r="AB293">
            <v>0</v>
          </cell>
          <cell r="AC293">
            <v>0</v>
          </cell>
          <cell r="AD293">
            <v>0</v>
          </cell>
        </row>
        <row r="294">
          <cell r="X294">
            <v>21</v>
          </cell>
          <cell r="Y294">
            <v>26</v>
          </cell>
          <cell r="Z294">
            <v>47</v>
          </cell>
          <cell r="AA294">
            <v>44</v>
          </cell>
          <cell r="AB294">
            <v>45</v>
          </cell>
          <cell r="AC294">
            <v>0</v>
          </cell>
          <cell r="AD294">
            <v>183</v>
          </cell>
        </row>
        <row r="295">
          <cell r="X295">
            <v>24</v>
          </cell>
          <cell r="Y295">
            <v>30</v>
          </cell>
          <cell r="Z295">
            <v>33</v>
          </cell>
          <cell r="AA295">
            <v>30</v>
          </cell>
          <cell r="AB295">
            <v>42</v>
          </cell>
          <cell r="AC295">
            <v>7</v>
          </cell>
          <cell r="AD295">
            <v>166</v>
          </cell>
        </row>
        <row r="296">
          <cell r="X296">
            <v>240</v>
          </cell>
          <cell r="Y296">
            <v>693</v>
          </cell>
          <cell r="Z296">
            <v>1183</v>
          </cell>
          <cell r="AA296">
            <v>1183</v>
          </cell>
          <cell r="AB296">
            <v>1191</v>
          </cell>
          <cell r="AC296">
            <v>627</v>
          </cell>
          <cell r="AD296">
            <v>5117</v>
          </cell>
        </row>
        <row r="297">
          <cell r="X297">
            <v>145</v>
          </cell>
          <cell r="Y297">
            <v>375</v>
          </cell>
          <cell r="Z297">
            <v>700</v>
          </cell>
          <cell r="AA297">
            <v>395</v>
          </cell>
          <cell r="AB297">
            <v>279</v>
          </cell>
          <cell r="AC297">
            <v>113</v>
          </cell>
          <cell r="AD297">
            <v>2007</v>
          </cell>
        </row>
        <row r="298">
          <cell r="X298">
            <v>0</v>
          </cell>
          <cell r="Y298">
            <v>0</v>
          </cell>
          <cell r="Z298">
            <v>0</v>
          </cell>
          <cell r="AA298">
            <v>0</v>
          </cell>
          <cell r="AB298">
            <v>0</v>
          </cell>
          <cell r="AC298">
            <v>0</v>
          </cell>
          <cell r="AD298">
            <v>0</v>
          </cell>
        </row>
        <row r="299">
          <cell r="X299">
            <v>0</v>
          </cell>
          <cell r="Y299">
            <v>0</v>
          </cell>
          <cell r="Z299">
            <v>0</v>
          </cell>
          <cell r="AA299">
            <v>0</v>
          </cell>
          <cell r="AB299">
            <v>0</v>
          </cell>
          <cell r="AC299">
            <v>0</v>
          </cell>
          <cell r="AD299">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24">
          <cell r="D24">
            <v>4186</v>
          </cell>
          <cell r="E24">
            <v>4183</v>
          </cell>
          <cell r="F24">
            <v>7438</v>
          </cell>
          <cell r="G24">
            <v>7900</v>
          </cell>
          <cell r="H24">
            <v>8447</v>
          </cell>
          <cell r="I24">
            <v>7180</v>
          </cell>
          <cell r="J24">
            <v>6909</v>
          </cell>
          <cell r="K24">
            <v>6859</v>
          </cell>
          <cell r="L24">
            <v>6859</v>
          </cell>
          <cell r="M24">
            <v>6878</v>
          </cell>
          <cell r="N24">
            <v>5710</v>
          </cell>
          <cell r="O24">
            <v>4605</v>
          </cell>
          <cell r="P24">
            <v>77154</v>
          </cell>
          <cell r="T24">
            <v>0</v>
          </cell>
          <cell r="U24">
            <v>627.9</v>
          </cell>
          <cell r="V24">
            <v>1255.3499999999999</v>
          </cell>
          <cell r="W24">
            <v>2371.0500000000002</v>
          </cell>
          <cell r="X24">
            <v>3556.05</v>
          </cell>
          <cell r="Y24">
            <v>4823.1000000000004</v>
          </cell>
          <cell r="Z24">
            <v>5900.1</v>
          </cell>
          <cell r="AA24">
            <v>6936.45</v>
          </cell>
          <cell r="AB24">
            <v>7965.3</v>
          </cell>
          <cell r="AC24">
            <v>8994.15</v>
          </cell>
          <cell r="AD24">
            <v>10025.85</v>
          </cell>
          <cell r="AE24">
            <v>10882.35</v>
          </cell>
          <cell r="AF24">
            <v>63337.65</v>
          </cell>
        </row>
        <row r="25">
          <cell r="D25">
            <v>4219</v>
          </cell>
          <cell r="E25">
            <v>4352</v>
          </cell>
          <cell r="F25">
            <v>8482</v>
          </cell>
          <cell r="G25">
            <v>6960</v>
          </cell>
          <cell r="H25">
            <v>7995</v>
          </cell>
          <cell r="I25">
            <v>6071</v>
          </cell>
          <cell r="J25">
            <v>5354</v>
          </cell>
          <cell r="K25">
            <v>6588</v>
          </cell>
          <cell r="L25">
            <v>6832</v>
          </cell>
          <cell r="M25">
            <v>7353</v>
          </cell>
          <cell r="N25">
            <v>7694</v>
          </cell>
          <cell r="O25">
            <v>8198</v>
          </cell>
          <cell r="P25">
            <v>80098</v>
          </cell>
          <cell r="T25">
            <v>0.437</v>
          </cell>
          <cell r="U25">
            <v>180.37800000000001</v>
          </cell>
          <cell r="V25">
            <v>564.12699999999995</v>
          </cell>
          <cell r="W25">
            <v>1149.6310000000001</v>
          </cell>
          <cell r="X25">
            <v>2045.607</v>
          </cell>
          <cell r="Y25">
            <v>2847.1170000000002</v>
          </cell>
          <cell r="Z25">
            <v>3704.4690000000001</v>
          </cell>
          <cell r="AA25">
            <v>4604.0159999999996</v>
          </cell>
          <cell r="AB25">
            <v>5377.793999999999</v>
          </cell>
          <cell r="AC25">
            <v>6151.16</v>
          </cell>
          <cell r="AD25">
            <v>7250.9390000000003</v>
          </cell>
          <cell r="AE25">
            <v>8253.8449999999993</v>
          </cell>
          <cell r="AF25">
            <v>42129.52</v>
          </cell>
        </row>
        <row r="26">
          <cell r="D26">
            <v>1.0078834209268992</v>
          </cell>
          <cell r="E26">
            <v>1.0404016256275401</v>
          </cell>
          <cell r="F26">
            <v>1.1403603119118042</v>
          </cell>
          <cell r="G26">
            <v>0.88101265822784813</v>
          </cell>
          <cell r="H26">
            <v>0.94648987806321772</v>
          </cell>
          <cell r="I26">
            <v>0.84554317548746516</v>
          </cell>
          <cell r="J26">
            <v>0.7749312490953828</v>
          </cell>
          <cell r="K26">
            <v>0.96048986732759878</v>
          </cell>
          <cell r="L26">
            <v>0.99606356611750979</v>
          </cell>
          <cell r="M26">
            <v>1.069060773480663</v>
          </cell>
          <cell r="N26">
            <v>1.347460595446585</v>
          </cell>
          <cell r="O26">
            <v>1.7802388707926167</v>
          </cell>
          <cell r="P26">
            <v>1.038157451331104</v>
          </cell>
          <cell r="T26">
            <v>1</v>
          </cell>
          <cell r="U26">
            <v>0.28727185857620646</v>
          </cell>
          <cell r="V26">
            <v>0.44937826104273698</v>
          </cell>
          <cell r="W26">
            <v>0.484861559224816</v>
          </cell>
          <cell r="X26">
            <v>0.57524697346775211</v>
          </cell>
          <cell r="Y26">
            <v>0.59030851527026185</v>
          </cell>
          <cell r="Z26">
            <v>0.62786545990745912</v>
          </cell>
          <cell r="AA26">
            <v>0.66374240425577924</v>
          </cell>
          <cell r="AB26">
            <v>0.67515272494444634</v>
          </cell>
          <cell r="AC26">
            <v>0.68390676161727348</v>
          </cell>
          <cell r="AD26">
            <v>0.7232243650164325</v>
          </cell>
          <cell r="AE26">
            <v>0.75846163742206418</v>
          </cell>
          <cell r="AF26">
            <v>0.66515761162594433</v>
          </cell>
        </row>
        <row r="29">
          <cell r="D29">
            <v>206</v>
          </cell>
          <cell r="E29">
            <v>102</v>
          </cell>
          <cell r="F29">
            <v>900</v>
          </cell>
          <cell r="G29">
            <v>1000</v>
          </cell>
          <cell r="H29">
            <v>992</v>
          </cell>
          <cell r="I29">
            <v>900</v>
          </cell>
          <cell r="J29">
            <v>859</v>
          </cell>
          <cell r="K29">
            <v>1212</v>
          </cell>
          <cell r="L29">
            <v>1212</v>
          </cell>
          <cell r="M29">
            <v>1211</v>
          </cell>
          <cell r="N29">
            <v>753</v>
          </cell>
          <cell r="O29">
            <v>653</v>
          </cell>
          <cell r="P29">
            <v>10000</v>
          </cell>
          <cell r="T29">
            <v>0</v>
          </cell>
          <cell r="U29">
            <v>30.9</v>
          </cell>
          <cell r="V29">
            <v>46.2</v>
          </cell>
          <cell r="W29">
            <v>181.2</v>
          </cell>
          <cell r="X29">
            <v>331.2</v>
          </cell>
          <cell r="Y29">
            <v>480</v>
          </cell>
          <cell r="Z29">
            <v>615</v>
          </cell>
          <cell r="AA29">
            <v>743.85</v>
          </cell>
          <cell r="AB29">
            <v>925.65</v>
          </cell>
          <cell r="AC29">
            <v>1107.45</v>
          </cell>
          <cell r="AD29">
            <v>1289.0999999999999</v>
          </cell>
          <cell r="AE29">
            <v>1402.05</v>
          </cell>
          <cell r="AF29">
            <v>7152.6</v>
          </cell>
        </row>
        <row r="30">
          <cell r="D30">
            <v>207</v>
          </cell>
          <cell r="E30">
            <v>251</v>
          </cell>
          <cell r="F30">
            <v>616</v>
          </cell>
          <cell r="G30">
            <v>1334</v>
          </cell>
          <cell r="H30">
            <v>997</v>
          </cell>
          <cell r="I30">
            <v>1115</v>
          </cell>
          <cell r="J30">
            <v>938</v>
          </cell>
          <cell r="K30">
            <v>932</v>
          </cell>
          <cell r="L30">
            <v>1039</v>
          </cell>
          <cell r="M30">
            <v>886</v>
          </cell>
          <cell r="N30">
            <v>989</v>
          </cell>
          <cell r="O30">
            <v>839</v>
          </cell>
          <cell r="P30">
            <v>10143</v>
          </cell>
          <cell r="T30">
            <v>0.13700000000000001</v>
          </cell>
          <cell r="U30">
            <v>17.872</v>
          </cell>
          <cell r="V30">
            <v>46.848999999999997</v>
          </cell>
          <cell r="W30">
            <v>96.069000000000003</v>
          </cell>
          <cell r="X30">
            <v>224.40700000000001</v>
          </cell>
          <cell r="Y30">
            <v>351.33600000000001</v>
          </cell>
          <cell r="Z30">
            <v>448.57900000000001</v>
          </cell>
          <cell r="AA30">
            <v>572.47799999999995</v>
          </cell>
          <cell r="AB30">
            <v>720.47299999999996</v>
          </cell>
          <cell r="AC30">
            <v>858.89800000000002</v>
          </cell>
          <cell r="AD30">
            <v>959.82600000000002</v>
          </cell>
          <cell r="AE30">
            <v>1114.798</v>
          </cell>
          <cell r="AF30">
            <v>5411.7219999999998</v>
          </cell>
        </row>
        <row r="31">
          <cell r="D31">
            <v>1.0048543689320388</v>
          </cell>
          <cell r="E31">
            <v>2.4607843137254903</v>
          </cell>
          <cell r="F31">
            <v>0.68444444444444441</v>
          </cell>
          <cell r="G31">
            <v>1.3340000000000001</v>
          </cell>
          <cell r="H31">
            <v>1.0050403225806452</v>
          </cell>
          <cell r="I31">
            <v>1.2388888888888889</v>
          </cell>
          <cell r="J31">
            <v>1.0919674039580909</v>
          </cell>
          <cell r="K31">
            <v>0.76897689768976896</v>
          </cell>
          <cell r="L31">
            <v>0.85726072607260728</v>
          </cell>
          <cell r="M31">
            <v>0.73162675474814198</v>
          </cell>
          <cell r="N31">
            <v>1.3134130146082337</v>
          </cell>
          <cell r="O31">
            <v>1.2848392036753447</v>
          </cell>
          <cell r="P31">
            <v>1.0143</v>
          </cell>
          <cell r="T31">
            <v>1</v>
          </cell>
          <cell r="U31">
            <v>0.57838187702265376</v>
          </cell>
          <cell r="V31">
            <v>1.0140476190476191</v>
          </cell>
          <cell r="W31">
            <v>0.53018211920529801</v>
          </cell>
          <cell r="X31">
            <v>0.67755736714975856</v>
          </cell>
          <cell r="Y31">
            <v>0.73194999999999999</v>
          </cell>
          <cell r="Z31">
            <v>0.72939674796747966</v>
          </cell>
          <cell r="AA31">
            <v>0.76961484170195593</v>
          </cell>
          <cell r="AB31">
            <v>0.77834278615027275</v>
          </cell>
          <cell r="AC31">
            <v>0.77556368233328821</v>
          </cell>
          <cell r="AD31">
            <v>0.74457063067256224</v>
          </cell>
          <cell r="AE31">
            <v>0.79512000285296525</v>
          </cell>
          <cell r="AF31">
            <v>0.75660906523501936</v>
          </cell>
        </row>
        <row r="34">
          <cell r="D34">
            <v>286</v>
          </cell>
          <cell r="E34">
            <v>509</v>
          </cell>
          <cell r="F34">
            <v>1000</v>
          </cell>
          <cell r="G34">
            <v>1350</v>
          </cell>
          <cell r="H34">
            <v>1355</v>
          </cell>
          <cell r="I34">
            <v>1500</v>
          </cell>
          <cell r="J34">
            <v>1500</v>
          </cell>
          <cell r="K34">
            <v>1500</v>
          </cell>
          <cell r="L34">
            <v>1500</v>
          </cell>
          <cell r="M34">
            <v>1500</v>
          </cell>
          <cell r="N34">
            <v>1500</v>
          </cell>
          <cell r="O34">
            <v>1356</v>
          </cell>
          <cell r="P34">
            <v>14856</v>
          </cell>
          <cell r="T34">
            <v>0</v>
          </cell>
          <cell r="U34">
            <v>42.9</v>
          </cell>
          <cell r="V34">
            <v>119.25</v>
          </cell>
          <cell r="W34">
            <v>269.25</v>
          </cell>
          <cell r="X34">
            <v>471.75</v>
          </cell>
          <cell r="Y34">
            <v>675</v>
          </cell>
          <cell r="Z34">
            <v>900</v>
          </cell>
          <cell r="AA34">
            <v>1125</v>
          </cell>
          <cell r="AB34">
            <v>1350</v>
          </cell>
          <cell r="AC34">
            <v>1575</v>
          </cell>
          <cell r="AD34">
            <v>1800</v>
          </cell>
          <cell r="AE34">
            <v>2025</v>
          </cell>
          <cell r="AF34">
            <v>10353.15</v>
          </cell>
        </row>
        <row r="35">
          <cell r="D35">
            <v>257</v>
          </cell>
          <cell r="E35">
            <v>604</v>
          </cell>
          <cell r="F35">
            <v>553</v>
          </cell>
          <cell r="G35">
            <v>1043</v>
          </cell>
          <cell r="H35">
            <v>1367</v>
          </cell>
          <cell r="I35">
            <v>732</v>
          </cell>
          <cell r="J35">
            <v>1359</v>
          </cell>
          <cell r="K35">
            <v>1361</v>
          </cell>
          <cell r="L35">
            <v>1307</v>
          </cell>
          <cell r="M35">
            <v>1593</v>
          </cell>
          <cell r="N35">
            <v>1472</v>
          </cell>
          <cell r="O35">
            <v>3274</v>
          </cell>
          <cell r="P35">
            <v>14922</v>
          </cell>
          <cell r="T35">
            <v>0</v>
          </cell>
          <cell r="U35">
            <v>14.321</v>
          </cell>
          <cell r="V35">
            <v>85.57</v>
          </cell>
          <cell r="W35">
            <v>137.101</v>
          </cell>
          <cell r="X35">
            <v>196.95500000000001</v>
          </cell>
          <cell r="Y35">
            <v>363.82299999999998</v>
          </cell>
          <cell r="Z35">
            <v>428.24700000000001</v>
          </cell>
          <cell r="AA35">
            <v>600.33799999999997</v>
          </cell>
          <cell r="AB35">
            <v>683.80100000000004</v>
          </cell>
          <cell r="AC35">
            <v>772.58900000000006</v>
          </cell>
          <cell r="AD35">
            <v>919.99300000000005</v>
          </cell>
          <cell r="AE35">
            <v>1072.473</v>
          </cell>
          <cell r="AF35">
            <v>5275.2110000000002</v>
          </cell>
        </row>
        <row r="36">
          <cell r="D36">
            <v>0.89860139860139865</v>
          </cell>
          <cell r="E36">
            <v>1.1866404715127701</v>
          </cell>
          <cell r="F36">
            <v>0.55300000000000005</v>
          </cell>
          <cell r="G36">
            <v>0.77259259259259261</v>
          </cell>
          <cell r="H36">
            <v>1.0088560885608857</v>
          </cell>
          <cell r="I36">
            <v>0.48799999999999999</v>
          </cell>
          <cell r="J36">
            <v>0.90600000000000003</v>
          </cell>
          <cell r="K36">
            <v>0.90733333333333333</v>
          </cell>
          <cell r="L36">
            <v>0.87133333333333329</v>
          </cell>
          <cell r="M36">
            <v>1.0620000000000001</v>
          </cell>
          <cell r="N36">
            <v>0.98133333333333328</v>
          </cell>
          <cell r="O36">
            <v>2.4144542772861355</v>
          </cell>
          <cell r="P36">
            <v>1.004442649434572</v>
          </cell>
          <cell r="T36" t="str">
            <v/>
          </cell>
          <cell r="U36">
            <v>0.33382284382284383</v>
          </cell>
          <cell r="V36">
            <v>0.71756813417190768</v>
          </cell>
          <cell r="W36">
            <v>0.50919591457753022</v>
          </cell>
          <cell r="X36">
            <v>0.41749867514573402</v>
          </cell>
          <cell r="Y36">
            <v>0.53899703703703705</v>
          </cell>
          <cell r="Z36">
            <v>0.47583000000000003</v>
          </cell>
          <cell r="AA36">
            <v>0.53363377777777776</v>
          </cell>
          <cell r="AB36">
            <v>0.50651925925925934</v>
          </cell>
          <cell r="AC36">
            <v>0.49053269841269842</v>
          </cell>
          <cell r="AD36">
            <v>0.51110722222222227</v>
          </cell>
          <cell r="AE36">
            <v>0.52961629629629625</v>
          </cell>
          <cell r="AF36">
            <v>0.50952714874217031</v>
          </cell>
        </row>
        <row r="39">
          <cell r="D39">
            <v>36</v>
          </cell>
          <cell r="E39">
            <v>1104</v>
          </cell>
          <cell r="F39">
            <v>760</v>
          </cell>
          <cell r="G39">
            <v>800</v>
          </cell>
          <cell r="H39">
            <v>800</v>
          </cell>
          <cell r="I39">
            <v>900</v>
          </cell>
          <cell r="J39">
            <v>900</v>
          </cell>
          <cell r="K39">
            <v>1152</v>
          </cell>
          <cell r="L39">
            <v>1152</v>
          </cell>
          <cell r="M39">
            <v>1152</v>
          </cell>
          <cell r="N39">
            <v>442</v>
          </cell>
          <cell r="O39">
            <v>252</v>
          </cell>
          <cell r="P39">
            <v>9450</v>
          </cell>
          <cell r="T39">
            <v>0</v>
          </cell>
          <cell r="U39">
            <v>5.4</v>
          </cell>
          <cell r="V39">
            <v>171</v>
          </cell>
          <cell r="W39">
            <v>285</v>
          </cell>
          <cell r="X39">
            <v>405</v>
          </cell>
          <cell r="Y39">
            <v>525</v>
          </cell>
          <cell r="Z39">
            <v>660</v>
          </cell>
          <cell r="AA39">
            <v>795</v>
          </cell>
          <cell r="AB39">
            <v>967.8</v>
          </cell>
          <cell r="AC39">
            <v>1140.5999999999999</v>
          </cell>
          <cell r="AD39">
            <v>1313.4</v>
          </cell>
          <cell r="AE39">
            <v>1379.7</v>
          </cell>
          <cell r="AF39">
            <v>7647.9</v>
          </cell>
        </row>
        <row r="40">
          <cell r="D40">
            <v>36</v>
          </cell>
          <cell r="E40">
            <v>1093</v>
          </cell>
          <cell r="F40">
            <v>1371</v>
          </cell>
          <cell r="G40">
            <v>1013</v>
          </cell>
          <cell r="H40">
            <v>1038</v>
          </cell>
          <cell r="I40">
            <v>1040</v>
          </cell>
          <cell r="J40">
            <v>1098</v>
          </cell>
          <cell r="K40">
            <v>1015</v>
          </cell>
          <cell r="L40">
            <v>1327</v>
          </cell>
          <cell r="M40">
            <v>481</v>
          </cell>
          <cell r="N40">
            <v>381</v>
          </cell>
          <cell r="O40">
            <v>1263</v>
          </cell>
          <cell r="P40">
            <v>11156</v>
          </cell>
          <cell r="T40">
            <v>0</v>
          </cell>
          <cell r="U40">
            <v>2.5270000000000001</v>
          </cell>
          <cell r="V40">
            <v>3.6709999999999998</v>
          </cell>
          <cell r="W40">
            <v>11.407</v>
          </cell>
          <cell r="X40">
            <v>136.40799999999999</v>
          </cell>
          <cell r="Y40">
            <v>202.374</v>
          </cell>
          <cell r="Z40">
            <v>392.52699999999999</v>
          </cell>
          <cell r="AA40">
            <v>562.84500000000003</v>
          </cell>
          <cell r="AB40">
            <v>666.02800000000002</v>
          </cell>
          <cell r="AC40">
            <v>885.61099999999999</v>
          </cell>
          <cell r="AD40">
            <v>977.19799999999998</v>
          </cell>
          <cell r="AE40">
            <v>1157.761</v>
          </cell>
          <cell r="AF40">
            <v>4998.357</v>
          </cell>
        </row>
        <row r="41">
          <cell r="D41">
            <v>1</v>
          </cell>
          <cell r="E41">
            <v>0.99003623188405798</v>
          </cell>
          <cell r="F41">
            <v>1.8039473684210525</v>
          </cell>
          <cell r="G41">
            <v>1.2662500000000001</v>
          </cell>
          <cell r="H41">
            <v>1.2975000000000001</v>
          </cell>
          <cell r="I41">
            <v>1.1555555555555554</v>
          </cell>
          <cell r="J41">
            <v>1.22</v>
          </cell>
          <cell r="K41">
            <v>0.88107638888888884</v>
          </cell>
          <cell r="L41">
            <v>1.1519097222222223</v>
          </cell>
          <cell r="M41">
            <v>0.41753472222222221</v>
          </cell>
          <cell r="N41">
            <v>0.86199095022624439</v>
          </cell>
          <cell r="O41">
            <v>5.0119047619047619</v>
          </cell>
          <cell r="P41">
            <v>1.1805291005291005</v>
          </cell>
          <cell r="T41" t="str">
            <v/>
          </cell>
          <cell r="U41">
            <v>0.46796296296296302</v>
          </cell>
          <cell r="V41">
            <v>2.1467836257309941E-2</v>
          </cell>
          <cell r="W41">
            <v>4.0024561403508775E-2</v>
          </cell>
          <cell r="X41">
            <v>0.33680987654320982</v>
          </cell>
          <cell r="Y41">
            <v>0.38547428571428571</v>
          </cell>
          <cell r="Z41">
            <v>0.59473787878787876</v>
          </cell>
          <cell r="AA41">
            <v>0.70798113207547175</v>
          </cell>
          <cell r="AB41">
            <v>0.68818764207480887</v>
          </cell>
          <cell r="AC41">
            <v>0.77644310012274242</v>
          </cell>
          <cell r="AD41">
            <v>0.74402162326785448</v>
          </cell>
          <cell r="AE41">
            <v>0.83913966804377771</v>
          </cell>
          <cell r="AF41">
            <v>0.65355940846506899</v>
          </cell>
        </row>
        <row r="44">
          <cell r="D44">
            <v>2338</v>
          </cell>
          <cell r="E44">
            <v>1412</v>
          </cell>
          <cell r="F44">
            <v>1178</v>
          </cell>
          <cell r="G44">
            <v>1500</v>
          </cell>
          <cell r="H44">
            <v>1522</v>
          </cell>
          <cell r="I44">
            <v>830</v>
          </cell>
          <cell r="J44">
            <v>600</v>
          </cell>
          <cell r="K44">
            <v>550</v>
          </cell>
          <cell r="L44">
            <v>550</v>
          </cell>
          <cell r="M44">
            <v>570</v>
          </cell>
          <cell r="N44">
            <v>570</v>
          </cell>
          <cell r="O44">
            <v>580</v>
          </cell>
          <cell r="P44">
            <v>12200</v>
          </cell>
          <cell r="T44">
            <v>0</v>
          </cell>
          <cell r="U44">
            <v>350.7</v>
          </cell>
          <cell r="V44">
            <v>562.5</v>
          </cell>
          <cell r="W44">
            <v>739.2</v>
          </cell>
          <cell r="X44">
            <v>964.2</v>
          </cell>
          <cell r="Y44">
            <v>1192.5</v>
          </cell>
          <cell r="Z44">
            <v>1317</v>
          </cell>
          <cell r="AA44">
            <v>1407</v>
          </cell>
          <cell r="AB44">
            <v>1489.5</v>
          </cell>
          <cell r="AC44">
            <v>1572</v>
          </cell>
          <cell r="AD44">
            <v>1657.5</v>
          </cell>
          <cell r="AE44">
            <v>1743</v>
          </cell>
          <cell r="AF44">
            <v>12995.1</v>
          </cell>
        </row>
        <row r="45">
          <cell r="D45">
            <v>2316</v>
          </cell>
          <cell r="E45">
            <v>1302</v>
          </cell>
          <cell r="F45">
            <v>1135</v>
          </cell>
          <cell r="G45">
            <v>1496</v>
          </cell>
          <cell r="H45">
            <v>577</v>
          </cell>
          <cell r="I45">
            <v>1484</v>
          </cell>
          <cell r="J45">
            <v>598</v>
          </cell>
          <cell r="K45">
            <v>719</v>
          </cell>
          <cell r="L45">
            <v>539</v>
          </cell>
          <cell r="M45">
            <v>763</v>
          </cell>
          <cell r="N45">
            <v>906</v>
          </cell>
          <cell r="O45">
            <v>492</v>
          </cell>
          <cell r="P45">
            <v>12327</v>
          </cell>
          <cell r="T45">
            <v>0.3</v>
          </cell>
          <cell r="U45">
            <v>47.539000000000001</v>
          </cell>
          <cell r="V45">
            <v>158.11699999999999</v>
          </cell>
          <cell r="W45">
            <v>256.30599999999998</v>
          </cell>
          <cell r="X45">
            <v>457.8</v>
          </cell>
          <cell r="Y45">
            <v>635.10900000000004</v>
          </cell>
          <cell r="Z45">
            <v>812.20399999999995</v>
          </cell>
          <cell r="AA45">
            <v>946.21199999999999</v>
          </cell>
          <cell r="AB45">
            <v>1107.1189999999999</v>
          </cell>
          <cell r="AC45">
            <v>1142.6590000000001</v>
          </cell>
          <cell r="AD45">
            <v>1297.6980000000001</v>
          </cell>
          <cell r="AE45">
            <v>1448.0740000000001</v>
          </cell>
          <cell r="AF45">
            <v>8309.1370000000006</v>
          </cell>
        </row>
        <row r="46">
          <cell r="D46">
            <v>0.99059024807527807</v>
          </cell>
          <cell r="E46">
            <v>0.92209631728045327</v>
          </cell>
          <cell r="F46">
            <v>0.96349745331069614</v>
          </cell>
          <cell r="G46">
            <v>0.99733333333333329</v>
          </cell>
          <cell r="H46">
            <v>0.37910643889618922</v>
          </cell>
          <cell r="I46">
            <v>1.7879518072289156</v>
          </cell>
          <cell r="J46">
            <v>0.9966666666666667</v>
          </cell>
          <cell r="K46">
            <v>1.3072727272727274</v>
          </cell>
          <cell r="L46">
            <v>0.98</v>
          </cell>
          <cell r="M46">
            <v>1.3385964912280701</v>
          </cell>
          <cell r="N46">
            <v>1.5894736842105264</v>
          </cell>
          <cell r="O46">
            <v>0.84827586206896555</v>
          </cell>
          <cell r="P46">
            <v>1.0104098360655738</v>
          </cell>
          <cell r="T46">
            <v>1</v>
          </cell>
          <cell r="U46">
            <v>0.13555460507556316</v>
          </cell>
          <cell r="V46">
            <v>0.2810968888888889</v>
          </cell>
          <cell r="W46">
            <v>0.34673430735930733</v>
          </cell>
          <cell r="X46">
            <v>0.47479775980087119</v>
          </cell>
          <cell r="Y46">
            <v>0.5325861635220126</v>
          </cell>
          <cell r="Z46">
            <v>0.61670766894457096</v>
          </cell>
          <cell r="AA46">
            <v>0.6725031982942431</v>
          </cell>
          <cell r="AB46">
            <v>0.74328230949983209</v>
          </cell>
          <cell r="AC46">
            <v>0.72688231552162852</v>
          </cell>
          <cell r="AD46">
            <v>0.78292488687782813</v>
          </cell>
          <cell r="AE46">
            <v>0.83079403327596102</v>
          </cell>
          <cell r="AF46">
            <v>0.63940539126286067</v>
          </cell>
        </row>
        <row r="49">
          <cell r="D49">
            <v>733</v>
          </cell>
          <cell r="E49">
            <v>1016</v>
          </cell>
          <cell r="F49">
            <v>1000</v>
          </cell>
          <cell r="G49">
            <v>1000</v>
          </cell>
          <cell r="H49">
            <v>1563</v>
          </cell>
          <cell r="I49">
            <v>1250</v>
          </cell>
          <cell r="J49">
            <v>1250</v>
          </cell>
          <cell r="K49">
            <v>1250</v>
          </cell>
          <cell r="L49">
            <v>1250</v>
          </cell>
          <cell r="M49">
            <v>1250</v>
          </cell>
          <cell r="N49">
            <v>1250</v>
          </cell>
          <cell r="O49">
            <v>1155</v>
          </cell>
          <cell r="P49">
            <v>13967</v>
          </cell>
          <cell r="T49">
            <v>0</v>
          </cell>
          <cell r="U49">
            <v>109.95</v>
          </cell>
          <cell r="V49">
            <v>262.35000000000002</v>
          </cell>
          <cell r="W49">
            <v>412.35</v>
          </cell>
          <cell r="X49">
            <v>562.35</v>
          </cell>
          <cell r="Y49">
            <v>796.8</v>
          </cell>
          <cell r="Z49">
            <v>984.3</v>
          </cell>
          <cell r="AA49">
            <v>1171.8</v>
          </cell>
          <cell r="AB49">
            <v>1359.3</v>
          </cell>
          <cell r="AC49">
            <v>1546.8</v>
          </cell>
          <cell r="AD49">
            <v>1734.3</v>
          </cell>
          <cell r="AE49">
            <v>1921.8</v>
          </cell>
          <cell r="AF49">
            <v>10862.1</v>
          </cell>
        </row>
        <row r="50">
          <cell r="D50">
            <v>742</v>
          </cell>
          <cell r="E50">
            <v>1018</v>
          </cell>
          <cell r="F50">
            <v>1461</v>
          </cell>
          <cell r="G50">
            <v>1042</v>
          </cell>
          <cell r="H50">
            <v>1186</v>
          </cell>
          <cell r="I50">
            <v>1266</v>
          </cell>
          <cell r="J50">
            <v>1074</v>
          </cell>
          <cell r="K50">
            <v>1453</v>
          </cell>
          <cell r="L50">
            <v>1525</v>
          </cell>
          <cell r="M50">
            <v>1312</v>
          </cell>
          <cell r="N50">
            <v>1488</v>
          </cell>
          <cell r="O50">
            <v>875</v>
          </cell>
          <cell r="P50">
            <v>14442</v>
          </cell>
          <cell r="T50">
            <v>0</v>
          </cell>
          <cell r="U50">
            <v>82.808000000000007</v>
          </cell>
          <cell r="V50">
            <v>194.96299999999999</v>
          </cell>
          <cell r="W50">
            <v>343.13600000000002</v>
          </cell>
          <cell r="X50">
            <v>497.71600000000001</v>
          </cell>
          <cell r="Y50">
            <v>680.48500000000001</v>
          </cell>
          <cell r="Z50">
            <v>784.66099999999994</v>
          </cell>
          <cell r="AA50">
            <v>888.471</v>
          </cell>
          <cell r="AB50">
            <v>1055.258</v>
          </cell>
          <cell r="AC50">
            <v>1240.2950000000001</v>
          </cell>
          <cell r="AD50">
            <v>1399.3230000000001</v>
          </cell>
          <cell r="AE50">
            <v>1562.0640000000001</v>
          </cell>
          <cell r="AF50">
            <v>8729.18</v>
          </cell>
        </row>
        <row r="51">
          <cell r="D51">
            <v>1.0122783083219646</v>
          </cell>
          <cell r="E51">
            <v>1.0019685039370079</v>
          </cell>
          <cell r="F51">
            <v>1.4610000000000001</v>
          </cell>
          <cell r="G51">
            <v>1.042</v>
          </cell>
          <cell r="H51">
            <v>0.7587971849008317</v>
          </cell>
          <cell r="I51">
            <v>1.0127999999999999</v>
          </cell>
          <cell r="J51">
            <v>0.85919999999999996</v>
          </cell>
          <cell r="K51">
            <v>1.1624000000000001</v>
          </cell>
          <cell r="L51">
            <v>1.22</v>
          </cell>
          <cell r="M51">
            <v>1.0496000000000001</v>
          </cell>
          <cell r="N51">
            <v>1.1903999999999999</v>
          </cell>
          <cell r="O51">
            <v>0.75757575757575757</v>
          </cell>
          <cell r="P51">
            <v>1.0340087348750626</v>
          </cell>
          <cell r="T51" t="str">
            <v/>
          </cell>
          <cell r="U51">
            <v>0.75314233742610281</v>
          </cell>
          <cell r="V51">
            <v>0.74314084238612532</v>
          </cell>
          <cell r="W51">
            <v>0.83214744755668735</v>
          </cell>
          <cell r="X51">
            <v>0.8850644616342136</v>
          </cell>
          <cell r="Y51">
            <v>0.85402233935742977</v>
          </cell>
          <cell r="Z51">
            <v>0.79717667377831958</v>
          </cell>
          <cell r="AA51">
            <v>0.75821044546851002</v>
          </cell>
          <cell r="AB51">
            <v>0.77632457882733763</v>
          </cell>
          <cell r="AC51">
            <v>0.80184574605637449</v>
          </cell>
          <cell r="AD51">
            <v>0.80685175575160017</v>
          </cell>
          <cell r="AE51">
            <v>0.81281298782391509</v>
          </cell>
          <cell r="AF51">
            <v>0.80363649754651489</v>
          </cell>
        </row>
        <row r="54">
          <cell r="D54">
            <v>587</v>
          </cell>
          <cell r="E54">
            <v>40</v>
          </cell>
          <cell r="F54">
            <v>2600</v>
          </cell>
          <cell r="G54">
            <v>2250</v>
          </cell>
          <cell r="H54">
            <v>2215</v>
          </cell>
          <cell r="I54">
            <v>1800</v>
          </cell>
          <cell r="J54">
            <v>1800</v>
          </cell>
          <cell r="K54">
            <v>1195</v>
          </cell>
          <cell r="L54">
            <v>1195</v>
          </cell>
          <cell r="M54">
            <v>1195</v>
          </cell>
          <cell r="N54">
            <v>1195</v>
          </cell>
          <cell r="O54">
            <v>609</v>
          </cell>
          <cell r="P54">
            <v>16681</v>
          </cell>
          <cell r="T54">
            <v>0</v>
          </cell>
          <cell r="U54">
            <v>88.05</v>
          </cell>
          <cell r="V54">
            <v>94.05</v>
          </cell>
          <cell r="W54">
            <v>484.05</v>
          </cell>
          <cell r="X54">
            <v>821.55</v>
          </cell>
          <cell r="Y54">
            <v>1153.8</v>
          </cell>
          <cell r="Z54">
            <v>1423.8</v>
          </cell>
          <cell r="AA54">
            <v>1693.8</v>
          </cell>
          <cell r="AB54">
            <v>1873.05</v>
          </cell>
          <cell r="AC54">
            <v>2052.3000000000002</v>
          </cell>
          <cell r="AD54">
            <v>2231.5500000000002</v>
          </cell>
          <cell r="AE54">
            <v>2410.8000000000002</v>
          </cell>
          <cell r="AF54">
            <v>14326.8</v>
          </cell>
        </row>
        <row r="55">
          <cell r="D55">
            <v>661</v>
          </cell>
          <cell r="E55">
            <v>84</v>
          </cell>
          <cell r="F55">
            <v>3346</v>
          </cell>
          <cell r="G55">
            <v>1032</v>
          </cell>
          <cell r="H55">
            <v>2830</v>
          </cell>
          <cell r="I55">
            <v>434</v>
          </cell>
          <cell r="J55">
            <v>287</v>
          </cell>
          <cell r="K55">
            <v>1108</v>
          </cell>
          <cell r="L55">
            <v>1095</v>
          </cell>
          <cell r="M55">
            <v>2318</v>
          </cell>
          <cell r="N55">
            <v>2458</v>
          </cell>
          <cell r="O55">
            <v>1455</v>
          </cell>
          <cell r="P55">
            <v>17108</v>
          </cell>
          <cell r="T55">
            <v>0</v>
          </cell>
          <cell r="U55">
            <v>15.311</v>
          </cell>
          <cell r="V55">
            <v>74.956999999999994</v>
          </cell>
          <cell r="W55">
            <v>305.61200000000002</v>
          </cell>
          <cell r="X55">
            <v>532.32100000000003</v>
          </cell>
          <cell r="Y55">
            <v>613.99</v>
          </cell>
          <cell r="Z55">
            <v>838.25099999999998</v>
          </cell>
          <cell r="AA55">
            <v>1033.672</v>
          </cell>
          <cell r="AB55">
            <v>1145.115</v>
          </cell>
          <cell r="AC55">
            <v>1251.1079999999999</v>
          </cell>
          <cell r="AD55">
            <v>1696.9010000000001</v>
          </cell>
          <cell r="AE55">
            <v>1898.675</v>
          </cell>
          <cell r="AF55">
            <v>9405.9130000000005</v>
          </cell>
        </row>
        <row r="56">
          <cell r="D56">
            <v>1.1260647359454856</v>
          </cell>
          <cell r="E56">
            <v>2.1</v>
          </cell>
          <cell r="F56">
            <v>1.2869230769230768</v>
          </cell>
          <cell r="G56">
            <v>0.45866666666666667</v>
          </cell>
          <cell r="H56">
            <v>1.2776523702031604</v>
          </cell>
          <cell r="I56">
            <v>0.24111111111111111</v>
          </cell>
          <cell r="J56">
            <v>0.15944444444444444</v>
          </cell>
          <cell r="K56">
            <v>0.92719665271966523</v>
          </cell>
          <cell r="L56">
            <v>0.91631799163179917</v>
          </cell>
          <cell r="M56">
            <v>1.9397489539748953</v>
          </cell>
          <cell r="N56">
            <v>2.0569037656903766</v>
          </cell>
          <cell r="O56">
            <v>2.3891625615763545</v>
          </cell>
          <cell r="P56">
            <v>1.0255979857322703</v>
          </cell>
          <cell r="T56" t="str">
            <v/>
          </cell>
          <cell r="U56">
            <v>0.17388983532084043</v>
          </cell>
          <cell r="V56">
            <v>0.79699096225412014</v>
          </cell>
          <cell r="W56">
            <v>0.631364528457804</v>
          </cell>
          <cell r="X56">
            <v>0.6479471730265961</v>
          </cell>
          <cell r="Y56">
            <v>0.53214595250476693</v>
          </cell>
          <cell r="Z56">
            <v>0.58874209860935522</v>
          </cell>
          <cell r="AA56">
            <v>0.61026803636793014</v>
          </cell>
          <cell r="AB56">
            <v>0.61136381837110598</v>
          </cell>
          <cell r="AC56">
            <v>0.60961262973249519</v>
          </cell>
          <cell r="AD56">
            <v>0.76041361385584005</v>
          </cell>
          <cell r="AE56">
            <v>0.78757051601128247</v>
          </cell>
          <cell r="AF56">
            <v>0.65652574196610558</v>
          </cell>
        </row>
        <row r="79">
          <cell r="D79">
            <v>9450</v>
          </cell>
          <cell r="E79">
            <v>12200</v>
          </cell>
          <cell r="F79">
            <v>16681</v>
          </cell>
          <cell r="G79">
            <v>13967</v>
          </cell>
          <cell r="H79">
            <v>10000</v>
          </cell>
          <cell r="I79">
            <v>14856</v>
          </cell>
          <cell r="J79">
            <v>77154</v>
          </cell>
        </row>
        <row r="80">
          <cell r="D80">
            <v>11156</v>
          </cell>
          <cell r="E80">
            <v>12327</v>
          </cell>
          <cell r="F80">
            <v>17108</v>
          </cell>
          <cell r="G80">
            <v>14442</v>
          </cell>
          <cell r="H80">
            <v>10143</v>
          </cell>
          <cell r="I80">
            <v>14922</v>
          </cell>
          <cell r="J80">
            <v>80098</v>
          </cell>
        </row>
        <row r="81">
          <cell r="D81">
            <v>1.1805291005291005</v>
          </cell>
          <cell r="E81">
            <v>1.0104098360655738</v>
          </cell>
          <cell r="F81">
            <v>1.0255979857322703</v>
          </cell>
          <cell r="G81">
            <v>1.0340087348750626</v>
          </cell>
          <cell r="H81">
            <v>1.0143</v>
          </cell>
          <cell r="I81">
            <v>1.004442649434572</v>
          </cell>
          <cell r="J81">
            <v>1.038157451331104</v>
          </cell>
        </row>
        <row r="84">
          <cell r="D84">
            <v>7647.9</v>
          </cell>
          <cell r="E84">
            <v>12995.1</v>
          </cell>
          <cell r="F84">
            <v>14326.8</v>
          </cell>
          <cell r="G84">
            <v>10862.1</v>
          </cell>
          <cell r="H84">
            <v>7152.6</v>
          </cell>
          <cell r="I84">
            <v>10353.15</v>
          </cell>
          <cell r="J84">
            <v>63337.65</v>
          </cell>
        </row>
        <row r="85">
          <cell r="D85">
            <v>4998.357</v>
          </cell>
          <cell r="E85">
            <v>8309.1370000000006</v>
          </cell>
          <cell r="F85">
            <v>9405.9130000000005</v>
          </cell>
          <cell r="G85">
            <v>8729.18</v>
          </cell>
          <cell r="H85">
            <v>5411.7219999999998</v>
          </cell>
          <cell r="I85">
            <v>5275.2110000000002</v>
          </cell>
          <cell r="J85">
            <v>42129.52</v>
          </cell>
        </row>
        <row r="86">
          <cell r="D86">
            <v>0.65355940846506899</v>
          </cell>
          <cell r="E86">
            <v>0.63940539126286067</v>
          </cell>
          <cell r="F86">
            <v>0.65652574196610558</v>
          </cell>
          <cell r="G86">
            <v>0.80363649754651489</v>
          </cell>
          <cell r="H86">
            <v>0.75660906523501936</v>
          </cell>
          <cell r="I86">
            <v>0.50952714874217031</v>
          </cell>
          <cell r="J86">
            <v>0.66515761162594456</v>
          </cell>
        </row>
      </sheetData>
      <sheetData sheetId="38" refreshError="1"/>
      <sheetData sheetId="39" refreshError="1"/>
      <sheetData sheetId="40" refreshError="1">
        <row r="21">
          <cell r="C21">
            <v>722787</v>
          </cell>
          <cell r="D21">
            <v>723001</v>
          </cell>
          <cell r="E21">
            <v>727332</v>
          </cell>
          <cell r="F21">
            <v>726523</v>
          </cell>
          <cell r="G21">
            <v>730984</v>
          </cell>
          <cell r="H21">
            <v>731623</v>
          </cell>
          <cell r="I21">
            <v>732881</v>
          </cell>
          <cell r="J21">
            <v>734763</v>
          </cell>
          <cell r="K21">
            <v>735343</v>
          </cell>
          <cell r="L21">
            <v>736589</v>
          </cell>
          <cell r="M21">
            <v>738174</v>
          </cell>
          <cell r="N21">
            <v>740132</v>
          </cell>
        </row>
        <row r="22">
          <cell r="C22">
            <v>839955</v>
          </cell>
          <cell r="D22">
            <v>843186</v>
          </cell>
          <cell r="E22">
            <v>842709</v>
          </cell>
          <cell r="F22">
            <v>843372</v>
          </cell>
          <cell r="G22">
            <v>846150</v>
          </cell>
          <cell r="H22">
            <v>847511</v>
          </cell>
          <cell r="I22">
            <v>849172</v>
          </cell>
          <cell r="J22">
            <v>851417</v>
          </cell>
          <cell r="K22">
            <v>852526</v>
          </cell>
          <cell r="L22">
            <v>852752</v>
          </cell>
          <cell r="M22">
            <v>853924</v>
          </cell>
          <cell r="N22">
            <v>857048</v>
          </cell>
        </row>
        <row r="23">
          <cell r="C23">
            <v>779427</v>
          </cell>
          <cell r="D23">
            <v>779783</v>
          </cell>
          <cell r="E23">
            <v>782143</v>
          </cell>
          <cell r="F23">
            <v>787953</v>
          </cell>
          <cell r="G23">
            <v>791268</v>
          </cell>
          <cell r="H23">
            <v>793144</v>
          </cell>
          <cell r="I23">
            <v>792907</v>
          </cell>
          <cell r="J23">
            <v>795295</v>
          </cell>
          <cell r="K23">
            <v>798310</v>
          </cell>
          <cell r="L23">
            <v>801117</v>
          </cell>
          <cell r="M23">
            <v>804319</v>
          </cell>
          <cell r="N23">
            <v>805796</v>
          </cell>
        </row>
        <row r="24">
          <cell r="C24">
            <v>1219563</v>
          </cell>
          <cell r="D24">
            <v>1221817</v>
          </cell>
          <cell r="E24">
            <v>1226898</v>
          </cell>
          <cell r="F24">
            <v>1229037</v>
          </cell>
          <cell r="G24">
            <v>1232151</v>
          </cell>
          <cell r="H24">
            <v>1234127</v>
          </cell>
          <cell r="I24">
            <v>1237143</v>
          </cell>
          <cell r="J24">
            <v>1242435</v>
          </cell>
          <cell r="K24">
            <v>1244928</v>
          </cell>
          <cell r="L24">
            <v>1248879</v>
          </cell>
          <cell r="M24">
            <v>1253598</v>
          </cell>
          <cell r="N24">
            <v>1257398</v>
          </cell>
        </row>
        <row r="25">
          <cell r="C25">
            <v>762130</v>
          </cell>
          <cell r="D25">
            <v>763707</v>
          </cell>
          <cell r="E25">
            <v>766564</v>
          </cell>
          <cell r="F25">
            <v>770140</v>
          </cell>
          <cell r="G25">
            <v>773401</v>
          </cell>
          <cell r="H25">
            <v>776471</v>
          </cell>
          <cell r="I25">
            <v>778828</v>
          </cell>
          <cell r="J25">
            <v>782436</v>
          </cell>
          <cell r="K25">
            <v>785006</v>
          </cell>
          <cell r="L25">
            <v>787715</v>
          </cell>
          <cell r="M25">
            <v>789619</v>
          </cell>
          <cell r="N25">
            <v>792726</v>
          </cell>
        </row>
        <row r="26">
          <cell r="C26">
            <v>964897</v>
          </cell>
          <cell r="D26">
            <v>966143</v>
          </cell>
          <cell r="E26">
            <v>971421</v>
          </cell>
          <cell r="F26">
            <v>974062</v>
          </cell>
          <cell r="G26">
            <v>976769</v>
          </cell>
          <cell r="H26">
            <v>982227</v>
          </cell>
          <cell r="I26">
            <v>984467</v>
          </cell>
          <cell r="J26">
            <v>987531</v>
          </cell>
          <cell r="K26">
            <v>988914</v>
          </cell>
          <cell r="L26">
            <v>989888</v>
          </cell>
          <cell r="M26">
            <v>991121</v>
          </cell>
          <cell r="N26">
            <v>987863</v>
          </cell>
        </row>
        <row r="27">
          <cell r="C27">
            <v>5314287</v>
          </cell>
          <cell r="D27">
            <v>5323499</v>
          </cell>
          <cell r="E27">
            <v>5317067</v>
          </cell>
          <cell r="F27">
            <v>5331087</v>
          </cell>
          <cell r="G27">
            <v>5350723</v>
          </cell>
          <cell r="H27">
            <v>5365103</v>
          </cell>
          <cell r="I27">
            <v>5375398</v>
          </cell>
          <cell r="J27">
            <v>5393877</v>
          </cell>
          <cell r="K27">
            <v>5405027</v>
          </cell>
          <cell r="L27">
            <v>5416940</v>
          </cell>
          <cell r="M27">
            <v>5430755</v>
          </cell>
          <cell r="N27">
            <v>5440963</v>
          </cell>
        </row>
        <row r="31">
          <cell r="C31">
            <v>635</v>
          </cell>
          <cell r="D31">
            <v>560</v>
          </cell>
          <cell r="E31">
            <v>1059</v>
          </cell>
          <cell r="F31">
            <v>613</v>
          </cell>
          <cell r="G31">
            <v>467</v>
          </cell>
          <cell r="H31">
            <v>237</v>
          </cell>
          <cell r="I31">
            <v>268</v>
          </cell>
          <cell r="J31">
            <v>267</v>
          </cell>
          <cell r="K31">
            <v>246</v>
          </cell>
          <cell r="L31">
            <v>260</v>
          </cell>
          <cell r="M31">
            <v>271</v>
          </cell>
          <cell r="N31">
            <v>205</v>
          </cell>
        </row>
        <row r="32">
          <cell r="C32">
            <v>360</v>
          </cell>
          <cell r="D32">
            <v>416</v>
          </cell>
          <cell r="E32">
            <v>426</v>
          </cell>
          <cell r="F32">
            <v>474</v>
          </cell>
          <cell r="G32">
            <v>386</v>
          </cell>
          <cell r="H32">
            <v>383</v>
          </cell>
          <cell r="I32">
            <v>352</v>
          </cell>
          <cell r="J32">
            <v>312</v>
          </cell>
          <cell r="K32">
            <v>289</v>
          </cell>
          <cell r="L32">
            <v>319</v>
          </cell>
          <cell r="M32">
            <v>317</v>
          </cell>
          <cell r="N32">
            <v>317</v>
          </cell>
        </row>
        <row r="33">
          <cell r="C33">
            <v>853</v>
          </cell>
          <cell r="D33">
            <v>288</v>
          </cell>
          <cell r="E33">
            <v>304</v>
          </cell>
          <cell r="F33">
            <v>228</v>
          </cell>
          <cell r="G33">
            <v>236</v>
          </cell>
          <cell r="H33">
            <v>196</v>
          </cell>
          <cell r="I33">
            <v>174</v>
          </cell>
          <cell r="J33">
            <v>236</v>
          </cell>
          <cell r="K33">
            <v>166</v>
          </cell>
          <cell r="L33">
            <v>180</v>
          </cell>
          <cell r="M33">
            <v>203</v>
          </cell>
          <cell r="N33">
            <v>164</v>
          </cell>
        </row>
        <row r="34">
          <cell r="C34">
            <v>1100</v>
          </cell>
          <cell r="D34">
            <v>1126</v>
          </cell>
          <cell r="E34">
            <v>971</v>
          </cell>
          <cell r="F34">
            <v>574</v>
          </cell>
          <cell r="G34">
            <v>702</v>
          </cell>
          <cell r="H34">
            <v>701</v>
          </cell>
          <cell r="I34">
            <v>757</v>
          </cell>
          <cell r="J34">
            <v>754</v>
          </cell>
          <cell r="K34">
            <v>567</v>
          </cell>
          <cell r="L34">
            <v>684</v>
          </cell>
          <cell r="M34">
            <v>572</v>
          </cell>
          <cell r="N34">
            <v>461</v>
          </cell>
        </row>
        <row r="35">
          <cell r="C35">
            <v>585</v>
          </cell>
          <cell r="D35">
            <v>451</v>
          </cell>
          <cell r="E35">
            <v>566</v>
          </cell>
          <cell r="F35">
            <v>453</v>
          </cell>
          <cell r="G35">
            <v>468</v>
          </cell>
          <cell r="H35">
            <v>479</v>
          </cell>
          <cell r="I35">
            <v>475</v>
          </cell>
          <cell r="J35">
            <v>397</v>
          </cell>
          <cell r="K35">
            <v>352</v>
          </cell>
          <cell r="L35">
            <v>321</v>
          </cell>
          <cell r="M35">
            <v>272</v>
          </cell>
          <cell r="N35">
            <v>245</v>
          </cell>
        </row>
        <row r="36">
          <cell r="C36">
            <v>1219</v>
          </cell>
          <cell r="D36">
            <v>833</v>
          </cell>
          <cell r="E36">
            <v>1127</v>
          </cell>
          <cell r="F36">
            <v>744</v>
          </cell>
          <cell r="G36">
            <v>905</v>
          </cell>
          <cell r="H36">
            <v>864</v>
          </cell>
          <cell r="I36">
            <v>881</v>
          </cell>
          <cell r="J36">
            <v>936</v>
          </cell>
          <cell r="K36">
            <v>523</v>
          </cell>
          <cell r="L36">
            <v>593</v>
          </cell>
          <cell r="M36">
            <v>568</v>
          </cell>
          <cell r="N36">
            <v>490</v>
          </cell>
        </row>
        <row r="37">
          <cell r="C37">
            <v>5456</v>
          </cell>
          <cell r="D37">
            <v>3731</v>
          </cell>
          <cell r="E37">
            <v>4453</v>
          </cell>
          <cell r="F37">
            <v>3086</v>
          </cell>
          <cell r="G37">
            <v>3164</v>
          </cell>
          <cell r="H37">
            <v>2860</v>
          </cell>
          <cell r="I37">
            <v>2907</v>
          </cell>
          <cell r="J37">
            <v>2902</v>
          </cell>
          <cell r="K37">
            <v>2143</v>
          </cell>
          <cell r="L37">
            <v>2357</v>
          </cell>
          <cell r="M37">
            <v>2203</v>
          </cell>
          <cell r="N37">
            <v>1882</v>
          </cell>
        </row>
        <row r="41">
          <cell r="C41">
            <v>483</v>
          </cell>
          <cell r="D41">
            <v>432</v>
          </cell>
          <cell r="E41">
            <v>861</v>
          </cell>
          <cell r="F41">
            <v>503</v>
          </cell>
          <cell r="G41">
            <v>341</v>
          </cell>
          <cell r="H41">
            <v>121</v>
          </cell>
          <cell r="I41">
            <v>135</v>
          </cell>
          <cell r="J41">
            <v>97</v>
          </cell>
          <cell r="K41">
            <v>100</v>
          </cell>
          <cell r="L41">
            <v>111</v>
          </cell>
          <cell r="M41">
            <v>135</v>
          </cell>
          <cell r="N41">
            <v>122</v>
          </cell>
        </row>
        <row r="42">
          <cell r="C42">
            <v>266</v>
          </cell>
          <cell r="D42">
            <v>303</v>
          </cell>
          <cell r="E42">
            <v>253</v>
          </cell>
          <cell r="F42">
            <v>412</v>
          </cell>
          <cell r="G42">
            <v>229</v>
          </cell>
          <cell r="H42">
            <v>237</v>
          </cell>
          <cell r="I42">
            <v>228</v>
          </cell>
          <cell r="J42">
            <v>213</v>
          </cell>
          <cell r="K42">
            <v>185</v>
          </cell>
          <cell r="L42">
            <v>191</v>
          </cell>
          <cell r="M42">
            <v>197</v>
          </cell>
          <cell r="N42">
            <v>197</v>
          </cell>
        </row>
        <row r="43">
          <cell r="C43">
            <v>500</v>
          </cell>
          <cell r="D43">
            <v>211</v>
          </cell>
          <cell r="E43">
            <v>175</v>
          </cell>
          <cell r="F43">
            <v>155</v>
          </cell>
          <cell r="G43">
            <v>171</v>
          </cell>
          <cell r="H43">
            <v>133</v>
          </cell>
          <cell r="I43">
            <v>95</v>
          </cell>
          <cell r="J43">
            <v>143</v>
          </cell>
          <cell r="K43">
            <v>106</v>
          </cell>
          <cell r="L43">
            <v>106</v>
          </cell>
          <cell r="M43">
            <v>133</v>
          </cell>
          <cell r="N43">
            <v>106</v>
          </cell>
        </row>
        <row r="44">
          <cell r="C44">
            <v>600</v>
          </cell>
          <cell r="D44">
            <v>397</v>
          </cell>
          <cell r="E44">
            <v>379</v>
          </cell>
          <cell r="F44">
            <v>230</v>
          </cell>
          <cell r="G44">
            <v>266</v>
          </cell>
          <cell r="H44">
            <v>293</v>
          </cell>
          <cell r="I44">
            <v>277</v>
          </cell>
          <cell r="J44">
            <v>255</v>
          </cell>
          <cell r="K44">
            <v>235</v>
          </cell>
          <cell r="L44">
            <v>299</v>
          </cell>
          <cell r="M44">
            <v>306</v>
          </cell>
          <cell r="N44">
            <v>265</v>
          </cell>
        </row>
        <row r="45">
          <cell r="C45">
            <v>176</v>
          </cell>
          <cell r="D45">
            <v>125</v>
          </cell>
          <cell r="E45">
            <v>174</v>
          </cell>
          <cell r="F45">
            <v>120</v>
          </cell>
          <cell r="G45">
            <v>194</v>
          </cell>
          <cell r="H45">
            <v>146</v>
          </cell>
          <cell r="I45">
            <v>237</v>
          </cell>
          <cell r="J45">
            <v>207</v>
          </cell>
          <cell r="K45">
            <v>239</v>
          </cell>
          <cell r="L45">
            <v>200</v>
          </cell>
          <cell r="M45">
            <v>124</v>
          </cell>
          <cell r="N45">
            <v>160</v>
          </cell>
        </row>
        <row r="46">
          <cell r="C46">
            <v>560</v>
          </cell>
          <cell r="D46">
            <v>484</v>
          </cell>
          <cell r="E46">
            <v>773</v>
          </cell>
          <cell r="F46">
            <v>521</v>
          </cell>
          <cell r="G46">
            <v>589</v>
          </cell>
          <cell r="H46">
            <v>378</v>
          </cell>
          <cell r="I46">
            <v>418</v>
          </cell>
          <cell r="J46">
            <v>430</v>
          </cell>
          <cell r="K46">
            <v>224</v>
          </cell>
          <cell r="L46">
            <v>232</v>
          </cell>
          <cell r="M46">
            <v>217</v>
          </cell>
          <cell r="N46">
            <v>258</v>
          </cell>
        </row>
        <row r="47">
          <cell r="C47">
            <v>3289</v>
          </cell>
          <cell r="D47">
            <v>1952</v>
          </cell>
          <cell r="E47">
            <v>2615</v>
          </cell>
          <cell r="F47">
            <v>1941</v>
          </cell>
          <cell r="G47">
            <v>1790</v>
          </cell>
          <cell r="H47">
            <v>1308</v>
          </cell>
          <cell r="I47">
            <v>1390</v>
          </cell>
          <cell r="J47">
            <v>1345</v>
          </cell>
          <cell r="K47">
            <v>1089</v>
          </cell>
          <cell r="L47">
            <v>1139</v>
          </cell>
          <cell r="M47">
            <v>1112</v>
          </cell>
          <cell r="N47">
            <v>1108</v>
          </cell>
        </row>
        <row r="51">
          <cell r="C51">
            <v>152</v>
          </cell>
          <cell r="D51">
            <v>128</v>
          </cell>
          <cell r="E51">
            <v>198</v>
          </cell>
          <cell r="F51">
            <v>110</v>
          </cell>
          <cell r="G51">
            <v>136</v>
          </cell>
          <cell r="H51">
            <v>116</v>
          </cell>
          <cell r="I51">
            <v>133</v>
          </cell>
          <cell r="J51">
            <v>170</v>
          </cell>
          <cell r="K51">
            <v>146</v>
          </cell>
          <cell r="L51">
            <v>149</v>
          </cell>
          <cell r="M51">
            <v>136</v>
          </cell>
          <cell r="N51">
            <v>83</v>
          </cell>
        </row>
        <row r="52">
          <cell r="C52">
            <v>94</v>
          </cell>
          <cell r="D52">
            <v>113</v>
          </cell>
          <cell r="E52">
            <v>173</v>
          </cell>
          <cell r="F52">
            <v>62</v>
          </cell>
          <cell r="G52">
            <v>157</v>
          </cell>
          <cell r="H52">
            <v>146</v>
          </cell>
          <cell r="I52">
            <v>124</v>
          </cell>
          <cell r="J52">
            <v>99</v>
          </cell>
          <cell r="K52">
            <v>104</v>
          </cell>
          <cell r="L52">
            <v>128</v>
          </cell>
          <cell r="M52">
            <v>120</v>
          </cell>
          <cell r="N52">
            <v>120</v>
          </cell>
        </row>
        <row r="53">
          <cell r="C53">
            <v>353</v>
          </cell>
          <cell r="D53">
            <v>77</v>
          </cell>
          <cell r="E53">
            <v>129</v>
          </cell>
          <cell r="F53">
            <v>73</v>
          </cell>
          <cell r="G53">
            <v>65</v>
          </cell>
          <cell r="H53">
            <v>63</v>
          </cell>
          <cell r="I53">
            <v>79</v>
          </cell>
          <cell r="J53">
            <v>93</v>
          </cell>
          <cell r="K53">
            <v>60</v>
          </cell>
          <cell r="L53">
            <v>74</v>
          </cell>
          <cell r="M53">
            <v>70</v>
          </cell>
          <cell r="N53">
            <v>58</v>
          </cell>
        </row>
        <row r="54">
          <cell r="C54">
            <v>500</v>
          </cell>
          <cell r="D54">
            <v>729</v>
          </cell>
          <cell r="E54">
            <v>592</v>
          </cell>
          <cell r="F54">
            <v>344</v>
          </cell>
          <cell r="G54">
            <v>436</v>
          </cell>
          <cell r="H54">
            <v>408</v>
          </cell>
          <cell r="I54">
            <v>480</v>
          </cell>
          <cell r="J54">
            <v>499</v>
          </cell>
          <cell r="K54">
            <v>332</v>
          </cell>
          <cell r="L54">
            <v>385</v>
          </cell>
          <cell r="M54">
            <v>266</v>
          </cell>
          <cell r="N54">
            <v>196</v>
          </cell>
        </row>
        <row r="55">
          <cell r="C55">
            <v>409</v>
          </cell>
          <cell r="D55">
            <v>326</v>
          </cell>
          <cell r="E55">
            <v>392</v>
          </cell>
          <cell r="F55">
            <v>333</v>
          </cell>
          <cell r="G55">
            <v>274</v>
          </cell>
          <cell r="H55">
            <v>333</v>
          </cell>
          <cell r="I55">
            <v>238</v>
          </cell>
          <cell r="J55">
            <v>190</v>
          </cell>
          <cell r="K55">
            <v>113</v>
          </cell>
          <cell r="L55">
            <v>121</v>
          </cell>
          <cell r="M55">
            <v>148</v>
          </cell>
          <cell r="N55">
            <v>85</v>
          </cell>
        </row>
        <row r="56">
          <cell r="C56">
            <v>659</v>
          </cell>
          <cell r="D56">
            <v>349</v>
          </cell>
          <cell r="E56">
            <v>354</v>
          </cell>
          <cell r="F56">
            <v>223</v>
          </cell>
          <cell r="G56">
            <v>316</v>
          </cell>
          <cell r="H56">
            <v>486</v>
          </cell>
          <cell r="I56">
            <v>463</v>
          </cell>
          <cell r="J56">
            <v>506</v>
          </cell>
          <cell r="K56">
            <v>299</v>
          </cell>
          <cell r="L56">
            <v>361</v>
          </cell>
          <cell r="M56">
            <v>351</v>
          </cell>
          <cell r="N56">
            <v>232</v>
          </cell>
        </row>
        <row r="57">
          <cell r="C57">
            <v>2167</v>
          </cell>
          <cell r="D57">
            <v>1722</v>
          </cell>
          <cell r="E57">
            <v>1838</v>
          </cell>
          <cell r="F57">
            <v>1145</v>
          </cell>
          <cell r="G57">
            <v>1384</v>
          </cell>
          <cell r="H57">
            <v>1552</v>
          </cell>
          <cell r="I57">
            <v>1517</v>
          </cell>
          <cell r="J57">
            <v>1557</v>
          </cell>
          <cell r="K57">
            <v>1054</v>
          </cell>
          <cell r="L57">
            <v>1218</v>
          </cell>
          <cell r="M57">
            <v>1091</v>
          </cell>
          <cell r="N57">
            <v>774</v>
          </cell>
        </row>
        <row r="61">
          <cell r="C61">
            <v>43.644788701086632</v>
          </cell>
          <cell r="D61">
            <v>17.355060351511099</v>
          </cell>
          <cell r="E61">
            <v>15.60433860139206</v>
          </cell>
          <cell r="F61">
            <v>13.872455594680572</v>
          </cell>
          <cell r="G61">
            <v>13.179963062163607</v>
          </cell>
          <cell r="H61">
            <v>13.661029027574154</v>
          </cell>
          <cell r="I61">
            <v>11.07249883928697</v>
          </cell>
          <cell r="J61">
            <v>12.717931441084815</v>
          </cell>
          <cell r="K61">
            <v>8.6607706266956015</v>
          </cell>
          <cell r="L61">
            <v>10.431751626557256</v>
          </cell>
          <cell r="M61">
            <v>11.254218590910547</v>
          </cell>
          <cell r="N61">
            <v>10.238964903335813</v>
          </cell>
        </row>
        <row r="62">
          <cell r="C62">
            <v>9.5713888352421446</v>
          </cell>
          <cell r="D62">
            <v>9.1622703524201849</v>
          </cell>
          <cell r="E62">
            <v>10.464265799593017</v>
          </cell>
          <cell r="F62">
            <v>8.8196223895006565</v>
          </cell>
          <cell r="G62">
            <v>8.8364816317070343</v>
          </cell>
          <cell r="H62">
            <v>9.6018087633715758</v>
          </cell>
          <cell r="I62">
            <v>9.6729712486365234</v>
          </cell>
          <cell r="J62">
            <v>11.463959724092657</v>
          </cell>
          <cell r="K62">
            <v>9.9265148777255749</v>
          </cell>
          <cell r="L62">
            <v>6.7089240713310119</v>
          </cell>
          <cell r="M62">
            <v>7.5391369905539047</v>
          </cell>
          <cell r="N62">
            <v>6.8419952834412969</v>
          </cell>
        </row>
        <row r="63">
          <cell r="C63">
            <v>22.247159783637521</v>
          </cell>
          <cell r="D63">
            <v>18.328747875709894</v>
          </cell>
          <cell r="E63">
            <v>15.399553151949219</v>
          </cell>
          <cell r="F63">
            <v>16.002004818874536</v>
          </cell>
          <cell r="G63">
            <v>13.770532616193732</v>
          </cell>
          <cell r="H63">
            <v>12.879334628177237</v>
          </cell>
          <cell r="I63">
            <v>8.8815687410150073</v>
          </cell>
          <cell r="J63">
            <v>11.678241903128534</v>
          </cell>
          <cell r="K63">
            <v>9.3934253785511608</v>
          </cell>
          <cell r="L63">
            <v>8.70022060351649</v>
          </cell>
          <cell r="M63">
            <v>10.485256643140561</v>
          </cell>
          <cell r="N63">
            <v>8.9854567284416813</v>
          </cell>
        </row>
        <row r="64">
          <cell r="C64">
            <v>22.658034555806196</v>
          </cell>
          <cell r="D64">
            <v>18.314240383774532</v>
          </cell>
          <cell r="E64">
            <v>20.330806055202775</v>
          </cell>
          <cell r="F64">
            <v>38.095411426307095</v>
          </cell>
          <cell r="G64">
            <v>19.933281505156081</v>
          </cell>
          <cell r="H64">
            <v>17.803618948430191</v>
          </cell>
          <cell r="I64">
            <v>15.7452105932141</v>
          </cell>
          <cell r="J64">
            <v>16.314210720604066</v>
          </cell>
          <cell r="K64">
            <v>17.0592801831834</v>
          </cell>
          <cell r="L64">
            <v>13.62970032636105</v>
          </cell>
          <cell r="M64">
            <v>14.037776455339165</v>
          </cell>
          <cell r="N64">
            <v>13.790256456513561</v>
          </cell>
        </row>
        <row r="65">
          <cell r="C65">
            <v>11.463523533778361</v>
          </cell>
          <cell r="D65">
            <v>10.334348997527139</v>
          </cell>
          <cell r="E65">
            <v>9.7185041409278519</v>
          </cell>
          <cell r="F65">
            <v>10.430822945631718</v>
          </cell>
          <cell r="G65">
            <v>9.3158212119491299</v>
          </cell>
          <cell r="H65">
            <v>8.9524549141427219</v>
          </cell>
          <cell r="I65">
            <v>9.3328302109756773</v>
          </cell>
          <cell r="J65">
            <v>9.4596731187175571</v>
          </cell>
          <cell r="K65">
            <v>6.4756138508850007</v>
          </cell>
          <cell r="L65">
            <v>6.0890466444956086</v>
          </cell>
          <cell r="M65">
            <v>10.483269394714407</v>
          </cell>
          <cell r="N65">
            <v>7.874664032040454</v>
          </cell>
        </row>
        <row r="66">
          <cell r="C66">
            <v>13.887680528971638</v>
          </cell>
          <cell r="D66">
            <v>15.15346394999573</v>
          </cell>
          <cell r="E66">
            <v>15.592258674604283</v>
          </cell>
          <cell r="F66">
            <v>13.09590097228766</v>
          </cell>
          <cell r="G66">
            <v>13.87235937721417</v>
          </cell>
          <cell r="H66">
            <v>14.469455086705018</v>
          </cell>
          <cell r="I66">
            <v>15.052769858691324</v>
          </cell>
          <cell r="J66">
            <v>15.104601755445564</v>
          </cell>
          <cell r="K66">
            <v>13.015953780168669</v>
          </cell>
          <cell r="L66">
            <v>10.60706506297945</v>
          </cell>
          <cell r="M66">
            <v>11.549674107921668</v>
          </cell>
          <cell r="N66">
            <v>10.492323238874528</v>
          </cell>
        </row>
        <row r="67">
          <cell r="C67">
            <v>20.546185948123743</v>
          </cell>
          <cell r="D67">
            <v>16.436777943054093</v>
          </cell>
          <cell r="E67">
            <v>17.284815498403546</v>
          </cell>
          <cell r="F67">
            <v>18.472355618718115</v>
          </cell>
          <cell r="G67">
            <v>14.826766132028858</v>
          </cell>
          <cell r="H67">
            <v>13.864948485516603</v>
          </cell>
          <cell r="I67">
            <v>12.510128451189216</v>
          </cell>
          <cell r="J67">
            <v>17.99015810149622</v>
          </cell>
          <cell r="K67">
            <v>12.491243213015206</v>
          </cell>
          <cell r="L67">
            <v>9.8507306938864563</v>
          </cell>
          <cell r="M67">
            <v>11.20352997375173</v>
          </cell>
          <cell r="N67">
            <v>10.178217971382379</v>
          </cell>
        </row>
        <row r="71">
          <cell r="C71">
            <v>8.7854374801981781</v>
          </cell>
          <cell r="D71">
            <v>7.7454941279472642</v>
          </cell>
          <cell r="E71">
            <v>14.56</v>
          </cell>
          <cell r="F71">
            <v>8.4374479541597438</v>
          </cell>
          <cell r="G71">
            <v>6.3886487255535007</v>
          </cell>
          <cell r="H71">
            <v>3.2393732837814011</v>
          </cell>
          <cell r="I71">
            <v>3.6568010359116965</v>
          </cell>
          <cell r="J71">
            <v>3.6338247843182088</v>
          </cell>
          <cell r="K71">
            <v>3.3453775992971986</v>
          </cell>
          <cell r="L71">
            <v>3.5297839093442884</v>
          </cell>
          <cell r="M71">
            <v>3.6712211484013255</v>
          </cell>
          <cell r="N71">
            <v>2.7697762020828716</v>
          </cell>
        </row>
        <row r="72">
          <cell r="C72">
            <v>4.2859438898512421</v>
          </cell>
          <cell r="D72">
            <v>4.9336682535051581</v>
          </cell>
          <cell r="E72">
            <v>5.0599999999999996</v>
          </cell>
          <cell r="F72">
            <v>5.6202956702380442</v>
          </cell>
          <cell r="G72">
            <v>4.5618389174496246</v>
          </cell>
          <cell r="H72">
            <v>4.5191153861129827</v>
          </cell>
          <cell r="I72">
            <v>4.1452143970832767</v>
          </cell>
          <cell r="J72">
            <v>3.6644793326889173</v>
          </cell>
          <cell r="K72">
            <v>3.3899259377426612</v>
          </cell>
          <cell r="L72">
            <v>3.7408296902264668</v>
          </cell>
          <cell r="M72">
            <v>3.712274160229716</v>
          </cell>
          <cell r="N72">
            <v>3.6987426608544678</v>
          </cell>
        </row>
        <row r="73">
          <cell r="C73">
            <v>10.943937020400885</v>
          </cell>
          <cell r="D73">
            <v>3.6933351970997061</v>
          </cell>
          <cell r="E73">
            <v>3.89</v>
          </cell>
          <cell r="F73">
            <v>2.8935736014711537</v>
          </cell>
          <cell r="G73">
            <v>2.9825545832764626</v>
          </cell>
          <cell r="H73">
            <v>2.471177995420756</v>
          </cell>
          <cell r="I73">
            <v>2.1944566008371726</v>
          </cell>
          <cell r="J73">
            <v>2.9674523290099901</v>
          </cell>
          <cell r="K73">
            <v>2.0793927171149051</v>
          </cell>
          <cell r="L73">
            <v>2.2468628177906598</v>
          </cell>
          <cell r="M73">
            <v>2.5238742339793041</v>
          </cell>
          <cell r="N73">
            <v>2.0352545805638154</v>
          </cell>
        </row>
        <row r="74">
          <cell r="C74">
            <v>9.0196242424540589</v>
          </cell>
          <cell r="D74">
            <v>9.2157827235993608</v>
          </cell>
          <cell r="E74">
            <v>7.91</v>
          </cell>
          <cell r="F74">
            <v>4.6703231879918992</v>
          </cell>
          <cell r="G74">
            <v>5.6973536522715156</v>
          </cell>
          <cell r="H74">
            <v>5.6801285443070286</v>
          </cell>
          <cell r="I74">
            <v>6.1189369377670975</v>
          </cell>
          <cell r="J74">
            <v>6.0687279415019697</v>
          </cell>
          <cell r="K74">
            <v>4.5544802590993214</v>
          </cell>
          <cell r="L74">
            <v>5.4769116944075451</v>
          </cell>
          <cell r="M74">
            <v>4.5628662457980944</v>
          </cell>
          <cell r="N74">
            <v>3.6663013620190266</v>
          </cell>
        </row>
        <row r="75">
          <cell r="C75">
            <v>7.6758558251216984</v>
          </cell>
          <cell r="D75">
            <v>5.9054061308852743</v>
          </cell>
          <cell r="E75">
            <v>7.38</v>
          </cell>
          <cell r="F75">
            <v>5.88204741994962</v>
          </cell>
          <cell r="G75">
            <v>6.0511946583984244</v>
          </cell>
          <cell r="H75">
            <v>6.1689361225338741</v>
          </cell>
          <cell r="I75">
            <v>6.0989075893522058</v>
          </cell>
          <cell r="J75">
            <v>5.0738974178079737</v>
          </cell>
          <cell r="K75">
            <v>4.4840421601873111</v>
          </cell>
          <cell r="L75">
            <v>4.0750779152358403</v>
          </cell>
          <cell r="M75">
            <v>3.4446992790193751</v>
          </cell>
          <cell r="N75">
            <v>3.0906012922497812</v>
          </cell>
        </row>
        <row r="76">
          <cell r="C76">
            <v>12.633472795541907</v>
          </cell>
          <cell r="D76">
            <v>8.6219120771976812</v>
          </cell>
          <cell r="E76">
            <v>11.6</v>
          </cell>
          <cell r="F76">
            <v>7.6381174914943815</v>
          </cell>
          <cell r="G76">
            <v>9.265240809239442</v>
          </cell>
          <cell r="H76">
            <v>8.7963373028841598</v>
          </cell>
          <cell r="I76">
            <v>8.9490048930030159</v>
          </cell>
          <cell r="J76">
            <v>9.4781834696834828</v>
          </cell>
          <cell r="K76">
            <v>5.2886297494018688</v>
          </cell>
          <cell r="L76">
            <v>5.9905767117087994</v>
          </cell>
          <cell r="M76">
            <v>5.7308845236858064</v>
          </cell>
          <cell r="N76">
            <v>4.9602019713259837</v>
          </cell>
        </row>
        <row r="77">
          <cell r="C77">
            <v>10.266664182796299</v>
          </cell>
          <cell r="D77">
            <v>7.0085483250771716</v>
          </cell>
          <cell r="E77">
            <v>8.3699999999999992</v>
          </cell>
          <cell r="F77">
            <v>5.8523701819219074</v>
          </cell>
          <cell r="G77">
            <v>5.9649063437188028</v>
          </cell>
          <cell r="H77">
            <v>5.6935885000639832</v>
          </cell>
          <cell r="I77">
            <v>5.4648015501376106</v>
          </cell>
          <cell r="J77">
            <v>5.3801745942667951</v>
          </cell>
          <cell r="K77">
            <v>4.0128514328272598</v>
          </cell>
          <cell r="L77">
            <v>4.3395082833717282</v>
          </cell>
          <cell r="M77">
            <v>4.0467706017454201</v>
          </cell>
          <cell r="N77">
            <v>3.4427626981600792</v>
          </cell>
        </row>
        <row r="82">
          <cell r="C82">
            <v>9.6376830000000009</v>
          </cell>
          <cell r="D82">
            <v>9.0796611543000001</v>
          </cell>
          <cell r="E82">
            <v>8.5539487734660309</v>
          </cell>
          <cell r="F82">
            <v>8.0586751394823484</v>
          </cell>
          <cell r="G82">
            <v>7.5920778489063201</v>
          </cell>
          <cell r="H82">
            <v>7.152496541454644</v>
          </cell>
          <cell r="I82">
            <v>6.73836699170442</v>
          </cell>
          <cell r="J82">
            <v>6.3482155428847342</v>
          </cell>
          <cell r="K82">
            <v>5.9806538629517085</v>
          </cell>
          <cell r="L82">
            <v>5.6343740042868049</v>
          </cell>
          <cell r="M82">
            <v>5.3081437494385986</v>
          </cell>
          <cell r="N82">
            <v>5</v>
          </cell>
        </row>
        <row r="83">
          <cell r="C83">
            <v>6.7367159999999995</v>
          </cell>
          <cell r="D83">
            <v>6.6349915883999993</v>
          </cell>
          <cell r="E83">
            <v>6.5348032154151596</v>
          </cell>
          <cell r="F83">
            <v>6.4361276868623909</v>
          </cell>
          <cell r="G83">
            <v>6.3389421587907684</v>
          </cell>
          <cell r="H83">
            <v>6.2432241321930277</v>
          </cell>
          <cell r="I83">
            <v>6.1489514477969127</v>
          </cell>
          <cell r="J83">
            <v>6.0561022809351792</v>
          </cell>
          <cell r="K83">
            <v>5.9646551364930582</v>
          </cell>
          <cell r="L83">
            <v>5.8745888439320133</v>
          </cell>
          <cell r="M83">
            <v>5.7858825523886397</v>
          </cell>
          <cell r="N83">
            <v>5.7</v>
          </cell>
        </row>
        <row r="84">
          <cell r="C84">
            <v>8.5938600000000012</v>
          </cell>
          <cell r="D84">
            <v>8.224324020000001</v>
          </cell>
          <cell r="E84">
            <v>7.8706780871400008</v>
          </cell>
          <cell r="F84">
            <v>7.5322389293929808</v>
          </cell>
          <cell r="G84">
            <v>7.2083526554290831</v>
          </cell>
          <cell r="H84">
            <v>6.8983934912456322</v>
          </cell>
          <cell r="I84">
            <v>6.6017625711220695</v>
          </cell>
          <cell r="J84">
            <v>6.3178867805638204</v>
          </cell>
          <cell r="K84">
            <v>6.0462176489995763</v>
          </cell>
          <cell r="L84">
            <v>5.7862302900925942</v>
          </cell>
          <cell r="M84">
            <v>5.5374223876186131</v>
          </cell>
          <cell r="N84">
            <v>5.3</v>
          </cell>
        </row>
        <row r="85">
          <cell r="C85">
            <v>13.231504999999999</v>
          </cell>
          <cell r="D85">
            <v>12.695629047499999</v>
          </cell>
          <cell r="E85">
            <v>12.18145607107625</v>
          </cell>
          <cell r="F85">
            <v>11.688107100197662</v>
          </cell>
          <cell r="G85">
            <v>11.214738762639657</v>
          </cell>
          <cell r="H85">
            <v>10.760541842752751</v>
          </cell>
          <cell r="I85">
            <v>10.324739898121265</v>
          </cell>
          <cell r="J85">
            <v>9.9065879322473549</v>
          </cell>
          <cell r="K85">
            <v>9.5053711209913363</v>
          </cell>
          <cell r="L85">
            <v>9.120403590591188</v>
          </cell>
          <cell r="M85">
            <v>8.7510272451722457</v>
          </cell>
          <cell r="N85">
            <v>8.4</v>
          </cell>
        </row>
        <row r="86">
          <cell r="C86">
            <v>7.5906149999999997</v>
          </cell>
          <cell r="D86">
            <v>7.3211481674999996</v>
          </cell>
          <cell r="E86">
            <v>7.0612474075537497</v>
          </cell>
          <cell r="F86">
            <v>6.8105731245855914</v>
          </cell>
          <cell r="G86">
            <v>6.5687977786628027</v>
          </cell>
          <cell r="H86">
            <v>6.3356054575202734</v>
          </cell>
          <cell r="I86">
            <v>6.1106914637783039</v>
          </cell>
          <cell r="J86">
            <v>5.8937619168141744</v>
          </cell>
          <cell r="K86">
            <v>5.684533368767271</v>
          </cell>
          <cell r="L86">
            <v>5.4827324341760333</v>
          </cell>
          <cell r="M86">
            <v>5.288095432762784</v>
          </cell>
          <cell r="N86">
            <v>5.0999999999999996</v>
          </cell>
        </row>
        <row r="87">
          <cell r="C87">
            <v>10.079841</v>
          </cell>
          <cell r="D87">
            <v>9.6857192169000008</v>
          </cell>
          <cell r="E87">
            <v>9.3070075955192113</v>
          </cell>
          <cell r="F87">
            <v>8.9431035985344103</v>
          </cell>
          <cell r="G87">
            <v>8.5934282478317154</v>
          </cell>
          <cell r="H87">
            <v>8.2574252033414961</v>
          </cell>
          <cell r="I87">
            <v>7.9345598778908437</v>
          </cell>
          <cell r="J87">
            <v>7.6243185866653116</v>
          </cell>
          <cell r="K87">
            <v>7.3262077299266979</v>
          </cell>
          <cell r="L87">
            <v>7.0397530076865635</v>
          </cell>
          <cell r="M87">
            <v>6.7644986650860188</v>
          </cell>
          <cell r="N87">
            <v>6.5</v>
          </cell>
        </row>
        <row r="88">
          <cell r="C88">
            <v>9.7593599999999991</v>
          </cell>
          <cell r="D88">
            <v>9.3377556479999999</v>
          </cell>
          <cell r="E88">
            <v>8.9343646040063991</v>
          </cell>
          <cell r="F88">
            <v>8.5484000531133226</v>
          </cell>
          <cell r="G88">
            <v>8.1791091708188262</v>
          </cell>
          <cell r="H88">
            <v>7.8257716546394525</v>
          </cell>
          <cell r="I88">
            <v>7.4876983191590281</v>
          </cell>
          <cell r="J88">
            <v>7.1642297517713578</v>
          </cell>
          <cell r="K88">
            <v>6.8547350264948355</v>
          </cell>
          <cell r="L88">
            <v>6.5586104733502584</v>
          </cell>
          <cell r="M88">
            <v>6.2752785009015275</v>
          </cell>
          <cell r="N88">
            <v>6</v>
          </cell>
        </row>
        <row r="92">
          <cell r="C92">
            <v>6.5830533398308928</v>
          </cell>
          <cell r="D92">
            <v>6.9477714097782766</v>
          </cell>
          <cell r="E92">
            <v>6.1317133732005269</v>
          </cell>
          <cell r="F92">
            <v>5.6959114790016532</v>
          </cell>
          <cell r="G92">
            <v>5.2537629971029087</v>
          </cell>
          <cell r="H92">
            <v>4.837904223669919</v>
          </cell>
          <cell r="I92">
            <v>4.5954618196410681</v>
          </cell>
          <cell r="J92">
            <v>4.4798907005672168</v>
          </cell>
          <cell r="K92">
            <v>4.2771230422352167</v>
          </cell>
          <cell r="L92">
            <v>4.0961238787513468</v>
          </cell>
          <cell r="M92">
            <v>3.8743694700710725</v>
          </cell>
          <cell r="N92">
            <v>3.6829810957121021</v>
          </cell>
        </row>
        <row r="93">
          <cell r="C93">
            <v>5.2472588538383338</v>
          </cell>
          <cell r="D93">
            <v>5.3324112326423645</v>
          </cell>
          <cell r="E93">
            <v>5.2524401036115469</v>
          </cell>
          <cell r="F93">
            <v>5.0340395518705865</v>
          </cell>
          <cell r="G93">
            <v>4.7702094971458608</v>
          </cell>
          <cell r="H93">
            <v>4.7743254198755087</v>
          </cell>
          <cell r="I93">
            <v>4.7062882094258498</v>
          </cell>
          <cell r="J93">
            <v>4.5596381316368735</v>
          </cell>
          <cell r="K93">
            <v>4.3722614598920568</v>
          </cell>
          <cell r="L93">
            <v>4.1165300611812787</v>
          </cell>
          <cell r="M93">
            <v>3.8943216334286461</v>
          </cell>
          <cell r="N93">
            <v>3.7313372823319573</v>
          </cell>
        </row>
        <row r="94">
          <cell r="C94">
            <v>10.461540075039919</v>
          </cell>
          <cell r="D94">
            <v>10.555492621304678</v>
          </cell>
          <cell r="E94">
            <v>10.591155665570634</v>
          </cell>
          <cell r="F94">
            <v>10.204024935473106</v>
          </cell>
          <cell r="G94">
            <v>9.9300692363896843</v>
          </cell>
          <cell r="H94">
            <v>9.6663427895035987</v>
          </cell>
          <cell r="I94">
            <v>8.6791863216321179</v>
          </cell>
          <cell r="J94">
            <v>8.0013158369493382</v>
          </cell>
          <cell r="K94">
            <v>7.4823636703087475</v>
          </cell>
          <cell r="L94">
            <v>7.1776312440327095</v>
          </cell>
          <cell r="M94">
            <v>6.943773256300406</v>
          </cell>
          <cell r="N94">
            <v>6.6314431395650084</v>
          </cell>
        </row>
        <row r="95">
          <cell r="C95">
            <v>9.2139881742649958</v>
          </cell>
          <cell r="D95">
            <v>8.978752513006663</v>
          </cell>
          <cell r="E95">
            <v>9.346129045420744</v>
          </cell>
          <cell r="F95">
            <v>9.311281115890532</v>
          </cell>
          <cell r="G95">
            <v>9.3497129463907207</v>
          </cell>
          <cell r="H95">
            <v>9.286069736189507</v>
          </cell>
          <cell r="I95">
            <v>9.0117620498074604</v>
          </cell>
          <cell r="J95">
            <v>8.6591667996241366</v>
          </cell>
          <cell r="K95">
            <v>8.4432031619438774</v>
          </cell>
          <cell r="L95">
            <v>8.1877506803983771</v>
          </cell>
          <cell r="M95">
            <v>8.082774671699438</v>
          </cell>
          <cell r="N95">
            <v>8.0200160756401466</v>
          </cell>
        </row>
        <row r="96">
          <cell r="C96">
            <v>8.0258360702438711</v>
          </cell>
          <cell r="D96">
            <v>7.7787044112847994</v>
          </cell>
          <cell r="E96">
            <v>7.5751536781402384</v>
          </cell>
          <cell r="F96">
            <v>7.8165079870034342</v>
          </cell>
          <cell r="G96">
            <v>7.6445119353860234</v>
          </cell>
          <cell r="H96">
            <v>7.4881064249676097</v>
          </cell>
          <cell r="I96">
            <v>7.3414204688500719</v>
          </cell>
          <cell r="J96">
            <v>7.1348647001933578</v>
          </cell>
          <cell r="K96">
            <v>6.7553429441389961</v>
          </cell>
          <cell r="L96">
            <v>6.4851736583889865</v>
          </cell>
          <cell r="M96">
            <v>6.2805380585153356</v>
          </cell>
          <cell r="N96">
            <v>6.1705607665507101</v>
          </cell>
        </row>
        <row r="97">
          <cell r="C97">
            <v>9.7659648512267268</v>
          </cell>
          <cell r="D97">
            <v>10.435182339226365</v>
          </cell>
          <cell r="E97">
            <v>10.960933747605223</v>
          </cell>
          <cell r="F97">
            <v>10.813678777932978</v>
          </cell>
          <cell r="G97">
            <v>10.491102357528851</v>
          </cell>
          <cell r="H97">
            <v>10.070406945019371</v>
          </cell>
          <cell r="I97">
            <v>9.3227829357374521</v>
          </cell>
          <cell r="J97">
            <v>8.8444177746288108</v>
          </cell>
          <cell r="K97">
            <v>8.3242073200508013</v>
          </cell>
          <cell r="L97">
            <v>8.0070658619601058</v>
          </cell>
          <cell r="M97">
            <v>7.8007270405530234</v>
          </cell>
          <cell r="N97">
            <v>7.5783607289063193</v>
          </cell>
        </row>
        <row r="98">
          <cell r="C98">
            <v>8.5261530773301715</v>
          </cell>
          <cell r="D98">
            <v>8.6377818184036368</v>
          </cell>
          <cell r="E98">
            <v>8.6402964021697564</v>
          </cell>
          <cell r="F98">
            <v>8.5038609516911983</v>
          </cell>
          <cell r="G98">
            <v>8.3218951597688626</v>
          </cell>
          <cell r="H98">
            <v>8.1257020709539667</v>
          </cell>
          <cell r="I98">
            <v>7.7182176461042484</v>
          </cell>
          <cell r="J98">
            <v>7.3881231774885077</v>
          </cell>
          <cell r="K98">
            <v>7.0603768739786208</v>
          </cell>
          <cell r="L98">
            <v>6.7983091545021717</v>
          </cell>
          <cell r="M98">
            <v>6.612501991177834</v>
          </cell>
          <cell r="N98">
            <v>6.4441386354334167</v>
          </cell>
        </row>
        <row r="102">
          <cell r="C102">
            <v>2.1029708614017686</v>
          </cell>
          <cell r="D102">
            <v>1.9366601465775066</v>
          </cell>
          <cell r="E102">
            <v>2.2000000000000002</v>
          </cell>
          <cell r="F102">
            <v>2.0278358404810524</v>
          </cell>
          <cell r="G102">
            <v>1.9941459147414482</v>
          </cell>
          <cell r="H102">
            <v>1.9256117829101955</v>
          </cell>
          <cell r="I102">
            <v>1.9096663069114415</v>
          </cell>
          <cell r="J102">
            <v>1.9605845320686792</v>
          </cell>
          <cell r="K102">
            <v>1.9633716193337727</v>
          </cell>
          <cell r="L102">
            <v>1.9693704013215325</v>
          </cell>
          <cell r="M102">
            <v>1.9577114427860696</v>
          </cell>
          <cell r="N102">
            <v>1.8872153630492117</v>
          </cell>
        </row>
        <row r="103">
          <cell r="C103">
            <v>1.1191075712389353</v>
          </cell>
          <cell r="D103">
            <v>1.2298434890481547</v>
          </cell>
          <cell r="E103">
            <v>1.5</v>
          </cell>
          <cell r="F103">
            <v>1.3118755605893586</v>
          </cell>
          <cell r="G103">
            <v>1.4209896540566289</v>
          </cell>
          <cell r="H103">
            <v>1.4714936134214438</v>
          </cell>
          <cell r="I103">
            <v>1.4698780711613812</v>
          </cell>
          <cell r="J103">
            <v>1.431217575824961</v>
          </cell>
          <cell r="K103">
            <v>1.4075633948433284</v>
          </cell>
          <cell r="L103">
            <v>1.4169741697416973</v>
          </cell>
          <cell r="M103">
            <v>1.4159027763922669</v>
          </cell>
          <cell r="N103">
            <v>1.4145769403133013</v>
          </cell>
        </row>
        <row r="104">
          <cell r="C104">
            <v>4.5289680752655475</v>
          </cell>
          <cell r="D104">
            <v>2.7578068380782574</v>
          </cell>
          <cell r="E104">
            <v>2.39</v>
          </cell>
          <cell r="F104">
            <v>2.0196171291653804</v>
          </cell>
          <cell r="G104">
            <v>1.777800903643191</v>
          </cell>
          <cell r="H104">
            <v>1.6123153739786724</v>
          </cell>
          <cell r="I104">
            <v>1.5236192767802419</v>
          </cell>
          <cell r="J104">
            <v>1.4789143626069516</v>
          </cell>
          <cell r="K104">
            <v>1.3971378391967584</v>
          </cell>
          <cell r="L104">
            <v>1.3491370522013526</v>
          </cell>
          <cell r="M104">
            <v>1.3048972933259788</v>
          </cell>
          <cell r="N104">
            <v>1.2553275195758549</v>
          </cell>
        </row>
        <row r="105">
          <cell r="C105">
            <v>4.0998292011154813</v>
          </cell>
          <cell r="D105">
            <v>5.0340381259779301</v>
          </cell>
          <cell r="E105">
            <v>4.96</v>
          </cell>
          <cell r="F105">
            <v>4.4207897592864658</v>
          </cell>
          <cell r="G105">
            <v>4.2434365408014338</v>
          </cell>
          <cell r="H105">
            <v>4.0863203601828619</v>
          </cell>
          <cell r="I105">
            <v>4.0566295721668473</v>
          </cell>
          <cell r="J105">
            <v>4.0515398950196033</v>
          </cell>
          <cell r="K105">
            <v>3.8960691097725588</v>
          </cell>
          <cell r="L105">
            <v>3.8137378537920714</v>
          </cell>
          <cell r="M105">
            <v>3.6576816170263866</v>
          </cell>
          <cell r="N105">
            <v>3.4799360505345711</v>
          </cell>
        </row>
        <row r="106">
          <cell r="C106">
            <v>5.3665385170508966</v>
          </cell>
          <cell r="D106">
            <v>4.8170282933235988</v>
          </cell>
          <cell r="E106">
            <v>4.92</v>
          </cell>
          <cell r="F106">
            <v>4.7672831155566566</v>
          </cell>
          <cell r="G106">
            <v>4.5204020290192082</v>
          </cell>
          <cell r="H106">
            <v>4.4813853399511272</v>
          </cell>
          <cell r="I106">
            <v>4.2754534623846343</v>
          </cell>
          <cell r="J106">
            <v>4.0413516936503155</v>
          </cell>
          <cell r="K106">
            <v>3.7478356177454843</v>
          </cell>
          <cell r="L106">
            <v>3.5229276884559764</v>
          </cell>
          <cell r="M106">
            <v>3.3704244028567421</v>
          </cell>
          <cell r="N106">
            <v>3.1751330270326883</v>
          </cell>
        </row>
        <row r="107">
          <cell r="C107">
            <v>6.829744521954157</v>
          </cell>
          <cell r="D107">
            <v>5.2199850857568979</v>
          </cell>
          <cell r="E107">
            <v>4.6900000000000004</v>
          </cell>
          <cell r="F107">
            <v>4.0887155835267839</v>
          </cell>
          <cell r="G107">
            <v>3.9169289628565518</v>
          </cell>
          <cell r="H107">
            <v>4.0904673603153379</v>
          </cell>
          <cell r="I107">
            <v>4.1788942088737429</v>
          </cell>
          <cell r="J107">
            <v>4.2984216364818675</v>
          </cell>
          <cell r="K107">
            <v>4.1550942649354043</v>
          </cell>
          <cell r="L107">
            <v>4.1036880158923905</v>
          </cell>
          <cell r="M107">
            <v>4.0519826600751196</v>
          </cell>
          <cell r="N107">
            <v>3.9089516011614829</v>
          </cell>
        </row>
        <row r="108">
          <cell r="C108">
            <v>4.4653215003254436</v>
          </cell>
          <cell r="D108">
            <v>4.0064727754440632</v>
          </cell>
          <cell r="E108">
            <v>3.9050499096789051</v>
          </cell>
          <cell r="F108">
            <v>3.5536416180311861</v>
          </cell>
          <cell r="G108">
            <v>3.4016053645951647</v>
          </cell>
          <cell r="H108">
            <v>3.3523491842289972</v>
          </cell>
          <cell r="I108">
            <v>3.2875979021435766</v>
          </cell>
          <cell r="J108">
            <v>3.2744162784654165</v>
          </cell>
          <cell r="K108">
            <v>3.1400553813389158</v>
          </cell>
          <cell r="L108">
            <v>3.0593735156825508</v>
          </cell>
          <cell r="M108">
            <v>2.9763403301319773</v>
          </cell>
          <cell r="N108">
            <v>2.854600628117189</v>
          </cell>
        </row>
        <row r="112">
          <cell r="C112">
            <v>3.6369440000000002</v>
          </cell>
          <cell r="D112">
            <v>3.5943917552000002</v>
          </cell>
          <cell r="E112">
            <v>3.5523373716641604</v>
          </cell>
          <cell r="F112">
            <v>3.5107750244156897</v>
          </cell>
          <cell r="G112">
            <v>3.469698956630026</v>
          </cell>
          <cell r="H112">
            <v>3.4291034788374546</v>
          </cell>
          <cell r="I112">
            <v>3.3889829681350565</v>
          </cell>
          <cell r="J112">
            <v>3.3493318674078765</v>
          </cell>
          <cell r="K112">
            <v>3.3101446845592042</v>
          </cell>
          <cell r="L112">
            <v>3.2714159917498615</v>
          </cell>
          <cell r="M112">
            <v>3.233140424646388</v>
          </cell>
          <cell r="N112">
            <v>3.2</v>
          </cell>
        </row>
        <row r="113">
          <cell r="C113">
            <v>3.7191666666666667</v>
          </cell>
          <cell r="D113">
            <v>3.7083647974381888</v>
          </cell>
          <cell r="E113">
            <v>3.6975943009308838</v>
          </cell>
          <cell r="F113">
            <v>3.6868550860264824</v>
          </cell>
          <cell r="G113">
            <v>3.6761470618713563</v>
          </cell>
          <cell r="H113">
            <v>3.6654701378757513</v>
          </cell>
          <cell r="I113">
            <v>3.6548242237130202</v>
          </cell>
          <cell r="J113">
            <v>3.6442092293188582</v>
          </cell>
          <cell r="K113">
            <v>3.6336250648905417</v>
          </cell>
          <cell r="L113">
            <v>3.6230716408861681</v>
          </cell>
          <cell r="M113">
            <v>3.612548868023898</v>
          </cell>
          <cell r="N113">
            <v>3.6</v>
          </cell>
        </row>
        <row r="114">
          <cell r="C114">
            <v>6.2865659999999997</v>
          </cell>
          <cell r="D114">
            <v>5.9609218812</v>
          </cell>
          <cell r="E114">
            <v>5.6521461277538396</v>
          </cell>
          <cell r="F114">
            <v>5.3593649583361911</v>
          </cell>
          <cell r="G114">
            <v>5.0817498534943768</v>
          </cell>
          <cell r="H114">
            <v>4.8185152110833682</v>
          </cell>
          <cell r="I114">
            <v>4.5689161231492497</v>
          </cell>
          <cell r="J114">
            <v>4.3322462679701186</v>
          </cell>
          <cell r="K114">
            <v>4.1078359112892668</v>
          </cell>
          <cell r="L114">
            <v>3.895050011084483</v>
          </cell>
          <cell r="M114">
            <v>3.6932864205103066</v>
          </cell>
          <cell r="N114">
            <v>3.5</v>
          </cell>
        </row>
        <row r="115">
          <cell r="C115">
            <v>7.73529</v>
          </cell>
          <cell r="D115">
            <v>7.4606872050000002</v>
          </cell>
          <cell r="E115">
            <v>7.1958328092224999</v>
          </cell>
          <cell r="F115">
            <v>6.9403807444951013</v>
          </cell>
          <cell r="G115">
            <v>6.6939972280655251</v>
          </cell>
          <cell r="H115">
            <v>6.4563603264691993</v>
          </cell>
          <cell r="I115">
            <v>6.2271595348795428</v>
          </cell>
          <cell r="J115">
            <v>6.0060953713913188</v>
          </cell>
          <cell r="K115">
            <v>5.7928789857069267</v>
          </cell>
          <cell r="L115">
            <v>5.5872317817143307</v>
          </cell>
          <cell r="M115">
            <v>5.388885053463472</v>
          </cell>
          <cell r="N115">
            <v>5.2</v>
          </cell>
        </row>
        <row r="116">
          <cell r="C116">
            <v>5.8417560000000002</v>
          </cell>
          <cell r="D116">
            <v>5.5309745808000006</v>
          </cell>
          <cell r="E116">
            <v>5.2367267331014409</v>
          </cell>
          <cell r="F116">
            <v>4.9581328709004442</v>
          </cell>
          <cell r="G116">
            <v>4.6943602021685402</v>
          </cell>
          <cell r="H116">
            <v>4.4446202394131742</v>
          </cell>
          <cell r="I116">
            <v>4.2081664426763936</v>
          </cell>
          <cell r="J116">
            <v>3.9842919879260097</v>
          </cell>
          <cell r="K116">
            <v>3.7723276541683459</v>
          </cell>
          <cell r="L116">
            <v>3.5716398229665898</v>
          </cell>
          <cell r="M116">
            <v>3.3816285843847673</v>
          </cell>
          <cell r="N116">
            <v>3.2</v>
          </cell>
        </row>
        <row r="117">
          <cell r="C117">
            <v>7.1922570000000006</v>
          </cell>
          <cell r="D117">
            <v>6.8333633757000003</v>
          </cell>
          <cell r="E117">
            <v>6.4923785432525705</v>
          </cell>
          <cell r="F117">
            <v>6.1684088539442676</v>
          </cell>
          <cell r="G117">
            <v>5.8606052521324488</v>
          </cell>
          <cell r="H117">
            <v>5.5681610500510397</v>
          </cell>
          <cell r="I117">
            <v>5.2903098136534927</v>
          </cell>
          <cell r="J117">
            <v>5.0263233539521837</v>
          </cell>
          <cell r="K117">
            <v>4.7755098185899696</v>
          </cell>
          <cell r="L117">
            <v>4.5372118786423297</v>
          </cell>
          <cell r="M117">
            <v>4.3108050058980778</v>
          </cell>
          <cell r="N117">
            <v>4.0999999999999996</v>
          </cell>
        </row>
        <row r="118">
          <cell r="C118">
            <v>6.1630800000000008</v>
          </cell>
          <cell r="D118">
            <v>5.8980675600000012</v>
          </cell>
          <cell r="E118">
            <v>5.6444506549200009</v>
          </cell>
          <cell r="F118">
            <v>5.4017392767584411</v>
          </cell>
          <cell r="G118">
            <v>5.1694644878578284</v>
          </cell>
          <cell r="H118">
            <v>4.9471775148799422</v>
          </cell>
          <cell r="I118">
            <v>4.7344488817401045</v>
          </cell>
          <cell r="J118">
            <v>4.53086757982528</v>
          </cell>
          <cell r="K118">
            <v>4.3360402738927926</v>
          </cell>
          <cell r="L118">
            <v>4.1495905421154022</v>
          </cell>
          <cell r="M118">
            <v>3.9711581488044398</v>
          </cell>
          <cell r="N118">
            <v>3.8</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row r="35">
          <cell r="C35" t="str">
            <v>Anhembi</v>
          </cell>
          <cell r="D35">
            <v>0</v>
          </cell>
          <cell r="E35">
            <v>1.6935564299089072</v>
          </cell>
          <cell r="F35">
            <v>1.6935564299089072</v>
          </cell>
          <cell r="G35">
            <v>1.6935564299089072</v>
          </cell>
          <cell r="H35">
            <v>1.6935564299089072</v>
          </cell>
          <cell r="I35">
            <v>1.6935564299089072</v>
          </cell>
          <cell r="J35">
            <v>1.6935564299089072</v>
          </cell>
          <cell r="K35">
            <v>1.6935564299089072</v>
          </cell>
          <cell r="L35">
            <v>1.6935564299089072</v>
          </cell>
          <cell r="M35">
            <v>1.6935564299089072</v>
          </cell>
          <cell r="N35">
            <v>1.6935564299089072</v>
          </cell>
          <cell r="O35">
            <v>1.6935564299089072</v>
          </cell>
          <cell r="P35">
            <v>1.6935564299089072</v>
          </cell>
        </row>
        <row r="36">
          <cell r="C36" t="str">
            <v>Centro</v>
          </cell>
          <cell r="D36">
            <v>0</v>
          </cell>
          <cell r="E36">
            <v>0.81565109299973126</v>
          </cell>
          <cell r="F36">
            <v>0.81565109299973126</v>
          </cell>
          <cell r="G36">
            <v>0.81565109299973126</v>
          </cell>
          <cell r="H36">
            <v>0.81565109299973126</v>
          </cell>
          <cell r="I36">
            <v>0.81565109299973126</v>
          </cell>
          <cell r="J36">
            <v>0.81565109299973126</v>
          </cell>
          <cell r="K36">
            <v>0.81565109299973126</v>
          </cell>
          <cell r="L36">
            <v>0.81565109299973126</v>
          </cell>
          <cell r="M36">
            <v>0.81565109299973126</v>
          </cell>
          <cell r="N36">
            <v>0.81565109299973126</v>
          </cell>
          <cell r="O36">
            <v>0.81565109299973126</v>
          </cell>
          <cell r="P36">
            <v>0.81565109299973126</v>
          </cell>
        </row>
        <row r="37">
          <cell r="C37" t="str">
            <v>ABC</v>
          </cell>
          <cell r="D37">
            <v>0</v>
          </cell>
          <cell r="E37">
            <v>0.7911189063478512</v>
          </cell>
          <cell r="F37">
            <v>0.7911189063478512</v>
          </cell>
          <cell r="G37">
            <v>0.7911189063478512</v>
          </cell>
          <cell r="H37">
            <v>0.7911189063478512</v>
          </cell>
          <cell r="I37">
            <v>0.7911189063478512</v>
          </cell>
          <cell r="J37">
            <v>0.7911189063478512</v>
          </cell>
          <cell r="K37">
            <v>0.7911189063478512</v>
          </cell>
          <cell r="L37">
            <v>0.7911189063478512</v>
          </cell>
          <cell r="M37">
            <v>0.7911189063478512</v>
          </cell>
          <cell r="N37">
            <v>0.7911189063478512</v>
          </cell>
          <cell r="O37">
            <v>0.7911189063478512</v>
          </cell>
          <cell r="P37">
            <v>0.7911189063478512</v>
          </cell>
        </row>
        <row r="38">
          <cell r="C38" t="str">
            <v>Leste</v>
          </cell>
          <cell r="D38">
            <v>0</v>
          </cell>
          <cell r="E38">
            <v>2.0975571345969315</v>
          </cell>
          <cell r="F38">
            <v>2.0975571345969315</v>
          </cell>
          <cell r="G38">
            <v>2.0975571345969315</v>
          </cell>
          <cell r="H38">
            <v>2.0975571345969315</v>
          </cell>
          <cell r="I38">
            <v>2.0975571345969315</v>
          </cell>
          <cell r="J38">
            <v>2.0975571345969315</v>
          </cell>
          <cell r="K38">
            <v>2.0975571345969315</v>
          </cell>
          <cell r="L38">
            <v>2.0975571345969315</v>
          </cell>
          <cell r="M38">
            <v>2.0975571345969315</v>
          </cell>
          <cell r="N38">
            <v>2.0975571345969315</v>
          </cell>
          <cell r="O38">
            <v>2.0975571345969315</v>
          </cell>
          <cell r="P38">
            <v>2.0975571345969315</v>
          </cell>
        </row>
        <row r="39">
          <cell r="C39" t="str">
            <v>Oeste</v>
          </cell>
          <cell r="D39">
            <v>0</v>
          </cell>
          <cell r="E39">
            <v>1.2177229633260382</v>
          </cell>
          <cell r="F39">
            <v>1.2177229633260382</v>
          </cell>
          <cell r="G39">
            <v>1.2177229633260382</v>
          </cell>
          <cell r="H39">
            <v>1.2177229633260382</v>
          </cell>
          <cell r="I39">
            <v>1.2177229633260382</v>
          </cell>
          <cell r="J39">
            <v>1.2177229633260382</v>
          </cell>
          <cell r="K39">
            <v>1.2177229633260382</v>
          </cell>
          <cell r="L39">
            <v>1.2177229633260382</v>
          </cell>
          <cell r="M39">
            <v>1.2177229633260382</v>
          </cell>
          <cell r="N39">
            <v>1.2177229633260382</v>
          </cell>
          <cell r="O39">
            <v>1.2177229633260382</v>
          </cell>
          <cell r="P39">
            <v>1.2177229633260382</v>
          </cell>
        </row>
        <row r="40">
          <cell r="C40" t="str">
            <v>SP Sul</v>
          </cell>
          <cell r="D40">
            <v>0</v>
          </cell>
          <cell r="E40">
            <v>1.9632657158668307</v>
          </cell>
          <cell r="F40">
            <v>1.9632657158668307</v>
          </cell>
          <cell r="G40">
            <v>1.9632657158668307</v>
          </cell>
          <cell r="H40">
            <v>1.9632657158668307</v>
          </cell>
          <cell r="I40">
            <v>1.9632657158668307</v>
          </cell>
          <cell r="J40">
            <v>1.9632657158668307</v>
          </cell>
          <cell r="K40">
            <v>1.9632657158668307</v>
          </cell>
          <cell r="L40">
            <v>1.9632657158668307</v>
          </cell>
          <cell r="M40">
            <v>1.9632657158668307</v>
          </cell>
          <cell r="N40">
            <v>1.9632657158668307</v>
          </cell>
          <cell r="O40">
            <v>1.9632657158668307</v>
          </cell>
          <cell r="P40">
            <v>1.9632657158668307</v>
          </cell>
        </row>
        <row r="41">
          <cell r="C41" t="str">
            <v>VPO</v>
          </cell>
          <cell r="D41">
            <v>0</v>
          </cell>
          <cell r="E41">
            <v>8.5788722430462894</v>
          </cell>
          <cell r="F41">
            <v>8.5788722430462894</v>
          </cell>
          <cell r="G41">
            <v>8.5788722430462894</v>
          </cell>
          <cell r="H41">
            <v>8.5788722430462894</v>
          </cell>
          <cell r="I41">
            <v>8.5788722430462894</v>
          </cell>
          <cell r="J41">
            <v>8.5788722430462894</v>
          </cell>
          <cell r="K41">
            <v>8.5788722430462894</v>
          </cell>
          <cell r="L41">
            <v>8.5788722430462894</v>
          </cell>
          <cell r="M41">
            <v>8.5788722430462894</v>
          </cell>
          <cell r="N41">
            <v>8.5788722430462894</v>
          </cell>
          <cell r="O41">
            <v>8.5788722430462894</v>
          </cell>
          <cell r="P41">
            <v>8.5788722430462894</v>
          </cell>
        </row>
        <row r="46">
          <cell r="C46" t="str">
            <v>Anhembi</v>
          </cell>
          <cell r="D46">
            <v>1.7106630605140476</v>
          </cell>
          <cell r="E46">
            <v>1.7285982873193313</v>
          </cell>
          <cell r="F46">
            <v>1.7316891689179341</v>
          </cell>
          <cell r="G46">
            <v>1.6756308328925025</v>
          </cell>
          <cell r="H46">
            <v>1.7252893886334821</v>
          </cell>
          <cell r="I46">
            <v>1.6077115068328216</v>
          </cell>
          <cell r="J46">
            <v>1.5722287921500206</v>
          </cell>
          <cell r="K46">
            <v>1.5946562711757974</v>
          </cell>
          <cell r="L46">
            <v>1.5497100607210776</v>
          </cell>
          <cell r="M46">
            <v>1.5612854435978478</v>
          </cell>
          <cell r="N46">
            <v>1.5668591493514061</v>
          </cell>
          <cell r="O46">
            <v>1.5200649057649873</v>
          </cell>
          <cell r="P46">
            <v>1.4810770631195438</v>
          </cell>
        </row>
        <row r="47">
          <cell r="C47" t="str">
            <v>Centro</v>
          </cell>
          <cell r="D47">
            <v>0.82388999292902154</v>
          </cell>
          <cell r="E47">
            <v>0.80417278197776698</v>
          </cell>
          <cell r="F47">
            <v>0.81162449636894118</v>
          </cell>
          <cell r="G47">
            <v>0.77907497765079481</v>
          </cell>
          <cell r="H47">
            <v>0.80378824682961769</v>
          </cell>
          <cell r="I47">
            <v>0.7616242327991577</v>
          </cell>
          <cell r="J47">
            <v>0.74642306449665996</v>
          </cell>
          <cell r="K47">
            <v>0.75859225619429549</v>
          </cell>
          <cell r="L47">
            <v>0.7272513222614152</v>
          </cell>
          <cell r="M47">
            <v>0.73613608492260674</v>
          </cell>
          <cell r="N47">
            <v>0.7353755697364841</v>
          </cell>
          <cell r="O47">
            <v>0.71346389162332757</v>
          </cell>
          <cell r="P47">
            <v>0.6474723123899061</v>
          </cell>
        </row>
        <row r="48">
          <cell r="C48" t="str">
            <v>ABC</v>
          </cell>
          <cell r="D48">
            <v>0.79911000641197094</v>
          </cell>
          <cell r="E48">
            <v>0.79210113683618633</v>
          </cell>
          <cell r="F48">
            <v>0.81374735774460039</v>
          </cell>
          <cell r="G48">
            <v>0.78879261698995251</v>
          </cell>
          <cell r="H48">
            <v>0.79891338075842899</v>
          </cell>
          <cell r="I48">
            <v>0.74848392912152673</v>
          </cell>
          <cell r="J48">
            <v>0.75236766143877298</v>
          </cell>
          <cell r="K48">
            <v>0.75565362430041505</v>
          </cell>
          <cell r="L48">
            <v>0.7439391260320074</v>
          </cell>
          <cell r="M48">
            <v>0.74877681137544738</v>
          </cell>
          <cell r="N48">
            <v>0.76492055672682846</v>
          </cell>
          <cell r="O48">
            <v>0.74769805233448938</v>
          </cell>
          <cell r="P48">
            <v>0.68802647151662355</v>
          </cell>
        </row>
        <row r="49">
          <cell r="C49" t="str">
            <v>Leste</v>
          </cell>
          <cell r="D49">
            <v>2.118744580400941</v>
          </cell>
          <cell r="E49">
            <v>2.138916820961752</v>
          </cell>
          <cell r="F49">
            <v>2.1609821046092934</v>
          </cell>
          <cell r="G49">
            <v>2.0925585281145804</v>
          </cell>
          <cell r="H49">
            <v>2.1507898884998209</v>
          </cell>
          <cell r="I49">
            <v>2.0421982536034884</v>
          </cell>
          <cell r="J49">
            <v>2.0018084174954351</v>
          </cell>
          <cell r="K49">
            <v>2.0193853542250704</v>
          </cell>
          <cell r="L49">
            <v>1.9627616936800989</v>
          </cell>
          <cell r="M49">
            <v>1.9649236868648963</v>
          </cell>
          <cell r="N49">
            <v>1.9685144181495013</v>
          </cell>
          <cell r="O49">
            <v>1.9018585767979277</v>
          </cell>
          <cell r="P49">
            <v>1.8336611391794992</v>
          </cell>
        </row>
        <row r="50">
          <cell r="C50" t="str">
            <v>OESTE</v>
          </cell>
          <cell r="D50">
            <v>1.2300231952788265</v>
          </cell>
          <cell r="E50">
            <v>1.2319292489617359</v>
          </cell>
          <cell r="F50">
            <v>1.2481644014257025</v>
          </cell>
          <cell r="G50">
            <v>1.208603443392732</v>
          </cell>
          <cell r="H50">
            <v>1.2491703805455425</v>
          </cell>
          <cell r="I50">
            <v>1.1825657533495666</v>
          </cell>
          <cell r="J50">
            <v>1.1728311555356918</v>
          </cell>
          <cell r="K50">
            <v>1.1694267715457169</v>
          </cell>
          <cell r="L50">
            <v>1.1276611817434452</v>
          </cell>
          <cell r="M50">
            <v>1.1199240939507986</v>
          </cell>
          <cell r="N50">
            <v>1.123525716518883</v>
          </cell>
          <cell r="O50">
            <v>1.0927664700953326</v>
          </cell>
          <cell r="P50">
            <v>1.0676472477249679</v>
          </cell>
        </row>
        <row r="51">
          <cell r="C51" t="str">
            <v>SP Sul</v>
          </cell>
          <cell r="D51">
            <v>1.9830966826937684</v>
          </cell>
          <cell r="E51">
            <v>2.0144773569840693</v>
          </cell>
          <cell r="F51">
            <v>2.0276317781391251</v>
          </cell>
          <cell r="G51">
            <v>1.9888480648049283</v>
          </cell>
          <cell r="H51">
            <v>2.0344329833471497</v>
          </cell>
          <cell r="I51">
            <v>1.9673913455578211</v>
          </cell>
          <cell r="J51">
            <v>1.932497707131817</v>
          </cell>
          <cell r="K51">
            <v>1.9439814255633208</v>
          </cell>
          <cell r="L51">
            <v>1.8795597445556778</v>
          </cell>
          <cell r="M51">
            <v>1.8700188730827654</v>
          </cell>
          <cell r="N51">
            <v>1.891424607654389</v>
          </cell>
          <cell r="O51">
            <v>1.8504143274759686</v>
          </cell>
          <cell r="P51">
            <v>1.7866419573779451</v>
          </cell>
        </row>
        <row r="52">
          <cell r="C52" t="str">
            <v>VPO</v>
          </cell>
          <cell r="D52">
            <v>8.6655275182285756</v>
          </cell>
          <cell r="E52">
            <v>8.7101956330408434</v>
          </cell>
          <cell r="F52">
            <v>8.793839307205598</v>
          </cell>
          <cell r="G52">
            <v>8.5335084638454912</v>
          </cell>
          <cell r="H52">
            <v>8.7623842686140421</v>
          </cell>
          <cell r="I52">
            <v>8.3100140995053842</v>
          </cell>
          <cell r="J52">
            <v>8.1783437043935763</v>
          </cell>
          <cell r="K52">
            <v>8.2421697799818041</v>
          </cell>
          <cell r="L52">
            <v>7.9916868327280728</v>
          </cell>
          <cell r="M52">
            <v>8.0023846404647312</v>
          </cell>
          <cell r="N52">
            <v>8.0527273107933173</v>
          </cell>
          <cell r="O52">
            <v>7.8262662240920315</v>
          </cell>
          <cell r="P52">
            <v>7.5045261913084857</v>
          </cell>
        </row>
        <row r="55">
          <cell r="C55" t="str">
            <v>Anhembi</v>
          </cell>
          <cell r="D55">
            <v>0.42938049673136147</v>
          </cell>
          <cell r="E55">
            <v>0.45919451663229405</v>
          </cell>
          <cell r="F55">
            <v>0.4794036966714848</v>
          </cell>
          <cell r="G55">
            <v>0.50583566605621355</v>
          </cell>
          <cell r="H55">
            <v>0.52310599725397589</v>
          </cell>
          <cell r="I55">
            <v>0.54142141281598277</v>
          </cell>
          <cell r="J55">
            <v>0.56342836462869494</v>
          </cell>
          <cell r="K55">
            <v>0.57864664526498599</v>
          </cell>
          <cell r="L55">
            <v>0.59284633806673104</v>
          </cell>
          <cell r="M55">
            <v>0.61007187814872643</v>
          </cell>
          <cell r="N55">
            <v>0.62728577279452247</v>
          </cell>
          <cell r="O55">
            <v>0.63886949462134834</v>
          </cell>
          <cell r="P55">
            <v>0.63926819665609558</v>
          </cell>
          <cell r="V55">
            <v>8.3999999999999995E-3</v>
          </cell>
          <cell r="W55">
            <v>1.11E-2</v>
          </cell>
          <cell r="X55">
            <v>9.7999999999999997E-3</v>
          </cell>
          <cell r="Y55">
            <v>1.21E-2</v>
          </cell>
          <cell r="Z55">
            <v>1.24E-2</v>
          </cell>
          <cell r="AA55">
            <v>1.03E-2</v>
          </cell>
          <cell r="AB55">
            <v>5.8999999999999999E-3</v>
          </cell>
          <cell r="AC55">
            <v>3.3999999999999998E-3</v>
          </cell>
          <cell r="AD55">
            <v>7.8716436727480268E-3</v>
          </cell>
          <cell r="AE55">
            <v>6.8793943939190333E-3</v>
          </cell>
          <cell r="AF55">
            <v>8.0000000000000002E-3</v>
          </cell>
          <cell r="AG55">
            <v>6.6E-3</v>
          </cell>
          <cell r="AH55">
            <v>6.6E-3</v>
          </cell>
        </row>
        <row r="56">
          <cell r="C56" t="str">
            <v>Centro</v>
          </cell>
          <cell r="D56">
            <v>0.36920170847958628</v>
          </cell>
          <cell r="E56">
            <v>0.38531000023417833</v>
          </cell>
          <cell r="F56">
            <v>0.39547286094132394</v>
          </cell>
          <cell r="G56">
            <v>0.40252446107378459</v>
          </cell>
          <cell r="H56">
            <v>0.40237234806856981</v>
          </cell>
          <cell r="I56">
            <v>0.41528388144225858</v>
          </cell>
          <cell r="J56">
            <v>0.41512216196778701</v>
          </cell>
          <cell r="K56">
            <v>0.4250725841261519</v>
          </cell>
          <cell r="L56">
            <v>0.42344466471329162</v>
          </cell>
          <cell r="M56">
            <v>0.43079271914866391</v>
          </cell>
          <cell r="N56">
            <v>0.43989856954114176</v>
          </cell>
          <cell r="O56">
            <v>0.43372335379884458</v>
          </cell>
          <cell r="P56">
            <v>0.43482386479536689</v>
          </cell>
          <cell r="V56">
            <v>8.3999999999999995E-3</v>
          </cell>
          <cell r="W56">
            <v>1.11E-2</v>
          </cell>
          <cell r="X56">
            <v>1.5900000000000001E-2</v>
          </cell>
          <cell r="Y56">
            <v>1.6899999999999998E-2</v>
          </cell>
          <cell r="Z56">
            <v>1.6899999999999998E-2</v>
          </cell>
          <cell r="AA56">
            <v>1.4200000000000001E-2</v>
          </cell>
          <cell r="AB56">
            <v>9.1999999999999998E-3</v>
          </cell>
          <cell r="AC56">
            <v>8.0000000000000002E-3</v>
          </cell>
          <cell r="AD56">
            <v>1.2118507326429395E-2</v>
          </cell>
          <cell r="AE56">
            <v>1.1566099383518061E-2</v>
          </cell>
          <cell r="AF56">
            <v>1.24E-2</v>
          </cell>
          <cell r="AG56">
            <v>1.06E-2</v>
          </cell>
          <cell r="AH56">
            <v>1.06E-2</v>
          </cell>
        </row>
        <row r="57">
          <cell r="C57" t="str">
            <v>ABC</v>
          </cell>
          <cell r="D57">
            <v>0.3143605560994262</v>
          </cell>
          <cell r="E57">
            <v>0.31914134528196553</v>
          </cell>
          <cell r="F57">
            <v>0.32792242494213364</v>
          </cell>
          <cell r="G57">
            <v>0.34754406404539268</v>
          </cell>
          <cell r="H57">
            <v>0.35181982731515188</v>
          </cell>
          <cell r="I57">
            <v>0.35176524893055094</v>
          </cell>
          <cell r="J57">
            <v>0.35969298497449298</v>
          </cell>
          <cell r="K57">
            <v>0.36902950009425678</v>
          </cell>
          <cell r="L57">
            <v>0.37830869358224545</v>
          </cell>
          <cell r="M57">
            <v>0.38716999412445424</v>
          </cell>
          <cell r="N57">
            <v>0.39054694850349858</v>
          </cell>
          <cell r="O57">
            <v>0.3930695507475615</v>
          </cell>
          <cell r="P57">
            <v>0.39485906042652075</v>
          </cell>
          <cell r="V57" t="str">
            <v/>
          </cell>
          <cell r="W57" t="str">
            <v/>
          </cell>
          <cell r="X57" t="str">
            <v/>
          </cell>
          <cell r="Y57" t="str">
            <v/>
          </cell>
          <cell r="Z57" t="str">
            <v/>
          </cell>
          <cell r="AA57" t="str">
            <v/>
          </cell>
          <cell r="AB57" t="str">
            <v/>
          </cell>
          <cell r="AC57" t="str">
            <v/>
          </cell>
          <cell r="AD57" t="str">
            <v/>
          </cell>
          <cell r="AE57" t="str">
            <v/>
          </cell>
          <cell r="AF57" t="str">
            <v/>
          </cell>
          <cell r="AG57" t="str">
            <v/>
          </cell>
          <cell r="AH57" t="str">
            <v/>
          </cell>
        </row>
        <row r="58">
          <cell r="C58" t="str">
            <v>Leste</v>
          </cell>
          <cell r="D58">
            <v>0.61369136770732124</v>
          </cell>
          <cell r="E58">
            <v>0.6407823323781644</v>
          </cell>
          <cell r="F58">
            <v>0.65855878572412108</v>
          </cell>
          <cell r="G58">
            <v>0.66658553168544454</v>
          </cell>
          <cell r="H58">
            <v>0.66538382241996019</v>
          </cell>
          <cell r="I58">
            <v>0.67288857031632665</v>
          </cell>
          <cell r="J58">
            <v>0.68799280222842829</v>
          </cell>
          <cell r="K58">
            <v>0.70656804863076195</v>
          </cell>
          <cell r="L58">
            <v>0.71825795804623016</v>
          </cell>
          <cell r="M58">
            <v>0.73317588616286333</v>
          </cell>
          <cell r="N58">
            <v>0.75197317050043921</v>
          </cell>
          <cell r="O58">
            <v>0.76374641323735248</v>
          </cell>
          <cell r="P58">
            <v>0.77117478602262479</v>
          </cell>
          <cell r="V58" t="str">
            <v/>
          </cell>
          <cell r="W58" t="str">
            <v/>
          </cell>
          <cell r="X58" t="str">
            <v/>
          </cell>
          <cell r="Y58" t="str">
            <v/>
          </cell>
          <cell r="Z58" t="str">
            <v/>
          </cell>
          <cell r="AA58" t="str">
            <v/>
          </cell>
          <cell r="AB58" t="str">
            <v/>
          </cell>
          <cell r="AC58" t="str">
            <v/>
          </cell>
          <cell r="AD58" t="str">
            <v/>
          </cell>
          <cell r="AE58" t="str">
            <v/>
          </cell>
          <cell r="AF58" t="str">
            <v/>
          </cell>
          <cell r="AG58" t="str">
            <v/>
          </cell>
          <cell r="AH58" t="str">
            <v/>
          </cell>
        </row>
        <row r="59">
          <cell r="C59" t="str">
            <v>OESTE</v>
          </cell>
          <cell r="D59">
            <v>0.44005659424652349</v>
          </cell>
          <cell r="E59">
            <v>0.46742603008159389</v>
          </cell>
          <cell r="F59">
            <v>0.48551193630400108</v>
          </cell>
          <cell r="G59">
            <v>0.50100591659769711</v>
          </cell>
          <cell r="H59">
            <v>0.51851198628234574</v>
          </cell>
          <cell r="I59">
            <v>0.54286025888232858</v>
          </cell>
          <cell r="J59">
            <v>0.53878515689441953</v>
          </cell>
          <cell r="K59">
            <v>0.55651115479383839</v>
          </cell>
          <cell r="L59">
            <v>0.56817224567406444</v>
          </cell>
          <cell r="M59">
            <v>0.58214984399377834</v>
          </cell>
          <cell r="N59">
            <v>0.60111567363748708</v>
          </cell>
          <cell r="O59">
            <v>0.61040263278408502</v>
          </cell>
          <cell r="P59">
            <v>0.60531864978184069</v>
          </cell>
          <cell r="V59" t="str">
            <v/>
          </cell>
          <cell r="W59" t="str">
            <v/>
          </cell>
          <cell r="X59" t="str">
            <v/>
          </cell>
          <cell r="Y59" t="str">
            <v/>
          </cell>
          <cell r="Z59" t="str">
            <v/>
          </cell>
          <cell r="AA59" t="str">
            <v/>
          </cell>
          <cell r="AB59" t="str">
            <v/>
          </cell>
          <cell r="AC59" t="str">
            <v/>
          </cell>
          <cell r="AD59" t="str">
            <v/>
          </cell>
          <cell r="AE59" t="str">
            <v/>
          </cell>
          <cell r="AF59" t="str">
            <v/>
          </cell>
          <cell r="AG59" t="str">
            <v/>
          </cell>
          <cell r="AH59" t="str">
            <v/>
          </cell>
        </row>
        <row r="60">
          <cell r="C60" t="str">
            <v>SP Sul</v>
          </cell>
          <cell r="D60">
            <v>0.43546613715007154</v>
          </cell>
          <cell r="E60">
            <v>0.46440508076576037</v>
          </cell>
          <cell r="F60">
            <v>0.47734425528269919</v>
          </cell>
          <cell r="G60">
            <v>0.49065877056339452</v>
          </cell>
          <cell r="H60">
            <v>0.50204550591760666</v>
          </cell>
          <cell r="I60">
            <v>0.50476925682267604</v>
          </cell>
          <cell r="J60">
            <v>0.50976885440516528</v>
          </cell>
          <cell r="K60">
            <v>0.51920661769931731</v>
          </cell>
          <cell r="L60">
            <v>0.523753047554259</v>
          </cell>
          <cell r="M60">
            <v>0.53007257672950281</v>
          </cell>
          <cell r="N60">
            <v>0.53822543917928711</v>
          </cell>
          <cell r="O60">
            <v>0.5410738122478842</v>
          </cell>
          <cell r="P60">
            <v>0.53296420491555274</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1">
          <cell r="C61" t="str">
            <v>VPO</v>
          </cell>
          <cell r="D61">
            <v>2.6021568604142904</v>
          </cell>
          <cell r="E61">
            <v>2.7362593053739563</v>
          </cell>
          <cell r="F61">
            <v>2.8242139598657636</v>
          </cell>
          <cell r="G61">
            <v>2.914154410021927</v>
          </cell>
          <cell r="H61">
            <v>2.9632394872576096</v>
          </cell>
          <cell r="I61">
            <v>3.0289886292101236</v>
          </cell>
          <cell r="J61">
            <v>3.0747903250989879</v>
          </cell>
          <cell r="K61">
            <v>3.155034550609312</v>
          </cell>
          <cell r="L61">
            <v>3.2047829476368221</v>
          </cell>
          <cell r="M61">
            <v>3.2734328983079886</v>
          </cell>
          <cell r="N61">
            <v>3.3490455741563765</v>
          </cell>
          <cell r="O61">
            <v>3.3808852574370762</v>
          </cell>
          <cell r="P61">
            <v>3.3784087625980015</v>
          </cell>
          <cell r="V61" t="str">
            <v/>
          </cell>
          <cell r="W61" t="str">
            <v/>
          </cell>
          <cell r="X61" t="str">
            <v/>
          </cell>
          <cell r="Y61" t="str">
            <v/>
          </cell>
          <cell r="Z61" t="str">
            <v/>
          </cell>
          <cell r="AA61" t="str">
            <v/>
          </cell>
          <cell r="AB61" t="str">
            <v/>
          </cell>
          <cell r="AC61" t="str">
            <v/>
          </cell>
          <cell r="AD61" t="str">
            <v/>
          </cell>
          <cell r="AE61" t="str">
            <v/>
          </cell>
          <cell r="AF61" t="str">
            <v/>
          </cell>
          <cell r="AG61" t="str">
            <v/>
          </cell>
          <cell r="AH61" t="str">
            <v/>
          </cell>
        </row>
        <row r="64">
          <cell r="D64">
            <v>0</v>
          </cell>
          <cell r="E64">
            <v>0</v>
          </cell>
          <cell r="F64">
            <v>4.3794938290400445E-2</v>
          </cell>
          <cell r="G64">
            <v>6.4963298783108928E-2</v>
          </cell>
          <cell r="H64">
            <v>6.4870270852531484E-2</v>
          </cell>
          <cell r="I64">
            <v>0.12246706328268257</v>
          </cell>
          <cell r="J64">
            <v>0.17366904847989961</v>
          </cell>
          <cell r="K64">
            <v>0.17371470431024685</v>
          </cell>
          <cell r="L64">
            <v>0.22137264633954587</v>
          </cell>
          <cell r="M64">
            <v>0.22137264633954587</v>
          </cell>
          <cell r="N64">
            <v>0.22138748078616768</v>
          </cell>
          <cell r="O64">
            <v>0.27851366501610508</v>
          </cell>
          <cell r="P64">
            <v>0.30355268642631889</v>
          </cell>
        </row>
        <row r="65">
          <cell r="D65">
            <v>0</v>
          </cell>
          <cell r="E65">
            <v>0</v>
          </cell>
          <cell r="F65">
            <v>8.9893425305909453E-3</v>
          </cell>
          <cell r="G65">
            <v>2.5933644899759647E-2</v>
          </cell>
          <cell r="H65">
            <v>2.5933644899759647E-2</v>
          </cell>
          <cell r="I65">
            <v>4.9623310173444062E-2</v>
          </cell>
          <cell r="J65">
            <v>7.6982203457195364E-2</v>
          </cell>
          <cell r="K65">
            <v>7.7002441297222501E-2</v>
          </cell>
          <cell r="L65">
            <v>0.10022363121342609</v>
          </cell>
          <cell r="M65">
            <v>0.10022363121342609</v>
          </cell>
          <cell r="N65">
            <v>0.10023034731919643</v>
          </cell>
          <cell r="O65">
            <v>0.12769348621209434</v>
          </cell>
          <cell r="P65">
            <v>0.14344292453797247</v>
          </cell>
        </row>
        <row r="66">
          <cell r="D66">
            <v>0</v>
          </cell>
          <cell r="E66">
            <v>0</v>
          </cell>
          <cell r="F66">
            <v>9.9030855891929989E-3</v>
          </cell>
          <cell r="G66">
            <v>1.4940905432173864E-2</v>
          </cell>
          <cell r="H66">
            <v>1.4940905432173864E-2</v>
          </cell>
          <cell r="I66">
            <v>1.9913764793084817E-2</v>
          </cell>
          <cell r="J66">
            <v>2.4819947262997175E-2</v>
          </cell>
          <cell r="K66">
            <v>2.4819947262997175E-2</v>
          </cell>
          <cell r="L66">
            <v>3.3848862454653308E-2</v>
          </cell>
          <cell r="M66">
            <v>3.3848862454653308E-2</v>
          </cell>
          <cell r="N66">
            <v>3.3851130707536377E-2</v>
          </cell>
          <cell r="O66">
            <v>4.5886967849671577E-2</v>
          </cell>
          <cell r="P66">
            <v>5.039871935891279E-2</v>
          </cell>
        </row>
        <row r="67">
          <cell r="D67">
            <v>0</v>
          </cell>
          <cell r="E67">
            <v>0</v>
          </cell>
          <cell r="F67">
            <v>3.1046576756181991E-2</v>
          </cell>
          <cell r="G67">
            <v>5.4478094708312115E-2</v>
          </cell>
          <cell r="H67">
            <v>5.4478094708312115E-2</v>
          </cell>
          <cell r="I67">
            <v>9.9451593578460118E-2</v>
          </cell>
          <cell r="J67">
            <v>0.14386218871961784</v>
          </cell>
          <cell r="K67">
            <v>0.14386218871961784</v>
          </cell>
          <cell r="L67">
            <v>0.18538295401273047</v>
          </cell>
          <cell r="M67">
            <v>0.18538295401273047</v>
          </cell>
          <cell r="N67">
            <v>0.18539537674689102</v>
          </cell>
          <cell r="O67">
            <v>0.23084920954972318</v>
          </cell>
          <cell r="P67">
            <v>0.25380478441508697</v>
          </cell>
          <cell r="V67">
            <v>0.99450000000000005</v>
          </cell>
          <cell r="W67">
            <v>0.99450000000000005</v>
          </cell>
          <cell r="X67">
            <v>0.99450000000000005</v>
          </cell>
          <cell r="Y67">
            <v>0.99450000000000005</v>
          </cell>
          <cell r="Z67">
            <v>0.99450000000000005</v>
          </cell>
          <cell r="AA67">
            <v>0.99450000000000005</v>
          </cell>
          <cell r="AB67">
            <v>0.99450000000000005</v>
          </cell>
          <cell r="AC67">
            <v>0.99450000000000005</v>
          </cell>
          <cell r="AD67">
            <v>0.99450000000000005</v>
          </cell>
          <cell r="AE67">
            <v>0.99450000000000005</v>
          </cell>
          <cell r="AF67">
            <v>0.99450000000000005</v>
          </cell>
          <cell r="AG67">
            <v>0.99450000000000005</v>
          </cell>
        </row>
        <row r="68">
          <cell r="D68">
            <v>0</v>
          </cell>
          <cell r="E68">
            <v>0</v>
          </cell>
          <cell r="F68">
            <v>2.0822787396802961E-2</v>
          </cell>
          <cell r="G68">
            <v>2.7687667284798829E-2</v>
          </cell>
          <cell r="H68">
            <v>2.7687667284798829E-2</v>
          </cell>
          <cell r="I68">
            <v>5.4182918971108419E-2</v>
          </cell>
          <cell r="J68">
            <v>7.0113582942447919E-2</v>
          </cell>
          <cell r="K68">
            <v>7.0132015091848618E-2</v>
          </cell>
          <cell r="L68">
            <v>9.5264396552570088E-2</v>
          </cell>
          <cell r="M68">
            <v>9.5264396552570088E-2</v>
          </cell>
          <cell r="N68">
            <v>9.5270780334075975E-2</v>
          </cell>
          <cell r="O68">
            <v>0.12615806133709603</v>
          </cell>
          <cell r="P68">
            <v>0.1387289918794547</v>
          </cell>
          <cell r="V68" t="str">
            <v/>
          </cell>
          <cell r="W68" t="str">
            <v/>
          </cell>
          <cell r="X68" t="str">
            <v/>
          </cell>
          <cell r="Y68" t="str">
            <v/>
          </cell>
          <cell r="Z68" t="str">
            <v/>
          </cell>
          <cell r="AA68" t="str">
            <v/>
          </cell>
          <cell r="AB68" t="str">
            <v/>
          </cell>
          <cell r="AC68" t="str">
            <v/>
          </cell>
          <cell r="AD68" t="str">
            <v/>
          </cell>
          <cell r="AE68" t="str">
            <v/>
          </cell>
          <cell r="AF68" t="str">
            <v/>
          </cell>
          <cell r="AG68" t="str">
            <v/>
          </cell>
          <cell r="AH68" t="str">
            <v/>
          </cell>
        </row>
        <row r="69">
          <cell r="D69">
            <v>0</v>
          </cell>
          <cell r="E69">
            <v>0</v>
          </cell>
          <cell r="F69">
            <v>2.5690021356132547E-2</v>
          </cell>
          <cell r="G69">
            <v>5.1350425048779361E-2</v>
          </cell>
          <cell r="H69">
            <v>5.1350425048779361E-2</v>
          </cell>
          <cell r="I69">
            <v>0.10349044627049786</v>
          </cell>
          <cell r="J69">
            <v>0.14511665671038923</v>
          </cell>
          <cell r="K69">
            <v>0.14515480640670717</v>
          </cell>
          <cell r="L69">
            <v>0.1966528015846977</v>
          </cell>
          <cell r="M69">
            <v>0.1966528015846977</v>
          </cell>
          <cell r="N69">
            <v>0.19666597952486498</v>
          </cell>
          <cell r="O69">
            <v>0.2540497204708993</v>
          </cell>
          <cell r="P69">
            <v>0.28055908143849928</v>
          </cell>
          <cell r="V69" t="str">
            <v/>
          </cell>
          <cell r="W69" t="str">
            <v/>
          </cell>
          <cell r="X69" t="str">
            <v/>
          </cell>
          <cell r="Y69" t="str">
            <v/>
          </cell>
          <cell r="Z69" t="str">
            <v/>
          </cell>
          <cell r="AA69" t="str">
            <v/>
          </cell>
          <cell r="AB69" t="str">
            <v/>
          </cell>
          <cell r="AC69" t="str">
            <v/>
          </cell>
          <cell r="AD69" t="str">
            <v/>
          </cell>
          <cell r="AE69" t="str">
            <v/>
          </cell>
          <cell r="AF69" t="str">
            <v/>
          </cell>
          <cell r="AG69" t="str">
            <v/>
          </cell>
          <cell r="AH69" t="str">
            <v/>
          </cell>
        </row>
        <row r="70">
          <cell r="D70">
            <v>0</v>
          </cell>
          <cell r="E70">
            <v>0</v>
          </cell>
          <cell r="F70">
            <v>0.14024675191930189</v>
          </cell>
          <cell r="G70">
            <v>0.23935403615693276</v>
          </cell>
          <cell r="H70">
            <v>0.23935403615693276</v>
          </cell>
          <cell r="I70">
            <v>0.44912909706927784</v>
          </cell>
          <cell r="J70">
            <v>0.63456362757254714</v>
          </cell>
          <cell r="K70">
            <v>0.63473044791030209</v>
          </cell>
          <cell r="L70">
            <v>0.8327452921576235</v>
          </cell>
          <cell r="M70">
            <v>0.8327452921576235</v>
          </cell>
          <cell r="N70">
            <v>0.83280109541873248</v>
          </cell>
          <cell r="O70">
            <v>1.0631511104355895</v>
          </cell>
          <cell r="P70">
            <v>1.1704871880562451</v>
          </cell>
          <cell r="V70" t="str">
            <v/>
          </cell>
          <cell r="W70" t="str">
            <v/>
          </cell>
          <cell r="X70" t="str">
            <v/>
          </cell>
          <cell r="Y70" t="str">
            <v/>
          </cell>
          <cell r="Z70" t="str">
            <v/>
          </cell>
          <cell r="AA70" t="str">
            <v/>
          </cell>
          <cell r="AB70" t="str">
            <v/>
          </cell>
          <cell r="AC70" t="str">
            <v/>
          </cell>
          <cell r="AD70" t="str">
            <v/>
          </cell>
          <cell r="AE70" t="str">
            <v/>
          </cell>
          <cell r="AF70" t="str">
            <v/>
          </cell>
          <cell r="AG70" t="str">
            <v/>
          </cell>
          <cell r="AH70" t="str">
            <v/>
          </cell>
        </row>
        <row r="71">
          <cell r="V71" t="str">
            <v/>
          </cell>
          <cell r="W71" t="str">
            <v/>
          </cell>
          <cell r="X71" t="str">
            <v/>
          </cell>
          <cell r="Y71" t="str">
            <v/>
          </cell>
          <cell r="Z71" t="str">
            <v/>
          </cell>
          <cell r="AA71" t="str">
            <v/>
          </cell>
          <cell r="AB71" t="str">
            <v/>
          </cell>
          <cell r="AC71" t="str">
            <v/>
          </cell>
          <cell r="AD71" t="str">
            <v/>
          </cell>
          <cell r="AE71" t="str">
            <v/>
          </cell>
          <cell r="AF71" t="str">
            <v/>
          </cell>
          <cell r="AG71" t="str">
            <v/>
          </cell>
          <cell r="AH71" t="str">
            <v/>
          </cell>
        </row>
        <row r="72">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3">
          <cell r="V73" t="str">
            <v/>
          </cell>
          <cell r="W73" t="str">
            <v/>
          </cell>
          <cell r="X73" t="str">
            <v/>
          </cell>
          <cell r="Y73" t="str">
            <v/>
          </cell>
          <cell r="Z73" t="str">
            <v/>
          </cell>
          <cell r="AA73" t="str">
            <v/>
          </cell>
          <cell r="AB73" t="str">
            <v/>
          </cell>
          <cell r="AC73" t="str">
            <v/>
          </cell>
          <cell r="AD73" t="str">
            <v/>
          </cell>
          <cell r="AE73" t="str">
            <v/>
          </cell>
          <cell r="AF73" t="str">
            <v/>
          </cell>
          <cell r="AG73" t="str">
            <v/>
          </cell>
          <cell r="AH73" t="str">
            <v/>
          </cell>
        </row>
        <row r="76">
          <cell r="V76">
            <v>1.4999999999999999E-2</v>
          </cell>
          <cell r="W76">
            <v>1.4999999999999999E-2</v>
          </cell>
          <cell r="X76">
            <v>1.4999999999999999E-2</v>
          </cell>
          <cell r="Y76">
            <v>1.4999999999999999E-2</v>
          </cell>
          <cell r="Z76">
            <v>1.4999999999999999E-2</v>
          </cell>
          <cell r="AA76">
            <v>1.4999999999999999E-2</v>
          </cell>
          <cell r="AB76">
            <v>1.4999999999999999E-2</v>
          </cell>
          <cell r="AC76">
            <v>1.4999999999999999E-2</v>
          </cell>
          <cell r="AD76">
            <v>1.4999999999999999E-2</v>
          </cell>
          <cell r="AE76">
            <v>1.4999999999999999E-2</v>
          </cell>
          <cell r="AF76">
            <v>1.4999999999999999E-2</v>
          </cell>
          <cell r="AG76">
            <v>1.4999999999999999E-2</v>
          </cell>
          <cell r="AH76" t="str">
            <v/>
          </cell>
        </row>
        <row r="77">
          <cell r="V77">
            <v>1.4999999999999999E-2</v>
          </cell>
          <cell r="W77">
            <v>1.4999999999999999E-2</v>
          </cell>
          <cell r="X77">
            <v>1.4999999999999999E-2</v>
          </cell>
          <cell r="Y77">
            <v>1.4999999999999999E-2</v>
          </cell>
          <cell r="Z77">
            <v>1.4999999999999999E-2</v>
          </cell>
          <cell r="AA77">
            <v>1.4999999999999999E-2</v>
          </cell>
          <cell r="AB77">
            <v>1.4999999999999999E-2</v>
          </cell>
          <cell r="AC77">
            <v>1.4999999999999999E-2</v>
          </cell>
          <cell r="AD77">
            <v>1.4999999999999999E-2</v>
          </cell>
          <cell r="AE77">
            <v>1.4999999999999999E-2</v>
          </cell>
          <cell r="AF77">
            <v>1.4999999999999999E-2</v>
          </cell>
          <cell r="AG77">
            <v>1.4999999999999999E-2</v>
          </cell>
          <cell r="AH77" t="str">
            <v/>
          </cell>
        </row>
        <row r="78">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0">
          <cell r="V80" t="str">
            <v/>
          </cell>
          <cell r="W80" t="str">
            <v/>
          </cell>
          <cell r="X80" t="str">
            <v/>
          </cell>
          <cell r="Y80" t="str">
            <v/>
          </cell>
          <cell r="Z80" t="str">
            <v/>
          </cell>
          <cell r="AA80" t="str">
            <v/>
          </cell>
          <cell r="AB80" t="str">
            <v/>
          </cell>
          <cell r="AC80" t="str">
            <v/>
          </cell>
          <cell r="AD80" t="str">
            <v/>
          </cell>
          <cell r="AE80" t="str">
            <v/>
          </cell>
          <cell r="AF80" t="str">
            <v/>
          </cell>
          <cell r="AG80" t="str">
            <v/>
          </cell>
          <cell r="AH80" t="str">
            <v/>
          </cell>
        </row>
        <row r="81">
          <cell r="V81" t="str">
            <v/>
          </cell>
          <cell r="W81" t="str">
            <v/>
          </cell>
          <cell r="X81" t="str">
            <v/>
          </cell>
          <cell r="Y81" t="str">
            <v/>
          </cell>
          <cell r="Z81" t="str">
            <v/>
          </cell>
          <cell r="AA81" t="str">
            <v/>
          </cell>
          <cell r="AB81" t="str">
            <v/>
          </cell>
          <cell r="AC81" t="str">
            <v/>
          </cell>
          <cell r="AD81" t="str">
            <v/>
          </cell>
          <cell r="AE81" t="str">
            <v/>
          </cell>
          <cell r="AF81" t="str">
            <v/>
          </cell>
          <cell r="AG81" t="str">
            <v/>
          </cell>
          <cell r="AH81" t="str">
            <v/>
          </cell>
        </row>
        <row r="82">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sheetData>
      <sheetData sheetId="49" refreshError="1"/>
      <sheetData sheetId="50" refreshError="1">
        <row r="12">
          <cell r="B12">
            <v>1.9705882352941173</v>
          </cell>
          <cell r="C12">
            <v>1.6493506493506493</v>
          </cell>
          <cell r="D12">
            <v>1.3725490196078431</v>
          </cell>
          <cell r="E12">
            <v>1.6607142857142856</v>
          </cell>
          <cell r="F12">
            <v>1.2857142857142858</v>
          </cell>
          <cell r="G12">
            <v>1.3157894736842106</v>
          </cell>
          <cell r="H12">
            <v>1.3660714285714284</v>
          </cell>
          <cell r="I12">
            <v>0.6875</v>
          </cell>
          <cell r="J12">
            <v>1.6067415730337078</v>
          </cell>
          <cell r="K12">
            <v>0.95121951219512202</v>
          </cell>
          <cell r="L12">
            <v>1.7931034482758623</v>
          </cell>
          <cell r="M12">
            <v>2.0442477876106198</v>
          </cell>
          <cell r="N12">
            <v>1.2041497203048885</v>
          </cell>
          <cell r="O12">
            <v>1.4648972602739725</v>
          </cell>
        </row>
        <row r="13">
          <cell r="B13">
            <v>1.4605263157894739</v>
          </cell>
          <cell r="C13">
            <v>1.5384615384615385</v>
          </cell>
          <cell r="D13">
            <v>1.6329113924050633</v>
          </cell>
          <cell r="E13">
            <v>1.48</v>
          </cell>
          <cell r="F13">
            <v>1.2682926829268293</v>
          </cell>
          <cell r="G13">
            <v>1.5121951219512195</v>
          </cell>
          <cell r="H13">
            <v>1.4464285714285714</v>
          </cell>
          <cell r="I13">
            <v>1.736842105263158</v>
          </cell>
          <cell r="J13">
            <v>1.3684210526315792</v>
          </cell>
          <cell r="K13">
            <v>1.4750000000000001</v>
          </cell>
          <cell r="L13">
            <v>1.6105263157894738</v>
          </cell>
          <cell r="M13">
            <v>1.6071428571428572</v>
          </cell>
          <cell r="N13">
            <v>1.1916699690484875</v>
          </cell>
          <cell r="O13">
            <v>1.5211678832116788</v>
          </cell>
        </row>
        <row r="14">
          <cell r="B14">
            <v>1.3561643835616439</v>
          </cell>
          <cell r="C14">
            <v>1.1956521739130435</v>
          </cell>
          <cell r="D14">
            <v>1.2660550458715594</v>
          </cell>
          <cell r="E14">
            <v>1.9</v>
          </cell>
          <cell r="F14">
            <v>1.5</v>
          </cell>
          <cell r="G14">
            <v>1.3928571428571428</v>
          </cell>
          <cell r="H14">
            <v>1.0543478260869565</v>
          </cell>
          <cell r="I14">
            <v>0.92</v>
          </cell>
          <cell r="J14">
            <v>0.70270270270270274</v>
          </cell>
          <cell r="K14">
            <v>1.125</v>
          </cell>
          <cell r="L14">
            <v>1.2650602409638556</v>
          </cell>
          <cell r="M14">
            <v>1.4067796610169492</v>
          </cell>
          <cell r="N14">
            <v>1.0703207041995291</v>
          </cell>
          <cell r="O14">
            <v>1.1804511278195489</v>
          </cell>
        </row>
        <row r="15">
          <cell r="B15">
            <v>1.2954545454545454</v>
          </cell>
          <cell r="C15">
            <v>1.55</v>
          </cell>
          <cell r="D15">
            <v>1.5</v>
          </cell>
          <cell r="E15">
            <v>1.2105263157894737</v>
          </cell>
          <cell r="F15">
            <v>1.2307692307692308</v>
          </cell>
          <cell r="G15">
            <v>1.3333333333333333</v>
          </cell>
          <cell r="H15">
            <v>1.3</v>
          </cell>
          <cell r="I15">
            <v>1.3181818181818181</v>
          </cell>
          <cell r="J15">
            <v>1.1666666666666667</v>
          </cell>
          <cell r="K15">
            <v>1.2857142857142858</v>
          </cell>
          <cell r="L15">
            <v>1.2619047619047621</v>
          </cell>
          <cell r="M15">
            <v>1.3611111111111112</v>
          </cell>
          <cell r="N15">
            <v>1.2369091791119047</v>
          </cell>
          <cell r="O15">
            <v>1.3278688524590165</v>
          </cell>
        </row>
        <row r="16">
          <cell r="B16">
            <v>1.3055555555555556</v>
          </cell>
          <cell r="C16">
            <v>1.5625</v>
          </cell>
          <cell r="D16">
            <v>1.5428571428571431</v>
          </cell>
          <cell r="E16">
            <v>1.1875</v>
          </cell>
          <cell r="F16">
            <v>1.2380952380952381</v>
          </cell>
          <cell r="G16">
            <v>1.2666666666666668</v>
          </cell>
          <cell r="H16">
            <v>1.2727272727272727</v>
          </cell>
          <cell r="I16">
            <v>1.3333333333333333</v>
          </cell>
          <cell r="J16">
            <v>1.2068965517241379</v>
          </cell>
          <cell r="K16">
            <v>1.2941176470588234</v>
          </cell>
          <cell r="L16">
            <v>1.2285714285714286</v>
          </cell>
          <cell r="M16">
            <v>2.1470588235294117</v>
          </cell>
          <cell r="N16">
            <v>1.1802859172946405</v>
          </cell>
          <cell r="O16">
            <v>1.3973941368078178</v>
          </cell>
        </row>
        <row r="17">
          <cell r="B17">
            <v>1.625</v>
          </cell>
          <cell r="C17">
            <v>1.5277777777777779</v>
          </cell>
          <cell r="D17">
            <v>1.543478260869565</v>
          </cell>
          <cell r="E17">
            <v>0.85365853658536583</v>
          </cell>
          <cell r="F17">
            <v>0.96610169491525422</v>
          </cell>
          <cell r="G17">
            <v>1.2291666666666667</v>
          </cell>
          <cell r="H17">
            <v>1.3728813559322035</v>
          </cell>
          <cell r="I17">
            <v>1.625</v>
          </cell>
          <cell r="J17">
            <v>1.2368421052631577</v>
          </cell>
          <cell r="K17">
            <v>1.464285714285714</v>
          </cell>
          <cell r="L17">
            <v>1.5294117647058825</v>
          </cell>
          <cell r="M17">
            <v>1.2340425531914894</v>
          </cell>
          <cell r="N17">
            <v>1.2073021185257491</v>
          </cell>
          <cell r="O17">
            <v>1.3316326530612246</v>
          </cell>
        </row>
        <row r="18">
          <cell r="B18">
            <v>1.4920634920634919</v>
          </cell>
          <cell r="C18">
            <v>1.5588235294117647</v>
          </cell>
          <cell r="D18">
            <v>1.1428571428571428</v>
          </cell>
          <cell r="E18">
            <v>0.89285714285714279</v>
          </cell>
          <cell r="F18">
            <v>1.024390243902439</v>
          </cell>
          <cell r="G18">
            <v>1.2142857142857142</v>
          </cell>
          <cell r="H18">
            <v>1.3265306122448981</v>
          </cell>
          <cell r="I18">
            <v>0.97222222222222221</v>
          </cell>
          <cell r="J18">
            <v>1.1296296296296295</v>
          </cell>
          <cell r="K18">
            <v>1.3125</v>
          </cell>
          <cell r="L18">
            <v>1.6078431372549018</v>
          </cell>
          <cell r="M18">
            <v>1.3157894736842106</v>
          </cell>
          <cell r="N18">
            <v>1.0437534840440301</v>
          </cell>
          <cell r="O18">
            <v>1.2705223880597014</v>
          </cell>
        </row>
        <row r="19">
          <cell r="B19">
            <v>1.5522388059701493</v>
          </cell>
          <cell r="C19">
            <v>1.4883720930232558</v>
          </cell>
          <cell r="D19">
            <v>1.3896103896103897</v>
          </cell>
          <cell r="E19">
            <v>1.2333333333333334</v>
          </cell>
          <cell r="F19">
            <v>1.1428571428571428</v>
          </cell>
          <cell r="G19">
            <v>1.325</v>
          </cell>
          <cell r="H19">
            <v>1.3076923076923077</v>
          </cell>
          <cell r="I19">
            <v>1.1063829787234043</v>
          </cell>
          <cell r="J19">
            <v>1.2407407407407407</v>
          </cell>
          <cell r="K19">
            <v>1.25</v>
          </cell>
          <cell r="L19">
            <v>1.5428571428571431</v>
          </cell>
          <cell r="M19">
            <v>1.5733333333333333</v>
          </cell>
          <cell r="N19">
            <v>1.1609023135162222</v>
          </cell>
          <cell r="O19">
            <v>1.3782945736434109</v>
          </cell>
        </row>
        <row r="22">
          <cell r="B22">
            <v>0</v>
          </cell>
          <cell r="C22">
            <v>0</v>
          </cell>
          <cell r="D22">
            <v>0.4</v>
          </cell>
          <cell r="E22">
            <v>0</v>
          </cell>
          <cell r="F22">
            <v>0</v>
          </cell>
          <cell r="G22">
            <v>0</v>
          </cell>
          <cell r="H22">
            <v>0</v>
          </cell>
          <cell r="I22">
            <v>4.4776119402985072E-2</v>
          </cell>
          <cell r="J22">
            <v>0.16666666666666669</v>
          </cell>
          <cell r="K22">
            <v>0.2857142857142857</v>
          </cell>
          <cell r="L22">
            <v>0.66666666666666674</v>
          </cell>
          <cell r="M22">
            <v>0</v>
          </cell>
          <cell r="N22">
            <v>0.26</v>
          </cell>
          <cell r="O22">
            <v>0.21621621621621623</v>
          </cell>
        </row>
        <row r="23">
          <cell r="B23">
            <v>0</v>
          </cell>
          <cell r="C23">
            <v>0</v>
          </cell>
          <cell r="D23">
            <v>0.83333333333333337</v>
          </cell>
          <cell r="E23">
            <v>0</v>
          </cell>
          <cell r="F23">
            <v>0</v>
          </cell>
          <cell r="G23">
            <v>0</v>
          </cell>
          <cell r="H23">
            <v>0</v>
          </cell>
          <cell r="I23">
            <v>0</v>
          </cell>
          <cell r="J23">
            <v>0.2</v>
          </cell>
          <cell r="K23">
            <v>0</v>
          </cell>
          <cell r="L23">
            <v>0.2</v>
          </cell>
          <cell r="M23">
            <v>0</v>
          </cell>
          <cell r="N23">
            <v>0.13</v>
          </cell>
          <cell r="O23">
            <v>0.33333333333333337</v>
          </cell>
        </row>
        <row r="24">
          <cell r="B24">
            <v>0</v>
          </cell>
          <cell r="C24">
            <v>0</v>
          </cell>
          <cell r="D24">
            <v>0.625</v>
          </cell>
          <cell r="E24">
            <v>0</v>
          </cell>
          <cell r="F24">
            <v>0</v>
          </cell>
          <cell r="G24">
            <v>0</v>
          </cell>
          <cell r="H24">
            <v>0</v>
          </cell>
          <cell r="I24">
            <v>0</v>
          </cell>
          <cell r="J24">
            <v>0.1875</v>
          </cell>
          <cell r="K24">
            <v>0</v>
          </cell>
          <cell r="L24">
            <v>0.54545454545454541</v>
          </cell>
          <cell r="M24">
            <v>0</v>
          </cell>
          <cell r="N24">
            <v>0.43</v>
          </cell>
          <cell r="O24">
            <v>0.44705882352941179</v>
          </cell>
        </row>
        <row r="25">
          <cell r="B25">
            <v>0</v>
          </cell>
          <cell r="C25">
            <v>0</v>
          </cell>
          <cell r="D25">
            <v>1.25</v>
          </cell>
          <cell r="E25">
            <v>0</v>
          </cell>
          <cell r="F25">
            <v>0</v>
          </cell>
          <cell r="G25">
            <v>0</v>
          </cell>
          <cell r="H25">
            <v>0</v>
          </cell>
          <cell r="I25">
            <v>0</v>
          </cell>
          <cell r="J25">
            <v>0</v>
          </cell>
          <cell r="K25">
            <v>0</v>
          </cell>
          <cell r="L25">
            <v>0</v>
          </cell>
          <cell r="M25">
            <v>0</v>
          </cell>
          <cell r="N25">
            <v>0.81</v>
          </cell>
          <cell r="O25">
            <v>0.41666666666666669</v>
          </cell>
        </row>
        <row r="26">
          <cell r="B26">
            <v>0</v>
          </cell>
          <cell r="C26">
            <v>0</v>
          </cell>
          <cell r="D26">
            <v>1.3333333333333335</v>
          </cell>
          <cell r="E26">
            <v>0</v>
          </cell>
          <cell r="F26">
            <v>0</v>
          </cell>
          <cell r="G26">
            <v>0</v>
          </cell>
          <cell r="H26">
            <v>0</v>
          </cell>
          <cell r="I26">
            <v>0</v>
          </cell>
          <cell r="J26">
            <v>0</v>
          </cell>
          <cell r="K26">
            <v>0</v>
          </cell>
          <cell r="L26">
            <v>0</v>
          </cell>
          <cell r="M26">
            <v>0</v>
          </cell>
          <cell r="N26">
            <v>0.6</v>
          </cell>
          <cell r="O26">
            <v>0.45454545454545459</v>
          </cell>
        </row>
        <row r="27">
          <cell r="B27">
            <v>0</v>
          </cell>
          <cell r="C27">
            <v>0</v>
          </cell>
          <cell r="D27">
            <v>0</v>
          </cell>
          <cell r="E27">
            <v>0</v>
          </cell>
          <cell r="F27">
            <v>0</v>
          </cell>
          <cell r="G27">
            <v>0</v>
          </cell>
          <cell r="H27">
            <v>0</v>
          </cell>
          <cell r="I27">
            <v>0</v>
          </cell>
          <cell r="J27">
            <v>0</v>
          </cell>
          <cell r="K27">
            <v>0</v>
          </cell>
          <cell r="L27">
            <v>1</v>
          </cell>
          <cell r="M27">
            <v>0.12</v>
          </cell>
          <cell r="N27">
            <v>0.3</v>
          </cell>
          <cell r="O27">
            <v>0.14814814814814814</v>
          </cell>
        </row>
        <row r="28">
          <cell r="B28">
            <v>0</v>
          </cell>
          <cell r="C28">
            <v>0</v>
          </cell>
          <cell r="D28">
            <v>0</v>
          </cell>
          <cell r="E28">
            <v>0</v>
          </cell>
          <cell r="F28">
            <v>0</v>
          </cell>
          <cell r="G28">
            <v>0</v>
          </cell>
          <cell r="H28">
            <v>0</v>
          </cell>
          <cell r="I28">
            <v>0</v>
          </cell>
          <cell r="J28">
            <v>0.5</v>
          </cell>
          <cell r="K28">
            <v>0</v>
          </cell>
          <cell r="L28">
            <v>0.33333333333333337</v>
          </cell>
          <cell r="M28">
            <v>0</v>
          </cell>
          <cell r="N28">
            <v>0.4</v>
          </cell>
          <cell r="O28">
            <v>0.55555555555555558</v>
          </cell>
        </row>
        <row r="29">
          <cell r="B29">
            <v>0</v>
          </cell>
          <cell r="C29">
            <v>0</v>
          </cell>
          <cell r="D29">
            <v>0.58333333333333337</v>
          </cell>
          <cell r="E29">
            <v>0</v>
          </cell>
          <cell r="F29">
            <v>0</v>
          </cell>
          <cell r="G29">
            <v>0</v>
          </cell>
          <cell r="H29">
            <v>0</v>
          </cell>
          <cell r="I29">
            <v>0</v>
          </cell>
          <cell r="J29">
            <v>0.2857142857142857</v>
          </cell>
          <cell r="K29">
            <v>0.25</v>
          </cell>
          <cell r="L29">
            <v>0.42857142857142849</v>
          </cell>
          <cell r="M29">
            <v>0.16666666666666669</v>
          </cell>
          <cell r="N29">
            <v>0.36</v>
          </cell>
          <cell r="O29">
            <v>0.29787234042553196</v>
          </cell>
        </row>
        <row r="32">
          <cell r="B32">
            <v>0.83333333333333337</v>
          </cell>
          <cell r="C32">
            <v>0.5</v>
          </cell>
          <cell r="D32">
            <v>0.6</v>
          </cell>
          <cell r="E32">
            <v>0.16666666666666669</v>
          </cell>
          <cell r="F32">
            <v>0.33333333333333337</v>
          </cell>
          <cell r="G32">
            <v>0.1</v>
          </cell>
          <cell r="H32">
            <v>0.33333333333333331</v>
          </cell>
          <cell r="I32">
            <v>0.55555555555555558</v>
          </cell>
          <cell r="J32">
            <v>0.42857142857142849</v>
          </cell>
          <cell r="K32">
            <v>0</v>
          </cell>
          <cell r="L32">
            <v>1.5</v>
          </cell>
          <cell r="M32">
            <v>0.7142857142857143</v>
          </cell>
          <cell r="N32">
            <v>0.82</v>
          </cell>
          <cell r="O32">
            <v>0.74107142857142849</v>
          </cell>
        </row>
        <row r="33">
          <cell r="B33">
            <v>0</v>
          </cell>
          <cell r="C33">
            <v>1</v>
          </cell>
          <cell r="D33">
            <v>0</v>
          </cell>
          <cell r="E33">
            <v>0.5</v>
          </cell>
          <cell r="F33">
            <v>0.3</v>
          </cell>
          <cell r="G33">
            <v>0.6</v>
          </cell>
          <cell r="H33">
            <v>0.5</v>
          </cell>
          <cell r="I33">
            <v>0.5</v>
          </cell>
          <cell r="J33">
            <v>0.5</v>
          </cell>
          <cell r="K33">
            <v>0</v>
          </cell>
          <cell r="L33">
            <v>0.69230769230769229</v>
          </cell>
          <cell r="M33">
            <v>0.75</v>
          </cell>
          <cell r="N33">
            <v>0.49090909090909091</v>
          </cell>
          <cell r="O33">
            <v>0.43636363636363629</v>
          </cell>
        </row>
        <row r="34">
          <cell r="B34">
            <v>0.46153846153846151</v>
          </cell>
          <cell r="C34">
            <v>0.11111111111111112</v>
          </cell>
          <cell r="D34">
            <v>0.6</v>
          </cell>
          <cell r="E34">
            <v>0</v>
          </cell>
          <cell r="F34">
            <v>0</v>
          </cell>
          <cell r="G34">
            <v>0</v>
          </cell>
          <cell r="H34">
            <v>0.57692307692307687</v>
          </cell>
          <cell r="I34">
            <v>0.08</v>
          </cell>
          <cell r="J34">
            <v>0.25</v>
          </cell>
          <cell r="K34">
            <v>0</v>
          </cell>
          <cell r="L34">
            <v>0.44444444444444448</v>
          </cell>
          <cell r="M34">
            <v>1</v>
          </cell>
          <cell r="N34">
            <v>0.54</v>
          </cell>
          <cell r="O34">
            <v>0.39473684210526322</v>
          </cell>
        </row>
        <row r="35">
          <cell r="B35">
            <v>0.2</v>
          </cell>
          <cell r="C35">
            <v>0</v>
          </cell>
          <cell r="D35">
            <v>0</v>
          </cell>
          <cell r="E35">
            <v>1</v>
          </cell>
          <cell r="F35">
            <v>0.3</v>
          </cell>
          <cell r="G35">
            <v>0.5</v>
          </cell>
          <cell r="H35">
            <v>0.8</v>
          </cell>
          <cell r="I35">
            <v>0.25</v>
          </cell>
          <cell r="J35">
            <v>0</v>
          </cell>
          <cell r="K35">
            <v>0</v>
          </cell>
          <cell r="L35">
            <v>8.3333333333333343E-2</v>
          </cell>
          <cell r="M35">
            <v>0.33333333333333337</v>
          </cell>
          <cell r="N35">
            <v>0.52</v>
          </cell>
          <cell r="O35">
            <v>0.29166666666666669</v>
          </cell>
        </row>
        <row r="36">
          <cell r="B36">
            <v>0.22222222222222224</v>
          </cell>
          <cell r="C36">
            <v>0</v>
          </cell>
          <cell r="D36">
            <v>0</v>
          </cell>
          <cell r="E36">
            <v>1</v>
          </cell>
          <cell r="F36">
            <v>0.375</v>
          </cell>
          <cell r="G36">
            <v>0.5</v>
          </cell>
          <cell r="H36">
            <v>0.75</v>
          </cell>
          <cell r="I36">
            <v>0.33333333333333337</v>
          </cell>
          <cell r="J36">
            <v>0</v>
          </cell>
          <cell r="K36">
            <v>0</v>
          </cell>
          <cell r="L36">
            <v>0.18181818181818182</v>
          </cell>
          <cell r="M36">
            <v>0.5</v>
          </cell>
          <cell r="N36">
            <v>0.48</v>
          </cell>
          <cell r="O36">
            <v>0.2857142857142857</v>
          </cell>
        </row>
        <row r="37">
          <cell r="B37">
            <v>0</v>
          </cell>
          <cell r="C37">
            <v>0.5</v>
          </cell>
          <cell r="D37">
            <v>0</v>
          </cell>
          <cell r="E37">
            <v>0.21428571428571425</v>
          </cell>
          <cell r="F37">
            <v>0.25</v>
          </cell>
          <cell r="G37">
            <v>0.5</v>
          </cell>
          <cell r="H37">
            <v>0.53333333333333333</v>
          </cell>
          <cell r="I37">
            <v>0</v>
          </cell>
          <cell r="J37">
            <v>0.33333333333333337</v>
          </cell>
          <cell r="K37">
            <v>1</v>
          </cell>
          <cell r="L37">
            <v>0.8</v>
          </cell>
          <cell r="M37">
            <v>0.5</v>
          </cell>
          <cell r="N37">
            <v>0.49</v>
          </cell>
          <cell r="O37">
            <v>0.41666666666666663</v>
          </cell>
        </row>
        <row r="38">
          <cell r="B38">
            <v>0</v>
          </cell>
          <cell r="C38">
            <v>0</v>
          </cell>
          <cell r="D38">
            <v>0.2857142857142857</v>
          </cell>
          <cell r="E38">
            <v>0.2857142857142857</v>
          </cell>
          <cell r="F38">
            <v>0.2857142857142857</v>
          </cell>
          <cell r="G38">
            <v>0.33333333333333337</v>
          </cell>
          <cell r="H38">
            <v>0</v>
          </cell>
          <cell r="I38">
            <v>0</v>
          </cell>
          <cell r="J38">
            <v>0.11111111111111112</v>
          </cell>
          <cell r="K38">
            <v>0</v>
          </cell>
          <cell r="L38">
            <v>1</v>
          </cell>
          <cell r="M38">
            <v>0</v>
          </cell>
          <cell r="N38">
            <v>0.4</v>
          </cell>
          <cell r="O38">
            <v>0.26785714285714285</v>
          </cell>
        </row>
        <row r="39">
          <cell r="B39">
            <v>0.42857142857142849</v>
          </cell>
          <cell r="C39">
            <v>0.33333333333333337</v>
          </cell>
          <cell r="D39">
            <v>0.5</v>
          </cell>
          <cell r="E39">
            <v>0.2857142857142857</v>
          </cell>
          <cell r="F39">
            <v>0.33333333333333337</v>
          </cell>
          <cell r="G39">
            <v>0.4</v>
          </cell>
          <cell r="H39">
            <v>0.5</v>
          </cell>
          <cell r="I39">
            <v>0.16666666666666669</v>
          </cell>
          <cell r="J39">
            <v>0.2</v>
          </cell>
          <cell r="K39">
            <v>0</v>
          </cell>
          <cell r="L39">
            <v>0.83333333333333337</v>
          </cell>
          <cell r="M39">
            <v>0.75</v>
          </cell>
          <cell r="N39">
            <v>0.54061447811447816</v>
          </cell>
          <cell r="O39">
            <v>0.46052631578947367</v>
          </cell>
        </row>
        <row r="42">
          <cell r="B42">
            <v>1.6666666666666667</v>
          </cell>
          <cell r="C42">
            <v>1.3333333333333335</v>
          </cell>
          <cell r="D42">
            <v>1.25</v>
          </cell>
          <cell r="E42">
            <v>3.4</v>
          </cell>
          <cell r="F42">
            <v>3</v>
          </cell>
          <cell r="G42">
            <v>2.5</v>
          </cell>
          <cell r="H42">
            <v>2.5</v>
          </cell>
          <cell r="I42">
            <v>1.1111111111111112</v>
          </cell>
          <cell r="J42">
            <v>2.5</v>
          </cell>
          <cell r="K42">
            <v>2.4</v>
          </cell>
          <cell r="L42">
            <v>3.5</v>
          </cell>
          <cell r="M42">
            <v>2.5</v>
          </cell>
          <cell r="N42">
            <v>2.44</v>
          </cell>
          <cell r="O42">
            <v>2.2641509433962264</v>
          </cell>
        </row>
        <row r="43">
          <cell r="B43">
            <v>4.5</v>
          </cell>
          <cell r="C43">
            <v>3</v>
          </cell>
          <cell r="D43">
            <v>3.666666666666667</v>
          </cell>
          <cell r="E43">
            <v>3</v>
          </cell>
          <cell r="F43">
            <v>4</v>
          </cell>
          <cell r="G43">
            <v>3</v>
          </cell>
          <cell r="H43">
            <v>2</v>
          </cell>
          <cell r="I43">
            <v>3.5</v>
          </cell>
          <cell r="J43">
            <v>2.5</v>
          </cell>
          <cell r="K43">
            <v>4.5</v>
          </cell>
          <cell r="L43">
            <v>3.5</v>
          </cell>
          <cell r="M43">
            <v>1.6666666666666667</v>
          </cell>
          <cell r="N43">
            <v>2.44</v>
          </cell>
          <cell r="O43">
            <v>3.1666666666666665</v>
          </cell>
        </row>
        <row r="44">
          <cell r="B44">
            <v>4</v>
          </cell>
          <cell r="C44">
            <v>3.5</v>
          </cell>
          <cell r="D44">
            <v>3.666666666666667</v>
          </cell>
          <cell r="E44">
            <v>3.3333333333333335</v>
          </cell>
          <cell r="F44">
            <v>3.5</v>
          </cell>
          <cell r="G44">
            <v>2</v>
          </cell>
          <cell r="H44">
            <v>3</v>
          </cell>
          <cell r="I44">
            <v>3.4</v>
          </cell>
          <cell r="J44">
            <v>1.714285714285714</v>
          </cell>
          <cell r="K44">
            <v>1.5</v>
          </cell>
          <cell r="L44">
            <v>4.75</v>
          </cell>
          <cell r="M44">
            <v>2.6</v>
          </cell>
          <cell r="N44">
            <v>2.44</v>
          </cell>
          <cell r="O44">
            <v>2.9387755102040818</v>
          </cell>
        </row>
        <row r="45">
          <cell r="B45">
            <v>1.75</v>
          </cell>
          <cell r="C45">
            <v>2</v>
          </cell>
          <cell r="D45">
            <v>2.3333333333333335</v>
          </cell>
          <cell r="E45">
            <v>1.5</v>
          </cell>
          <cell r="F45">
            <v>3.5</v>
          </cell>
          <cell r="G45">
            <v>4</v>
          </cell>
          <cell r="H45">
            <v>1.8</v>
          </cell>
          <cell r="I45">
            <v>2.3333333333333335</v>
          </cell>
          <cell r="J45">
            <v>1.6</v>
          </cell>
          <cell r="K45">
            <v>1.5</v>
          </cell>
          <cell r="L45">
            <v>2</v>
          </cell>
          <cell r="M45">
            <v>1.6</v>
          </cell>
          <cell r="N45">
            <v>2.44</v>
          </cell>
          <cell r="O45">
            <v>1.9318181818181817</v>
          </cell>
        </row>
        <row r="46">
          <cell r="B46">
            <v>1.5</v>
          </cell>
          <cell r="C46">
            <v>1.5</v>
          </cell>
          <cell r="D46">
            <v>3</v>
          </cell>
          <cell r="E46">
            <v>1.6666666666666667</v>
          </cell>
          <cell r="F46">
            <v>3</v>
          </cell>
          <cell r="G46">
            <v>3</v>
          </cell>
          <cell r="H46">
            <v>2</v>
          </cell>
          <cell r="I46">
            <v>3</v>
          </cell>
          <cell r="J46">
            <v>1.75</v>
          </cell>
          <cell r="K46">
            <v>1.4</v>
          </cell>
          <cell r="L46">
            <v>2</v>
          </cell>
          <cell r="M46">
            <v>1.75</v>
          </cell>
          <cell r="N46">
            <v>2.44</v>
          </cell>
          <cell r="O46">
            <v>1.9444444444444444</v>
          </cell>
        </row>
        <row r="47">
          <cell r="B47">
            <v>4.666666666666667</v>
          </cell>
          <cell r="C47">
            <v>3</v>
          </cell>
          <cell r="D47">
            <v>2.5</v>
          </cell>
          <cell r="E47">
            <v>2.3333333333333335</v>
          </cell>
          <cell r="F47">
            <v>3</v>
          </cell>
          <cell r="G47">
            <v>2.666666666666667</v>
          </cell>
          <cell r="H47">
            <v>4</v>
          </cell>
          <cell r="I47">
            <v>3</v>
          </cell>
          <cell r="J47">
            <v>1.5</v>
          </cell>
          <cell r="K47">
            <v>2</v>
          </cell>
          <cell r="L47">
            <v>2</v>
          </cell>
          <cell r="M47">
            <v>1.8333333333333335</v>
          </cell>
          <cell r="N47">
            <v>2.44</v>
          </cell>
          <cell r="O47">
            <v>2.7</v>
          </cell>
        </row>
        <row r="48">
          <cell r="B48">
            <v>3.5</v>
          </cell>
          <cell r="C48">
            <v>2.666666666666667</v>
          </cell>
          <cell r="D48">
            <v>1.5</v>
          </cell>
          <cell r="E48">
            <v>3</v>
          </cell>
          <cell r="F48">
            <v>1.5</v>
          </cell>
          <cell r="G48">
            <v>2</v>
          </cell>
          <cell r="H48">
            <v>4</v>
          </cell>
          <cell r="I48">
            <v>2</v>
          </cell>
          <cell r="J48">
            <v>4</v>
          </cell>
          <cell r="K48">
            <v>1.5</v>
          </cell>
          <cell r="L48">
            <v>2.666666666666667</v>
          </cell>
          <cell r="M48">
            <v>3.3333333333333335</v>
          </cell>
          <cell r="N48">
            <v>2.44</v>
          </cell>
          <cell r="O48">
            <v>2.8148148148148149</v>
          </cell>
        </row>
        <row r="49">
          <cell r="B49">
            <v>3.3333333333333335</v>
          </cell>
          <cell r="C49">
            <v>2.3333333333333335</v>
          </cell>
          <cell r="D49">
            <v>2.3333333333333335</v>
          </cell>
          <cell r="E49">
            <v>2.666666666666667</v>
          </cell>
          <cell r="F49">
            <v>3.5</v>
          </cell>
          <cell r="G49">
            <v>3.5</v>
          </cell>
          <cell r="H49">
            <v>3</v>
          </cell>
          <cell r="I49">
            <v>2.5</v>
          </cell>
          <cell r="J49">
            <v>2.2000000000000002</v>
          </cell>
          <cell r="K49">
            <v>2</v>
          </cell>
          <cell r="L49">
            <v>3.3333333333333335</v>
          </cell>
          <cell r="M49">
            <v>2.25</v>
          </cell>
          <cell r="N49">
            <v>2.44</v>
          </cell>
          <cell r="O49">
            <v>2.6153846153846154</v>
          </cell>
        </row>
        <row r="52">
          <cell r="B52">
            <v>2.1136363636363638</v>
          </cell>
          <cell r="C52">
            <v>1.7285714285714286</v>
          </cell>
          <cell r="D52">
            <v>1.8383838383838385</v>
          </cell>
          <cell r="E52">
            <v>1.6304347826086956</v>
          </cell>
          <cell r="F52">
            <v>1.3555555555555554</v>
          </cell>
          <cell r="G52">
            <v>1.4193548387096775</v>
          </cell>
          <cell r="H52">
            <v>1.4141414141414141</v>
          </cell>
          <cell r="I52">
            <v>1.6428571428571428</v>
          </cell>
          <cell r="J52">
            <v>1.7571428571428573</v>
          </cell>
          <cell r="K52">
            <v>1.1599999999999999</v>
          </cell>
          <cell r="L52">
            <v>1.9375</v>
          </cell>
          <cell r="M52">
            <v>2.1176470588235294</v>
          </cell>
          <cell r="N52">
            <v>1.27</v>
          </cell>
          <cell r="O52">
            <v>1.7251461988304093</v>
          </cell>
        </row>
        <row r="53">
          <cell r="B53">
            <v>1.6190476190476191</v>
          </cell>
          <cell r="C53">
            <v>1.4583333333333333</v>
          </cell>
          <cell r="D53">
            <v>1.6231884057971018</v>
          </cell>
          <cell r="E53">
            <v>1.4285714285714286</v>
          </cell>
          <cell r="F53">
            <v>1.5</v>
          </cell>
          <cell r="G53">
            <v>1.5588235294117647</v>
          </cell>
          <cell r="H53">
            <v>1.5869565217391304</v>
          </cell>
          <cell r="I53">
            <v>1.7058823529411762</v>
          </cell>
          <cell r="J53">
            <v>1.4090909090909092</v>
          </cell>
          <cell r="K53">
            <v>1.2894736842105263</v>
          </cell>
          <cell r="L53">
            <v>2.046153846153846</v>
          </cell>
          <cell r="M53">
            <v>1.6153846153846154</v>
          </cell>
          <cell r="N53">
            <v>1.27</v>
          </cell>
          <cell r="O53">
            <v>1.6017543859649124</v>
          </cell>
        </row>
        <row r="54">
          <cell r="B54">
            <v>1.3272727272727272</v>
          </cell>
          <cell r="C54">
            <v>1.2121212121212122</v>
          </cell>
          <cell r="D54">
            <v>1.7592592592592591</v>
          </cell>
          <cell r="E54">
            <v>1.2857142857142856</v>
          </cell>
          <cell r="F54">
            <v>1.2142857142857142</v>
          </cell>
          <cell r="G54">
            <v>1.32</v>
          </cell>
          <cell r="H54">
            <v>1.161290322580645</v>
          </cell>
          <cell r="I54">
            <v>1.35</v>
          </cell>
          <cell r="J54">
            <v>1.1481481481481481</v>
          </cell>
          <cell r="K54">
            <v>1.05</v>
          </cell>
          <cell r="L54">
            <v>1.4583333333333333</v>
          </cell>
          <cell r="M54">
            <v>1.2884615384615385</v>
          </cell>
          <cell r="N54">
            <v>1.27</v>
          </cell>
          <cell r="O54">
            <v>1.3357314148681056</v>
          </cell>
        </row>
        <row r="55">
          <cell r="B55">
            <v>1.6896551724137931</v>
          </cell>
          <cell r="C55">
            <v>1.5</v>
          </cell>
          <cell r="D55">
            <v>1.5428571428571431</v>
          </cell>
          <cell r="E55">
            <v>1.1428571428571428</v>
          </cell>
          <cell r="F55">
            <v>1.4666666666666668</v>
          </cell>
          <cell r="G55">
            <v>1.357142857142857</v>
          </cell>
          <cell r="H55">
            <v>1.5</v>
          </cell>
          <cell r="I55">
            <v>1.3125</v>
          </cell>
          <cell r="J55">
            <v>1.2222222222222221</v>
          </cell>
          <cell r="K55">
            <v>1.2</v>
          </cell>
          <cell r="L55">
            <v>1.6923076923076923</v>
          </cell>
          <cell r="M55">
            <v>1.4285714285714286</v>
          </cell>
          <cell r="N55">
            <v>1.27</v>
          </cell>
          <cell r="O55">
            <v>1.4580152671755724</v>
          </cell>
        </row>
        <row r="56">
          <cell r="B56">
            <v>1.6666666666666667</v>
          </cell>
          <cell r="C56">
            <v>1.5714285714285714</v>
          </cell>
          <cell r="D56">
            <v>1.5714285714285714</v>
          </cell>
          <cell r="E56">
            <v>1.1818181818181819</v>
          </cell>
          <cell r="F56">
            <v>1.5</v>
          </cell>
          <cell r="G56">
            <v>1.3333333333333335</v>
          </cell>
          <cell r="H56">
            <v>1.4761904761904763</v>
          </cell>
          <cell r="I56">
            <v>1.3076923076923077</v>
          </cell>
          <cell r="J56">
            <v>1.2272727272727273</v>
          </cell>
          <cell r="K56">
            <v>1.25</v>
          </cell>
          <cell r="L56">
            <v>1.7142857142857142</v>
          </cell>
          <cell r="M56">
            <v>2.3214285714285712</v>
          </cell>
          <cell r="N56">
            <v>1.27</v>
          </cell>
          <cell r="O56">
            <v>1.5688073394495412</v>
          </cell>
        </row>
        <row r="57">
          <cell r="B57">
            <v>1.4528301886792452</v>
          </cell>
          <cell r="C57">
            <v>1.5</v>
          </cell>
          <cell r="D57">
            <v>1.4772727272727273</v>
          </cell>
          <cell r="E57">
            <v>1</v>
          </cell>
          <cell r="F57">
            <v>1.3125</v>
          </cell>
          <cell r="G57">
            <v>1.2432432432432432</v>
          </cell>
          <cell r="H57">
            <v>1.4761904761904763</v>
          </cell>
          <cell r="I57">
            <v>1.4285714285714286</v>
          </cell>
          <cell r="J57">
            <v>1.3225806451612903</v>
          </cell>
          <cell r="K57">
            <v>1.4545454545454546</v>
          </cell>
          <cell r="L57">
            <v>1.6857142857142857</v>
          </cell>
          <cell r="M57">
            <v>1.75</v>
          </cell>
          <cell r="N57">
            <v>1.27</v>
          </cell>
          <cell r="O57">
            <v>1.4553775743707094</v>
          </cell>
        </row>
        <row r="58">
          <cell r="B58">
            <v>1.4745762711864407</v>
          </cell>
          <cell r="C58">
            <v>1.4516129032258065</v>
          </cell>
          <cell r="D58">
            <v>1.2641509433962264</v>
          </cell>
          <cell r="E58">
            <v>1.3846153846153846</v>
          </cell>
          <cell r="F58">
            <v>1.4</v>
          </cell>
          <cell r="G58">
            <v>1.2608695652173911</v>
          </cell>
          <cell r="H58">
            <v>1.2666666666666666</v>
          </cell>
          <cell r="I58">
            <v>0.93548387096774188</v>
          </cell>
          <cell r="J58">
            <v>1.25</v>
          </cell>
          <cell r="K58">
            <v>1.2666666666666668</v>
          </cell>
          <cell r="L58">
            <v>1.6136363636363635</v>
          </cell>
          <cell r="M58">
            <v>1.2264150943396226</v>
          </cell>
          <cell r="N58">
            <v>1.27</v>
          </cell>
          <cell r="O58">
            <v>1.3198198198198199</v>
          </cell>
        </row>
        <row r="59">
          <cell r="B59">
            <v>1.6428571428571428</v>
          </cell>
          <cell r="C59">
            <v>1.5135135135135136</v>
          </cell>
          <cell r="D59">
            <v>1.5964912280701757</v>
          </cell>
          <cell r="E59">
            <v>1.3333333333333335</v>
          </cell>
          <cell r="F59">
            <v>1.3703703703703702</v>
          </cell>
          <cell r="G59">
            <v>1.375</v>
          </cell>
          <cell r="H59">
            <v>1.392156862745098</v>
          </cell>
          <cell r="I59">
            <v>1.4285714285714286</v>
          </cell>
          <cell r="J59">
            <v>1.3947368421052633</v>
          </cell>
          <cell r="K59">
            <v>1.25</v>
          </cell>
          <cell r="L59">
            <v>1.7708333333333333</v>
          </cell>
          <cell r="M59">
            <v>1.7213114754098362</v>
          </cell>
          <cell r="N59">
            <v>1.27</v>
          </cell>
          <cell r="O59">
            <v>1.5279503105590062</v>
          </cell>
        </row>
      </sheetData>
      <sheetData sheetId="51" refreshError="1"/>
      <sheetData sheetId="52" refreshError="1">
        <row r="21">
          <cell r="B21" t="str">
            <v>Evolução DEC Conjunto Aeroporto</v>
          </cell>
        </row>
        <row r="22">
          <cell r="B22" t="str">
            <v>CONSUM</v>
          </cell>
          <cell r="C22" t="str">
            <v>TOTAL</v>
          </cell>
          <cell r="D22" t="str">
            <v>NPROG</v>
          </cell>
          <cell r="E22" t="str">
            <v>PROG</v>
          </cell>
          <cell r="F22" t="str">
            <v>SUBT INT</v>
          </cell>
          <cell r="G22" t="str">
            <v>SUBT EXT</v>
          </cell>
          <cell r="H22" t="str">
            <v>Padrão Mensal = 2,5</v>
          </cell>
          <cell r="I22" t="str">
            <v>Padrão Trimestral = 4,8</v>
          </cell>
          <cell r="J22" t="str">
            <v>Padrão Anual = 8</v>
          </cell>
        </row>
        <row r="23">
          <cell r="B23">
            <v>159995</v>
          </cell>
          <cell r="C23">
            <v>0.2132</v>
          </cell>
          <cell r="D23">
            <v>6.3299999999999995E-2</v>
          </cell>
          <cell r="E23">
            <v>0.123</v>
          </cell>
          <cell r="F23">
            <v>2.6800000000000001E-2</v>
          </cell>
          <cell r="G23">
            <v>0</v>
          </cell>
          <cell r="H23">
            <v>2.5</v>
          </cell>
          <cell r="I23">
            <v>4.8</v>
          </cell>
          <cell r="J23">
            <v>8</v>
          </cell>
        </row>
        <row r="24">
          <cell r="B24">
            <v>159995</v>
          </cell>
          <cell r="C24">
            <v>0.72670000000000001</v>
          </cell>
          <cell r="D24">
            <v>0.58979999999999999</v>
          </cell>
          <cell r="E24">
            <v>0.12529999999999999</v>
          </cell>
          <cell r="F24">
            <v>1.15E-2</v>
          </cell>
          <cell r="G24">
            <v>0</v>
          </cell>
          <cell r="H24">
            <v>2.5</v>
          </cell>
          <cell r="I24">
            <v>4.8</v>
          </cell>
          <cell r="J24">
            <v>8</v>
          </cell>
        </row>
        <row r="25">
          <cell r="B25">
            <v>159995</v>
          </cell>
          <cell r="C25">
            <v>0.55220000000000002</v>
          </cell>
          <cell r="D25">
            <v>0.49390000000000001</v>
          </cell>
          <cell r="E25">
            <v>5.8299999999999998E-2</v>
          </cell>
          <cell r="F25">
            <v>0</v>
          </cell>
          <cell r="G25">
            <v>0</v>
          </cell>
          <cell r="H25">
            <v>2.5</v>
          </cell>
          <cell r="I25">
            <v>4.8</v>
          </cell>
          <cell r="J25">
            <v>8</v>
          </cell>
        </row>
        <row r="26">
          <cell r="B26">
            <v>159995</v>
          </cell>
          <cell r="C26">
            <v>1.4921</v>
          </cell>
          <cell r="D26">
            <v>1.147</v>
          </cell>
          <cell r="E26">
            <v>0.30659999999999998</v>
          </cell>
          <cell r="F26">
            <v>3.8300000000000001E-2</v>
          </cell>
          <cell r="G26">
            <v>0</v>
          </cell>
          <cell r="H26">
            <v>2.5</v>
          </cell>
          <cell r="I26">
            <v>4.8</v>
          </cell>
          <cell r="J26">
            <v>8</v>
          </cell>
        </row>
        <row r="27">
          <cell r="B27">
            <v>159995</v>
          </cell>
          <cell r="C27">
            <v>0.77170000000000005</v>
          </cell>
          <cell r="D27">
            <v>0.47010000000000002</v>
          </cell>
          <cell r="E27">
            <v>0.30159999999999998</v>
          </cell>
          <cell r="F27">
            <v>0</v>
          </cell>
          <cell r="G27">
            <v>0</v>
          </cell>
          <cell r="H27">
            <v>2.5</v>
          </cell>
          <cell r="I27">
            <v>4.8</v>
          </cell>
          <cell r="J27">
            <v>8</v>
          </cell>
        </row>
        <row r="28">
          <cell r="B28">
            <v>159995</v>
          </cell>
          <cell r="C28">
            <v>0.379</v>
          </cell>
          <cell r="D28">
            <v>0.32969999999999999</v>
          </cell>
          <cell r="E28">
            <v>4.9200000000000001E-2</v>
          </cell>
          <cell r="F28">
            <v>0</v>
          </cell>
          <cell r="G28">
            <v>0</v>
          </cell>
          <cell r="H28">
            <v>2.5</v>
          </cell>
          <cell r="I28">
            <v>4.8</v>
          </cell>
          <cell r="J28">
            <v>8</v>
          </cell>
        </row>
        <row r="29">
          <cell r="B29">
            <v>159004</v>
          </cell>
          <cell r="C29">
            <v>0.1268</v>
          </cell>
          <cell r="D29">
            <v>4.8099999999999997E-2</v>
          </cell>
          <cell r="E29">
            <v>7.8700000000000006E-2</v>
          </cell>
          <cell r="F29">
            <v>0</v>
          </cell>
          <cell r="G29">
            <v>0</v>
          </cell>
          <cell r="H29">
            <v>2.5</v>
          </cell>
          <cell r="I29">
            <v>4.8</v>
          </cell>
          <cell r="J29">
            <v>8</v>
          </cell>
        </row>
        <row r="30">
          <cell r="B30">
            <v>159665</v>
          </cell>
          <cell r="C30">
            <v>1.2794000000000001</v>
          </cell>
          <cell r="D30">
            <v>0.84940000000000004</v>
          </cell>
          <cell r="E30">
            <v>0.4299</v>
          </cell>
          <cell r="F30">
            <v>0</v>
          </cell>
          <cell r="G30">
            <v>0</v>
          </cell>
          <cell r="H30">
            <v>2.5</v>
          </cell>
          <cell r="I30">
            <v>4.8</v>
          </cell>
          <cell r="J30">
            <v>8</v>
          </cell>
        </row>
        <row r="31">
          <cell r="B31">
            <v>161745</v>
          </cell>
          <cell r="C31">
            <v>0.30669999999999997</v>
          </cell>
          <cell r="D31">
            <v>0.22489999999999999</v>
          </cell>
          <cell r="E31">
            <v>8.1900000000000001E-2</v>
          </cell>
          <cell r="F31">
            <v>0</v>
          </cell>
          <cell r="G31">
            <v>0</v>
          </cell>
          <cell r="H31">
            <v>2.5</v>
          </cell>
          <cell r="I31">
            <v>4.8</v>
          </cell>
          <cell r="J31">
            <v>8</v>
          </cell>
        </row>
        <row r="32">
          <cell r="B32">
            <v>160636</v>
          </cell>
          <cell r="C32">
            <v>0.2316</v>
          </cell>
          <cell r="D32">
            <v>0.14249999999999999</v>
          </cell>
          <cell r="E32">
            <v>8.9099999999999999E-2</v>
          </cell>
          <cell r="F32">
            <v>0</v>
          </cell>
          <cell r="G32">
            <v>0</v>
          </cell>
          <cell r="H32">
            <v>2.5</v>
          </cell>
          <cell r="I32">
            <v>4.8</v>
          </cell>
          <cell r="J32">
            <v>8</v>
          </cell>
        </row>
        <row r="33">
          <cell r="B33">
            <v>160032</v>
          </cell>
          <cell r="C33">
            <v>0.17330000000000001</v>
          </cell>
          <cell r="D33">
            <v>0.14849999999999999</v>
          </cell>
          <cell r="E33">
            <v>2.4799999999999999E-2</v>
          </cell>
          <cell r="F33">
            <v>0</v>
          </cell>
          <cell r="G33">
            <v>0</v>
          </cell>
          <cell r="H33">
            <v>2.5</v>
          </cell>
          <cell r="I33">
            <v>4.8</v>
          </cell>
          <cell r="J33">
            <v>8</v>
          </cell>
        </row>
        <row r="34">
          <cell r="B34">
            <v>160804</v>
          </cell>
          <cell r="C34">
            <v>0.71230000000000004</v>
          </cell>
          <cell r="D34">
            <v>0.51639999999999997</v>
          </cell>
          <cell r="E34">
            <v>0.1961</v>
          </cell>
          <cell r="F34">
            <v>0</v>
          </cell>
          <cell r="G34">
            <v>0</v>
          </cell>
          <cell r="H34">
            <v>2.5</v>
          </cell>
          <cell r="I34">
            <v>4.8</v>
          </cell>
          <cell r="J34">
            <v>8</v>
          </cell>
        </row>
        <row r="35">
          <cell r="B35">
            <v>159787</v>
          </cell>
          <cell r="C35">
            <v>0.98299999999999998</v>
          </cell>
          <cell r="D35">
            <v>0.81379999999999997</v>
          </cell>
          <cell r="E35">
            <v>0.1215</v>
          </cell>
          <cell r="F35">
            <v>4.7699999999999999E-2</v>
          </cell>
          <cell r="G35">
            <v>0</v>
          </cell>
          <cell r="H35">
            <v>2.5</v>
          </cell>
          <cell r="I35">
            <v>4.8</v>
          </cell>
          <cell r="J35">
            <v>8</v>
          </cell>
        </row>
        <row r="36">
          <cell r="B36">
            <v>159181</v>
          </cell>
          <cell r="C36">
            <v>0.73929999999999996</v>
          </cell>
          <cell r="D36">
            <v>0.43630000000000002</v>
          </cell>
          <cell r="E36">
            <v>0.1618</v>
          </cell>
          <cell r="F36">
            <v>0.14119999999999999</v>
          </cell>
          <cell r="G36">
            <v>0</v>
          </cell>
          <cell r="H36">
            <v>2.5</v>
          </cell>
          <cell r="I36">
            <v>4.8</v>
          </cell>
          <cell r="J36">
            <v>8</v>
          </cell>
        </row>
        <row r="37">
          <cell r="B37">
            <v>162473</v>
          </cell>
          <cell r="C37">
            <v>0.50670000000000004</v>
          </cell>
          <cell r="D37">
            <v>0.38590000000000002</v>
          </cell>
          <cell r="E37">
            <v>5.8799999999999998E-2</v>
          </cell>
          <cell r="F37">
            <v>6.2E-2</v>
          </cell>
          <cell r="G37">
            <v>0</v>
          </cell>
          <cell r="H37">
            <v>2.5</v>
          </cell>
          <cell r="I37">
            <v>4.8</v>
          </cell>
          <cell r="J37">
            <v>8</v>
          </cell>
        </row>
        <row r="38">
          <cell r="B38">
            <v>160480</v>
          </cell>
          <cell r="C38">
            <v>2.2250999999999999</v>
          </cell>
          <cell r="D38">
            <v>1.6336999999999999</v>
          </cell>
          <cell r="E38">
            <v>0.34100000000000003</v>
          </cell>
          <cell r="F38">
            <v>0.25030000000000002</v>
          </cell>
          <cell r="G38">
            <v>0</v>
          </cell>
          <cell r="I38">
            <v>4.8</v>
          </cell>
          <cell r="J38">
            <v>8</v>
          </cell>
        </row>
        <row r="39">
          <cell r="B39">
            <v>160236</v>
          </cell>
          <cell r="C39">
            <v>5.7079000000000004</v>
          </cell>
          <cell r="D39">
            <v>4.1459999999999999</v>
          </cell>
          <cell r="E39">
            <v>1.2727999999999999</v>
          </cell>
          <cell r="F39">
            <v>0.28889999999999999</v>
          </cell>
          <cell r="G39">
            <v>0</v>
          </cell>
          <cell r="J39">
            <v>8</v>
          </cell>
        </row>
        <row r="41">
          <cell r="B41" t="str">
            <v>Evolução DEC Conjunto Aricanduva</v>
          </cell>
          <cell r="F41" t="str">
            <v xml:space="preserve"> Janeiro/2006</v>
          </cell>
          <cell r="G41">
            <v>0</v>
          </cell>
          <cell r="H41" t="str">
            <v>Fevereiro/2006</v>
          </cell>
          <cell r="I41">
            <v>0</v>
          </cell>
          <cell r="J41" t="str">
            <v>Março/2006</v>
          </cell>
        </row>
        <row r="42">
          <cell r="B42" t="str">
            <v>CONSUM</v>
          </cell>
          <cell r="C42" t="str">
            <v>TOTAL</v>
          </cell>
          <cell r="D42" t="str">
            <v>NPROG</v>
          </cell>
          <cell r="E42" t="str">
            <v>PROG</v>
          </cell>
          <cell r="F42" t="str">
            <v>SUBT INT</v>
          </cell>
          <cell r="G42" t="str">
            <v>SUBT EXT</v>
          </cell>
          <cell r="H42" t="str">
            <v>Padrão Mensal = 3</v>
          </cell>
          <cell r="I42" t="str">
            <v>Padrão Trimestral = 6</v>
          </cell>
          <cell r="J42" t="str">
            <v>Padrão Anual = 10</v>
          </cell>
        </row>
        <row r="43">
          <cell r="B43">
            <v>73423</v>
          </cell>
          <cell r="C43">
            <v>0.43319999999999997</v>
          </cell>
          <cell r="D43">
            <v>0.4052</v>
          </cell>
          <cell r="E43">
            <v>2.8000000000000001E-2</v>
          </cell>
          <cell r="F43">
            <v>0</v>
          </cell>
          <cell r="G43">
            <v>0</v>
          </cell>
          <cell r="H43">
            <v>3</v>
          </cell>
          <cell r="I43">
            <v>6</v>
          </cell>
          <cell r="J43">
            <v>10</v>
          </cell>
        </row>
        <row r="44">
          <cell r="B44">
            <v>73264</v>
          </cell>
          <cell r="C44">
            <v>0.35830000000000001</v>
          </cell>
          <cell r="D44">
            <v>0.23219999999999999</v>
          </cell>
          <cell r="E44">
            <v>0.1168</v>
          </cell>
          <cell r="F44">
            <v>9.2999999999999992E-3</v>
          </cell>
          <cell r="G44">
            <v>0</v>
          </cell>
          <cell r="H44">
            <v>3</v>
          </cell>
          <cell r="I44">
            <v>6</v>
          </cell>
          <cell r="J44">
            <v>10</v>
          </cell>
        </row>
        <row r="45">
          <cell r="B45">
            <v>73175</v>
          </cell>
          <cell r="C45">
            <v>0.28410000000000002</v>
          </cell>
          <cell r="D45">
            <v>0.1016</v>
          </cell>
          <cell r="E45">
            <v>0.159</v>
          </cell>
          <cell r="F45">
            <v>2.3400000000000001E-2</v>
          </cell>
          <cell r="G45">
            <v>0</v>
          </cell>
          <cell r="H45">
            <v>3</v>
          </cell>
          <cell r="I45">
            <v>6</v>
          </cell>
          <cell r="J45">
            <v>10</v>
          </cell>
        </row>
        <row r="46">
          <cell r="B46">
            <v>73287</v>
          </cell>
          <cell r="C46">
            <v>1.0759000000000001</v>
          </cell>
          <cell r="D46">
            <v>0.73950000000000005</v>
          </cell>
          <cell r="E46">
            <v>0.30359999999999998</v>
          </cell>
          <cell r="F46">
            <v>3.27E-2</v>
          </cell>
          <cell r="G46">
            <v>0</v>
          </cell>
          <cell r="H46">
            <v>3</v>
          </cell>
          <cell r="I46">
            <v>6</v>
          </cell>
          <cell r="J46">
            <v>10</v>
          </cell>
        </row>
        <row r="47">
          <cell r="B47">
            <v>73233</v>
          </cell>
          <cell r="C47">
            <v>0.96230000000000004</v>
          </cell>
          <cell r="D47">
            <v>9.8799999999999999E-2</v>
          </cell>
          <cell r="E47">
            <v>0.86350000000000005</v>
          </cell>
          <cell r="F47">
            <v>0</v>
          </cell>
          <cell r="G47">
            <v>0</v>
          </cell>
          <cell r="H47">
            <v>3</v>
          </cell>
          <cell r="I47">
            <v>6</v>
          </cell>
          <cell r="J47">
            <v>10</v>
          </cell>
        </row>
        <row r="48">
          <cell r="B48">
            <v>73233</v>
          </cell>
          <cell r="C48">
            <v>0.91190000000000004</v>
          </cell>
          <cell r="D48">
            <v>0.33150000000000002</v>
          </cell>
          <cell r="E48">
            <v>0.55120000000000002</v>
          </cell>
          <cell r="F48">
            <v>2.92E-2</v>
          </cell>
          <cell r="G48">
            <v>0</v>
          </cell>
          <cell r="H48">
            <v>3</v>
          </cell>
          <cell r="I48">
            <v>6</v>
          </cell>
          <cell r="J48">
            <v>10</v>
          </cell>
        </row>
        <row r="49">
          <cell r="B49">
            <v>73101</v>
          </cell>
          <cell r="C49">
            <v>0.4456</v>
          </cell>
          <cell r="D49">
            <v>0.38929999999999998</v>
          </cell>
          <cell r="E49">
            <v>5.6300000000000003E-2</v>
          </cell>
          <cell r="F49">
            <v>0</v>
          </cell>
          <cell r="G49">
            <v>0</v>
          </cell>
          <cell r="H49">
            <v>3</v>
          </cell>
          <cell r="I49">
            <v>6</v>
          </cell>
          <cell r="J49">
            <v>10</v>
          </cell>
        </row>
        <row r="50">
          <cell r="B50">
            <v>73189</v>
          </cell>
          <cell r="C50">
            <v>2.3203999999999998</v>
          </cell>
          <cell r="D50">
            <v>0.81940000000000002</v>
          </cell>
          <cell r="E50">
            <v>1.4718</v>
          </cell>
          <cell r="F50">
            <v>2.92E-2</v>
          </cell>
          <cell r="G50">
            <v>0</v>
          </cell>
          <cell r="H50">
            <v>3</v>
          </cell>
          <cell r="I50">
            <v>6</v>
          </cell>
          <cell r="J50">
            <v>10</v>
          </cell>
        </row>
        <row r="51">
          <cell r="B51">
            <v>74156</v>
          </cell>
          <cell r="C51">
            <v>0.60260000000000002</v>
          </cell>
          <cell r="D51">
            <v>0.29880000000000001</v>
          </cell>
          <cell r="E51">
            <v>8.0500000000000002E-2</v>
          </cell>
          <cell r="F51">
            <v>0.22320000000000001</v>
          </cell>
          <cell r="G51">
            <v>0</v>
          </cell>
          <cell r="H51">
            <v>3</v>
          </cell>
          <cell r="I51">
            <v>6</v>
          </cell>
          <cell r="J51">
            <v>10</v>
          </cell>
        </row>
        <row r="52">
          <cell r="B52">
            <v>74221</v>
          </cell>
          <cell r="C52">
            <v>0.48039999999999999</v>
          </cell>
          <cell r="D52">
            <v>0.29780000000000001</v>
          </cell>
          <cell r="E52">
            <v>0.1825</v>
          </cell>
          <cell r="F52">
            <v>0</v>
          </cell>
          <cell r="G52">
            <v>0</v>
          </cell>
          <cell r="H52">
            <v>3</v>
          </cell>
          <cell r="I52">
            <v>6</v>
          </cell>
          <cell r="J52">
            <v>10</v>
          </cell>
        </row>
        <row r="53">
          <cell r="B53">
            <v>74214</v>
          </cell>
          <cell r="C53">
            <v>0.29070000000000001</v>
          </cell>
          <cell r="D53">
            <v>0.2331</v>
          </cell>
          <cell r="E53">
            <v>5.7599999999999998E-2</v>
          </cell>
          <cell r="F53">
            <v>0</v>
          </cell>
          <cell r="G53">
            <v>0</v>
          </cell>
          <cell r="H53">
            <v>3</v>
          </cell>
          <cell r="I53">
            <v>6</v>
          </cell>
          <cell r="J53">
            <v>10</v>
          </cell>
        </row>
        <row r="54">
          <cell r="B54">
            <v>74197</v>
          </cell>
          <cell r="C54">
            <v>1.3735999999999999</v>
          </cell>
          <cell r="D54">
            <v>0.82969999999999999</v>
          </cell>
          <cell r="E54">
            <v>0.3206</v>
          </cell>
          <cell r="F54">
            <v>0.22309999999999999</v>
          </cell>
          <cell r="G54">
            <v>0</v>
          </cell>
          <cell r="H54">
            <v>3</v>
          </cell>
          <cell r="I54">
            <v>6</v>
          </cell>
          <cell r="J54">
            <v>10</v>
          </cell>
        </row>
        <row r="55">
          <cell r="B55">
            <v>74277</v>
          </cell>
          <cell r="C55">
            <v>0.70289999999999997</v>
          </cell>
          <cell r="D55">
            <v>0.33679999999999999</v>
          </cell>
          <cell r="E55">
            <v>0.36609999999999998</v>
          </cell>
          <cell r="F55">
            <v>0</v>
          </cell>
          <cell r="G55">
            <v>0</v>
          </cell>
          <cell r="H55">
            <v>3</v>
          </cell>
          <cell r="I55">
            <v>6</v>
          </cell>
          <cell r="J55">
            <v>10</v>
          </cell>
        </row>
        <row r="56">
          <cell r="B56">
            <v>74272</v>
          </cell>
          <cell r="C56">
            <v>0.94669999999999999</v>
          </cell>
          <cell r="D56">
            <v>0.2041</v>
          </cell>
          <cell r="E56">
            <v>0.38400000000000001</v>
          </cell>
          <cell r="F56">
            <v>3.0999999999999999E-3</v>
          </cell>
          <cell r="G56">
            <v>0.35549999999999998</v>
          </cell>
          <cell r="H56">
            <v>3</v>
          </cell>
          <cell r="I56">
            <v>6</v>
          </cell>
          <cell r="J56">
            <v>10</v>
          </cell>
        </row>
        <row r="57">
          <cell r="B57">
            <v>75191</v>
          </cell>
          <cell r="C57">
            <v>0.60499999999999998</v>
          </cell>
          <cell r="D57">
            <v>0.39169999999999999</v>
          </cell>
          <cell r="E57">
            <v>0.1411</v>
          </cell>
          <cell r="F57">
            <v>7.22E-2</v>
          </cell>
          <cell r="G57">
            <v>0</v>
          </cell>
          <cell r="H57">
            <v>3</v>
          </cell>
          <cell r="I57">
            <v>6</v>
          </cell>
          <cell r="J57">
            <v>10</v>
          </cell>
        </row>
        <row r="58">
          <cell r="B58">
            <v>74580</v>
          </cell>
          <cell r="C58">
            <v>2.2528000000000001</v>
          </cell>
          <cell r="D58">
            <v>0.93359999999999999</v>
          </cell>
          <cell r="E58">
            <v>0.88929999999999998</v>
          </cell>
          <cell r="F58">
            <v>7.5899999999999995E-2</v>
          </cell>
          <cell r="G58">
            <v>0.35399999999999998</v>
          </cell>
          <cell r="I58">
            <v>6</v>
          </cell>
          <cell r="J58">
            <v>10</v>
          </cell>
        </row>
        <row r="59">
          <cell r="B59">
            <v>73813</v>
          </cell>
          <cell r="C59">
            <v>7.0259</v>
          </cell>
          <cell r="D59">
            <v>3.3239999999999998</v>
          </cell>
          <cell r="E59">
            <v>2.9815999999999998</v>
          </cell>
          <cell r="F59">
            <v>0.36230000000000001</v>
          </cell>
          <cell r="G59">
            <v>0.35770000000000002</v>
          </cell>
          <cell r="J59">
            <v>10</v>
          </cell>
        </row>
        <row r="61">
          <cell r="B61" t="str">
            <v>Evolução DEC Conjunto Butantã</v>
          </cell>
        </row>
        <row r="62">
          <cell r="B62" t="str">
            <v>CONSUM</v>
          </cell>
          <cell r="C62" t="str">
            <v>TOTAL</v>
          </cell>
          <cell r="D62" t="str">
            <v>NPROG</v>
          </cell>
          <cell r="E62" t="str">
            <v>PROG</v>
          </cell>
          <cell r="F62" t="str">
            <v>SUBT INT</v>
          </cell>
          <cell r="G62" t="str">
            <v>SUBT EXT</v>
          </cell>
          <cell r="H62" t="str">
            <v>Padrão Mensal = 3,6</v>
          </cell>
          <cell r="I62" t="str">
            <v>Padrão Trimestral = 7,2</v>
          </cell>
          <cell r="J62" t="str">
            <v>Padrão Anual = 12</v>
          </cell>
        </row>
        <row r="63">
          <cell r="B63">
            <v>29173</v>
          </cell>
          <cell r="C63">
            <v>0.3826</v>
          </cell>
          <cell r="D63">
            <v>0.31659999999999999</v>
          </cell>
          <cell r="E63">
            <v>6.6000000000000003E-2</v>
          </cell>
          <cell r="F63">
            <v>0</v>
          </cell>
          <cell r="G63">
            <v>0</v>
          </cell>
          <cell r="H63">
            <v>3.6</v>
          </cell>
          <cell r="I63">
            <v>7.2</v>
          </cell>
          <cell r="J63">
            <v>12</v>
          </cell>
        </row>
        <row r="64">
          <cell r="B64">
            <v>29173</v>
          </cell>
          <cell r="C64">
            <v>0.61729999999999996</v>
          </cell>
          <cell r="D64">
            <v>0.58130000000000004</v>
          </cell>
          <cell r="E64">
            <v>3.2199999999999999E-2</v>
          </cell>
          <cell r="F64">
            <v>3.8999999999999998E-3</v>
          </cell>
          <cell r="G64">
            <v>0</v>
          </cell>
          <cell r="H64">
            <v>3.6</v>
          </cell>
          <cell r="I64">
            <v>7.2</v>
          </cell>
          <cell r="J64">
            <v>12</v>
          </cell>
        </row>
        <row r="65">
          <cell r="B65">
            <v>29140</v>
          </cell>
          <cell r="C65">
            <v>0.85760000000000003</v>
          </cell>
          <cell r="D65">
            <v>0.44540000000000002</v>
          </cell>
          <cell r="E65">
            <v>0.27710000000000001</v>
          </cell>
          <cell r="F65">
            <v>0.1351</v>
          </cell>
          <cell r="G65">
            <v>0</v>
          </cell>
          <cell r="H65">
            <v>3.6</v>
          </cell>
          <cell r="I65">
            <v>7.2</v>
          </cell>
          <cell r="J65">
            <v>12</v>
          </cell>
        </row>
        <row r="66">
          <cell r="B66">
            <v>29162</v>
          </cell>
          <cell r="C66">
            <v>1.8572</v>
          </cell>
          <cell r="D66">
            <v>1.3432999999999999</v>
          </cell>
          <cell r="E66">
            <v>0.37509999999999999</v>
          </cell>
          <cell r="F66">
            <v>0.1389</v>
          </cell>
          <cell r="G66">
            <v>0</v>
          </cell>
          <cell r="H66">
            <v>3.6</v>
          </cell>
          <cell r="I66">
            <v>7.2</v>
          </cell>
          <cell r="J66">
            <v>12</v>
          </cell>
        </row>
        <row r="67">
          <cell r="B67">
            <v>29140</v>
          </cell>
          <cell r="C67">
            <v>0.70540000000000003</v>
          </cell>
          <cell r="D67">
            <v>0.67830000000000001</v>
          </cell>
          <cell r="E67">
            <v>2.7099999999999999E-2</v>
          </cell>
          <cell r="F67">
            <v>0</v>
          </cell>
          <cell r="G67">
            <v>0</v>
          </cell>
          <cell r="H67">
            <v>3.6</v>
          </cell>
          <cell r="I67">
            <v>7.2</v>
          </cell>
          <cell r="J67">
            <v>12</v>
          </cell>
        </row>
        <row r="68">
          <cell r="B68">
            <v>29144</v>
          </cell>
          <cell r="C68">
            <v>0.28910000000000002</v>
          </cell>
          <cell r="D68">
            <v>0.2132</v>
          </cell>
          <cell r="E68">
            <v>1.4500000000000001E-2</v>
          </cell>
          <cell r="F68">
            <v>5.8500000000000003E-2</v>
          </cell>
          <cell r="G68">
            <v>2.8999999999999998E-3</v>
          </cell>
          <cell r="H68">
            <v>3.6</v>
          </cell>
          <cell r="I68">
            <v>7.2</v>
          </cell>
          <cell r="J68">
            <v>12</v>
          </cell>
        </row>
        <row r="69">
          <cell r="B69">
            <v>29112</v>
          </cell>
          <cell r="C69">
            <v>0.27289999999999998</v>
          </cell>
          <cell r="D69">
            <v>0.21829999999999999</v>
          </cell>
          <cell r="E69">
            <v>5.4600000000000003E-2</v>
          </cell>
          <cell r="F69">
            <v>0</v>
          </cell>
          <cell r="G69">
            <v>0</v>
          </cell>
          <cell r="H69">
            <v>3.6</v>
          </cell>
          <cell r="I69">
            <v>7.2</v>
          </cell>
          <cell r="J69">
            <v>12</v>
          </cell>
        </row>
        <row r="70">
          <cell r="B70">
            <v>29132</v>
          </cell>
          <cell r="C70">
            <v>1.2675000000000001</v>
          </cell>
          <cell r="D70">
            <v>1.1099000000000001</v>
          </cell>
          <cell r="E70">
            <v>9.6199999999999994E-2</v>
          </cell>
          <cell r="F70">
            <v>5.8500000000000003E-2</v>
          </cell>
          <cell r="G70">
            <v>2.8999999999999998E-3</v>
          </cell>
          <cell r="H70">
            <v>3.6</v>
          </cell>
          <cell r="I70">
            <v>7.2</v>
          </cell>
          <cell r="J70">
            <v>12</v>
          </cell>
        </row>
        <row r="71">
          <cell r="B71">
            <v>29445</v>
          </cell>
          <cell r="C71">
            <v>0.1837</v>
          </cell>
          <cell r="D71">
            <v>0.182</v>
          </cell>
          <cell r="E71">
            <v>1.6000000000000001E-3</v>
          </cell>
          <cell r="F71">
            <v>0</v>
          </cell>
          <cell r="G71">
            <v>0</v>
          </cell>
          <cell r="H71">
            <v>3.6</v>
          </cell>
          <cell r="I71">
            <v>7.2</v>
          </cell>
          <cell r="J71">
            <v>12</v>
          </cell>
        </row>
        <row r="72">
          <cell r="B72">
            <v>29445</v>
          </cell>
          <cell r="C72">
            <v>9.5299999999999996E-2</v>
          </cell>
          <cell r="D72">
            <v>7.7200000000000005E-2</v>
          </cell>
          <cell r="E72">
            <v>1.8100000000000002E-2</v>
          </cell>
          <cell r="F72">
            <v>0</v>
          </cell>
          <cell r="G72">
            <v>0</v>
          </cell>
          <cell r="H72">
            <v>3.6</v>
          </cell>
          <cell r="I72">
            <v>7.2</v>
          </cell>
          <cell r="J72">
            <v>12</v>
          </cell>
        </row>
        <row r="73">
          <cell r="B73">
            <v>29444</v>
          </cell>
          <cell r="C73">
            <v>0.51759999999999995</v>
          </cell>
          <cell r="D73">
            <v>0.49130000000000001</v>
          </cell>
          <cell r="E73">
            <v>2.1299999999999999E-2</v>
          </cell>
          <cell r="F73">
            <v>4.8999999999999998E-3</v>
          </cell>
          <cell r="G73">
            <v>0</v>
          </cell>
          <cell r="H73">
            <v>3.6</v>
          </cell>
          <cell r="I73">
            <v>7.2</v>
          </cell>
          <cell r="J73">
            <v>12</v>
          </cell>
        </row>
        <row r="74">
          <cell r="B74">
            <v>29445</v>
          </cell>
          <cell r="C74">
            <v>0.79659999999999997</v>
          </cell>
          <cell r="D74">
            <v>0.75049999999999994</v>
          </cell>
          <cell r="E74">
            <v>4.1000000000000002E-2</v>
          </cell>
          <cell r="F74">
            <v>4.8999999999999998E-3</v>
          </cell>
          <cell r="G74">
            <v>0</v>
          </cell>
          <cell r="H74">
            <v>3.6</v>
          </cell>
          <cell r="I74">
            <v>7.2</v>
          </cell>
          <cell r="J74">
            <v>12</v>
          </cell>
        </row>
        <row r="75">
          <cell r="B75">
            <v>29437</v>
          </cell>
          <cell r="C75">
            <v>1.7721</v>
          </cell>
          <cell r="D75">
            <v>1.6456999999999999</v>
          </cell>
          <cell r="E75">
            <v>0.12640000000000001</v>
          </cell>
          <cell r="F75">
            <v>0</v>
          </cell>
          <cell r="G75">
            <v>0</v>
          </cell>
          <cell r="H75">
            <v>3.6</v>
          </cell>
          <cell r="I75">
            <v>7.2</v>
          </cell>
          <cell r="J75">
            <v>12</v>
          </cell>
        </row>
        <row r="76">
          <cell r="B76">
            <v>29436</v>
          </cell>
          <cell r="C76">
            <v>0.56459999999999999</v>
          </cell>
          <cell r="D76">
            <v>0.36120000000000002</v>
          </cell>
          <cell r="E76">
            <v>0.2034</v>
          </cell>
          <cell r="F76">
            <v>0</v>
          </cell>
          <cell r="G76">
            <v>0</v>
          </cell>
          <cell r="H76">
            <v>3.6</v>
          </cell>
          <cell r="I76">
            <v>7.2</v>
          </cell>
          <cell r="J76">
            <v>12</v>
          </cell>
        </row>
        <row r="77">
          <cell r="B77">
            <v>29858</v>
          </cell>
          <cell r="C77">
            <v>0.43709999999999999</v>
          </cell>
          <cell r="D77">
            <v>0.39610000000000001</v>
          </cell>
          <cell r="E77">
            <v>4.1000000000000002E-2</v>
          </cell>
          <cell r="F77">
            <v>0</v>
          </cell>
          <cell r="G77">
            <v>0</v>
          </cell>
          <cell r="H77">
            <v>3.6</v>
          </cell>
          <cell r="I77">
            <v>7.2</v>
          </cell>
          <cell r="J77">
            <v>12</v>
          </cell>
        </row>
        <row r="78">
          <cell r="B78">
            <v>29577</v>
          </cell>
          <cell r="C78">
            <v>2.7669000000000001</v>
          </cell>
          <cell r="D78">
            <v>2.3973</v>
          </cell>
          <cell r="E78">
            <v>0.36959999999999998</v>
          </cell>
          <cell r="F78">
            <v>0</v>
          </cell>
          <cell r="G78">
            <v>0</v>
          </cell>
          <cell r="I78">
            <v>7.2</v>
          </cell>
          <cell r="J78">
            <v>12</v>
          </cell>
        </row>
        <row r="79">
          <cell r="B79">
            <v>29329</v>
          </cell>
          <cell r="C79">
            <v>6.6957000000000004</v>
          </cell>
          <cell r="D79">
            <v>5.6090999999999998</v>
          </cell>
          <cell r="E79">
            <v>0.88239999999999996</v>
          </cell>
          <cell r="F79">
            <v>0.20119999999999999</v>
          </cell>
          <cell r="G79">
            <v>2.8999999999999998E-3</v>
          </cell>
          <cell r="J79">
            <v>12</v>
          </cell>
        </row>
        <row r="81">
          <cell r="B81" t="str">
            <v>Evolução DEC Conjunto Campo Limpo</v>
          </cell>
        </row>
        <row r="82">
          <cell r="B82" t="str">
            <v>CONSUM</v>
          </cell>
          <cell r="C82" t="str">
            <v>TOTAL</v>
          </cell>
          <cell r="D82" t="str">
            <v>NPROG</v>
          </cell>
          <cell r="E82" t="str">
            <v>PROG</v>
          </cell>
          <cell r="F82" t="str">
            <v>SUBT INT</v>
          </cell>
          <cell r="G82" t="str">
            <v>SUBT EXT</v>
          </cell>
          <cell r="H82" t="str">
            <v>Padrão Mensal = 4,5</v>
          </cell>
          <cell r="I82" t="str">
            <v>Padrão Trimestral = 9</v>
          </cell>
          <cell r="J82" t="str">
            <v>Padrão Anual = 15</v>
          </cell>
        </row>
        <row r="83">
          <cell r="B83">
            <v>130903</v>
          </cell>
          <cell r="C83">
            <v>1.5573999999999999</v>
          </cell>
          <cell r="D83">
            <v>1.3129999999999999</v>
          </cell>
          <cell r="E83">
            <v>0.2445</v>
          </cell>
          <cell r="F83">
            <v>0</v>
          </cell>
          <cell r="G83">
            <v>0</v>
          </cell>
          <cell r="H83">
            <v>4.5</v>
          </cell>
          <cell r="I83">
            <v>9</v>
          </cell>
          <cell r="J83">
            <v>15</v>
          </cell>
        </row>
        <row r="84">
          <cell r="B84">
            <v>130903</v>
          </cell>
          <cell r="C84">
            <v>2.3334000000000001</v>
          </cell>
          <cell r="D84">
            <v>2.0775999999999999</v>
          </cell>
          <cell r="E84">
            <v>0.192</v>
          </cell>
          <cell r="F84">
            <v>6.3799999999999996E-2</v>
          </cell>
          <cell r="G84">
            <v>0</v>
          </cell>
          <cell r="H84">
            <v>4.5</v>
          </cell>
          <cell r="I84">
            <v>9</v>
          </cell>
          <cell r="J84">
            <v>15</v>
          </cell>
        </row>
        <row r="85">
          <cell r="B85">
            <v>130903</v>
          </cell>
          <cell r="C85">
            <v>1.3108</v>
          </cell>
          <cell r="D85">
            <v>1.0664</v>
          </cell>
          <cell r="E85">
            <v>0.16109999999999999</v>
          </cell>
          <cell r="F85">
            <v>8.3199999999999996E-2</v>
          </cell>
          <cell r="G85">
            <v>1E-4</v>
          </cell>
          <cell r="H85">
            <v>4.5</v>
          </cell>
          <cell r="I85">
            <v>9</v>
          </cell>
          <cell r="J85">
            <v>15</v>
          </cell>
        </row>
        <row r="86">
          <cell r="B86">
            <v>130903</v>
          </cell>
          <cell r="C86">
            <v>5.2016</v>
          </cell>
          <cell r="D86">
            <v>4.4569999999999999</v>
          </cell>
          <cell r="E86">
            <v>0.59760000000000002</v>
          </cell>
          <cell r="F86">
            <v>0.14699999999999999</v>
          </cell>
          <cell r="G86">
            <v>1E-4</v>
          </cell>
          <cell r="H86">
            <v>4.5</v>
          </cell>
          <cell r="I86">
            <v>9</v>
          </cell>
          <cell r="J86">
            <v>15</v>
          </cell>
        </row>
        <row r="87">
          <cell r="B87">
            <v>130903</v>
          </cell>
          <cell r="C87">
            <v>1.2015</v>
          </cell>
          <cell r="D87">
            <v>0.86460000000000004</v>
          </cell>
          <cell r="E87">
            <v>0.32250000000000001</v>
          </cell>
          <cell r="F87">
            <v>0</v>
          </cell>
          <cell r="G87">
            <v>1.43E-2</v>
          </cell>
          <cell r="H87">
            <v>4.5</v>
          </cell>
          <cell r="I87">
            <v>9</v>
          </cell>
          <cell r="J87">
            <v>15</v>
          </cell>
        </row>
        <row r="88">
          <cell r="B88">
            <v>130903</v>
          </cell>
          <cell r="C88">
            <v>0.77890000000000004</v>
          </cell>
          <cell r="D88">
            <v>0.40310000000000001</v>
          </cell>
          <cell r="E88">
            <v>2.3400000000000001E-2</v>
          </cell>
          <cell r="F88">
            <v>0.35239999999999999</v>
          </cell>
          <cell r="G88">
            <v>0</v>
          </cell>
          <cell r="H88">
            <v>4.5</v>
          </cell>
          <cell r="I88">
            <v>9</v>
          </cell>
          <cell r="J88">
            <v>15</v>
          </cell>
        </row>
        <row r="89">
          <cell r="B89">
            <v>130903</v>
          </cell>
          <cell r="C89">
            <v>1.1120000000000001</v>
          </cell>
          <cell r="D89">
            <v>1.0651999999999999</v>
          </cell>
          <cell r="E89">
            <v>4.6800000000000001E-2</v>
          </cell>
          <cell r="F89">
            <v>0</v>
          </cell>
          <cell r="G89">
            <v>0</v>
          </cell>
          <cell r="H89">
            <v>4.5</v>
          </cell>
          <cell r="I89">
            <v>9</v>
          </cell>
          <cell r="J89">
            <v>15</v>
          </cell>
        </row>
        <row r="90">
          <cell r="B90">
            <v>130903</v>
          </cell>
          <cell r="C90">
            <v>3.0924</v>
          </cell>
          <cell r="D90">
            <v>2.3329</v>
          </cell>
          <cell r="E90">
            <v>0.39269999999999999</v>
          </cell>
          <cell r="F90">
            <v>0.35239999999999999</v>
          </cell>
          <cell r="G90">
            <v>1.43E-2</v>
          </cell>
          <cell r="H90">
            <v>4.5</v>
          </cell>
          <cell r="I90">
            <v>9</v>
          </cell>
          <cell r="J90">
            <v>15</v>
          </cell>
        </row>
        <row r="91">
          <cell r="B91">
            <v>131514</v>
          </cell>
          <cell r="C91">
            <v>1.2423999999999999</v>
          </cell>
          <cell r="D91">
            <v>1.2085999999999999</v>
          </cell>
          <cell r="E91">
            <v>3.3799999999999997E-2</v>
          </cell>
          <cell r="F91">
            <v>0</v>
          </cell>
          <cell r="G91">
            <v>0</v>
          </cell>
          <cell r="H91">
            <v>4.5</v>
          </cell>
          <cell r="I91">
            <v>9</v>
          </cell>
          <cell r="J91">
            <v>15</v>
          </cell>
        </row>
        <row r="92">
          <cell r="B92">
            <v>131577</v>
          </cell>
          <cell r="C92">
            <v>0.49840000000000001</v>
          </cell>
          <cell r="D92">
            <v>0.48909999999999998</v>
          </cell>
          <cell r="E92">
            <v>9.2999999999999992E-3</v>
          </cell>
          <cell r="F92">
            <v>0</v>
          </cell>
          <cell r="G92">
            <v>0</v>
          </cell>
          <cell r="H92">
            <v>4.5</v>
          </cell>
          <cell r="I92">
            <v>9</v>
          </cell>
          <cell r="J92">
            <v>15</v>
          </cell>
        </row>
        <row r="93">
          <cell r="B93">
            <v>131591</v>
          </cell>
          <cell r="C93">
            <v>1.1669</v>
          </cell>
          <cell r="D93">
            <v>0.89770000000000005</v>
          </cell>
          <cell r="E93">
            <v>6.2899999999999998E-2</v>
          </cell>
          <cell r="F93">
            <v>0.20630000000000001</v>
          </cell>
          <cell r="G93">
            <v>0</v>
          </cell>
          <cell r="H93">
            <v>4.5</v>
          </cell>
          <cell r="I93">
            <v>9</v>
          </cell>
          <cell r="J93">
            <v>15</v>
          </cell>
        </row>
        <row r="94">
          <cell r="B94">
            <v>131561</v>
          </cell>
          <cell r="C94">
            <v>2.9076</v>
          </cell>
          <cell r="D94">
            <v>2.5952000000000002</v>
          </cell>
          <cell r="E94">
            <v>0.106</v>
          </cell>
          <cell r="F94">
            <v>0.20630000000000001</v>
          </cell>
          <cell r="G94">
            <v>0</v>
          </cell>
          <cell r="H94">
            <v>4.5</v>
          </cell>
          <cell r="I94">
            <v>9</v>
          </cell>
          <cell r="J94">
            <v>15</v>
          </cell>
        </row>
        <row r="95">
          <cell r="B95">
            <v>131448</v>
          </cell>
          <cell r="C95">
            <v>1.8837999999999999</v>
          </cell>
          <cell r="D95">
            <v>1.6040000000000001</v>
          </cell>
          <cell r="E95">
            <v>0.27979999999999999</v>
          </cell>
          <cell r="F95">
            <v>0</v>
          </cell>
          <cell r="G95">
            <v>0</v>
          </cell>
          <cell r="H95">
            <v>4.5</v>
          </cell>
          <cell r="I95">
            <v>9</v>
          </cell>
          <cell r="J95">
            <v>15</v>
          </cell>
        </row>
        <row r="96">
          <cell r="B96">
            <v>131439</v>
          </cell>
          <cell r="C96">
            <v>1.1191</v>
          </cell>
          <cell r="D96">
            <v>1.0289999999999999</v>
          </cell>
          <cell r="E96">
            <v>9.01E-2</v>
          </cell>
          <cell r="F96">
            <v>0</v>
          </cell>
          <cell r="G96">
            <v>0</v>
          </cell>
          <cell r="H96">
            <v>4.5</v>
          </cell>
          <cell r="I96">
            <v>9</v>
          </cell>
          <cell r="J96">
            <v>15</v>
          </cell>
        </row>
        <row r="97">
          <cell r="B97">
            <v>135806</v>
          </cell>
          <cell r="C97">
            <v>1.3605</v>
          </cell>
          <cell r="D97">
            <v>1.3243</v>
          </cell>
          <cell r="E97">
            <v>3.56E-2</v>
          </cell>
          <cell r="F97">
            <v>6.9999999999999999E-4</v>
          </cell>
          <cell r="G97">
            <v>0</v>
          </cell>
          <cell r="H97">
            <v>4.5</v>
          </cell>
          <cell r="I97">
            <v>9</v>
          </cell>
          <cell r="J97">
            <v>15</v>
          </cell>
        </row>
        <row r="98">
          <cell r="B98">
            <v>132898</v>
          </cell>
          <cell r="C98">
            <v>4.3602999999999996</v>
          </cell>
          <cell r="D98">
            <v>3.9575</v>
          </cell>
          <cell r="E98">
            <v>0.4022</v>
          </cell>
          <cell r="F98">
            <v>6.9999999999999999E-4</v>
          </cell>
          <cell r="G98">
            <v>0</v>
          </cell>
          <cell r="I98">
            <v>9</v>
          </cell>
          <cell r="J98">
            <v>15</v>
          </cell>
        </row>
        <row r="99">
          <cell r="B99">
            <v>131566</v>
          </cell>
          <cell r="C99">
            <v>15.5642</v>
          </cell>
          <cell r="D99">
            <v>13.3484</v>
          </cell>
          <cell r="E99">
            <v>1.4976</v>
          </cell>
          <cell r="F99">
            <v>0.70389999999999997</v>
          </cell>
          <cell r="G99">
            <v>1.43E-2</v>
          </cell>
          <cell r="J99">
            <v>15</v>
          </cell>
        </row>
        <row r="101">
          <cell r="B101" t="str">
            <v>Evolução DEC Conjunto Capão Redondo</v>
          </cell>
        </row>
        <row r="102">
          <cell r="B102" t="str">
            <v>CONSUM</v>
          </cell>
          <cell r="C102" t="str">
            <v>TOTAL</v>
          </cell>
          <cell r="D102" t="str">
            <v>NPROG</v>
          </cell>
          <cell r="E102" t="str">
            <v>PROG</v>
          </cell>
          <cell r="F102" t="str">
            <v>SUBT INT</v>
          </cell>
          <cell r="G102" t="str">
            <v>SUBT EXT</v>
          </cell>
          <cell r="H102" t="str">
            <v>Padrão Mensal = 3</v>
          </cell>
          <cell r="I102" t="str">
            <v>Padrão Trimestral = 6</v>
          </cell>
          <cell r="J102" t="str">
            <v>Padrão Anual = 10</v>
          </cell>
        </row>
        <row r="103">
          <cell r="B103">
            <v>96399</v>
          </cell>
          <cell r="C103">
            <v>1.2796000000000001</v>
          </cell>
          <cell r="D103">
            <v>0.8206</v>
          </cell>
          <cell r="E103">
            <v>0.45900000000000002</v>
          </cell>
          <cell r="F103">
            <v>0</v>
          </cell>
          <cell r="G103">
            <v>0</v>
          </cell>
          <cell r="H103">
            <v>3</v>
          </cell>
          <cell r="I103">
            <v>6</v>
          </cell>
          <cell r="J103">
            <v>10</v>
          </cell>
        </row>
        <row r="104">
          <cell r="B104">
            <v>96309</v>
          </cell>
          <cell r="C104">
            <v>0.45079999999999998</v>
          </cell>
          <cell r="D104">
            <v>0.28210000000000002</v>
          </cell>
          <cell r="E104">
            <v>6.9099999999999995E-2</v>
          </cell>
          <cell r="F104">
            <v>9.9599999999999994E-2</v>
          </cell>
          <cell r="G104">
            <v>0</v>
          </cell>
          <cell r="H104">
            <v>3</v>
          </cell>
          <cell r="I104">
            <v>6</v>
          </cell>
          <cell r="J104">
            <v>10</v>
          </cell>
        </row>
        <row r="105">
          <cell r="B105">
            <v>96309</v>
          </cell>
          <cell r="C105">
            <v>0.90490000000000004</v>
          </cell>
          <cell r="D105">
            <v>0.70640000000000003</v>
          </cell>
          <cell r="E105">
            <v>0.1983</v>
          </cell>
          <cell r="F105">
            <v>0</v>
          </cell>
          <cell r="G105">
            <v>2.0000000000000001E-4</v>
          </cell>
          <cell r="H105">
            <v>3</v>
          </cell>
          <cell r="I105">
            <v>6</v>
          </cell>
          <cell r="J105">
            <v>10</v>
          </cell>
        </row>
        <row r="106">
          <cell r="B106">
            <v>96339</v>
          </cell>
          <cell r="C106">
            <v>2.6356999999999999</v>
          </cell>
          <cell r="D106">
            <v>1.8092999999999999</v>
          </cell>
          <cell r="E106">
            <v>0.72660000000000002</v>
          </cell>
          <cell r="F106">
            <v>9.9599999999999994E-2</v>
          </cell>
          <cell r="G106">
            <v>2.0000000000000001E-4</v>
          </cell>
          <cell r="H106">
            <v>3</v>
          </cell>
          <cell r="I106">
            <v>6</v>
          </cell>
          <cell r="J106">
            <v>10</v>
          </cell>
        </row>
        <row r="107">
          <cell r="B107">
            <v>96323</v>
          </cell>
          <cell r="C107">
            <v>0.60040000000000004</v>
          </cell>
          <cell r="D107">
            <v>0.1429</v>
          </cell>
          <cell r="E107">
            <v>0.45760000000000001</v>
          </cell>
          <cell r="F107">
            <v>0</v>
          </cell>
          <cell r="G107">
            <v>0</v>
          </cell>
          <cell r="H107">
            <v>3</v>
          </cell>
          <cell r="I107">
            <v>6</v>
          </cell>
          <cell r="J107">
            <v>10</v>
          </cell>
        </row>
        <row r="108">
          <cell r="B108">
            <v>96306</v>
          </cell>
          <cell r="C108">
            <v>1.0202</v>
          </cell>
          <cell r="D108">
            <v>0.35199999999999998</v>
          </cell>
          <cell r="E108">
            <v>0.59489999999999998</v>
          </cell>
          <cell r="F108">
            <v>7.3400000000000007E-2</v>
          </cell>
          <cell r="G108">
            <v>0</v>
          </cell>
          <cell r="H108">
            <v>3</v>
          </cell>
          <cell r="I108">
            <v>6</v>
          </cell>
          <cell r="J108">
            <v>10</v>
          </cell>
        </row>
        <row r="109">
          <cell r="B109">
            <v>96313</v>
          </cell>
          <cell r="C109">
            <v>0.57899999999999996</v>
          </cell>
          <cell r="D109">
            <v>0.53010000000000002</v>
          </cell>
          <cell r="E109">
            <v>4.8899999999999999E-2</v>
          </cell>
          <cell r="F109">
            <v>0</v>
          </cell>
          <cell r="G109">
            <v>0</v>
          </cell>
          <cell r="H109">
            <v>3</v>
          </cell>
          <cell r="I109">
            <v>6</v>
          </cell>
          <cell r="J109">
            <v>10</v>
          </cell>
        </row>
        <row r="110">
          <cell r="B110">
            <v>96314</v>
          </cell>
          <cell r="C110">
            <v>2.1996000000000002</v>
          </cell>
          <cell r="D110">
            <v>1.0249999999999999</v>
          </cell>
          <cell r="E110">
            <v>1.1013999999999999</v>
          </cell>
          <cell r="F110">
            <v>7.3400000000000007E-2</v>
          </cell>
          <cell r="G110">
            <v>0</v>
          </cell>
          <cell r="H110">
            <v>3</v>
          </cell>
          <cell r="I110">
            <v>6</v>
          </cell>
          <cell r="J110">
            <v>10</v>
          </cell>
        </row>
        <row r="111">
          <cell r="B111">
            <v>98356</v>
          </cell>
          <cell r="C111">
            <v>0.94510000000000005</v>
          </cell>
          <cell r="D111">
            <v>0.93899999999999995</v>
          </cell>
          <cell r="E111">
            <v>6.1000000000000004E-3</v>
          </cell>
          <cell r="F111">
            <v>0</v>
          </cell>
          <cell r="G111">
            <v>0</v>
          </cell>
          <cell r="H111">
            <v>3</v>
          </cell>
          <cell r="I111">
            <v>6</v>
          </cell>
          <cell r="J111">
            <v>10</v>
          </cell>
        </row>
        <row r="112">
          <cell r="B112">
            <v>98356</v>
          </cell>
          <cell r="C112">
            <v>0.71150000000000002</v>
          </cell>
          <cell r="D112">
            <v>0.40089999999999998</v>
          </cell>
          <cell r="E112">
            <v>0.31059999999999999</v>
          </cell>
          <cell r="F112">
            <v>0</v>
          </cell>
          <cell r="G112">
            <v>0</v>
          </cell>
          <cell r="H112">
            <v>3</v>
          </cell>
          <cell r="I112">
            <v>6</v>
          </cell>
          <cell r="J112">
            <v>10</v>
          </cell>
        </row>
        <row r="113">
          <cell r="B113">
            <v>98356</v>
          </cell>
          <cell r="C113">
            <v>0.48049999999999998</v>
          </cell>
          <cell r="D113">
            <v>0.2586</v>
          </cell>
          <cell r="E113">
            <v>0.22189999999999999</v>
          </cell>
          <cell r="F113">
            <v>0</v>
          </cell>
          <cell r="G113">
            <v>0</v>
          </cell>
          <cell r="H113">
            <v>3</v>
          </cell>
          <cell r="I113">
            <v>6</v>
          </cell>
          <cell r="J113">
            <v>10</v>
          </cell>
        </row>
        <row r="114">
          <cell r="B114">
            <v>98356</v>
          </cell>
          <cell r="C114">
            <v>2.1371000000000002</v>
          </cell>
          <cell r="D114">
            <v>1.5985</v>
          </cell>
          <cell r="E114">
            <v>0.53859999999999997</v>
          </cell>
          <cell r="F114">
            <v>0</v>
          </cell>
          <cell r="G114">
            <v>0</v>
          </cell>
          <cell r="H114">
            <v>3</v>
          </cell>
          <cell r="I114">
            <v>6</v>
          </cell>
          <cell r="J114">
            <v>10</v>
          </cell>
        </row>
        <row r="115">
          <cell r="B115">
            <v>98458</v>
          </cell>
          <cell r="C115">
            <v>0.55679999999999996</v>
          </cell>
          <cell r="D115">
            <v>0.54420000000000002</v>
          </cell>
          <cell r="E115">
            <v>1.26E-2</v>
          </cell>
          <cell r="F115">
            <v>0</v>
          </cell>
          <cell r="G115">
            <v>0</v>
          </cell>
          <cell r="H115">
            <v>3</v>
          </cell>
          <cell r="I115">
            <v>6</v>
          </cell>
          <cell r="J115">
            <v>10</v>
          </cell>
        </row>
        <row r="116">
          <cell r="B116">
            <v>98457</v>
          </cell>
          <cell r="C116">
            <v>0.4667</v>
          </cell>
          <cell r="D116">
            <v>0.46629999999999999</v>
          </cell>
          <cell r="E116">
            <v>4.0000000000000002E-4</v>
          </cell>
          <cell r="F116">
            <v>0</v>
          </cell>
          <cell r="G116">
            <v>0</v>
          </cell>
          <cell r="H116">
            <v>3</v>
          </cell>
          <cell r="I116">
            <v>6</v>
          </cell>
          <cell r="J116">
            <v>10</v>
          </cell>
        </row>
        <row r="117">
          <cell r="B117">
            <v>99864</v>
          </cell>
          <cell r="C117">
            <v>1.9153</v>
          </cell>
          <cell r="D117">
            <v>1.8815</v>
          </cell>
          <cell r="E117">
            <v>3.3799999999999997E-2</v>
          </cell>
          <cell r="F117">
            <v>0</v>
          </cell>
          <cell r="G117">
            <v>0</v>
          </cell>
          <cell r="H117">
            <v>3</v>
          </cell>
          <cell r="I117">
            <v>6</v>
          </cell>
          <cell r="J117">
            <v>10</v>
          </cell>
        </row>
        <row r="118">
          <cell r="B118">
            <v>98926</v>
          </cell>
          <cell r="C118">
            <v>2.9521000000000002</v>
          </cell>
          <cell r="D118">
            <v>2.9051</v>
          </cell>
          <cell r="E118">
            <v>4.7100000000000003E-2</v>
          </cell>
          <cell r="F118">
            <v>0</v>
          </cell>
          <cell r="G118">
            <v>0</v>
          </cell>
          <cell r="I118">
            <v>6</v>
          </cell>
          <cell r="J118">
            <v>10</v>
          </cell>
        </row>
        <row r="119">
          <cell r="B119">
            <v>97484</v>
          </cell>
          <cell r="C119">
            <v>9.9298999999999999</v>
          </cell>
          <cell r="D119">
            <v>7.3616000000000001</v>
          </cell>
          <cell r="E119">
            <v>2.3974000000000002</v>
          </cell>
          <cell r="F119">
            <v>0.1709</v>
          </cell>
          <cell r="G119">
            <v>2.0000000000000001E-4</v>
          </cell>
          <cell r="J119">
            <v>10</v>
          </cell>
        </row>
        <row r="121">
          <cell r="B121" t="str">
            <v>Evolução DEC Conjunto Carapicuíba</v>
          </cell>
        </row>
        <row r="122">
          <cell r="B122" t="str">
            <v>CONSUM</v>
          </cell>
          <cell r="C122" t="str">
            <v>TOTAL</v>
          </cell>
          <cell r="D122" t="str">
            <v>NPROG</v>
          </cell>
          <cell r="E122" t="str">
            <v>PROG</v>
          </cell>
          <cell r="F122" t="str">
            <v>SUBT INT</v>
          </cell>
          <cell r="G122" t="str">
            <v>SUBT EXT</v>
          </cell>
          <cell r="H122" t="str">
            <v>Padrão Mensal = 5,4</v>
          </cell>
          <cell r="I122" t="str">
            <v>Padrão Trimestral = 10,8</v>
          </cell>
          <cell r="J122" t="str">
            <v>Padrão Anual = 18</v>
          </cell>
        </row>
        <row r="123">
          <cell r="B123">
            <v>99703</v>
          </cell>
          <cell r="C123">
            <v>1.3411</v>
          </cell>
          <cell r="D123">
            <v>1.0227999999999999</v>
          </cell>
          <cell r="E123">
            <v>0.23449999999999999</v>
          </cell>
          <cell r="F123">
            <v>8.3799999999999999E-2</v>
          </cell>
          <cell r="G123">
            <v>0</v>
          </cell>
          <cell r="H123">
            <v>5.4</v>
          </cell>
          <cell r="I123">
            <v>10.8</v>
          </cell>
          <cell r="J123">
            <v>18</v>
          </cell>
        </row>
        <row r="124">
          <cell r="B124">
            <v>99703</v>
          </cell>
          <cell r="C124">
            <v>0.34549999999999997</v>
          </cell>
          <cell r="D124">
            <v>0.33150000000000002</v>
          </cell>
          <cell r="E124">
            <v>1.3899999999999999E-2</v>
          </cell>
          <cell r="F124">
            <v>0</v>
          </cell>
          <cell r="G124">
            <v>0</v>
          </cell>
          <cell r="H124">
            <v>5.4</v>
          </cell>
          <cell r="I124">
            <v>10.8</v>
          </cell>
          <cell r="J124">
            <v>18</v>
          </cell>
        </row>
        <row r="125">
          <cell r="B125">
            <v>99703</v>
          </cell>
          <cell r="C125">
            <v>0.66420000000000001</v>
          </cell>
          <cell r="D125">
            <v>0.56830000000000003</v>
          </cell>
          <cell r="E125">
            <v>5.7000000000000002E-2</v>
          </cell>
          <cell r="F125">
            <v>0</v>
          </cell>
          <cell r="G125">
            <v>3.8899999999999997E-2</v>
          </cell>
          <cell r="H125">
            <v>5.4</v>
          </cell>
          <cell r="I125">
            <v>10.8</v>
          </cell>
          <cell r="J125">
            <v>18</v>
          </cell>
        </row>
        <row r="126">
          <cell r="B126">
            <v>99703</v>
          </cell>
          <cell r="C126">
            <v>2.3508</v>
          </cell>
          <cell r="D126">
            <v>1.9226000000000001</v>
          </cell>
          <cell r="E126">
            <v>0.3054</v>
          </cell>
          <cell r="F126">
            <v>8.3799999999999999E-2</v>
          </cell>
          <cell r="G126">
            <v>3.8899999999999997E-2</v>
          </cell>
          <cell r="H126">
            <v>5.4</v>
          </cell>
          <cell r="I126">
            <v>10.8</v>
          </cell>
          <cell r="J126">
            <v>18</v>
          </cell>
        </row>
        <row r="127">
          <cell r="B127">
            <v>99703</v>
          </cell>
          <cell r="C127">
            <v>0.6351</v>
          </cell>
          <cell r="D127">
            <v>0.50609999999999999</v>
          </cell>
          <cell r="E127">
            <v>6.9500000000000006E-2</v>
          </cell>
          <cell r="F127">
            <v>5.9499999999999997E-2</v>
          </cell>
          <cell r="G127">
            <v>0</v>
          </cell>
          <cell r="H127">
            <v>5.4</v>
          </cell>
          <cell r="I127">
            <v>10.8</v>
          </cell>
          <cell r="J127">
            <v>18</v>
          </cell>
        </row>
        <row r="128">
          <cell r="B128">
            <v>99703</v>
          </cell>
          <cell r="C128">
            <v>0.63360000000000005</v>
          </cell>
          <cell r="D128">
            <v>0.60229999999999995</v>
          </cell>
          <cell r="E128">
            <v>2.7099999999999999E-2</v>
          </cell>
          <cell r="F128">
            <v>4.1999999999999997E-3</v>
          </cell>
          <cell r="G128">
            <v>0</v>
          </cell>
          <cell r="H128">
            <v>5.4</v>
          </cell>
          <cell r="I128">
            <v>10.8</v>
          </cell>
          <cell r="J128">
            <v>18</v>
          </cell>
        </row>
        <row r="129">
          <cell r="B129">
            <v>99703</v>
          </cell>
          <cell r="C129">
            <v>0.51490000000000002</v>
          </cell>
          <cell r="D129">
            <v>0.50180000000000002</v>
          </cell>
          <cell r="E129">
            <v>1.3100000000000001E-2</v>
          </cell>
          <cell r="F129">
            <v>0</v>
          </cell>
          <cell r="G129">
            <v>0</v>
          </cell>
          <cell r="H129">
            <v>5.4</v>
          </cell>
          <cell r="I129">
            <v>10.8</v>
          </cell>
          <cell r="J129">
            <v>18</v>
          </cell>
        </row>
        <row r="130">
          <cell r="B130">
            <v>99703</v>
          </cell>
          <cell r="C130">
            <v>1.7836000000000001</v>
          </cell>
          <cell r="D130">
            <v>1.6102000000000001</v>
          </cell>
          <cell r="E130">
            <v>0.10970000000000001</v>
          </cell>
          <cell r="F130">
            <v>6.3700000000000007E-2</v>
          </cell>
          <cell r="G130">
            <v>0</v>
          </cell>
          <cell r="H130">
            <v>5.4</v>
          </cell>
          <cell r="I130">
            <v>10.8</v>
          </cell>
          <cell r="J130">
            <v>18</v>
          </cell>
        </row>
        <row r="131">
          <cell r="B131">
            <v>99703</v>
          </cell>
          <cell r="C131">
            <v>2.2040000000000002</v>
          </cell>
          <cell r="D131">
            <v>1.9628000000000001</v>
          </cell>
          <cell r="E131">
            <v>1.6500000000000001E-2</v>
          </cell>
          <cell r="F131">
            <v>0.22470000000000001</v>
          </cell>
          <cell r="G131">
            <v>0</v>
          </cell>
          <cell r="H131">
            <v>5.4</v>
          </cell>
          <cell r="I131">
            <v>10.8</v>
          </cell>
          <cell r="J131">
            <v>18</v>
          </cell>
        </row>
        <row r="132">
          <cell r="B132">
            <v>99703</v>
          </cell>
          <cell r="C132">
            <v>0.25979999999999998</v>
          </cell>
          <cell r="D132">
            <v>0.23300000000000001</v>
          </cell>
          <cell r="E132">
            <v>2.6700000000000002E-2</v>
          </cell>
          <cell r="F132">
            <v>0</v>
          </cell>
          <cell r="G132">
            <v>0</v>
          </cell>
          <cell r="H132">
            <v>5.4</v>
          </cell>
          <cell r="I132">
            <v>10.8</v>
          </cell>
          <cell r="J132">
            <v>18</v>
          </cell>
        </row>
        <row r="133">
          <cell r="B133">
            <v>99703</v>
          </cell>
          <cell r="C133">
            <v>0.90880000000000005</v>
          </cell>
          <cell r="D133">
            <v>0.90429999999999999</v>
          </cell>
          <cell r="E133">
            <v>4.4999999999999997E-3</v>
          </cell>
          <cell r="F133">
            <v>0</v>
          </cell>
          <cell r="G133">
            <v>0</v>
          </cell>
          <cell r="H133">
            <v>5.4</v>
          </cell>
          <cell r="I133">
            <v>10.8</v>
          </cell>
          <cell r="J133">
            <v>18</v>
          </cell>
        </row>
        <row r="134">
          <cell r="B134">
            <v>99703</v>
          </cell>
          <cell r="C134">
            <v>3.3725999999999998</v>
          </cell>
          <cell r="D134">
            <v>3.1000999999999999</v>
          </cell>
          <cell r="E134">
            <v>4.7699999999999999E-2</v>
          </cell>
          <cell r="F134">
            <v>0.22470000000000001</v>
          </cell>
          <cell r="G134">
            <v>0</v>
          </cell>
          <cell r="H134">
            <v>5.4</v>
          </cell>
          <cell r="I134">
            <v>10.8</v>
          </cell>
          <cell r="J134">
            <v>18</v>
          </cell>
        </row>
        <row r="135">
          <cell r="B135">
            <v>99703</v>
          </cell>
          <cell r="C135">
            <v>0.83279999999999998</v>
          </cell>
          <cell r="D135">
            <v>0.73470000000000002</v>
          </cell>
          <cell r="E135">
            <v>5.62E-2</v>
          </cell>
          <cell r="F135">
            <v>0</v>
          </cell>
          <cell r="G135">
            <v>4.19E-2</v>
          </cell>
          <cell r="H135">
            <v>5.4</v>
          </cell>
          <cell r="I135">
            <v>10.8</v>
          </cell>
          <cell r="J135">
            <v>18</v>
          </cell>
        </row>
        <row r="136">
          <cell r="B136">
            <v>99703</v>
          </cell>
          <cell r="C136">
            <v>0.90429999999999999</v>
          </cell>
          <cell r="D136">
            <v>0.73650000000000004</v>
          </cell>
          <cell r="E136">
            <v>1.9199999999999998E-2</v>
          </cell>
          <cell r="F136">
            <v>0.14860000000000001</v>
          </cell>
          <cell r="G136">
            <v>0</v>
          </cell>
          <cell r="H136">
            <v>5.4</v>
          </cell>
          <cell r="I136">
            <v>10.8</v>
          </cell>
          <cell r="J136">
            <v>18</v>
          </cell>
        </row>
        <row r="137">
          <cell r="B137">
            <v>104102</v>
          </cell>
          <cell r="C137">
            <v>1.3784000000000001</v>
          </cell>
          <cell r="D137">
            <v>1.3270999999999999</v>
          </cell>
          <cell r="E137">
            <v>5.1299999999999998E-2</v>
          </cell>
          <cell r="F137">
            <v>0</v>
          </cell>
          <cell r="G137">
            <v>0</v>
          </cell>
          <cell r="H137">
            <v>5.4</v>
          </cell>
          <cell r="I137">
            <v>10.8</v>
          </cell>
          <cell r="J137">
            <v>18</v>
          </cell>
        </row>
        <row r="138">
          <cell r="B138">
            <v>101169</v>
          </cell>
          <cell r="C138">
            <v>3.1303000000000001</v>
          </cell>
          <cell r="D138">
            <v>2.8155000000000001</v>
          </cell>
          <cell r="E138">
            <v>0.12709999999999999</v>
          </cell>
          <cell r="F138">
            <v>0.1464</v>
          </cell>
          <cell r="G138">
            <v>4.1300000000000003E-2</v>
          </cell>
          <cell r="I138">
            <v>10.8</v>
          </cell>
          <cell r="J138">
            <v>18</v>
          </cell>
        </row>
        <row r="139">
          <cell r="B139">
            <v>100070</v>
          </cell>
          <cell r="C139">
            <v>10.6441</v>
          </cell>
          <cell r="D139">
            <v>9.4550000000000001</v>
          </cell>
          <cell r="E139">
            <v>0.58960000000000001</v>
          </cell>
          <cell r="F139">
            <v>0.51890000000000003</v>
          </cell>
          <cell r="G139">
            <v>8.0500000000000002E-2</v>
          </cell>
          <cell r="J139">
            <v>18</v>
          </cell>
        </row>
        <row r="141">
          <cell r="B141" t="str">
            <v>Evolução DEC Conjunto Casa Verde</v>
          </cell>
        </row>
        <row r="142">
          <cell r="B142" t="str">
            <v>CONSUM</v>
          </cell>
          <cell r="C142" t="str">
            <v>TOTAL</v>
          </cell>
          <cell r="D142" t="str">
            <v>NPROG</v>
          </cell>
          <cell r="E142" t="str">
            <v>PROG</v>
          </cell>
          <cell r="F142" t="str">
            <v>SUBT INT</v>
          </cell>
          <cell r="G142" t="str">
            <v>SUBT EXT</v>
          </cell>
          <cell r="H142" t="str">
            <v>Padrão Mensal = 2,7</v>
          </cell>
          <cell r="I142" t="str">
            <v>Padrão Trimestral = 5,4</v>
          </cell>
          <cell r="J142" t="str">
            <v>Padrão Anual = 9</v>
          </cell>
        </row>
        <row r="143">
          <cell r="B143">
            <v>247596</v>
          </cell>
          <cell r="C143">
            <v>0.67779999999999996</v>
          </cell>
          <cell r="D143">
            <v>0.55320000000000003</v>
          </cell>
          <cell r="E143">
            <v>8.0600000000000005E-2</v>
          </cell>
          <cell r="F143">
            <v>4.3999999999999997E-2</v>
          </cell>
          <cell r="G143">
            <v>0</v>
          </cell>
          <cell r="H143">
            <v>2.7</v>
          </cell>
          <cell r="I143">
            <v>5.4</v>
          </cell>
          <cell r="J143">
            <v>9</v>
          </cell>
        </row>
        <row r="144">
          <cell r="B144">
            <v>247599</v>
          </cell>
          <cell r="C144">
            <v>0.52410000000000001</v>
          </cell>
          <cell r="D144">
            <v>0.23830000000000001</v>
          </cell>
          <cell r="E144">
            <v>0.18679999999999999</v>
          </cell>
          <cell r="F144">
            <v>9.9000000000000005E-2</v>
          </cell>
          <cell r="G144">
            <v>0</v>
          </cell>
          <cell r="H144">
            <v>2.7</v>
          </cell>
          <cell r="I144">
            <v>5.4</v>
          </cell>
          <cell r="J144">
            <v>9</v>
          </cell>
        </row>
        <row r="145">
          <cell r="B145">
            <v>247635</v>
          </cell>
          <cell r="C145">
            <v>0.41930000000000001</v>
          </cell>
          <cell r="D145">
            <v>0.3075</v>
          </cell>
          <cell r="E145">
            <v>9.8699999999999996E-2</v>
          </cell>
          <cell r="F145">
            <v>0</v>
          </cell>
          <cell r="G145">
            <v>1.3100000000000001E-2</v>
          </cell>
          <cell r="H145">
            <v>2.7</v>
          </cell>
          <cell r="I145">
            <v>5.4</v>
          </cell>
          <cell r="J145">
            <v>9</v>
          </cell>
        </row>
        <row r="146">
          <cell r="B146">
            <v>247610</v>
          </cell>
          <cell r="C146">
            <v>1.6212</v>
          </cell>
          <cell r="D146">
            <v>1.099</v>
          </cell>
          <cell r="E146">
            <v>0.36609999999999998</v>
          </cell>
          <cell r="F146">
            <v>0.14299999999999999</v>
          </cell>
          <cell r="G146">
            <v>1.3100000000000001E-2</v>
          </cell>
          <cell r="H146">
            <v>2.7</v>
          </cell>
          <cell r="I146">
            <v>5.4</v>
          </cell>
          <cell r="J146">
            <v>9</v>
          </cell>
        </row>
        <row r="147">
          <cell r="B147">
            <v>247566</v>
          </cell>
          <cell r="C147">
            <v>0.35539999999999999</v>
          </cell>
          <cell r="D147">
            <v>0.26379999999999998</v>
          </cell>
          <cell r="E147">
            <v>8.8599999999999998E-2</v>
          </cell>
          <cell r="F147">
            <v>3.0000000000000001E-3</v>
          </cell>
          <cell r="G147">
            <v>0</v>
          </cell>
          <cell r="H147">
            <v>2.7</v>
          </cell>
          <cell r="I147">
            <v>5.4</v>
          </cell>
          <cell r="J147">
            <v>9</v>
          </cell>
        </row>
        <row r="148">
          <cell r="B148">
            <v>247561</v>
          </cell>
          <cell r="C148">
            <v>0.26939999999999997</v>
          </cell>
          <cell r="D148">
            <v>0.23019999999999999</v>
          </cell>
          <cell r="E148">
            <v>3.9199999999999999E-2</v>
          </cell>
          <cell r="F148">
            <v>0</v>
          </cell>
          <cell r="G148">
            <v>0</v>
          </cell>
          <cell r="H148">
            <v>2.7</v>
          </cell>
          <cell r="I148">
            <v>5.4</v>
          </cell>
          <cell r="J148">
            <v>9</v>
          </cell>
        </row>
        <row r="149">
          <cell r="B149">
            <v>247633</v>
          </cell>
          <cell r="C149">
            <v>0.30719999999999997</v>
          </cell>
          <cell r="D149">
            <v>0.16639999999999999</v>
          </cell>
          <cell r="E149">
            <v>2.4199999999999999E-2</v>
          </cell>
          <cell r="F149">
            <v>0.1166</v>
          </cell>
          <cell r="G149">
            <v>0</v>
          </cell>
          <cell r="H149">
            <v>2.7</v>
          </cell>
          <cell r="I149">
            <v>5.4</v>
          </cell>
          <cell r="J149">
            <v>9</v>
          </cell>
        </row>
        <row r="150">
          <cell r="B150">
            <v>247587</v>
          </cell>
          <cell r="C150">
            <v>0.93200000000000005</v>
          </cell>
          <cell r="D150">
            <v>0.66039999999999999</v>
          </cell>
          <cell r="E150">
            <v>0.152</v>
          </cell>
          <cell r="F150">
            <v>0.1196</v>
          </cell>
          <cell r="G150">
            <v>0</v>
          </cell>
          <cell r="H150">
            <v>2.7</v>
          </cell>
          <cell r="I150">
            <v>5.4</v>
          </cell>
          <cell r="J150">
            <v>9</v>
          </cell>
        </row>
        <row r="151">
          <cell r="B151">
            <v>250944</v>
          </cell>
          <cell r="C151">
            <v>0.40360000000000001</v>
          </cell>
          <cell r="D151">
            <v>0.33329999999999999</v>
          </cell>
          <cell r="E151">
            <v>4.2200000000000001E-2</v>
          </cell>
          <cell r="F151">
            <v>0</v>
          </cell>
          <cell r="G151">
            <v>2.81E-2</v>
          </cell>
          <cell r="H151">
            <v>2.7</v>
          </cell>
          <cell r="I151">
            <v>5.4</v>
          </cell>
          <cell r="J151">
            <v>9</v>
          </cell>
        </row>
        <row r="152">
          <cell r="B152">
            <v>251040</v>
          </cell>
          <cell r="C152">
            <v>0.29699999999999999</v>
          </cell>
          <cell r="D152">
            <v>0.25619999999999998</v>
          </cell>
          <cell r="E152">
            <v>3.8E-3</v>
          </cell>
          <cell r="F152">
            <v>3.6900000000000002E-2</v>
          </cell>
          <cell r="G152">
            <v>0</v>
          </cell>
          <cell r="H152">
            <v>2.7</v>
          </cell>
          <cell r="I152">
            <v>5.4</v>
          </cell>
          <cell r="J152">
            <v>9</v>
          </cell>
        </row>
        <row r="153">
          <cell r="B153">
            <v>251042</v>
          </cell>
          <cell r="C153">
            <v>0.33850000000000002</v>
          </cell>
          <cell r="D153">
            <v>0.29520000000000002</v>
          </cell>
          <cell r="E153">
            <v>1.7299999999999999E-2</v>
          </cell>
          <cell r="F153">
            <v>2.5999999999999999E-2</v>
          </cell>
          <cell r="G153">
            <v>0</v>
          </cell>
          <cell r="H153">
            <v>2.7</v>
          </cell>
          <cell r="I153">
            <v>5.4</v>
          </cell>
          <cell r="J153">
            <v>9</v>
          </cell>
        </row>
        <row r="154">
          <cell r="B154">
            <v>251009</v>
          </cell>
          <cell r="C154">
            <v>1.0390999999999999</v>
          </cell>
          <cell r="D154">
            <v>0.88470000000000004</v>
          </cell>
          <cell r="E154">
            <v>6.3299999999999995E-2</v>
          </cell>
          <cell r="F154">
            <v>6.2899999999999998E-2</v>
          </cell>
          <cell r="G154">
            <v>2.81E-2</v>
          </cell>
          <cell r="H154">
            <v>2.7</v>
          </cell>
          <cell r="I154">
            <v>5.4</v>
          </cell>
          <cell r="J154">
            <v>9</v>
          </cell>
        </row>
        <row r="155">
          <cell r="B155">
            <v>251060</v>
          </cell>
          <cell r="C155">
            <v>0.29580000000000001</v>
          </cell>
          <cell r="D155">
            <v>0.1968</v>
          </cell>
          <cell r="E155">
            <v>3.09E-2</v>
          </cell>
          <cell r="F155">
            <v>0</v>
          </cell>
          <cell r="G155">
            <v>6.8000000000000005E-2</v>
          </cell>
          <cell r="H155">
            <v>2.7</v>
          </cell>
          <cell r="I155">
            <v>5.4</v>
          </cell>
          <cell r="J155">
            <v>9</v>
          </cell>
        </row>
        <row r="156">
          <cell r="B156">
            <v>251049</v>
          </cell>
          <cell r="C156">
            <v>0.2833</v>
          </cell>
          <cell r="D156">
            <v>0.252</v>
          </cell>
          <cell r="E156">
            <v>2.86E-2</v>
          </cell>
          <cell r="F156">
            <v>2.7000000000000001E-3</v>
          </cell>
          <cell r="G156">
            <v>0</v>
          </cell>
          <cell r="H156">
            <v>2.7</v>
          </cell>
          <cell r="I156">
            <v>5.4</v>
          </cell>
          <cell r="J156">
            <v>9</v>
          </cell>
        </row>
        <row r="157">
          <cell r="B157">
            <v>253740</v>
          </cell>
          <cell r="C157">
            <v>1.8877999999999999</v>
          </cell>
          <cell r="D157">
            <v>1.2424999999999999</v>
          </cell>
          <cell r="E157">
            <v>0.2616</v>
          </cell>
          <cell r="F157">
            <v>8.3599999999999994E-2</v>
          </cell>
          <cell r="G157">
            <v>0.3</v>
          </cell>
          <cell r="H157">
            <v>2.7</v>
          </cell>
          <cell r="I157">
            <v>5.4</v>
          </cell>
          <cell r="J157">
            <v>9</v>
          </cell>
        </row>
        <row r="158">
          <cell r="B158">
            <v>251950</v>
          </cell>
          <cell r="C158">
            <v>2.4782999999999999</v>
          </cell>
          <cell r="D158">
            <v>1.6984999999999999</v>
          </cell>
          <cell r="E158">
            <v>0.32269999999999999</v>
          </cell>
          <cell r="F158">
            <v>8.6900000000000005E-2</v>
          </cell>
          <cell r="G158">
            <v>0.36990000000000001</v>
          </cell>
          <cell r="I158">
            <v>5.4</v>
          </cell>
          <cell r="J158">
            <v>9</v>
          </cell>
        </row>
        <row r="159">
          <cell r="B159">
            <v>249539</v>
          </cell>
          <cell r="C159">
            <v>6.0808</v>
          </cell>
          <cell r="D159">
            <v>4.3505000000000003</v>
          </cell>
          <cell r="E159">
            <v>0.90359999999999996</v>
          </cell>
          <cell r="F159">
            <v>0.41160000000000002</v>
          </cell>
          <cell r="G159">
            <v>0.41470000000000001</v>
          </cell>
          <cell r="J159">
            <v>9</v>
          </cell>
        </row>
        <row r="161">
          <cell r="B161" t="str">
            <v>Evolução DEC Conjunto Centro Jardins</v>
          </cell>
        </row>
        <row r="162">
          <cell r="B162" t="str">
            <v>CONSUM</v>
          </cell>
          <cell r="C162" t="str">
            <v>TOTAL</v>
          </cell>
          <cell r="D162" t="str">
            <v>NPROG</v>
          </cell>
          <cell r="E162" t="str">
            <v>PROG</v>
          </cell>
          <cell r="F162" t="str">
            <v>SUBT INT</v>
          </cell>
          <cell r="G162" t="str">
            <v>SUBT EXT</v>
          </cell>
          <cell r="H162" t="str">
            <v>Padrão Mensal = 2,5</v>
          </cell>
          <cell r="I162" t="str">
            <v>Padrão Trimestral = 3</v>
          </cell>
          <cell r="J162" t="str">
            <v>Padrão Anual = 5</v>
          </cell>
        </row>
        <row r="163">
          <cell r="B163">
            <v>175074</v>
          </cell>
          <cell r="C163">
            <v>0.22850000000000001</v>
          </cell>
          <cell r="D163">
            <v>0.22600000000000001</v>
          </cell>
          <cell r="E163">
            <v>2.5000000000000001E-3</v>
          </cell>
          <cell r="F163">
            <v>0</v>
          </cell>
          <cell r="G163">
            <v>0</v>
          </cell>
          <cell r="H163">
            <v>2.5</v>
          </cell>
          <cell r="I163">
            <v>3</v>
          </cell>
          <cell r="J163">
            <v>5</v>
          </cell>
        </row>
        <row r="164">
          <cell r="B164">
            <v>175074</v>
          </cell>
          <cell r="C164">
            <v>4.82E-2</v>
          </cell>
          <cell r="D164">
            <v>4.5400000000000003E-2</v>
          </cell>
          <cell r="E164">
            <v>2.0999999999999999E-3</v>
          </cell>
          <cell r="F164">
            <v>6.9999999999999999E-4</v>
          </cell>
          <cell r="G164">
            <v>0</v>
          </cell>
          <cell r="H164">
            <v>2.5</v>
          </cell>
          <cell r="I164">
            <v>3</v>
          </cell>
          <cell r="J164">
            <v>5</v>
          </cell>
        </row>
        <row r="165">
          <cell r="B165">
            <v>175074</v>
          </cell>
          <cell r="C165">
            <v>0.1565</v>
          </cell>
          <cell r="D165">
            <v>1.6899999999999998E-2</v>
          </cell>
          <cell r="E165">
            <v>0.10199999999999999</v>
          </cell>
          <cell r="F165">
            <v>2.2700000000000001E-2</v>
          </cell>
          <cell r="G165">
            <v>1.49E-2</v>
          </cell>
          <cell r="H165">
            <v>2.5</v>
          </cell>
          <cell r="I165">
            <v>3</v>
          </cell>
          <cell r="J165">
            <v>5</v>
          </cell>
        </row>
        <row r="166">
          <cell r="B166">
            <v>175074</v>
          </cell>
          <cell r="C166">
            <v>0.43319999999999997</v>
          </cell>
          <cell r="D166">
            <v>0.2883</v>
          </cell>
          <cell r="E166">
            <v>0.1066</v>
          </cell>
          <cell r="F166">
            <v>2.3400000000000001E-2</v>
          </cell>
          <cell r="G166">
            <v>1.49E-2</v>
          </cell>
          <cell r="H166">
            <v>2.5</v>
          </cell>
          <cell r="I166">
            <v>3</v>
          </cell>
          <cell r="J166">
            <v>5</v>
          </cell>
        </row>
        <row r="167">
          <cell r="B167">
            <v>174961</v>
          </cell>
          <cell r="C167">
            <v>4.5499999999999999E-2</v>
          </cell>
          <cell r="D167">
            <v>1.14E-2</v>
          </cell>
          <cell r="E167">
            <v>3.2599999999999997E-2</v>
          </cell>
          <cell r="F167">
            <v>1E-4</v>
          </cell>
          <cell r="G167">
            <v>1.4E-3</v>
          </cell>
          <cell r="H167">
            <v>2.5</v>
          </cell>
          <cell r="I167">
            <v>3</v>
          </cell>
          <cell r="J167">
            <v>5</v>
          </cell>
        </row>
        <row r="168">
          <cell r="B168">
            <v>175056</v>
          </cell>
          <cell r="C168">
            <v>1.17E-2</v>
          </cell>
          <cell r="D168">
            <v>6.1000000000000004E-3</v>
          </cell>
          <cell r="E168">
            <v>1.9E-3</v>
          </cell>
          <cell r="F168">
            <v>2.7000000000000001E-3</v>
          </cell>
          <cell r="G168">
            <v>1E-3</v>
          </cell>
          <cell r="H168">
            <v>2.5</v>
          </cell>
          <cell r="I168">
            <v>3</v>
          </cell>
          <cell r="J168">
            <v>5</v>
          </cell>
        </row>
        <row r="169">
          <cell r="B169">
            <v>174923</v>
          </cell>
          <cell r="C169">
            <v>7.1000000000000004E-3</v>
          </cell>
          <cell r="D169">
            <v>6.1999999999999998E-3</v>
          </cell>
          <cell r="E169">
            <v>8.9999999999999998E-4</v>
          </cell>
          <cell r="F169">
            <v>0</v>
          </cell>
          <cell r="G169">
            <v>0</v>
          </cell>
          <cell r="H169">
            <v>2.5</v>
          </cell>
          <cell r="I169">
            <v>3</v>
          </cell>
          <cell r="J169">
            <v>5</v>
          </cell>
        </row>
        <row r="170">
          <cell r="B170">
            <v>174980</v>
          </cell>
          <cell r="C170">
            <v>6.4299999999999996E-2</v>
          </cell>
          <cell r="D170">
            <v>2.3699999999999999E-2</v>
          </cell>
          <cell r="E170">
            <v>3.5400000000000001E-2</v>
          </cell>
          <cell r="F170">
            <v>2.8E-3</v>
          </cell>
          <cell r="G170">
            <v>2.3999999999999998E-3</v>
          </cell>
          <cell r="H170">
            <v>2.5</v>
          </cell>
          <cell r="I170">
            <v>3</v>
          </cell>
          <cell r="J170">
            <v>5</v>
          </cell>
        </row>
        <row r="171">
          <cell r="B171">
            <v>174937</v>
          </cell>
          <cell r="C171">
            <v>4.4000000000000003E-3</v>
          </cell>
          <cell r="D171">
            <v>4.4000000000000003E-3</v>
          </cell>
          <cell r="E171">
            <v>0</v>
          </cell>
          <cell r="F171">
            <v>0</v>
          </cell>
          <cell r="G171">
            <v>0</v>
          </cell>
          <cell r="H171">
            <v>2.5</v>
          </cell>
          <cell r="I171">
            <v>3</v>
          </cell>
          <cell r="J171">
            <v>5</v>
          </cell>
        </row>
        <row r="172">
          <cell r="B172">
            <v>174938</v>
          </cell>
          <cell r="C172">
            <v>2.0500000000000001E-2</v>
          </cell>
          <cell r="D172">
            <v>1.34E-2</v>
          </cell>
          <cell r="E172">
            <v>4.7999999999999996E-3</v>
          </cell>
          <cell r="F172">
            <v>2.3E-3</v>
          </cell>
          <cell r="G172">
            <v>0</v>
          </cell>
          <cell r="H172">
            <v>2.5</v>
          </cell>
          <cell r="I172">
            <v>3</v>
          </cell>
          <cell r="J172">
            <v>5</v>
          </cell>
        </row>
        <row r="173">
          <cell r="B173">
            <v>174942</v>
          </cell>
          <cell r="C173">
            <v>1.95E-2</v>
          </cell>
          <cell r="D173">
            <v>1.52E-2</v>
          </cell>
          <cell r="E173">
            <v>4.0000000000000002E-4</v>
          </cell>
          <cell r="F173">
            <v>3.8E-3</v>
          </cell>
          <cell r="G173">
            <v>0</v>
          </cell>
          <cell r="H173">
            <v>2.5</v>
          </cell>
          <cell r="I173">
            <v>3</v>
          </cell>
          <cell r="J173">
            <v>5</v>
          </cell>
        </row>
        <row r="174">
          <cell r="B174">
            <v>174939</v>
          </cell>
          <cell r="C174">
            <v>4.4400000000000002E-2</v>
          </cell>
          <cell r="D174">
            <v>3.3000000000000002E-2</v>
          </cell>
          <cell r="E174">
            <v>5.1999999999999998E-3</v>
          </cell>
          <cell r="F174">
            <v>6.1000000000000004E-3</v>
          </cell>
          <cell r="G174">
            <v>0</v>
          </cell>
          <cell r="H174">
            <v>2.5</v>
          </cell>
          <cell r="I174">
            <v>3</v>
          </cell>
          <cell r="J174">
            <v>5</v>
          </cell>
        </row>
        <row r="175">
          <cell r="B175">
            <v>174940</v>
          </cell>
          <cell r="C175">
            <v>1.2699999999999999E-2</v>
          </cell>
          <cell r="D175">
            <v>2.8999999999999998E-3</v>
          </cell>
          <cell r="E175">
            <v>4.4999999999999997E-3</v>
          </cell>
          <cell r="F175">
            <v>4.8999999999999998E-3</v>
          </cell>
          <cell r="G175">
            <v>2.9999999999999997E-4</v>
          </cell>
          <cell r="H175">
            <v>2.5</v>
          </cell>
          <cell r="I175">
            <v>3</v>
          </cell>
          <cell r="J175">
            <v>5</v>
          </cell>
        </row>
        <row r="176">
          <cell r="B176">
            <v>174892</v>
          </cell>
          <cell r="C176">
            <v>2.9899999999999999E-2</v>
          </cell>
          <cell r="D176">
            <v>1.18E-2</v>
          </cell>
          <cell r="E176">
            <v>0</v>
          </cell>
          <cell r="F176">
            <v>1.8100000000000002E-2</v>
          </cell>
          <cell r="G176">
            <v>0</v>
          </cell>
          <cell r="H176">
            <v>2.5</v>
          </cell>
          <cell r="I176">
            <v>3</v>
          </cell>
          <cell r="J176">
            <v>5</v>
          </cell>
        </row>
        <row r="177">
          <cell r="B177">
            <v>175610</v>
          </cell>
          <cell r="C177">
            <v>3.7600000000000001E-2</v>
          </cell>
          <cell r="D177">
            <v>2.1499999999999998E-2</v>
          </cell>
          <cell r="E177">
            <v>1.04E-2</v>
          </cell>
          <cell r="F177">
            <v>2.7000000000000001E-3</v>
          </cell>
          <cell r="G177">
            <v>3.0000000000000001E-3</v>
          </cell>
          <cell r="H177">
            <v>2.5</v>
          </cell>
          <cell r="I177">
            <v>3</v>
          </cell>
          <cell r="J177">
            <v>5</v>
          </cell>
        </row>
        <row r="178">
          <cell r="B178">
            <v>175147</v>
          </cell>
          <cell r="C178">
            <v>8.0199999999999994E-2</v>
          </cell>
          <cell r="D178">
            <v>3.6200000000000003E-2</v>
          </cell>
          <cell r="E178">
            <v>1.49E-2</v>
          </cell>
          <cell r="F178">
            <v>2.5700000000000001E-2</v>
          </cell>
          <cell r="G178">
            <v>3.3E-3</v>
          </cell>
          <cell r="I178">
            <v>3</v>
          </cell>
          <cell r="J178">
            <v>5</v>
          </cell>
        </row>
        <row r="179">
          <cell r="B179">
            <v>175035</v>
          </cell>
          <cell r="C179">
            <v>0.62219999999999998</v>
          </cell>
          <cell r="D179">
            <v>0.38129999999999997</v>
          </cell>
          <cell r="E179">
            <v>0.16209999999999999</v>
          </cell>
          <cell r="F179">
            <v>5.8000000000000003E-2</v>
          </cell>
          <cell r="G179">
            <v>2.06E-2</v>
          </cell>
          <cell r="J179">
            <v>5</v>
          </cell>
        </row>
        <row r="181">
          <cell r="B181" t="str">
            <v>Evolução DEC Conjunto Cursino</v>
          </cell>
        </row>
        <row r="182">
          <cell r="B182" t="str">
            <v>CONSUM</v>
          </cell>
          <cell r="C182" t="str">
            <v>TOTAL</v>
          </cell>
          <cell r="D182" t="str">
            <v>NPROG</v>
          </cell>
          <cell r="E182" t="str">
            <v>PROG</v>
          </cell>
          <cell r="F182" t="str">
            <v>SUBT INT</v>
          </cell>
          <cell r="G182" t="str">
            <v>SUBT EXT</v>
          </cell>
          <cell r="H182" t="str">
            <v>Padrão Mensal = 3</v>
          </cell>
          <cell r="I182" t="str">
            <v>Padrão Trimestral = 6</v>
          </cell>
          <cell r="J182" t="str">
            <v>Padrão Anual = 10</v>
          </cell>
        </row>
        <row r="183">
          <cell r="B183">
            <v>108826</v>
          </cell>
          <cell r="C183">
            <v>1.5127999999999999</v>
          </cell>
          <cell r="D183">
            <v>0.86619999999999997</v>
          </cell>
          <cell r="E183">
            <v>0.64670000000000005</v>
          </cell>
          <cell r="F183">
            <v>0</v>
          </cell>
          <cell r="G183">
            <v>0</v>
          </cell>
          <cell r="H183">
            <v>3</v>
          </cell>
          <cell r="I183">
            <v>6</v>
          </cell>
          <cell r="J183">
            <v>10</v>
          </cell>
        </row>
        <row r="184">
          <cell r="B184">
            <v>108775</v>
          </cell>
          <cell r="C184">
            <v>1.5992999999999999</v>
          </cell>
          <cell r="D184">
            <v>0.96160000000000001</v>
          </cell>
          <cell r="E184">
            <v>0.36049999999999999</v>
          </cell>
          <cell r="F184">
            <v>0.27710000000000001</v>
          </cell>
          <cell r="G184">
            <v>0</v>
          </cell>
          <cell r="H184">
            <v>3</v>
          </cell>
          <cell r="I184">
            <v>6</v>
          </cell>
          <cell r="J184">
            <v>10</v>
          </cell>
        </row>
        <row r="185">
          <cell r="B185">
            <v>108754</v>
          </cell>
          <cell r="C185">
            <v>0.37819999999999998</v>
          </cell>
          <cell r="D185">
            <v>0.32450000000000001</v>
          </cell>
          <cell r="E185">
            <v>5.3699999999999998E-2</v>
          </cell>
          <cell r="F185">
            <v>0</v>
          </cell>
          <cell r="G185">
            <v>0</v>
          </cell>
          <cell r="H185">
            <v>3</v>
          </cell>
          <cell r="I185">
            <v>6</v>
          </cell>
          <cell r="J185">
            <v>10</v>
          </cell>
        </row>
        <row r="186">
          <cell r="B186">
            <v>108785</v>
          </cell>
          <cell r="C186">
            <v>3.4906000000000001</v>
          </cell>
          <cell r="D186">
            <v>2.1524000000000001</v>
          </cell>
          <cell r="E186">
            <v>1.0610999999999999</v>
          </cell>
          <cell r="F186">
            <v>0.27710000000000001</v>
          </cell>
          <cell r="G186">
            <v>0</v>
          </cell>
          <cell r="H186">
            <v>3</v>
          </cell>
          <cell r="I186">
            <v>6</v>
          </cell>
          <cell r="J186">
            <v>10</v>
          </cell>
        </row>
        <row r="187">
          <cell r="B187">
            <v>108755</v>
          </cell>
          <cell r="C187">
            <v>1.4336</v>
          </cell>
          <cell r="D187">
            <v>0.42020000000000002</v>
          </cell>
          <cell r="E187">
            <v>2.4400000000000002E-2</v>
          </cell>
          <cell r="F187">
            <v>8.2000000000000007E-3</v>
          </cell>
          <cell r="G187">
            <v>0.98080000000000001</v>
          </cell>
          <cell r="H187">
            <v>3</v>
          </cell>
          <cell r="I187">
            <v>6</v>
          </cell>
          <cell r="J187">
            <v>10</v>
          </cell>
        </row>
        <row r="188">
          <cell r="B188">
            <v>108755</v>
          </cell>
          <cell r="C188">
            <v>0.73960000000000004</v>
          </cell>
          <cell r="D188">
            <v>0.67090000000000005</v>
          </cell>
          <cell r="E188">
            <v>5.6000000000000001E-2</v>
          </cell>
          <cell r="F188">
            <v>0</v>
          </cell>
          <cell r="G188">
            <v>1.2699999999999999E-2</v>
          </cell>
          <cell r="H188">
            <v>3</v>
          </cell>
          <cell r="I188">
            <v>6</v>
          </cell>
          <cell r="J188">
            <v>10</v>
          </cell>
        </row>
        <row r="189">
          <cell r="B189">
            <v>109092</v>
          </cell>
          <cell r="C189">
            <v>0.44740000000000002</v>
          </cell>
          <cell r="D189">
            <v>0.4219</v>
          </cell>
          <cell r="E189">
            <v>2.5499999999999998E-2</v>
          </cell>
          <cell r="F189">
            <v>0</v>
          </cell>
          <cell r="G189">
            <v>0</v>
          </cell>
          <cell r="H189">
            <v>3</v>
          </cell>
          <cell r="I189">
            <v>6</v>
          </cell>
          <cell r="J189">
            <v>10</v>
          </cell>
        </row>
        <row r="190">
          <cell r="B190">
            <v>108867</v>
          </cell>
          <cell r="C190">
            <v>2.6193</v>
          </cell>
          <cell r="D190">
            <v>1.5126999999999999</v>
          </cell>
          <cell r="E190">
            <v>0.10589999999999999</v>
          </cell>
          <cell r="F190">
            <v>8.2000000000000007E-3</v>
          </cell>
          <cell r="G190">
            <v>0.99250000000000005</v>
          </cell>
          <cell r="H190">
            <v>3</v>
          </cell>
          <cell r="I190">
            <v>6</v>
          </cell>
          <cell r="J190">
            <v>10</v>
          </cell>
        </row>
        <row r="191">
          <cell r="B191">
            <v>111060</v>
          </cell>
          <cell r="C191">
            <v>1.0347</v>
          </cell>
          <cell r="D191">
            <v>0.98609999999999998</v>
          </cell>
          <cell r="E191">
            <v>3.5000000000000003E-2</v>
          </cell>
          <cell r="F191">
            <v>1.3599999999999999E-2</v>
          </cell>
          <cell r="G191">
            <v>0</v>
          </cell>
          <cell r="H191">
            <v>3</v>
          </cell>
          <cell r="I191">
            <v>6</v>
          </cell>
          <cell r="J191">
            <v>10</v>
          </cell>
        </row>
        <row r="192">
          <cell r="B192">
            <v>111171</v>
          </cell>
          <cell r="C192">
            <v>0.2944</v>
          </cell>
          <cell r="D192">
            <v>0.25069999999999998</v>
          </cell>
          <cell r="E192">
            <v>4.0899999999999999E-2</v>
          </cell>
          <cell r="F192">
            <v>2.8E-3</v>
          </cell>
          <cell r="G192">
            <v>0</v>
          </cell>
          <cell r="H192">
            <v>3</v>
          </cell>
          <cell r="I192">
            <v>6</v>
          </cell>
          <cell r="J192">
            <v>10</v>
          </cell>
        </row>
        <row r="193">
          <cell r="B193">
            <v>111170</v>
          </cell>
          <cell r="C193">
            <v>0.4415</v>
          </cell>
          <cell r="D193">
            <v>9.2799999999999994E-2</v>
          </cell>
          <cell r="E193">
            <v>0.23730000000000001</v>
          </cell>
          <cell r="F193">
            <v>0.1114</v>
          </cell>
          <cell r="G193">
            <v>0</v>
          </cell>
          <cell r="H193">
            <v>3</v>
          </cell>
          <cell r="I193">
            <v>6</v>
          </cell>
          <cell r="J193">
            <v>10</v>
          </cell>
        </row>
        <row r="194">
          <cell r="B194">
            <v>111134</v>
          </cell>
          <cell r="C194">
            <v>1.7702</v>
          </cell>
          <cell r="D194">
            <v>1.3290999999999999</v>
          </cell>
          <cell r="E194">
            <v>0.31330000000000002</v>
          </cell>
          <cell r="F194">
            <v>0.1278</v>
          </cell>
          <cell r="G194">
            <v>0</v>
          </cell>
          <cell r="H194">
            <v>3</v>
          </cell>
          <cell r="I194">
            <v>6</v>
          </cell>
          <cell r="J194">
            <v>10</v>
          </cell>
        </row>
        <row r="195">
          <cell r="B195">
            <v>111226</v>
          </cell>
          <cell r="C195">
            <v>0.83609999999999995</v>
          </cell>
          <cell r="D195">
            <v>0.67400000000000004</v>
          </cell>
          <cell r="E195">
            <v>0.16209999999999999</v>
          </cell>
          <cell r="F195">
            <v>0</v>
          </cell>
          <cell r="G195">
            <v>0</v>
          </cell>
          <cell r="H195">
            <v>3</v>
          </cell>
          <cell r="I195">
            <v>6</v>
          </cell>
          <cell r="J195">
            <v>10</v>
          </cell>
        </row>
        <row r="196">
          <cell r="B196">
            <v>111222</v>
          </cell>
          <cell r="C196">
            <v>0.25990000000000002</v>
          </cell>
          <cell r="D196">
            <v>0.16850000000000001</v>
          </cell>
          <cell r="E196">
            <v>9.1399999999999995E-2</v>
          </cell>
          <cell r="F196">
            <v>0</v>
          </cell>
          <cell r="G196">
            <v>0</v>
          </cell>
          <cell r="H196">
            <v>3</v>
          </cell>
          <cell r="I196">
            <v>6</v>
          </cell>
          <cell r="J196">
            <v>10</v>
          </cell>
        </row>
        <row r="197">
          <cell r="B197">
            <v>113851</v>
          </cell>
          <cell r="C197">
            <v>0.70889999999999997</v>
          </cell>
          <cell r="D197">
            <v>0.68910000000000005</v>
          </cell>
          <cell r="E197">
            <v>1.9900000000000001E-2</v>
          </cell>
          <cell r="F197">
            <v>0</v>
          </cell>
          <cell r="G197">
            <v>0</v>
          </cell>
          <cell r="H197">
            <v>3</v>
          </cell>
          <cell r="I197">
            <v>6</v>
          </cell>
          <cell r="J197">
            <v>10</v>
          </cell>
        </row>
        <row r="198">
          <cell r="B198">
            <v>112100</v>
          </cell>
          <cell r="C198">
            <v>1.8073999999999999</v>
          </cell>
          <cell r="D198">
            <v>1.5358000000000001</v>
          </cell>
          <cell r="E198">
            <v>0.2717</v>
          </cell>
          <cell r="F198">
            <v>0</v>
          </cell>
          <cell r="G198">
            <v>0</v>
          </cell>
          <cell r="I198">
            <v>6</v>
          </cell>
          <cell r="J198">
            <v>10</v>
          </cell>
        </row>
        <row r="199">
          <cell r="B199">
            <v>110221</v>
          </cell>
          <cell r="C199">
            <v>9.6553000000000004</v>
          </cell>
          <cell r="D199">
            <v>6.5206</v>
          </cell>
          <cell r="E199">
            <v>1.7441</v>
          </cell>
          <cell r="F199">
            <v>0.41039999999999999</v>
          </cell>
          <cell r="G199">
            <v>0.98029999999999995</v>
          </cell>
          <cell r="J199">
            <v>10</v>
          </cell>
        </row>
        <row r="201">
          <cell r="B201" t="str">
            <v>Evolução DEC Conjunto Diadema</v>
          </cell>
        </row>
        <row r="202">
          <cell r="B202" t="str">
            <v>CONSUM</v>
          </cell>
          <cell r="C202" t="str">
            <v>TOTAL</v>
          </cell>
          <cell r="D202" t="str">
            <v>NPROG</v>
          </cell>
          <cell r="E202" t="str">
            <v>PROG</v>
          </cell>
          <cell r="F202" t="str">
            <v>SUBT INT</v>
          </cell>
          <cell r="G202" t="str">
            <v>SUBT EXT</v>
          </cell>
          <cell r="H202" t="str">
            <v>Padrão Mensal = 2,7</v>
          </cell>
          <cell r="I202" t="str">
            <v>Padrão Trimestral = 5,4</v>
          </cell>
          <cell r="J202" t="str">
            <v>Padrão Anual = 9</v>
          </cell>
        </row>
        <row r="203">
          <cell r="B203">
            <v>113969</v>
          </cell>
          <cell r="C203">
            <v>0.95909999999999995</v>
          </cell>
          <cell r="D203">
            <v>0.88829999999999998</v>
          </cell>
          <cell r="E203">
            <v>7.0900000000000005E-2</v>
          </cell>
          <cell r="F203">
            <v>0</v>
          </cell>
          <cell r="G203">
            <v>0</v>
          </cell>
          <cell r="H203">
            <v>2.7</v>
          </cell>
          <cell r="I203">
            <v>5.4</v>
          </cell>
          <cell r="J203">
            <v>9</v>
          </cell>
        </row>
        <row r="204">
          <cell r="B204">
            <v>113775</v>
          </cell>
          <cell r="C204">
            <v>0.93359999999999999</v>
          </cell>
          <cell r="D204">
            <v>0.55100000000000005</v>
          </cell>
          <cell r="E204">
            <v>0.35120000000000001</v>
          </cell>
          <cell r="F204">
            <v>3.15E-2</v>
          </cell>
          <cell r="G204">
            <v>0</v>
          </cell>
          <cell r="H204">
            <v>2.7</v>
          </cell>
          <cell r="I204">
            <v>5.4</v>
          </cell>
          <cell r="J204">
            <v>9</v>
          </cell>
        </row>
        <row r="205">
          <cell r="B205">
            <v>113672</v>
          </cell>
          <cell r="C205">
            <v>0.93059999999999998</v>
          </cell>
          <cell r="D205">
            <v>0.53380000000000005</v>
          </cell>
          <cell r="E205">
            <v>0.3337</v>
          </cell>
          <cell r="F205">
            <v>0</v>
          </cell>
          <cell r="G205">
            <v>6.3100000000000003E-2</v>
          </cell>
          <cell r="H205">
            <v>2.7</v>
          </cell>
          <cell r="I205">
            <v>5.4</v>
          </cell>
          <cell r="J205">
            <v>9</v>
          </cell>
        </row>
        <row r="206">
          <cell r="B206">
            <v>113805</v>
          </cell>
          <cell r="C206">
            <v>2.8233000000000001</v>
          </cell>
          <cell r="D206">
            <v>1.9736</v>
          </cell>
          <cell r="E206">
            <v>0.75539999999999996</v>
          </cell>
          <cell r="F206">
            <v>3.15E-2</v>
          </cell>
          <cell r="G206">
            <v>6.3E-2</v>
          </cell>
          <cell r="H206">
            <v>2.7</v>
          </cell>
          <cell r="I206">
            <v>5.4</v>
          </cell>
          <cell r="J206">
            <v>9</v>
          </cell>
        </row>
        <row r="207">
          <cell r="B207">
            <v>113687</v>
          </cell>
          <cell r="C207">
            <v>0.3231</v>
          </cell>
          <cell r="D207">
            <v>0.1183</v>
          </cell>
          <cell r="E207">
            <v>0.1452</v>
          </cell>
          <cell r="F207">
            <v>0</v>
          </cell>
          <cell r="G207">
            <v>5.96E-2</v>
          </cell>
          <cell r="H207">
            <v>2.7</v>
          </cell>
          <cell r="I207">
            <v>5.4</v>
          </cell>
          <cell r="J207">
            <v>9</v>
          </cell>
        </row>
        <row r="208">
          <cell r="B208">
            <v>113693</v>
          </cell>
          <cell r="C208">
            <v>0.56389999999999996</v>
          </cell>
          <cell r="D208">
            <v>0.29139999999999999</v>
          </cell>
          <cell r="E208">
            <v>4.53E-2</v>
          </cell>
          <cell r="F208">
            <v>0</v>
          </cell>
          <cell r="G208">
            <v>0.22720000000000001</v>
          </cell>
          <cell r="H208">
            <v>2.7</v>
          </cell>
          <cell r="I208">
            <v>5.4</v>
          </cell>
          <cell r="J208">
            <v>9</v>
          </cell>
        </row>
        <row r="209">
          <cell r="B209">
            <v>113604</v>
          </cell>
          <cell r="C209">
            <v>0.40189999999999998</v>
          </cell>
          <cell r="D209">
            <v>0.27539999999999998</v>
          </cell>
          <cell r="E209">
            <v>5.8099999999999999E-2</v>
          </cell>
          <cell r="F209">
            <v>6.8400000000000002E-2</v>
          </cell>
          <cell r="G209">
            <v>0</v>
          </cell>
          <cell r="H209">
            <v>2.7</v>
          </cell>
          <cell r="I209">
            <v>5.4</v>
          </cell>
          <cell r="J209">
            <v>9</v>
          </cell>
        </row>
        <row r="210">
          <cell r="B210">
            <v>113661</v>
          </cell>
          <cell r="C210">
            <v>1.2888999999999999</v>
          </cell>
          <cell r="D210">
            <v>0.68510000000000004</v>
          </cell>
          <cell r="E210">
            <v>0.24859999999999999</v>
          </cell>
          <cell r="F210">
            <v>6.8400000000000002E-2</v>
          </cell>
          <cell r="G210">
            <v>0.28689999999999999</v>
          </cell>
          <cell r="H210">
            <v>2.7</v>
          </cell>
          <cell r="I210">
            <v>5.4</v>
          </cell>
          <cell r="J210">
            <v>9</v>
          </cell>
        </row>
        <row r="211">
          <cell r="B211">
            <v>116592</v>
          </cell>
          <cell r="C211">
            <v>1.1015999999999999</v>
          </cell>
          <cell r="D211">
            <v>0.84799999999999998</v>
          </cell>
          <cell r="E211">
            <v>0.20680000000000001</v>
          </cell>
          <cell r="F211">
            <v>4.6800000000000001E-2</v>
          </cell>
          <cell r="G211">
            <v>0</v>
          </cell>
          <cell r="H211">
            <v>2.7</v>
          </cell>
          <cell r="I211">
            <v>5.4</v>
          </cell>
          <cell r="J211">
            <v>9</v>
          </cell>
        </row>
        <row r="212">
          <cell r="B212">
            <v>116239</v>
          </cell>
          <cell r="C212">
            <v>0.26119999999999999</v>
          </cell>
          <cell r="D212">
            <v>0.19109999999999999</v>
          </cell>
          <cell r="E212">
            <v>7.0099999999999996E-2</v>
          </cell>
          <cell r="F212">
            <v>0</v>
          </cell>
          <cell r="G212">
            <v>0</v>
          </cell>
          <cell r="H212">
            <v>2.7</v>
          </cell>
          <cell r="I212">
            <v>5.4</v>
          </cell>
          <cell r="J212">
            <v>9</v>
          </cell>
        </row>
        <row r="213">
          <cell r="B213">
            <v>116365</v>
          </cell>
          <cell r="C213">
            <v>0.37430000000000002</v>
          </cell>
          <cell r="D213">
            <v>0.31030000000000002</v>
          </cell>
          <cell r="E213">
            <v>6.4000000000000001E-2</v>
          </cell>
          <cell r="F213">
            <v>0</v>
          </cell>
          <cell r="G213">
            <v>0</v>
          </cell>
          <cell r="H213">
            <v>2.7</v>
          </cell>
          <cell r="I213">
            <v>5.4</v>
          </cell>
          <cell r="J213">
            <v>9</v>
          </cell>
        </row>
        <row r="214">
          <cell r="B214">
            <v>116399</v>
          </cell>
          <cell r="C214">
            <v>1.7384999999999999</v>
          </cell>
          <cell r="D214">
            <v>1.3505</v>
          </cell>
          <cell r="E214">
            <v>0.34110000000000001</v>
          </cell>
          <cell r="F214">
            <v>4.6899999999999997E-2</v>
          </cell>
          <cell r="G214">
            <v>0</v>
          </cell>
          <cell r="H214">
            <v>2.7</v>
          </cell>
          <cell r="I214">
            <v>5.4</v>
          </cell>
          <cell r="J214">
            <v>9</v>
          </cell>
        </row>
        <row r="215">
          <cell r="B215">
            <v>116559</v>
          </cell>
          <cell r="C215">
            <v>0.7016</v>
          </cell>
          <cell r="D215">
            <v>0.37809999999999999</v>
          </cell>
          <cell r="E215">
            <v>0.16830000000000001</v>
          </cell>
          <cell r="F215">
            <v>5.0000000000000001E-4</v>
          </cell>
          <cell r="G215">
            <v>0.1547</v>
          </cell>
          <cell r="H215">
            <v>2.7</v>
          </cell>
          <cell r="I215">
            <v>5.4</v>
          </cell>
          <cell r="J215">
            <v>9</v>
          </cell>
        </row>
        <row r="216">
          <cell r="B216">
            <v>116463</v>
          </cell>
          <cell r="C216">
            <v>0.73050000000000004</v>
          </cell>
          <cell r="D216">
            <v>0.45550000000000002</v>
          </cell>
          <cell r="E216">
            <v>5.5E-2</v>
          </cell>
          <cell r="F216">
            <v>0.21990000000000001</v>
          </cell>
          <cell r="G216">
            <v>0</v>
          </cell>
          <cell r="H216">
            <v>2.7</v>
          </cell>
          <cell r="I216">
            <v>5.4</v>
          </cell>
          <cell r="J216">
            <v>9</v>
          </cell>
        </row>
        <row r="217">
          <cell r="B217">
            <v>119044</v>
          </cell>
          <cell r="C217">
            <v>0.93230000000000002</v>
          </cell>
          <cell r="D217">
            <v>0.8901</v>
          </cell>
          <cell r="E217">
            <v>4.2200000000000001E-2</v>
          </cell>
          <cell r="F217">
            <v>0</v>
          </cell>
          <cell r="G217">
            <v>0</v>
          </cell>
          <cell r="H217">
            <v>2.7</v>
          </cell>
          <cell r="I217">
            <v>5.4</v>
          </cell>
          <cell r="J217">
            <v>9</v>
          </cell>
        </row>
        <row r="218">
          <cell r="B218">
            <v>117355</v>
          </cell>
          <cell r="C218">
            <v>2.3675000000000002</v>
          </cell>
          <cell r="D218">
            <v>1.7304999999999999</v>
          </cell>
          <cell r="E218">
            <v>0.26450000000000001</v>
          </cell>
          <cell r="F218">
            <v>0.21870000000000001</v>
          </cell>
          <cell r="G218">
            <v>0.1537</v>
          </cell>
          <cell r="I218">
            <v>5.4</v>
          </cell>
          <cell r="J218">
            <v>9</v>
          </cell>
        </row>
        <row r="219">
          <cell r="B219">
            <v>115305</v>
          </cell>
          <cell r="C219">
            <v>8.2217000000000002</v>
          </cell>
          <cell r="D219">
            <v>5.7477999999999998</v>
          </cell>
          <cell r="E219">
            <v>1.6043000000000001</v>
          </cell>
          <cell r="F219">
            <v>0.36840000000000001</v>
          </cell>
          <cell r="G219">
            <v>0.50139999999999996</v>
          </cell>
          <cell r="J219">
            <v>9</v>
          </cell>
        </row>
        <row r="221">
          <cell r="B221" t="str">
            <v>Evolução DEC Conjunto Embu</v>
          </cell>
        </row>
        <row r="222">
          <cell r="B222" t="str">
            <v>CONSUM</v>
          </cell>
          <cell r="C222" t="str">
            <v>TOTAL</v>
          </cell>
          <cell r="D222" t="str">
            <v>NPROG</v>
          </cell>
          <cell r="E222" t="str">
            <v>PROG</v>
          </cell>
          <cell r="F222" t="str">
            <v>SUBT INT</v>
          </cell>
          <cell r="G222" t="str">
            <v>SUBT EXT</v>
          </cell>
          <cell r="H222" t="str">
            <v>Padrão Mensal = 9</v>
          </cell>
          <cell r="I222" t="str">
            <v>Padrão Trimestral = 18</v>
          </cell>
          <cell r="J222" t="str">
            <v>Padrão Anual = 30</v>
          </cell>
        </row>
        <row r="223">
          <cell r="B223">
            <v>55676</v>
          </cell>
          <cell r="C223">
            <v>2.0741999999999998</v>
          </cell>
          <cell r="D223">
            <v>1.887</v>
          </cell>
          <cell r="E223">
            <v>0.18720000000000001</v>
          </cell>
          <cell r="F223">
            <v>0</v>
          </cell>
          <cell r="G223">
            <v>0</v>
          </cell>
          <cell r="H223">
            <v>9</v>
          </cell>
          <cell r="I223">
            <v>18</v>
          </cell>
          <cell r="J223">
            <v>30</v>
          </cell>
        </row>
        <row r="224">
          <cell r="B224">
            <v>55679</v>
          </cell>
          <cell r="C224">
            <v>4.26</v>
          </cell>
          <cell r="D224">
            <v>3.9658000000000002</v>
          </cell>
          <cell r="E224">
            <v>0.28660000000000002</v>
          </cell>
          <cell r="F224">
            <v>7.4999999999999997E-3</v>
          </cell>
          <cell r="G224">
            <v>0</v>
          </cell>
          <cell r="H224">
            <v>9</v>
          </cell>
          <cell r="I224">
            <v>18</v>
          </cell>
          <cell r="J224">
            <v>30</v>
          </cell>
        </row>
        <row r="225">
          <cell r="B225">
            <v>55663</v>
          </cell>
          <cell r="C225">
            <v>1.1398999999999999</v>
          </cell>
          <cell r="D225">
            <v>0.94179999999999997</v>
          </cell>
          <cell r="E225">
            <v>8.3199999999999996E-2</v>
          </cell>
          <cell r="F225">
            <v>0</v>
          </cell>
          <cell r="G225">
            <v>0.1149</v>
          </cell>
          <cell r="H225">
            <v>9</v>
          </cell>
          <cell r="I225">
            <v>18</v>
          </cell>
          <cell r="J225">
            <v>30</v>
          </cell>
        </row>
        <row r="226">
          <cell r="B226">
            <v>55673</v>
          </cell>
          <cell r="C226">
            <v>7.4744999999999999</v>
          </cell>
          <cell r="D226">
            <v>6.7949999999999999</v>
          </cell>
          <cell r="E226">
            <v>0.55700000000000005</v>
          </cell>
          <cell r="F226">
            <v>7.4999999999999997E-3</v>
          </cell>
          <cell r="G226">
            <v>0.1149</v>
          </cell>
          <cell r="H226">
            <v>9</v>
          </cell>
          <cell r="I226">
            <v>18</v>
          </cell>
          <cell r="J226">
            <v>30</v>
          </cell>
        </row>
        <row r="227">
          <cell r="B227">
            <v>57650</v>
          </cell>
          <cell r="C227">
            <v>0.55120000000000002</v>
          </cell>
          <cell r="D227">
            <v>0.30459999999999998</v>
          </cell>
          <cell r="E227">
            <v>0.24660000000000001</v>
          </cell>
          <cell r="F227">
            <v>0</v>
          </cell>
          <cell r="G227">
            <v>0</v>
          </cell>
          <cell r="H227">
            <v>9</v>
          </cell>
          <cell r="I227">
            <v>18</v>
          </cell>
          <cell r="J227">
            <v>30</v>
          </cell>
        </row>
        <row r="228">
          <cell r="B228">
            <v>57577</v>
          </cell>
          <cell r="C228">
            <v>0.68179999999999996</v>
          </cell>
          <cell r="D228">
            <v>0.5857</v>
          </cell>
          <cell r="E228">
            <v>4.4699999999999997E-2</v>
          </cell>
          <cell r="F228">
            <v>5.1400000000000001E-2</v>
          </cell>
          <cell r="G228">
            <v>0</v>
          </cell>
          <cell r="H228">
            <v>9</v>
          </cell>
          <cell r="I228">
            <v>18</v>
          </cell>
          <cell r="J228">
            <v>30</v>
          </cell>
        </row>
        <row r="229">
          <cell r="B229">
            <v>57559</v>
          </cell>
          <cell r="C229">
            <v>0.62970000000000004</v>
          </cell>
          <cell r="D229">
            <v>0.48930000000000001</v>
          </cell>
          <cell r="E229">
            <v>0.1404</v>
          </cell>
          <cell r="F229">
            <v>0</v>
          </cell>
          <cell r="G229">
            <v>0</v>
          </cell>
          <cell r="H229">
            <v>9</v>
          </cell>
          <cell r="I229">
            <v>18</v>
          </cell>
          <cell r="J229">
            <v>30</v>
          </cell>
        </row>
        <row r="230">
          <cell r="B230">
            <v>57595</v>
          </cell>
          <cell r="C230">
            <v>1.8626</v>
          </cell>
          <cell r="D230">
            <v>1.3794</v>
          </cell>
          <cell r="E230">
            <v>0.43180000000000002</v>
          </cell>
          <cell r="F230">
            <v>5.1400000000000001E-2</v>
          </cell>
          <cell r="G230">
            <v>0</v>
          </cell>
          <cell r="H230">
            <v>9</v>
          </cell>
          <cell r="I230">
            <v>18</v>
          </cell>
          <cell r="J230">
            <v>30</v>
          </cell>
        </row>
        <row r="231">
          <cell r="B231">
            <v>57890</v>
          </cell>
          <cell r="C231">
            <v>1.2725</v>
          </cell>
          <cell r="D231">
            <v>1.2357</v>
          </cell>
          <cell r="E231">
            <v>3.6600000000000001E-2</v>
          </cell>
          <cell r="F231">
            <v>2.0000000000000001E-4</v>
          </cell>
          <cell r="G231">
            <v>0</v>
          </cell>
          <cell r="H231">
            <v>9</v>
          </cell>
          <cell r="I231">
            <v>18</v>
          </cell>
          <cell r="J231">
            <v>30</v>
          </cell>
        </row>
        <row r="232">
          <cell r="B232">
            <v>57883</v>
          </cell>
          <cell r="C232">
            <v>0.3765</v>
          </cell>
          <cell r="D232">
            <v>0.32279999999999998</v>
          </cell>
          <cell r="E232">
            <v>5.2900000000000003E-2</v>
          </cell>
          <cell r="F232">
            <v>8.9999999999999998E-4</v>
          </cell>
          <cell r="G232">
            <v>0</v>
          </cell>
          <cell r="H232">
            <v>9</v>
          </cell>
          <cell r="I232">
            <v>18</v>
          </cell>
          <cell r="J232">
            <v>30</v>
          </cell>
        </row>
        <row r="233">
          <cell r="B233">
            <v>57880</v>
          </cell>
          <cell r="C233">
            <v>0.38179999999999997</v>
          </cell>
          <cell r="D233">
            <v>0.37819999999999998</v>
          </cell>
          <cell r="E233">
            <v>3.5999999999999999E-3</v>
          </cell>
          <cell r="F233">
            <v>0</v>
          </cell>
          <cell r="G233">
            <v>0</v>
          </cell>
          <cell r="H233">
            <v>9</v>
          </cell>
          <cell r="I233">
            <v>18</v>
          </cell>
          <cell r="J233">
            <v>30</v>
          </cell>
        </row>
        <row r="234">
          <cell r="B234">
            <v>57884</v>
          </cell>
          <cell r="C234">
            <v>2.0308999999999999</v>
          </cell>
          <cell r="D234">
            <v>1.9368000000000001</v>
          </cell>
          <cell r="E234">
            <v>9.3100000000000002E-2</v>
          </cell>
          <cell r="F234">
            <v>1.1000000000000001E-3</v>
          </cell>
          <cell r="G234">
            <v>0</v>
          </cell>
          <cell r="H234">
            <v>9</v>
          </cell>
          <cell r="I234">
            <v>18</v>
          </cell>
          <cell r="J234">
            <v>30</v>
          </cell>
        </row>
        <row r="235">
          <cell r="B235">
            <v>57944</v>
          </cell>
          <cell r="C235">
            <v>2.6644000000000001</v>
          </cell>
          <cell r="D235">
            <v>1.5123</v>
          </cell>
          <cell r="E235">
            <v>2.7300000000000001E-2</v>
          </cell>
          <cell r="F235">
            <v>1.0555000000000001</v>
          </cell>
          <cell r="G235">
            <v>6.9400000000000003E-2</v>
          </cell>
          <cell r="H235">
            <v>9</v>
          </cell>
          <cell r="I235">
            <v>18</v>
          </cell>
          <cell r="J235">
            <v>30</v>
          </cell>
        </row>
        <row r="236">
          <cell r="B236">
            <v>57944</v>
          </cell>
          <cell r="C236">
            <v>0.51200000000000001</v>
          </cell>
          <cell r="D236">
            <v>0.36580000000000001</v>
          </cell>
          <cell r="E236">
            <v>0.13450000000000001</v>
          </cell>
          <cell r="F236">
            <v>1.1599999999999999E-2</v>
          </cell>
          <cell r="G236">
            <v>0</v>
          </cell>
          <cell r="H236">
            <v>9</v>
          </cell>
          <cell r="I236">
            <v>18</v>
          </cell>
          <cell r="J236">
            <v>30</v>
          </cell>
        </row>
        <row r="237">
          <cell r="B237">
            <v>58677</v>
          </cell>
          <cell r="C237">
            <v>1.6618999999999999</v>
          </cell>
          <cell r="D237">
            <v>1.5411999999999999</v>
          </cell>
          <cell r="E237">
            <v>0.1207</v>
          </cell>
          <cell r="F237">
            <v>0</v>
          </cell>
          <cell r="G237">
            <v>0</v>
          </cell>
          <cell r="H237">
            <v>9</v>
          </cell>
          <cell r="I237">
            <v>18</v>
          </cell>
          <cell r="J237">
            <v>30</v>
          </cell>
        </row>
        <row r="238">
          <cell r="B238">
            <v>58188</v>
          </cell>
          <cell r="C238">
            <v>4.8388999999999998</v>
          </cell>
          <cell r="D238">
            <v>3.4243999999999999</v>
          </cell>
          <cell r="E238">
            <v>0.2828</v>
          </cell>
          <cell r="F238">
            <v>1.0626</v>
          </cell>
          <cell r="G238">
            <v>6.9099999999999995E-2</v>
          </cell>
          <cell r="I238">
            <v>18</v>
          </cell>
          <cell r="J238">
            <v>30</v>
          </cell>
        </row>
        <row r="239">
          <cell r="B239">
            <v>57335</v>
          </cell>
          <cell r="C239">
            <v>16.0901</v>
          </cell>
          <cell r="D239">
            <v>13.414300000000001</v>
          </cell>
          <cell r="E239">
            <v>1.3556999999999999</v>
          </cell>
          <cell r="F239">
            <v>1.1384000000000001</v>
          </cell>
          <cell r="G239">
            <v>0.1817</v>
          </cell>
          <cell r="J239">
            <v>30</v>
          </cell>
        </row>
        <row r="241">
          <cell r="B241" t="str">
            <v>Evolução DEC Conjunto Embu Guaçu</v>
          </cell>
        </row>
        <row r="242">
          <cell r="B242" t="str">
            <v>CONSUM</v>
          </cell>
          <cell r="C242" t="str">
            <v>TOTAL</v>
          </cell>
          <cell r="D242" t="str">
            <v>NPROG</v>
          </cell>
          <cell r="E242" t="str">
            <v>PROG</v>
          </cell>
          <cell r="F242" t="str">
            <v>SUBT INT</v>
          </cell>
          <cell r="G242" t="str">
            <v>SUBT EXT</v>
          </cell>
          <cell r="H242" t="str">
            <v>Padrão Mensal = 9,6</v>
          </cell>
          <cell r="I242" t="str">
            <v>Padrão Trimestral = 19,2</v>
          </cell>
          <cell r="J242" t="str">
            <v>Padrão Anual = 32</v>
          </cell>
        </row>
        <row r="243">
          <cell r="B243">
            <v>9575</v>
          </cell>
          <cell r="C243">
            <v>1.4968999999999999</v>
          </cell>
          <cell r="D243">
            <v>1.3923000000000001</v>
          </cell>
          <cell r="E243">
            <v>0.1046</v>
          </cell>
          <cell r="F243">
            <v>0</v>
          </cell>
          <cell r="G243">
            <v>0</v>
          </cell>
          <cell r="H243">
            <v>9.6</v>
          </cell>
          <cell r="I243">
            <v>19.2</v>
          </cell>
          <cell r="J243">
            <v>32</v>
          </cell>
        </row>
        <row r="244">
          <cell r="B244">
            <v>9577</v>
          </cell>
          <cell r="C244">
            <v>0.71030000000000004</v>
          </cell>
          <cell r="D244">
            <v>0.70509999999999995</v>
          </cell>
          <cell r="E244">
            <v>5.1999999999999998E-3</v>
          </cell>
          <cell r="F244">
            <v>0</v>
          </cell>
          <cell r="G244">
            <v>0</v>
          </cell>
          <cell r="H244">
            <v>9.6</v>
          </cell>
          <cell r="I244">
            <v>19.2</v>
          </cell>
          <cell r="J244">
            <v>32</v>
          </cell>
        </row>
        <row r="245">
          <cell r="B245">
            <v>9573</v>
          </cell>
          <cell r="C245">
            <v>1.2090000000000001</v>
          </cell>
          <cell r="D245">
            <v>0.9052</v>
          </cell>
          <cell r="E245">
            <v>0.1673</v>
          </cell>
          <cell r="F245">
            <v>0.13650000000000001</v>
          </cell>
          <cell r="G245">
            <v>0</v>
          </cell>
          <cell r="H245">
            <v>9.6</v>
          </cell>
          <cell r="I245">
            <v>19.2</v>
          </cell>
          <cell r="J245">
            <v>32</v>
          </cell>
        </row>
        <row r="246">
          <cell r="B246">
            <v>9575</v>
          </cell>
          <cell r="C246">
            <v>3.4161000000000001</v>
          </cell>
          <cell r="D246">
            <v>3.0026000000000002</v>
          </cell>
          <cell r="E246">
            <v>0.27710000000000001</v>
          </cell>
          <cell r="F246">
            <v>0.13650000000000001</v>
          </cell>
          <cell r="G246">
            <v>0</v>
          </cell>
          <cell r="H246">
            <v>9.6</v>
          </cell>
          <cell r="I246">
            <v>19.2</v>
          </cell>
          <cell r="J246">
            <v>32</v>
          </cell>
        </row>
        <row r="247">
          <cell r="B247">
            <v>13710</v>
          </cell>
          <cell r="C247">
            <v>2.0632000000000001</v>
          </cell>
          <cell r="D247">
            <v>2.0282</v>
          </cell>
          <cell r="E247">
            <v>3.5099999999999999E-2</v>
          </cell>
          <cell r="F247">
            <v>0</v>
          </cell>
          <cell r="G247">
            <v>0</v>
          </cell>
          <cell r="H247">
            <v>9.6</v>
          </cell>
          <cell r="I247">
            <v>19.2</v>
          </cell>
          <cell r="J247">
            <v>32</v>
          </cell>
        </row>
        <row r="248">
          <cell r="B248">
            <v>13823</v>
          </cell>
          <cell r="C248">
            <v>1.2813000000000001</v>
          </cell>
          <cell r="D248">
            <v>1.2254</v>
          </cell>
          <cell r="E248">
            <v>5.5899999999999998E-2</v>
          </cell>
          <cell r="F248">
            <v>0</v>
          </cell>
          <cell r="G248">
            <v>0</v>
          </cell>
          <cell r="H248">
            <v>9.6</v>
          </cell>
          <cell r="I248">
            <v>19.2</v>
          </cell>
          <cell r="J248">
            <v>32</v>
          </cell>
        </row>
        <row r="249">
          <cell r="B249">
            <v>13816</v>
          </cell>
          <cell r="C249">
            <v>0.58279999999999998</v>
          </cell>
          <cell r="D249">
            <v>0.58260000000000001</v>
          </cell>
          <cell r="E249">
            <v>2.9999999999999997E-4</v>
          </cell>
          <cell r="F249">
            <v>0</v>
          </cell>
          <cell r="G249">
            <v>0</v>
          </cell>
          <cell r="H249">
            <v>9.6</v>
          </cell>
          <cell r="I249">
            <v>19.2</v>
          </cell>
          <cell r="J249">
            <v>32</v>
          </cell>
        </row>
        <row r="250">
          <cell r="B250">
            <v>13783</v>
          </cell>
          <cell r="C250">
            <v>3.9215</v>
          </cell>
          <cell r="D250">
            <v>3.8304</v>
          </cell>
          <cell r="E250">
            <v>9.1300000000000006E-2</v>
          </cell>
          <cell r="F250">
            <v>0</v>
          </cell>
          <cell r="G250">
            <v>0</v>
          </cell>
          <cell r="H250">
            <v>9.6</v>
          </cell>
          <cell r="I250">
            <v>19.2</v>
          </cell>
          <cell r="J250">
            <v>32</v>
          </cell>
        </row>
        <row r="251">
          <cell r="B251">
            <v>13961</v>
          </cell>
          <cell r="C251">
            <v>3.5068000000000001</v>
          </cell>
          <cell r="D251">
            <v>3.4941</v>
          </cell>
          <cell r="E251">
            <v>1.2699999999999999E-2</v>
          </cell>
          <cell r="F251">
            <v>0</v>
          </cell>
          <cell r="G251">
            <v>0</v>
          </cell>
          <cell r="H251">
            <v>9.6</v>
          </cell>
          <cell r="I251">
            <v>19.2</v>
          </cell>
          <cell r="J251">
            <v>32</v>
          </cell>
        </row>
        <row r="252">
          <cell r="B252">
            <v>13963</v>
          </cell>
          <cell r="C252">
            <v>1.1476</v>
          </cell>
          <cell r="D252">
            <v>1.1301000000000001</v>
          </cell>
          <cell r="E252">
            <v>1.7500000000000002E-2</v>
          </cell>
          <cell r="F252">
            <v>0</v>
          </cell>
          <cell r="G252">
            <v>0</v>
          </cell>
          <cell r="H252">
            <v>9.6</v>
          </cell>
          <cell r="I252">
            <v>19.2</v>
          </cell>
          <cell r="J252">
            <v>32</v>
          </cell>
        </row>
        <row r="253">
          <cell r="B253">
            <v>13957</v>
          </cell>
          <cell r="C253">
            <v>1.3169</v>
          </cell>
          <cell r="D253">
            <v>1.2866</v>
          </cell>
          <cell r="E253">
            <v>3.04E-2</v>
          </cell>
          <cell r="F253">
            <v>0</v>
          </cell>
          <cell r="G253">
            <v>0</v>
          </cell>
          <cell r="H253">
            <v>9.6</v>
          </cell>
          <cell r="I253">
            <v>19.2</v>
          </cell>
          <cell r="J253">
            <v>32</v>
          </cell>
        </row>
        <row r="254">
          <cell r="B254">
            <v>13960</v>
          </cell>
          <cell r="C254">
            <v>5.9714999999999998</v>
          </cell>
          <cell r="D254">
            <v>5.9109999999999996</v>
          </cell>
          <cell r="E254">
            <v>6.0600000000000001E-2</v>
          </cell>
          <cell r="F254">
            <v>0</v>
          </cell>
          <cell r="G254">
            <v>0</v>
          </cell>
          <cell r="H254">
            <v>9.6</v>
          </cell>
          <cell r="I254">
            <v>19.2</v>
          </cell>
          <cell r="J254">
            <v>32</v>
          </cell>
        </row>
        <row r="255">
          <cell r="B255">
            <v>13965</v>
          </cell>
          <cell r="C255">
            <v>4.1201999999999996</v>
          </cell>
          <cell r="D255">
            <v>4.0994000000000002</v>
          </cell>
          <cell r="E255">
            <v>2.0799999999999999E-2</v>
          </cell>
          <cell r="F255">
            <v>0</v>
          </cell>
          <cell r="G255">
            <v>0</v>
          </cell>
          <cell r="H255">
            <v>9.6</v>
          </cell>
          <cell r="I255">
            <v>19.2</v>
          </cell>
          <cell r="J255">
            <v>32</v>
          </cell>
        </row>
        <row r="256">
          <cell r="B256">
            <v>13937</v>
          </cell>
          <cell r="C256">
            <v>4.6265999999999998</v>
          </cell>
          <cell r="D256">
            <v>2.1623999999999999</v>
          </cell>
          <cell r="E256">
            <v>0.10199999999999999</v>
          </cell>
          <cell r="F256">
            <v>0.10920000000000001</v>
          </cell>
          <cell r="G256">
            <v>2.2530000000000001</v>
          </cell>
          <cell r="H256">
            <v>9.6</v>
          </cell>
          <cell r="I256">
            <v>19.2</v>
          </cell>
          <cell r="J256">
            <v>32</v>
          </cell>
        </row>
        <row r="257">
          <cell r="B257">
            <v>14036</v>
          </cell>
          <cell r="C257">
            <v>4.6081000000000003</v>
          </cell>
          <cell r="D257">
            <v>3.08</v>
          </cell>
          <cell r="E257">
            <v>6.6299999999999998E-2</v>
          </cell>
          <cell r="F257">
            <v>1.4475</v>
          </cell>
          <cell r="G257">
            <v>1.43E-2</v>
          </cell>
          <cell r="H257">
            <v>9.6</v>
          </cell>
          <cell r="I257">
            <v>19.2</v>
          </cell>
          <cell r="J257">
            <v>32</v>
          </cell>
        </row>
        <row r="258">
          <cell r="B258">
            <v>13979</v>
          </cell>
          <cell r="C258">
            <v>13.355700000000001</v>
          </cell>
          <cell r="D258">
            <v>9.3437999999999999</v>
          </cell>
          <cell r="E258">
            <v>0.189</v>
          </cell>
          <cell r="F258">
            <v>1.5623</v>
          </cell>
          <cell r="G258">
            <v>2.2606000000000002</v>
          </cell>
          <cell r="I258">
            <v>19.2</v>
          </cell>
          <cell r="J258">
            <v>32</v>
          </cell>
        </row>
        <row r="259">
          <cell r="B259">
            <v>12824</v>
          </cell>
          <cell r="C259">
            <v>27.824400000000001</v>
          </cell>
          <cell r="D259">
            <v>22.9786</v>
          </cell>
          <cell r="E259">
            <v>0.57699999999999996</v>
          </cell>
          <cell r="F259">
            <v>1.8048999999999999</v>
          </cell>
          <cell r="G259">
            <v>2.4641999999999999</v>
          </cell>
          <cell r="J259">
            <v>32</v>
          </cell>
        </row>
        <row r="261">
          <cell r="B261" t="str">
            <v>Evolução DEC Conjunto Ermelino Matarazzo</v>
          </cell>
        </row>
        <row r="262">
          <cell r="B262" t="str">
            <v>CONSUM</v>
          </cell>
          <cell r="C262" t="str">
            <v>TOTAL</v>
          </cell>
          <cell r="D262" t="str">
            <v>NPROG</v>
          </cell>
          <cell r="E262" t="str">
            <v>PROG</v>
          </cell>
          <cell r="F262" t="str">
            <v>SUBT INT</v>
          </cell>
          <cell r="G262" t="str">
            <v>SUBT EXT</v>
          </cell>
          <cell r="H262" t="str">
            <v>Padrão Mensal = 3,9</v>
          </cell>
          <cell r="I262" t="str">
            <v>Padrão Trimestral = 7,8</v>
          </cell>
          <cell r="J262" t="str">
            <v>Padrão Anual = 13</v>
          </cell>
        </row>
        <row r="263">
          <cell r="B263">
            <v>81780</v>
          </cell>
          <cell r="C263">
            <v>0.62719999999999998</v>
          </cell>
          <cell r="D263">
            <v>0.56100000000000005</v>
          </cell>
          <cell r="E263">
            <v>6.6199999999999995E-2</v>
          </cell>
          <cell r="F263">
            <v>0</v>
          </cell>
          <cell r="G263">
            <v>0</v>
          </cell>
          <cell r="H263">
            <v>3.9</v>
          </cell>
          <cell r="I263">
            <v>7.8</v>
          </cell>
          <cell r="J263">
            <v>13</v>
          </cell>
        </row>
        <row r="264">
          <cell r="B264">
            <v>81780</v>
          </cell>
          <cell r="C264">
            <v>1.3184</v>
          </cell>
          <cell r="D264">
            <v>0.39800000000000002</v>
          </cell>
          <cell r="E264">
            <v>6.6500000000000004E-2</v>
          </cell>
          <cell r="F264">
            <v>0.85329999999999995</v>
          </cell>
          <cell r="G264">
            <v>6.9999999999999999E-4</v>
          </cell>
          <cell r="H264">
            <v>3.9</v>
          </cell>
          <cell r="I264">
            <v>7.8</v>
          </cell>
          <cell r="J264">
            <v>13</v>
          </cell>
        </row>
        <row r="265">
          <cell r="B265">
            <v>81770</v>
          </cell>
          <cell r="C265">
            <v>0.27600000000000002</v>
          </cell>
          <cell r="D265">
            <v>0.14810000000000001</v>
          </cell>
          <cell r="E265">
            <v>4.3999999999999997E-2</v>
          </cell>
          <cell r="F265">
            <v>0</v>
          </cell>
          <cell r="G265">
            <v>8.3799999999999999E-2</v>
          </cell>
          <cell r="H265">
            <v>3.9</v>
          </cell>
          <cell r="I265">
            <v>7.8</v>
          </cell>
          <cell r="J265">
            <v>13</v>
          </cell>
        </row>
        <row r="266">
          <cell r="B266">
            <v>81777</v>
          </cell>
          <cell r="C266">
            <v>2.2216</v>
          </cell>
          <cell r="D266">
            <v>1.1071</v>
          </cell>
          <cell r="E266">
            <v>0.1767</v>
          </cell>
          <cell r="F266">
            <v>0.85329999999999995</v>
          </cell>
          <cell r="G266">
            <v>8.4500000000000006E-2</v>
          </cell>
          <cell r="H266">
            <v>3.9</v>
          </cell>
          <cell r="I266">
            <v>7.8</v>
          </cell>
          <cell r="J266">
            <v>13</v>
          </cell>
        </row>
        <row r="267">
          <cell r="B267">
            <v>81764</v>
          </cell>
          <cell r="C267">
            <v>0.2651</v>
          </cell>
          <cell r="D267">
            <v>0.17810000000000001</v>
          </cell>
          <cell r="E267">
            <v>8.6999999999999994E-2</v>
          </cell>
          <cell r="F267">
            <v>0</v>
          </cell>
          <cell r="G267">
            <v>0</v>
          </cell>
          <cell r="H267">
            <v>3.9</v>
          </cell>
          <cell r="I267">
            <v>7.8</v>
          </cell>
          <cell r="J267">
            <v>13</v>
          </cell>
        </row>
        <row r="268">
          <cell r="B268">
            <v>81764</v>
          </cell>
          <cell r="C268">
            <v>0.58809999999999996</v>
          </cell>
          <cell r="D268">
            <v>0.40410000000000001</v>
          </cell>
          <cell r="E268">
            <v>0.17929999999999999</v>
          </cell>
          <cell r="F268">
            <v>4.5999999999999999E-3</v>
          </cell>
          <cell r="G268">
            <v>0</v>
          </cell>
          <cell r="H268">
            <v>3.9</v>
          </cell>
          <cell r="I268">
            <v>7.8</v>
          </cell>
          <cell r="J268">
            <v>13</v>
          </cell>
        </row>
        <row r="269">
          <cell r="B269">
            <v>81820</v>
          </cell>
          <cell r="C269">
            <v>0.47070000000000001</v>
          </cell>
          <cell r="D269">
            <v>0.44990000000000002</v>
          </cell>
          <cell r="E269">
            <v>2.0799999999999999E-2</v>
          </cell>
          <cell r="F269">
            <v>0</v>
          </cell>
          <cell r="G269">
            <v>0</v>
          </cell>
          <cell r="H269">
            <v>3.9</v>
          </cell>
          <cell r="I269">
            <v>7.8</v>
          </cell>
          <cell r="J269">
            <v>13</v>
          </cell>
        </row>
        <row r="270">
          <cell r="B270">
            <v>81783</v>
          </cell>
          <cell r="C270">
            <v>1.3239000000000001</v>
          </cell>
          <cell r="D270">
            <v>1.0322</v>
          </cell>
          <cell r="E270">
            <v>0.28699999999999998</v>
          </cell>
          <cell r="F270">
            <v>4.5999999999999999E-3</v>
          </cell>
          <cell r="G270">
            <v>0</v>
          </cell>
          <cell r="H270">
            <v>3.9</v>
          </cell>
          <cell r="I270">
            <v>7.8</v>
          </cell>
          <cell r="J270">
            <v>13</v>
          </cell>
        </row>
        <row r="271">
          <cell r="B271">
            <v>83021</v>
          </cell>
          <cell r="C271">
            <v>0.56330000000000002</v>
          </cell>
          <cell r="D271">
            <v>0.56069999999999998</v>
          </cell>
          <cell r="E271">
            <v>2.5999999999999999E-3</v>
          </cell>
          <cell r="F271">
            <v>0</v>
          </cell>
          <cell r="G271">
            <v>0</v>
          </cell>
          <cell r="H271">
            <v>3.9</v>
          </cell>
          <cell r="I271">
            <v>7.8</v>
          </cell>
          <cell r="J271">
            <v>13</v>
          </cell>
        </row>
        <row r="272">
          <cell r="B272">
            <v>83023</v>
          </cell>
          <cell r="C272">
            <v>0.1961</v>
          </cell>
          <cell r="D272">
            <v>0.1812</v>
          </cell>
          <cell r="E272">
            <v>1.49E-2</v>
          </cell>
          <cell r="F272">
            <v>0</v>
          </cell>
          <cell r="G272">
            <v>0</v>
          </cell>
          <cell r="H272">
            <v>3.9</v>
          </cell>
          <cell r="I272">
            <v>7.8</v>
          </cell>
          <cell r="J272">
            <v>13</v>
          </cell>
        </row>
        <row r="273">
          <cell r="B273">
            <v>83014</v>
          </cell>
          <cell r="C273">
            <v>0.32</v>
          </cell>
          <cell r="D273">
            <v>0.30280000000000001</v>
          </cell>
          <cell r="E273">
            <v>1.7100000000000001E-2</v>
          </cell>
          <cell r="F273">
            <v>0</v>
          </cell>
          <cell r="G273">
            <v>0</v>
          </cell>
          <cell r="H273">
            <v>3.9</v>
          </cell>
          <cell r="I273">
            <v>7.8</v>
          </cell>
          <cell r="J273">
            <v>13</v>
          </cell>
        </row>
        <row r="274">
          <cell r="B274">
            <v>83019</v>
          </cell>
          <cell r="C274">
            <v>1.0793999999999999</v>
          </cell>
          <cell r="D274">
            <v>1.0447</v>
          </cell>
          <cell r="E274">
            <v>3.4599999999999999E-2</v>
          </cell>
          <cell r="F274">
            <v>0</v>
          </cell>
          <cell r="G274">
            <v>0</v>
          </cell>
          <cell r="H274">
            <v>3.9</v>
          </cell>
          <cell r="I274">
            <v>7.8</v>
          </cell>
          <cell r="J274">
            <v>13</v>
          </cell>
        </row>
        <row r="275">
          <cell r="B275">
            <v>83071</v>
          </cell>
          <cell r="C275">
            <v>0.83989999999999998</v>
          </cell>
          <cell r="D275">
            <v>0.66920000000000002</v>
          </cell>
          <cell r="E275">
            <v>0.1273</v>
          </cell>
          <cell r="F275">
            <v>4.3499999999999997E-2</v>
          </cell>
          <cell r="G275">
            <v>0</v>
          </cell>
          <cell r="H275">
            <v>3.9</v>
          </cell>
          <cell r="I275">
            <v>7.8</v>
          </cell>
          <cell r="J275">
            <v>13</v>
          </cell>
        </row>
        <row r="276">
          <cell r="B276">
            <v>83063</v>
          </cell>
          <cell r="C276">
            <v>0.61709999999999998</v>
          </cell>
          <cell r="D276">
            <v>0.50639999999999996</v>
          </cell>
          <cell r="E276">
            <v>0.1084</v>
          </cell>
          <cell r="F276">
            <v>2.3E-3</v>
          </cell>
          <cell r="G276">
            <v>0</v>
          </cell>
          <cell r="H276">
            <v>3.9</v>
          </cell>
          <cell r="I276">
            <v>7.8</v>
          </cell>
          <cell r="J276">
            <v>13</v>
          </cell>
        </row>
        <row r="277">
          <cell r="B277">
            <v>84655</v>
          </cell>
          <cell r="C277">
            <v>1.0165</v>
          </cell>
          <cell r="D277">
            <v>0.97489999999999999</v>
          </cell>
          <cell r="E277">
            <v>4.1599999999999998E-2</v>
          </cell>
          <cell r="F277">
            <v>0</v>
          </cell>
          <cell r="G277">
            <v>0</v>
          </cell>
          <cell r="H277">
            <v>3.9</v>
          </cell>
          <cell r="I277">
            <v>7.8</v>
          </cell>
          <cell r="J277">
            <v>13</v>
          </cell>
        </row>
        <row r="278">
          <cell r="B278">
            <v>83596</v>
          </cell>
          <cell r="C278">
            <v>2.4771999999999998</v>
          </cell>
          <cell r="D278">
            <v>2.1554000000000002</v>
          </cell>
          <cell r="E278">
            <v>0.27629999999999999</v>
          </cell>
          <cell r="F278">
            <v>4.5499999999999999E-2</v>
          </cell>
          <cell r="G278">
            <v>0</v>
          </cell>
          <cell r="I278">
            <v>7.8</v>
          </cell>
          <cell r="J278">
            <v>13</v>
          </cell>
        </row>
        <row r="279">
          <cell r="B279">
            <v>82544</v>
          </cell>
          <cell r="C279">
            <v>7.1071</v>
          </cell>
          <cell r="D279">
            <v>5.3531000000000004</v>
          </cell>
          <cell r="E279">
            <v>0.77410000000000001</v>
          </cell>
          <cell r="F279">
            <v>0.89610000000000001</v>
          </cell>
          <cell r="G279">
            <v>8.3699999999999997E-2</v>
          </cell>
          <cell r="J279">
            <v>13</v>
          </cell>
        </row>
        <row r="281">
          <cell r="B281" t="str">
            <v>Evolução DEC Conjunto Guaianazes</v>
          </cell>
        </row>
        <row r="282">
          <cell r="B282" t="str">
            <v>CONSUM</v>
          </cell>
          <cell r="C282" t="str">
            <v>TOTAL</v>
          </cell>
          <cell r="D282" t="str">
            <v>NPROG</v>
          </cell>
          <cell r="E282" t="str">
            <v>PROG</v>
          </cell>
          <cell r="F282" t="str">
            <v>SUBT INT</v>
          </cell>
          <cell r="G282" t="str">
            <v>SUBT EXT</v>
          </cell>
          <cell r="H282" t="str">
            <v>Padrão Mensal = 3,3</v>
          </cell>
          <cell r="I282" t="str">
            <v>Padrão Trimestral = 6,6</v>
          </cell>
          <cell r="J282" t="str">
            <v>Padrão Anual = 11</v>
          </cell>
        </row>
        <row r="283">
          <cell r="B283">
            <v>59135</v>
          </cell>
          <cell r="C283">
            <v>0.97799999999999998</v>
          </cell>
          <cell r="D283">
            <v>0.87490000000000001</v>
          </cell>
          <cell r="E283">
            <v>0.10299999999999999</v>
          </cell>
          <cell r="F283">
            <v>0</v>
          </cell>
          <cell r="G283">
            <v>0</v>
          </cell>
          <cell r="H283">
            <v>3.3</v>
          </cell>
          <cell r="I283">
            <v>6.6</v>
          </cell>
          <cell r="J283">
            <v>11</v>
          </cell>
        </row>
        <row r="284">
          <cell r="B284">
            <v>59140</v>
          </cell>
          <cell r="C284">
            <v>0.65690000000000004</v>
          </cell>
          <cell r="D284">
            <v>0.42420000000000002</v>
          </cell>
          <cell r="E284">
            <v>2.4199999999999999E-2</v>
          </cell>
          <cell r="F284">
            <v>3.5999999999999997E-2</v>
          </cell>
          <cell r="G284">
            <v>0.17249999999999999</v>
          </cell>
          <cell r="H284">
            <v>3.3</v>
          </cell>
          <cell r="I284">
            <v>6.6</v>
          </cell>
          <cell r="J284">
            <v>11</v>
          </cell>
        </row>
        <row r="285">
          <cell r="B285">
            <v>59152</v>
          </cell>
          <cell r="C285">
            <v>0.28460000000000002</v>
          </cell>
          <cell r="D285">
            <v>0.24610000000000001</v>
          </cell>
          <cell r="E285">
            <v>3.85E-2</v>
          </cell>
          <cell r="F285">
            <v>0</v>
          </cell>
          <cell r="G285">
            <v>0</v>
          </cell>
          <cell r="H285">
            <v>3.3</v>
          </cell>
          <cell r="I285">
            <v>6.6</v>
          </cell>
          <cell r="J285">
            <v>11</v>
          </cell>
        </row>
        <row r="286">
          <cell r="B286">
            <v>59142</v>
          </cell>
          <cell r="C286">
            <v>1.9194</v>
          </cell>
          <cell r="D286">
            <v>1.5450999999999999</v>
          </cell>
          <cell r="E286">
            <v>0.16569999999999999</v>
          </cell>
          <cell r="F286">
            <v>3.5999999999999997E-2</v>
          </cell>
          <cell r="G286">
            <v>0.17249999999999999</v>
          </cell>
          <cell r="H286">
            <v>3.3</v>
          </cell>
          <cell r="I286">
            <v>6.6</v>
          </cell>
          <cell r="J286">
            <v>11</v>
          </cell>
        </row>
        <row r="287">
          <cell r="B287">
            <v>59152</v>
          </cell>
          <cell r="C287">
            <v>0.2414</v>
          </cell>
          <cell r="D287">
            <v>0.1376</v>
          </cell>
          <cell r="E287">
            <v>0.1019</v>
          </cell>
          <cell r="F287">
            <v>1.9E-3</v>
          </cell>
          <cell r="G287">
            <v>0</v>
          </cell>
          <cell r="H287">
            <v>3.3</v>
          </cell>
          <cell r="I287">
            <v>6.6</v>
          </cell>
          <cell r="J287">
            <v>11</v>
          </cell>
        </row>
        <row r="288">
          <cell r="B288">
            <v>59152</v>
          </cell>
          <cell r="C288">
            <v>1.1924999999999999</v>
          </cell>
          <cell r="D288">
            <v>0.45450000000000002</v>
          </cell>
          <cell r="E288">
            <v>0.1212</v>
          </cell>
          <cell r="F288">
            <v>0.6169</v>
          </cell>
          <cell r="G288">
            <v>0</v>
          </cell>
          <cell r="H288">
            <v>3.3</v>
          </cell>
          <cell r="I288">
            <v>6.6</v>
          </cell>
          <cell r="J288">
            <v>11</v>
          </cell>
        </row>
        <row r="289">
          <cell r="B289">
            <v>59032</v>
          </cell>
          <cell r="C289">
            <v>0.32579999999999998</v>
          </cell>
          <cell r="D289">
            <v>0.31280000000000002</v>
          </cell>
          <cell r="E289">
            <v>1.2999999999999999E-2</v>
          </cell>
          <cell r="F289">
            <v>0</v>
          </cell>
          <cell r="G289">
            <v>0</v>
          </cell>
          <cell r="H289">
            <v>3.3</v>
          </cell>
          <cell r="I289">
            <v>6.6</v>
          </cell>
          <cell r="J289">
            <v>11</v>
          </cell>
        </row>
        <row r="290">
          <cell r="B290">
            <v>59112</v>
          </cell>
          <cell r="C290">
            <v>1.7602</v>
          </cell>
          <cell r="D290">
            <v>0.90490000000000004</v>
          </cell>
          <cell r="E290">
            <v>0.23619999999999999</v>
          </cell>
          <cell r="F290">
            <v>0.61919999999999997</v>
          </cell>
          <cell r="G290">
            <v>0</v>
          </cell>
          <cell r="H290">
            <v>3.3</v>
          </cell>
          <cell r="I290">
            <v>6.6</v>
          </cell>
          <cell r="J290">
            <v>11</v>
          </cell>
        </row>
        <row r="291">
          <cell r="B291">
            <v>59657</v>
          </cell>
          <cell r="C291">
            <v>0.59309999999999996</v>
          </cell>
          <cell r="D291">
            <v>0.5706</v>
          </cell>
          <cell r="E291">
            <v>2.2499999999999999E-2</v>
          </cell>
          <cell r="F291">
            <v>0</v>
          </cell>
          <cell r="G291">
            <v>0</v>
          </cell>
          <cell r="H291">
            <v>3.3</v>
          </cell>
          <cell r="I291">
            <v>6.6</v>
          </cell>
          <cell r="J291">
            <v>11</v>
          </cell>
        </row>
        <row r="292">
          <cell r="B292">
            <v>59657</v>
          </cell>
          <cell r="C292">
            <v>0.27479999999999999</v>
          </cell>
          <cell r="D292">
            <v>0.2611</v>
          </cell>
          <cell r="E292">
            <v>1.3599999999999999E-2</v>
          </cell>
          <cell r="F292">
            <v>0</v>
          </cell>
          <cell r="G292">
            <v>0</v>
          </cell>
          <cell r="H292">
            <v>3.3</v>
          </cell>
          <cell r="I292">
            <v>6.6</v>
          </cell>
          <cell r="J292">
            <v>11</v>
          </cell>
        </row>
        <row r="293">
          <cell r="B293">
            <v>59656</v>
          </cell>
          <cell r="C293">
            <v>0.51590000000000003</v>
          </cell>
          <cell r="D293">
            <v>0.5071</v>
          </cell>
          <cell r="E293">
            <v>8.8000000000000005E-3</v>
          </cell>
          <cell r="F293">
            <v>0</v>
          </cell>
          <cell r="G293">
            <v>0</v>
          </cell>
          <cell r="H293">
            <v>3.3</v>
          </cell>
          <cell r="I293">
            <v>6.6</v>
          </cell>
          <cell r="J293">
            <v>11</v>
          </cell>
        </row>
        <row r="294">
          <cell r="B294">
            <v>59657</v>
          </cell>
          <cell r="C294">
            <v>1.3837999999999999</v>
          </cell>
          <cell r="D294">
            <v>1.3388</v>
          </cell>
          <cell r="E294">
            <v>4.4900000000000002E-2</v>
          </cell>
          <cell r="F294">
            <v>0</v>
          </cell>
          <cell r="G294">
            <v>0</v>
          </cell>
          <cell r="H294">
            <v>3.3</v>
          </cell>
          <cell r="I294">
            <v>6.6</v>
          </cell>
          <cell r="J294">
            <v>11</v>
          </cell>
        </row>
        <row r="295">
          <cell r="B295">
            <v>59709</v>
          </cell>
          <cell r="C295">
            <v>0.52349999999999997</v>
          </cell>
          <cell r="D295">
            <v>0.4027</v>
          </cell>
          <cell r="E295">
            <v>0.1007</v>
          </cell>
          <cell r="F295">
            <v>0.02</v>
          </cell>
          <cell r="G295">
            <v>0</v>
          </cell>
          <cell r="H295">
            <v>3.3</v>
          </cell>
          <cell r="I295">
            <v>6.6</v>
          </cell>
          <cell r="J295">
            <v>11</v>
          </cell>
        </row>
        <row r="296">
          <cell r="B296">
            <v>59709</v>
          </cell>
          <cell r="C296">
            <v>0.73160000000000003</v>
          </cell>
          <cell r="D296">
            <v>0.31830000000000003</v>
          </cell>
          <cell r="E296">
            <v>0.10199999999999999</v>
          </cell>
          <cell r="F296">
            <v>0.30380000000000001</v>
          </cell>
          <cell r="G296">
            <v>7.4999999999999997E-3</v>
          </cell>
          <cell r="H296">
            <v>3.3</v>
          </cell>
          <cell r="I296">
            <v>6.6</v>
          </cell>
          <cell r="J296">
            <v>11</v>
          </cell>
        </row>
        <row r="297">
          <cell r="B297">
            <v>60747</v>
          </cell>
          <cell r="C297">
            <v>0.81630000000000003</v>
          </cell>
          <cell r="D297">
            <v>0.69040000000000001</v>
          </cell>
          <cell r="E297">
            <v>0.12590000000000001</v>
          </cell>
          <cell r="F297">
            <v>0</v>
          </cell>
          <cell r="G297">
            <v>0</v>
          </cell>
          <cell r="H297">
            <v>3.3</v>
          </cell>
          <cell r="I297">
            <v>6.6</v>
          </cell>
          <cell r="J297">
            <v>11</v>
          </cell>
        </row>
        <row r="298">
          <cell r="B298">
            <v>60055</v>
          </cell>
          <cell r="C298">
            <v>2.0735999999999999</v>
          </cell>
          <cell r="D298">
            <v>1.4152</v>
          </cell>
          <cell r="E298">
            <v>0.32890000000000003</v>
          </cell>
          <cell r="F298">
            <v>0.32190000000000002</v>
          </cell>
          <cell r="G298">
            <v>7.4999999999999997E-3</v>
          </cell>
          <cell r="I298">
            <v>6.6</v>
          </cell>
          <cell r="J298">
            <v>11</v>
          </cell>
        </row>
        <row r="299">
          <cell r="B299">
            <v>59492</v>
          </cell>
          <cell r="C299">
            <v>7.1379000000000001</v>
          </cell>
          <cell r="D299">
            <v>5.2061999999999999</v>
          </cell>
          <cell r="E299">
            <v>0.77649999999999997</v>
          </cell>
          <cell r="F299">
            <v>0.97599999999999998</v>
          </cell>
          <cell r="G299">
            <v>0.17899999999999999</v>
          </cell>
          <cell r="J299">
            <v>11</v>
          </cell>
        </row>
        <row r="301">
          <cell r="B301" t="str">
            <v>Evolução DEC Conjunto Interlagos</v>
          </cell>
        </row>
        <row r="302">
          <cell r="B302" t="str">
            <v>CONSUM</v>
          </cell>
          <cell r="C302" t="str">
            <v>TOTAL</v>
          </cell>
          <cell r="D302" t="str">
            <v>NPROG</v>
          </cell>
          <cell r="E302" t="str">
            <v>PROG</v>
          </cell>
          <cell r="F302" t="str">
            <v>SUBT INT</v>
          </cell>
          <cell r="G302" t="str">
            <v>SUBT EXT</v>
          </cell>
          <cell r="H302" t="str">
            <v>Padrão Mensal = 3,6</v>
          </cell>
          <cell r="I302" t="str">
            <v>Padrão Trimestral = 7,2</v>
          </cell>
          <cell r="J302" t="str">
            <v>Padrão Anual = 12</v>
          </cell>
        </row>
        <row r="303">
          <cell r="B303">
            <v>55866</v>
          </cell>
          <cell r="C303">
            <v>0.44850000000000001</v>
          </cell>
          <cell r="D303">
            <v>0.35649999999999998</v>
          </cell>
          <cell r="E303">
            <v>9.1999999999999998E-2</v>
          </cell>
          <cell r="F303">
            <v>0</v>
          </cell>
          <cell r="G303">
            <v>0</v>
          </cell>
          <cell r="H303">
            <v>3.6</v>
          </cell>
          <cell r="I303">
            <v>7.2</v>
          </cell>
          <cell r="J303">
            <v>12</v>
          </cell>
        </row>
        <row r="304">
          <cell r="B304">
            <v>55867</v>
          </cell>
          <cell r="C304">
            <v>0.24909999999999999</v>
          </cell>
          <cell r="D304">
            <v>0.2089</v>
          </cell>
          <cell r="E304">
            <v>4.02E-2</v>
          </cell>
          <cell r="F304">
            <v>0</v>
          </cell>
          <cell r="G304">
            <v>0</v>
          </cell>
          <cell r="H304">
            <v>3.6</v>
          </cell>
          <cell r="I304">
            <v>7.2</v>
          </cell>
          <cell r="J304">
            <v>12</v>
          </cell>
        </row>
        <row r="305">
          <cell r="B305">
            <v>55876</v>
          </cell>
          <cell r="C305">
            <v>1.4432</v>
          </cell>
          <cell r="D305">
            <v>1.1214</v>
          </cell>
          <cell r="E305">
            <v>1.41E-2</v>
          </cell>
          <cell r="F305">
            <v>0.30769999999999997</v>
          </cell>
          <cell r="G305">
            <v>0</v>
          </cell>
          <cell r="H305">
            <v>3.6</v>
          </cell>
          <cell r="I305">
            <v>7.2</v>
          </cell>
          <cell r="J305">
            <v>12</v>
          </cell>
        </row>
        <row r="306">
          <cell r="B306">
            <v>55870</v>
          </cell>
          <cell r="C306">
            <v>2.1408999999999998</v>
          </cell>
          <cell r="D306">
            <v>1.6869000000000001</v>
          </cell>
          <cell r="E306">
            <v>0.14630000000000001</v>
          </cell>
          <cell r="F306">
            <v>0.30769999999999997</v>
          </cell>
          <cell r="G306">
            <v>0</v>
          </cell>
          <cell r="H306">
            <v>3.6</v>
          </cell>
          <cell r="I306">
            <v>7.2</v>
          </cell>
          <cell r="J306">
            <v>12</v>
          </cell>
        </row>
        <row r="307">
          <cell r="B307">
            <v>55903</v>
          </cell>
          <cell r="C307">
            <v>0.18429999999999999</v>
          </cell>
          <cell r="D307">
            <v>0.1129</v>
          </cell>
          <cell r="E307">
            <v>8.6E-3</v>
          </cell>
          <cell r="F307">
            <v>3.3099999999999997E-2</v>
          </cell>
          <cell r="G307">
            <v>2.9700000000000001E-2</v>
          </cell>
          <cell r="H307">
            <v>3.6</v>
          </cell>
          <cell r="I307">
            <v>7.2</v>
          </cell>
          <cell r="J307">
            <v>12</v>
          </cell>
        </row>
        <row r="308">
          <cell r="B308">
            <v>55903</v>
          </cell>
          <cell r="C308">
            <v>0.55579999999999996</v>
          </cell>
          <cell r="D308">
            <v>0.50549999999999995</v>
          </cell>
          <cell r="E308">
            <v>5.0299999999999997E-2</v>
          </cell>
          <cell r="F308">
            <v>0</v>
          </cell>
          <cell r="G308">
            <v>0</v>
          </cell>
          <cell r="H308">
            <v>3.6</v>
          </cell>
          <cell r="I308">
            <v>7.2</v>
          </cell>
          <cell r="J308">
            <v>12</v>
          </cell>
        </row>
        <row r="309">
          <cell r="B309">
            <v>55857</v>
          </cell>
          <cell r="C309">
            <v>1.2108000000000001</v>
          </cell>
          <cell r="D309">
            <v>1.1046</v>
          </cell>
          <cell r="E309">
            <v>8.7099999999999997E-2</v>
          </cell>
          <cell r="F309">
            <v>1.9099999999999999E-2</v>
          </cell>
          <cell r="G309">
            <v>0</v>
          </cell>
          <cell r="H309">
            <v>3.6</v>
          </cell>
          <cell r="I309">
            <v>7.2</v>
          </cell>
          <cell r="J309">
            <v>12</v>
          </cell>
        </row>
        <row r="310">
          <cell r="B310">
            <v>55888</v>
          </cell>
          <cell r="C310">
            <v>1.9503999999999999</v>
          </cell>
          <cell r="D310">
            <v>1.7225999999999999</v>
          </cell>
          <cell r="E310">
            <v>0.14599999999999999</v>
          </cell>
          <cell r="F310">
            <v>5.2200000000000003E-2</v>
          </cell>
          <cell r="G310">
            <v>2.9700000000000001E-2</v>
          </cell>
          <cell r="H310">
            <v>3.6</v>
          </cell>
          <cell r="I310">
            <v>7.2</v>
          </cell>
          <cell r="J310">
            <v>12</v>
          </cell>
        </row>
        <row r="311">
          <cell r="B311">
            <v>56975</v>
          </cell>
          <cell r="C311">
            <v>0.48949999999999999</v>
          </cell>
          <cell r="D311">
            <v>0.26719999999999999</v>
          </cell>
          <cell r="E311">
            <v>0.2223</v>
          </cell>
          <cell r="F311">
            <v>0</v>
          </cell>
          <cell r="G311">
            <v>0</v>
          </cell>
          <cell r="H311">
            <v>3.6</v>
          </cell>
          <cell r="I311">
            <v>7.2</v>
          </cell>
          <cell r="J311">
            <v>12</v>
          </cell>
        </row>
        <row r="312">
          <cell r="B312">
            <v>57008</v>
          </cell>
          <cell r="C312">
            <v>0.66359999999999997</v>
          </cell>
          <cell r="D312">
            <v>0.1971</v>
          </cell>
          <cell r="E312">
            <v>0.46650000000000003</v>
          </cell>
          <cell r="F312">
            <v>0</v>
          </cell>
          <cell r="G312">
            <v>0</v>
          </cell>
          <cell r="H312">
            <v>3.6</v>
          </cell>
          <cell r="I312">
            <v>7.2</v>
          </cell>
          <cell r="J312">
            <v>12</v>
          </cell>
        </row>
        <row r="313">
          <cell r="B313">
            <v>57005</v>
          </cell>
          <cell r="C313">
            <v>0.52680000000000005</v>
          </cell>
          <cell r="D313">
            <v>0.30170000000000002</v>
          </cell>
          <cell r="E313">
            <v>0.22500000000000001</v>
          </cell>
          <cell r="F313">
            <v>0</v>
          </cell>
          <cell r="G313">
            <v>0</v>
          </cell>
          <cell r="H313">
            <v>3.6</v>
          </cell>
          <cell r="I313">
            <v>7.2</v>
          </cell>
          <cell r="J313">
            <v>12</v>
          </cell>
        </row>
        <row r="314">
          <cell r="B314">
            <v>56996</v>
          </cell>
          <cell r="C314">
            <v>1.6798999999999999</v>
          </cell>
          <cell r="D314">
            <v>0.76600000000000001</v>
          </cell>
          <cell r="E314">
            <v>0.91390000000000005</v>
          </cell>
          <cell r="F314">
            <v>0</v>
          </cell>
          <cell r="G314">
            <v>0</v>
          </cell>
          <cell r="H314">
            <v>3.6</v>
          </cell>
          <cell r="I314">
            <v>7.2</v>
          </cell>
          <cell r="J314">
            <v>12</v>
          </cell>
        </row>
        <row r="315">
          <cell r="B315">
            <v>57050</v>
          </cell>
          <cell r="C315">
            <v>1.3817999999999999</v>
          </cell>
          <cell r="D315">
            <v>0.97609999999999997</v>
          </cell>
          <cell r="E315">
            <v>3.3999999999999998E-3</v>
          </cell>
          <cell r="F315">
            <v>0.4022</v>
          </cell>
          <cell r="G315">
            <v>0</v>
          </cell>
          <cell r="H315">
            <v>3.6</v>
          </cell>
          <cell r="I315">
            <v>7.2</v>
          </cell>
          <cell r="J315">
            <v>12</v>
          </cell>
        </row>
        <row r="316">
          <cell r="B316">
            <v>57230</v>
          </cell>
          <cell r="C316">
            <v>0.2671</v>
          </cell>
          <cell r="D316">
            <v>0.24709999999999999</v>
          </cell>
          <cell r="E316">
            <v>0</v>
          </cell>
          <cell r="F316">
            <v>1.9900000000000001E-2</v>
          </cell>
          <cell r="G316">
            <v>0</v>
          </cell>
          <cell r="H316">
            <v>3.6</v>
          </cell>
          <cell r="I316">
            <v>7.2</v>
          </cell>
          <cell r="J316">
            <v>12</v>
          </cell>
        </row>
        <row r="317">
          <cell r="B317">
            <v>57938</v>
          </cell>
          <cell r="C317">
            <v>0.34360000000000002</v>
          </cell>
          <cell r="D317">
            <v>0.31280000000000002</v>
          </cell>
          <cell r="E317">
            <v>2.8299999999999999E-2</v>
          </cell>
          <cell r="F317">
            <v>2.3999999999999998E-3</v>
          </cell>
          <cell r="G317">
            <v>0</v>
          </cell>
          <cell r="H317">
            <v>3.6</v>
          </cell>
          <cell r="I317">
            <v>7.2</v>
          </cell>
          <cell r="J317">
            <v>12</v>
          </cell>
        </row>
        <row r="318">
          <cell r="B318">
            <v>57406</v>
          </cell>
          <cell r="C318">
            <v>1.9863</v>
          </cell>
          <cell r="D318">
            <v>1.5321</v>
          </cell>
          <cell r="E318">
            <v>3.1899999999999998E-2</v>
          </cell>
          <cell r="F318">
            <v>0.42199999999999999</v>
          </cell>
          <cell r="G318">
            <v>0</v>
          </cell>
          <cell r="I318">
            <v>7.2</v>
          </cell>
          <cell r="J318">
            <v>12</v>
          </cell>
        </row>
        <row r="319">
          <cell r="B319">
            <v>56540</v>
          </cell>
          <cell r="C319">
            <v>7.7537000000000003</v>
          </cell>
          <cell r="D319">
            <v>5.6973000000000003</v>
          </cell>
          <cell r="E319">
            <v>1.2424999999999999</v>
          </cell>
          <cell r="F319">
            <v>0.78410000000000002</v>
          </cell>
          <cell r="G319">
            <v>2.9399999999999999E-2</v>
          </cell>
          <cell r="J319">
            <v>12</v>
          </cell>
        </row>
        <row r="321">
          <cell r="B321" t="str">
            <v>Evolução DEC Conjunto Itaim Paulista</v>
          </cell>
        </row>
        <row r="322">
          <cell r="B322" t="str">
            <v>CONSUM</v>
          </cell>
          <cell r="C322" t="str">
            <v>TOTAL</v>
          </cell>
          <cell r="D322" t="str">
            <v>NPROG</v>
          </cell>
          <cell r="E322" t="str">
            <v>PROG</v>
          </cell>
          <cell r="F322" t="str">
            <v>SUBT INT</v>
          </cell>
          <cell r="G322" t="str">
            <v>SUBT EXT</v>
          </cell>
          <cell r="H322" t="str">
            <v>Padrão Mensal = 4,2</v>
          </cell>
          <cell r="I322" t="str">
            <v>Padrão Trimestral = 8,4</v>
          </cell>
          <cell r="J322" t="str">
            <v>Padrão Anual = 14</v>
          </cell>
        </row>
        <row r="323">
          <cell r="B323">
            <v>135866</v>
          </cell>
          <cell r="C323">
            <v>0.82099999999999995</v>
          </cell>
          <cell r="D323">
            <v>0.78029999999999999</v>
          </cell>
          <cell r="E323">
            <v>4.07E-2</v>
          </cell>
          <cell r="F323">
            <v>0</v>
          </cell>
          <cell r="G323">
            <v>0</v>
          </cell>
          <cell r="H323">
            <v>4.2</v>
          </cell>
          <cell r="I323">
            <v>8.4</v>
          </cell>
          <cell r="J323">
            <v>14</v>
          </cell>
        </row>
        <row r="324">
          <cell r="B324">
            <v>135869</v>
          </cell>
          <cell r="C324">
            <v>0.97199999999999998</v>
          </cell>
          <cell r="D324">
            <v>0.54690000000000005</v>
          </cell>
          <cell r="E324">
            <v>0.23200000000000001</v>
          </cell>
          <cell r="F324">
            <v>9.7999999999999997E-3</v>
          </cell>
          <cell r="G324">
            <v>0.18329999999999999</v>
          </cell>
          <cell r="H324">
            <v>4.2</v>
          </cell>
          <cell r="I324">
            <v>8.4</v>
          </cell>
          <cell r="J324">
            <v>14</v>
          </cell>
        </row>
        <row r="325">
          <cell r="B325">
            <v>135870</v>
          </cell>
          <cell r="C325">
            <v>0.4037</v>
          </cell>
          <cell r="D325">
            <v>0.28720000000000001</v>
          </cell>
          <cell r="E325">
            <v>0.11650000000000001</v>
          </cell>
          <cell r="F325">
            <v>0</v>
          </cell>
          <cell r="G325">
            <v>0</v>
          </cell>
          <cell r="H325">
            <v>4.2</v>
          </cell>
          <cell r="I325">
            <v>8.4</v>
          </cell>
          <cell r="J325">
            <v>14</v>
          </cell>
        </row>
        <row r="326">
          <cell r="B326">
            <v>135868</v>
          </cell>
          <cell r="C326">
            <v>2.1966999999999999</v>
          </cell>
          <cell r="D326">
            <v>1.6144000000000001</v>
          </cell>
          <cell r="E326">
            <v>0.38919999999999999</v>
          </cell>
          <cell r="F326">
            <v>9.7999999999999997E-3</v>
          </cell>
          <cell r="G326">
            <v>0.18329999999999999</v>
          </cell>
          <cell r="H326">
            <v>4.2</v>
          </cell>
          <cell r="I326">
            <v>8.4</v>
          </cell>
          <cell r="J326">
            <v>14</v>
          </cell>
        </row>
        <row r="327">
          <cell r="B327">
            <v>135870</v>
          </cell>
          <cell r="C327">
            <v>0.68740000000000001</v>
          </cell>
          <cell r="D327">
            <v>0.53010000000000002</v>
          </cell>
          <cell r="E327">
            <v>5.6500000000000002E-2</v>
          </cell>
          <cell r="F327">
            <v>0.1008</v>
          </cell>
          <cell r="G327">
            <v>0</v>
          </cell>
          <cell r="H327">
            <v>4.2</v>
          </cell>
          <cell r="I327">
            <v>8.4</v>
          </cell>
          <cell r="J327">
            <v>14</v>
          </cell>
        </row>
        <row r="328">
          <cell r="B328">
            <v>135846</v>
          </cell>
          <cell r="C328">
            <v>2.7269999999999999</v>
          </cell>
          <cell r="D328">
            <v>1.9280999999999999</v>
          </cell>
          <cell r="E328">
            <v>0.42280000000000001</v>
          </cell>
          <cell r="F328">
            <v>0.37609999999999999</v>
          </cell>
          <cell r="G328">
            <v>0</v>
          </cell>
          <cell r="H328">
            <v>4.2</v>
          </cell>
          <cell r="I328">
            <v>8.4</v>
          </cell>
          <cell r="J328">
            <v>14</v>
          </cell>
        </row>
        <row r="329">
          <cell r="B329">
            <v>135645</v>
          </cell>
          <cell r="C329">
            <v>0.49780000000000002</v>
          </cell>
          <cell r="D329">
            <v>0.44579999999999997</v>
          </cell>
          <cell r="E329">
            <v>2.2700000000000001E-2</v>
          </cell>
          <cell r="F329">
            <v>2.93E-2</v>
          </cell>
          <cell r="G329">
            <v>0</v>
          </cell>
          <cell r="H329">
            <v>4.2</v>
          </cell>
          <cell r="I329">
            <v>8.4</v>
          </cell>
          <cell r="J329">
            <v>14</v>
          </cell>
        </row>
        <row r="330">
          <cell r="B330">
            <v>135787</v>
          </cell>
          <cell r="C330">
            <v>3.9133</v>
          </cell>
          <cell r="D330">
            <v>2.9047000000000001</v>
          </cell>
          <cell r="E330">
            <v>0.50219999999999998</v>
          </cell>
          <cell r="F330">
            <v>0.50639999999999996</v>
          </cell>
          <cell r="G330">
            <v>0</v>
          </cell>
          <cell r="H330">
            <v>4.2</v>
          </cell>
          <cell r="I330">
            <v>8.4</v>
          </cell>
          <cell r="J330">
            <v>14</v>
          </cell>
        </row>
        <row r="331">
          <cell r="B331">
            <v>138503</v>
          </cell>
          <cell r="C331">
            <v>1.4463999999999999</v>
          </cell>
          <cell r="D331">
            <v>0.76390000000000002</v>
          </cell>
          <cell r="E331">
            <v>0.47460000000000002</v>
          </cell>
          <cell r="F331">
            <v>0.2079</v>
          </cell>
          <cell r="G331">
            <v>0</v>
          </cell>
          <cell r="H331">
            <v>4.2</v>
          </cell>
          <cell r="I331">
            <v>8.4</v>
          </cell>
          <cell r="J331">
            <v>14</v>
          </cell>
        </row>
        <row r="332">
          <cell r="B332">
            <v>138457</v>
          </cell>
          <cell r="C332">
            <v>1.0064</v>
          </cell>
          <cell r="D332">
            <v>0.39579999999999999</v>
          </cell>
          <cell r="E332">
            <v>0.61060000000000003</v>
          </cell>
          <cell r="F332">
            <v>0</v>
          </cell>
          <cell r="G332">
            <v>0</v>
          </cell>
          <cell r="H332">
            <v>4.2</v>
          </cell>
          <cell r="I332">
            <v>8.4</v>
          </cell>
          <cell r="J332">
            <v>14</v>
          </cell>
        </row>
        <row r="333">
          <cell r="B333">
            <v>138457</v>
          </cell>
          <cell r="C333">
            <v>1.6445000000000001</v>
          </cell>
          <cell r="D333">
            <v>0.52190000000000003</v>
          </cell>
          <cell r="E333">
            <v>0.55169999999999997</v>
          </cell>
          <cell r="F333">
            <v>0.57089999999999996</v>
          </cell>
          <cell r="G333">
            <v>0</v>
          </cell>
          <cell r="H333">
            <v>4.2</v>
          </cell>
          <cell r="I333">
            <v>8.4</v>
          </cell>
          <cell r="J333">
            <v>14</v>
          </cell>
        </row>
        <row r="334">
          <cell r="B334">
            <v>138472</v>
          </cell>
          <cell r="C334">
            <v>4.0972999999999997</v>
          </cell>
          <cell r="D334">
            <v>1.6817</v>
          </cell>
          <cell r="E334">
            <v>1.6369</v>
          </cell>
          <cell r="F334">
            <v>0.77880000000000005</v>
          </cell>
          <cell r="G334">
            <v>0</v>
          </cell>
          <cell r="H334">
            <v>4.2</v>
          </cell>
          <cell r="I334">
            <v>8.4</v>
          </cell>
          <cell r="J334">
            <v>14</v>
          </cell>
        </row>
        <row r="335">
          <cell r="B335">
            <v>138637</v>
          </cell>
          <cell r="C335">
            <v>1.9615</v>
          </cell>
          <cell r="D335">
            <v>0.54059999999999997</v>
          </cell>
          <cell r="E335">
            <v>1.4209000000000001</v>
          </cell>
          <cell r="F335">
            <v>0</v>
          </cell>
          <cell r="G335">
            <v>0</v>
          </cell>
          <cell r="H335">
            <v>4.2</v>
          </cell>
          <cell r="I335">
            <v>8.4</v>
          </cell>
          <cell r="J335">
            <v>14</v>
          </cell>
        </row>
        <row r="336">
          <cell r="B336">
            <v>138605</v>
          </cell>
          <cell r="C336">
            <v>0.58960000000000001</v>
          </cell>
          <cell r="D336">
            <v>0.43159999999999998</v>
          </cell>
          <cell r="E336">
            <v>0.158</v>
          </cell>
          <cell r="F336">
            <v>0</v>
          </cell>
          <cell r="G336">
            <v>0</v>
          </cell>
          <cell r="H336">
            <v>4.2</v>
          </cell>
          <cell r="I336">
            <v>8.4</v>
          </cell>
          <cell r="J336">
            <v>14</v>
          </cell>
        </row>
        <row r="337">
          <cell r="B337">
            <v>143421</v>
          </cell>
          <cell r="C337">
            <v>0.90529999999999999</v>
          </cell>
          <cell r="D337">
            <v>0.81859999999999999</v>
          </cell>
          <cell r="E337">
            <v>5.21E-2</v>
          </cell>
          <cell r="F337">
            <v>3.4599999999999999E-2</v>
          </cell>
          <cell r="G337">
            <v>0</v>
          </cell>
          <cell r="H337">
            <v>4.2</v>
          </cell>
          <cell r="I337">
            <v>8.4</v>
          </cell>
          <cell r="J337">
            <v>14</v>
          </cell>
        </row>
        <row r="338">
          <cell r="B338">
            <v>140221</v>
          </cell>
          <cell r="C338">
            <v>3.4481000000000002</v>
          </cell>
          <cell r="D338">
            <v>1.7984</v>
          </cell>
          <cell r="E338">
            <v>1.6143000000000001</v>
          </cell>
          <cell r="F338">
            <v>3.5400000000000001E-2</v>
          </cell>
          <cell r="G338">
            <v>0</v>
          </cell>
          <cell r="I338">
            <v>8.4</v>
          </cell>
          <cell r="J338">
            <v>14</v>
          </cell>
        </row>
        <row r="339">
          <cell r="B339">
            <v>137587</v>
          </cell>
          <cell r="C339">
            <v>13.6692</v>
          </cell>
          <cell r="D339">
            <v>7.9862000000000002</v>
          </cell>
          <cell r="E339">
            <v>4.1726000000000001</v>
          </cell>
          <cell r="F339">
            <v>1.3292999999999999</v>
          </cell>
          <cell r="G339">
            <v>0.18099999999999999</v>
          </cell>
          <cell r="J339">
            <v>14</v>
          </cell>
        </row>
        <row r="341">
          <cell r="B341" t="str">
            <v>Evolução DEC Conjunto Itapecerica da Serra</v>
          </cell>
        </row>
        <row r="342">
          <cell r="B342" t="str">
            <v>CONSUM</v>
          </cell>
          <cell r="C342" t="str">
            <v>TOTAL</v>
          </cell>
          <cell r="D342" t="str">
            <v>NPROG</v>
          </cell>
          <cell r="E342" t="str">
            <v>PROG</v>
          </cell>
          <cell r="F342" t="str">
            <v>SUBT INT</v>
          </cell>
          <cell r="G342" t="str">
            <v>SUBT EXT</v>
          </cell>
          <cell r="H342" t="str">
            <v>Padrão Mensal = 12,9</v>
          </cell>
          <cell r="I342" t="str">
            <v>Padrão Trimestral = 25,8</v>
          </cell>
          <cell r="J342" t="str">
            <v>Padrão Anual = 43</v>
          </cell>
        </row>
        <row r="343">
          <cell r="B343">
            <v>8425</v>
          </cell>
          <cell r="C343">
            <v>7.5860000000000003</v>
          </cell>
          <cell r="D343">
            <v>7.3181000000000003</v>
          </cell>
          <cell r="E343">
            <v>0.26790000000000003</v>
          </cell>
          <cell r="F343">
            <v>0</v>
          </cell>
          <cell r="G343">
            <v>0</v>
          </cell>
          <cell r="H343">
            <v>12.9</v>
          </cell>
          <cell r="I343">
            <v>25.8</v>
          </cell>
          <cell r="J343">
            <v>43</v>
          </cell>
        </row>
        <row r="344">
          <cell r="B344">
            <v>8469</v>
          </cell>
          <cell r="C344">
            <v>1.9758</v>
          </cell>
          <cell r="D344">
            <v>1.7235</v>
          </cell>
          <cell r="E344">
            <v>0.25230000000000002</v>
          </cell>
          <cell r="F344">
            <v>0</v>
          </cell>
          <cell r="G344">
            <v>0</v>
          </cell>
          <cell r="H344">
            <v>12.9</v>
          </cell>
          <cell r="I344">
            <v>25.8</v>
          </cell>
          <cell r="J344">
            <v>43</v>
          </cell>
        </row>
        <row r="345">
          <cell r="B345">
            <v>8469</v>
          </cell>
          <cell r="C345">
            <v>2.9973000000000001</v>
          </cell>
          <cell r="D345">
            <v>2.8237999999999999</v>
          </cell>
          <cell r="E345">
            <v>3.6999999999999998E-2</v>
          </cell>
          <cell r="F345">
            <v>0</v>
          </cell>
          <cell r="G345">
            <v>0.13650000000000001</v>
          </cell>
          <cell r="H345">
            <v>12.9</v>
          </cell>
          <cell r="I345">
            <v>25.8</v>
          </cell>
          <cell r="J345">
            <v>43</v>
          </cell>
        </row>
        <row r="346">
          <cell r="B346">
            <v>8454</v>
          </cell>
          <cell r="C346">
            <v>12.5419</v>
          </cell>
          <cell r="D346">
            <v>11.8484</v>
          </cell>
          <cell r="E346">
            <v>0.55679999999999996</v>
          </cell>
          <cell r="F346">
            <v>0</v>
          </cell>
          <cell r="G346">
            <v>0.13669999999999999</v>
          </cell>
          <cell r="H346">
            <v>12.9</v>
          </cell>
          <cell r="I346">
            <v>25.8</v>
          </cell>
          <cell r="J346">
            <v>43</v>
          </cell>
        </row>
        <row r="347">
          <cell r="B347">
            <v>9688</v>
          </cell>
          <cell r="C347">
            <v>1.4769000000000001</v>
          </cell>
          <cell r="D347">
            <v>1.3835</v>
          </cell>
          <cell r="E347">
            <v>9.3399999999999997E-2</v>
          </cell>
          <cell r="F347">
            <v>0</v>
          </cell>
          <cell r="G347">
            <v>0</v>
          </cell>
          <cell r="H347">
            <v>12.9</v>
          </cell>
          <cell r="I347">
            <v>25.8</v>
          </cell>
          <cell r="J347">
            <v>43</v>
          </cell>
        </row>
        <row r="348">
          <cell r="B348">
            <v>9689</v>
          </cell>
          <cell r="C348">
            <v>1.8154999999999999</v>
          </cell>
          <cell r="D348">
            <v>1.8048</v>
          </cell>
          <cell r="E348">
            <v>9.2999999999999992E-3</v>
          </cell>
          <cell r="F348">
            <v>1.4E-3</v>
          </cell>
          <cell r="G348">
            <v>0</v>
          </cell>
          <cell r="H348">
            <v>12.9</v>
          </cell>
          <cell r="I348">
            <v>25.8</v>
          </cell>
          <cell r="J348">
            <v>43</v>
          </cell>
        </row>
        <row r="349">
          <cell r="B349">
            <v>9687</v>
          </cell>
          <cell r="C349">
            <v>1.1400999999999999</v>
          </cell>
          <cell r="D349">
            <v>1.1384000000000001</v>
          </cell>
          <cell r="E349">
            <v>1.6000000000000001E-3</v>
          </cell>
          <cell r="F349">
            <v>0</v>
          </cell>
          <cell r="G349">
            <v>0</v>
          </cell>
          <cell r="H349">
            <v>12.9</v>
          </cell>
          <cell r="I349">
            <v>25.8</v>
          </cell>
          <cell r="J349">
            <v>43</v>
          </cell>
        </row>
        <row r="350">
          <cell r="B350">
            <v>9688</v>
          </cell>
          <cell r="C350">
            <v>4.4325999999999999</v>
          </cell>
          <cell r="D350">
            <v>4.3268000000000004</v>
          </cell>
          <cell r="E350">
            <v>0.1043</v>
          </cell>
          <cell r="F350">
            <v>1.4E-3</v>
          </cell>
          <cell r="G350">
            <v>0</v>
          </cell>
          <cell r="H350">
            <v>12.9</v>
          </cell>
          <cell r="I350">
            <v>25.8</v>
          </cell>
          <cell r="J350">
            <v>43</v>
          </cell>
        </row>
        <row r="351">
          <cell r="B351">
            <v>9732</v>
          </cell>
          <cell r="C351">
            <v>1.6940999999999999</v>
          </cell>
          <cell r="D351">
            <v>1.6609</v>
          </cell>
          <cell r="E351">
            <v>3.3099999999999997E-2</v>
          </cell>
          <cell r="F351">
            <v>0</v>
          </cell>
          <cell r="G351">
            <v>0</v>
          </cell>
          <cell r="H351">
            <v>12.9</v>
          </cell>
          <cell r="I351">
            <v>25.8</v>
          </cell>
          <cell r="J351">
            <v>43</v>
          </cell>
        </row>
        <row r="352">
          <cell r="B352">
            <v>9732</v>
          </cell>
          <cell r="C352">
            <v>2.1892999999999998</v>
          </cell>
          <cell r="D352">
            <v>2.1869999999999998</v>
          </cell>
          <cell r="E352">
            <v>0</v>
          </cell>
          <cell r="F352">
            <v>2.3E-3</v>
          </cell>
          <cell r="G352">
            <v>0</v>
          </cell>
          <cell r="H352">
            <v>12.9</v>
          </cell>
          <cell r="I352">
            <v>25.8</v>
          </cell>
          <cell r="J352">
            <v>43</v>
          </cell>
        </row>
        <row r="353">
          <cell r="B353">
            <v>9732</v>
          </cell>
          <cell r="C353">
            <v>3.4180000000000001</v>
          </cell>
          <cell r="D353">
            <v>3.2867000000000002</v>
          </cell>
          <cell r="E353">
            <v>0.13139999999999999</v>
          </cell>
          <cell r="F353">
            <v>0</v>
          </cell>
          <cell r="G353">
            <v>0</v>
          </cell>
          <cell r="H353">
            <v>12.9</v>
          </cell>
          <cell r="I353">
            <v>25.8</v>
          </cell>
          <cell r="J353">
            <v>43</v>
          </cell>
        </row>
        <row r="354">
          <cell r="B354">
            <v>9732</v>
          </cell>
          <cell r="C354">
            <v>7.3014000000000001</v>
          </cell>
          <cell r="D354">
            <v>7.1345999999999998</v>
          </cell>
          <cell r="E354">
            <v>0.16450000000000001</v>
          </cell>
          <cell r="F354">
            <v>2.3E-3</v>
          </cell>
          <cell r="G354">
            <v>0</v>
          </cell>
          <cell r="H354">
            <v>12.9</v>
          </cell>
          <cell r="I354">
            <v>25.8</v>
          </cell>
          <cell r="J354">
            <v>43</v>
          </cell>
        </row>
        <row r="355">
          <cell r="B355">
            <v>9748</v>
          </cell>
          <cell r="C355">
            <v>8.3094000000000001</v>
          </cell>
          <cell r="D355">
            <v>5.2103999999999999</v>
          </cell>
          <cell r="E355">
            <v>4.6800000000000001E-2</v>
          </cell>
          <cell r="F355">
            <v>3.0417999999999998</v>
          </cell>
          <cell r="G355">
            <v>1.04E-2</v>
          </cell>
          <cell r="H355">
            <v>12.9</v>
          </cell>
          <cell r="I355">
            <v>25.8</v>
          </cell>
          <cell r="J355">
            <v>43</v>
          </cell>
        </row>
        <row r="356">
          <cell r="B356">
            <v>9748</v>
          </cell>
          <cell r="C356">
            <v>4.1031000000000004</v>
          </cell>
          <cell r="D356">
            <v>2.8732000000000002</v>
          </cell>
          <cell r="E356">
            <v>1.8499999999999999E-2</v>
          </cell>
          <cell r="F356">
            <v>1.1299999999999999E-2</v>
          </cell>
          <cell r="G356">
            <v>1.2000999999999999</v>
          </cell>
          <cell r="H356">
            <v>12.9</v>
          </cell>
          <cell r="I356">
            <v>25.8</v>
          </cell>
          <cell r="J356">
            <v>43</v>
          </cell>
        </row>
        <row r="357">
          <cell r="B357">
            <v>9844</v>
          </cell>
          <cell r="C357">
            <v>4.7382999999999997</v>
          </cell>
          <cell r="D357">
            <v>4.6936999999999998</v>
          </cell>
          <cell r="E357">
            <v>4.4600000000000001E-2</v>
          </cell>
          <cell r="F357">
            <v>0</v>
          </cell>
          <cell r="G357">
            <v>0</v>
          </cell>
          <cell r="H357">
            <v>12.9</v>
          </cell>
          <cell r="I357">
            <v>25.8</v>
          </cell>
          <cell r="J357">
            <v>43</v>
          </cell>
        </row>
        <row r="358">
          <cell r="B358">
            <v>9780</v>
          </cell>
          <cell r="C358">
            <v>17.141200000000001</v>
          </cell>
          <cell r="D358">
            <v>12.781599999999999</v>
          </cell>
          <cell r="E358">
            <v>0.11</v>
          </cell>
          <cell r="F358">
            <v>3.0430999999999999</v>
          </cell>
          <cell r="G358">
            <v>1.2064999999999999</v>
          </cell>
          <cell r="I358">
            <v>25.8</v>
          </cell>
          <cell r="J358">
            <v>43</v>
          </cell>
        </row>
        <row r="359">
          <cell r="B359">
            <v>9414</v>
          </cell>
          <cell r="C359">
            <v>41.180199999999999</v>
          </cell>
          <cell r="D359">
            <v>35.746899999999997</v>
          </cell>
          <cell r="E359">
            <v>0.89170000000000005</v>
          </cell>
          <cell r="F359">
            <v>3.1652</v>
          </cell>
          <cell r="G359">
            <v>1.3762000000000001</v>
          </cell>
          <cell r="J359">
            <v>43</v>
          </cell>
        </row>
        <row r="361">
          <cell r="B361" t="str">
            <v>Evolução DEC Conjunto Itapecerica da Serra - Centro</v>
          </cell>
        </row>
        <row r="362">
          <cell r="B362" t="str">
            <v>CONSUM</v>
          </cell>
          <cell r="C362" t="str">
            <v>TOTAL</v>
          </cell>
          <cell r="D362" t="str">
            <v>NPROG</v>
          </cell>
          <cell r="E362" t="str">
            <v>PROG</v>
          </cell>
          <cell r="F362" t="str">
            <v>SUBT INT</v>
          </cell>
          <cell r="G362" t="str">
            <v>SUBT EXT</v>
          </cell>
          <cell r="H362" t="str">
            <v>Padrão Mensal = 9,6</v>
          </cell>
          <cell r="I362" t="str">
            <v>Padrão Trimestral = 19,2</v>
          </cell>
          <cell r="J362" t="str">
            <v>Padrão Anual = 32</v>
          </cell>
        </row>
        <row r="363">
          <cell r="B363">
            <v>20143</v>
          </cell>
          <cell r="C363">
            <v>2.7126999999999999</v>
          </cell>
          <cell r="D363">
            <v>2.5910000000000002</v>
          </cell>
          <cell r="E363">
            <v>0.1217</v>
          </cell>
          <cell r="F363">
            <v>0</v>
          </cell>
          <cell r="G363">
            <v>0</v>
          </cell>
          <cell r="H363">
            <v>9.6</v>
          </cell>
          <cell r="I363">
            <v>19.2</v>
          </cell>
          <cell r="J363">
            <v>32</v>
          </cell>
        </row>
        <row r="364">
          <cell r="B364">
            <v>20143</v>
          </cell>
          <cell r="C364">
            <v>1.6978</v>
          </cell>
          <cell r="D364">
            <v>1.6620999999999999</v>
          </cell>
          <cell r="E364">
            <v>3.5700000000000003E-2</v>
          </cell>
          <cell r="F364">
            <v>0</v>
          </cell>
          <cell r="G364">
            <v>0</v>
          </cell>
          <cell r="H364">
            <v>9.6</v>
          </cell>
          <cell r="I364">
            <v>19.2</v>
          </cell>
          <cell r="J364">
            <v>32</v>
          </cell>
        </row>
        <row r="365">
          <cell r="B365">
            <v>20129</v>
          </cell>
          <cell r="C365">
            <v>1.2029000000000001</v>
          </cell>
          <cell r="D365">
            <v>0.95479999999999998</v>
          </cell>
          <cell r="E365">
            <v>4.5999999999999999E-3</v>
          </cell>
          <cell r="F365">
            <v>0</v>
          </cell>
          <cell r="G365">
            <v>0.24349999999999999</v>
          </cell>
          <cell r="H365">
            <v>9.6</v>
          </cell>
          <cell r="I365">
            <v>19.2</v>
          </cell>
          <cell r="J365">
            <v>32</v>
          </cell>
        </row>
        <row r="366">
          <cell r="B366">
            <v>20138</v>
          </cell>
          <cell r="C366">
            <v>5.6139999999999999</v>
          </cell>
          <cell r="D366">
            <v>5.2084999999999999</v>
          </cell>
          <cell r="E366">
            <v>0.16200000000000001</v>
          </cell>
          <cell r="F366">
            <v>0</v>
          </cell>
          <cell r="G366">
            <v>0.24340000000000001</v>
          </cell>
          <cell r="H366">
            <v>9.6</v>
          </cell>
          <cell r="I366">
            <v>19.2</v>
          </cell>
          <cell r="J366">
            <v>32</v>
          </cell>
        </row>
        <row r="367">
          <cell r="B367">
            <v>23272</v>
          </cell>
          <cell r="C367">
            <v>0.67589999999999995</v>
          </cell>
          <cell r="D367">
            <v>0.66420000000000001</v>
          </cell>
          <cell r="E367">
            <v>1.17E-2</v>
          </cell>
          <cell r="F367">
            <v>0</v>
          </cell>
          <cell r="G367">
            <v>0</v>
          </cell>
          <cell r="H367">
            <v>9.6</v>
          </cell>
          <cell r="I367">
            <v>19.2</v>
          </cell>
          <cell r="J367">
            <v>32</v>
          </cell>
        </row>
        <row r="368">
          <cell r="B368">
            <v>23352</v>
          </cell>
          <cell r="C368">
            <v>3.4512</v>
          </cell>
          <cell r="D368">
            <v>3.2462</v>
          </cell>
          <cell r="E368">
            <v>0.2044</v>
          </cell>
          <cell r="F368">
            <v>5.9999999999999995E-4</v>
          </cell>
          <cell r="G368">
            <v>0</v>
          </cell>
          <cell r="H368">
            <v>9.6</v>
          </cell>
          <cell r="I368">
            <v>19.2</v>
          </cell>
          <cell r="J368">
            <v>32</v>
          </cell>
        </row>
        <row r="369">
          <cell r="B369">
            <v>23352</v>
          </cell>
          <cell r="C369">
            <v>0.86109999999999998</v>
          </cell>
          <cell r="D369">
            <v>0.82350000000000001</v>
          </cell>
          <cell r="E369">
            <v>3.7600000000000001E-2</v>
          </cell>
          <cell r="F369">
            <v>0</v>
          </cell>
          <cell r="G369">
            <v>0</v>
          </cell>
          <cell r="H369">
            <v>9.6</v>
          </cell>
          <cell r="I369">
            <v>19.2</v>
          </cell>
          <cell r="J369">
            <v>32</v>
          </cell>
        </row>
        <row r="370">
          <cell r="B370">
            <v>23325</v>
          </cell>
          <cell r="C370">
            <v>4.9916999999999998</v>
          </cell>
          <cell r="D370">
            <v>4.7370999999999999</v>
          </cell>
          <cell r="E370">
            <v>0.254</v>
          </cell>
          <cell r="F370">
            <v>5.9999999999999995E-4</v>
          </cell>
          <cell r="G370">
            <v>0</v>
          </cell>
          <cell r="H370">
            <v>9.6</v>
          </cell>
          <cell r="I370">
            <v>19.2</v>
          </cell>
          <cell r="J370">
            <v>32</v>
          </cell>
        </row>
        <row r="371">
          <cell r="B371">
            <v>23470</v>
          </cell>
          <cell r="C371">
            <v>1.3172999999999999</v>
          </cell>
          <cell r="D371">
            <v>1.3164</v>
          </cell>
          <cell r="E371">
            <v>8.9999999999999998E-4</v>
          </cell>
          <cell r="F371">
            <v>0</v>
          </cell>
          <cell r="G371">
            <v>0</v>
          </cell>
          <cell r="H371">
            <v>9.6</v>
          </cell>
          <cell r="I371">
            <v>19.2</v>
          </cell>
          <cell r="J371">
            <v>32</v>
          </cell>
        </row>
        <row r="372">
          <cell r="B372">
            <v>23470</v>
          </cell>
          <cell r="C372">
            <v>0.90180000000000005</v>
          </cell>
          <cell r="D372">
            <v>0.87090000000000001</v>
          </cell>
          <cell r="E372">
            <v>2.35E-2</v>
          </cell>
          <cell r="F372">
            <v>7.4000000000000003E-3</v>
          </cell>
          <cell r="G372">
            <v>0</v>
          </cell>
          <cell r="H372">
            <v>9.6</v>
          </cell>
          <cell r="I372">
            <v>19.2</v>
          </cell>
          <cell r="J372">
            <v>32</v>
          </cell>
        </row>
        <row r="373">
          <cell r="B373">
            <v>23470</v>
          </cell>
          <cell r="C373">
            <v>1.7067000000000001</v>
          </cell>
          <cell r="D373">
            <v>1.6981999999999999</v>
          </cell>
          <cell r="E373">
            <v>8.5000000000000006E-3</v>
          </cell>
          <cell r="F373">
            <v>0</v>
          </cell>
          <cell r="G373">
            <v>0</v>
          </cell>
          <cell r="H373">
            <v>9.6</v>
          </cell>
          <cell r="I373">
            <v>19.2</v>
          </cell>
          <cell r="J373">
            <v>32</v>
          </cell>
        </row>
        <row r="374">
          <cell r="B374">
            <v>23470</v>
          </cell>
          <cell r="C374">
            <v>3.9258000000000002</v>
          </cell>
          <cell r="D374">
            <v>3.8855</v>
          </cell>
          <cell r="E374">
            <v>3.2899999999999999E-2</v>
          </cell>
          <cell r="F374">
            <v>7.4000000000000003E-3</v>
          </cell>
          <cell r="G374">
            <v>0</v>
          </cell>
          <cell r="H374">
            <v>9.6</v>
          </cell>
          <cell r="I374">
            <v>19.2</v>
          </cell>
          <cell r="J374">
            <v>32</v>
          </cell>
        </row>
        <row r="375">
          <cell r="B375">
            <v>23475</v>
          </cell>
          <cell r="C375">
            <v>7.3933999999999997</v>
          </cell>
          <cell r="D375">
            <v>2.5116999999999998</v>
          </cell>
          <cell r="E375">
            <v>7.1000000000000004E-3</v>
          </cell>
          <cell r="F375">
            <v>4.7895000000000003</v>
          </cell>
          <cell r="G375">
            <v>8.5099999999999995E-2</v>
          </cell>
          <cell r="H375">
            <v>9.6</v>
          </cell>
          <cell r="I375">
            <v>19.2</v>
          </cell>
          <cell r="J375">
            <v>32</v>
          </cell>
        </row>
        <row r="376">
          <cell r="B376">
            <v>23473</v>
          </cell>
          <cell r="C376">
            <v>2.3794</v>
          </cell>
          <cell r="D376">
            <v>2.0863</v>
          </cell>
          <cell r="E376">
            <v>1.9099999999999999E-2</v>
          </cell>
          <cell r="F376">
            <v>0.27400000000000002</v>
          </cell>
          <cell r="G376">
            <v>0</v>
          </cell>
          <cell r="H376">
            <v>9.6</v>
          </cell>
          <cell r="I376">
            <v>19.2</v>
          </cell>
          <cell r="J376">
            <v>32</v>
          </cell>
        </row>
        <row r="377">
          <cell r="B377">
            <v>23771</v>
          </cell>
          <cell r="C377">
            <v>2.7921</v>
          </cell>
          <cell r="D377">
            <v>2.5878999999999999</v>
          </cell>
          <cell r="E377">
            <v>0.20430000000000001</v>
          </cell>
          <cell r="F377">
            <v>0</v>
          </cell>
          <cell r="G377">
            <v>0</v>
          </cell>
          <cell r="H377">
            <v>9.6</v>
          </cell>
          <cell r="I377">
            <v>19.2</v>
          </cell>
          <cell r="J377">
            <v>32</v>
          </cell>
        </row>
        <row r="378">
          <cell r="B378">
            <v>23573</v>
          </cell>
          <cell r="C378">
            <v>12.547499999999999</v>
          </cell>
          <cell r="D378">
            <v>7.1882999999999999</v>
          </cell>
          <cell r="E378">
            <v>0.2321</v>
          </cell>
          <cell r="F378">
            <v>5.0423999999999998</v>
          </cell>
          <cell r="G378">
            <v>8.4699999999999998E-2</v>
          </cell>
          <cell r="I378">
            <v>19.2</v>
          </cell>
          <cell r="J378">
            <v>32</v>
          </cell>
        </row>
        <row r="379">
          <cell r="B379">
            <v>22627</v>
          </cell>
          <cell r="C379">
            <v>27.286200000000001</v>
          </cell>
          <cell r="D379">
            <v>21.038</v>
          </cell>
          <cell r="E379">
            <v>0.68189999999999995</v>
          </cell>
          <cell r="F379">
            <v>5.2614999999999998</v>
          </cell>
          <cell r="G379">
            <v>0.3049</v>
          </cell>
          <cell r="J379">
            <v>32</v>
          </cell>
        </row>
        <row r="381">
          <cell r="B381" t="str">
            <v>Evolução DEC Conjunto Itapevi</v>
          </cell>
        </row>
        <row r="382">
          <cell r="B382" t="str">
            <v>CONSUM</v>
          </cell>
          <cell r="C382" t="str">
            <v>TOTAL</v>
          </cell>
          <cell r="D382" t="str">
            <v>NPROG</v>
          </cell>
          <cell r="E382" t="str">
            <v>PROG</v>
          </cell>
          <cell r="F382" t="str">
            <v>SUBT INT</v>
          </cell>
          <cell r="G382" t="str">
            <v>SUBT EXT</v>
          </cell>
          <cell r="H382" t="str">
            <v>Padrão Mensal = 8,1</v>
          </cell>
          <cell r="I382" t="str">
            <v>Padrão Trimestral = 16,2</v>
          </cell>
          <cell r="J382" t="str">
            <v>Padrão Anual = 27</v>
          </cell>
        </row>
        <row r="383">
          <cell r="B383">
            <v>45548</v>
          </cell>
          <cell r="C383">
            <v>1.6858</v>
          </cell>
          <cell r="D383">
            <v>1.3905000000000001</v>
          </cell>
          <cell r="E383">
            <v>0.29530000000000001</v>
          </cell>
          <cell r="F383">
            <v>0</v>
          </cell>
          <cell r="G383">
            <v>0</v>
          </cell>
          <cell r="H383">
            <v>8.1</v>
          </cell>
          <cell r="I383">
            <v>16.2</v>
          </cell>
          <cell r="J383">
            <v>27</v>
          </cell>
        </row>
        <row r="384">
          <cell r="B384">
            <v>45548</v>
          </cell>
          <cell r="C384">
            <v>0.52210000000000001</v>
          </cell>
          <cell r="D384">
            <v>0.44800000000000001</v>
          </cell>
          <cell r="E384">
            <v>6.9599999999999995E-2</v>
          </cell>
          <cell r="F384">
            <v>4.4000000000000003E-3</v>
          </cell>
          <cell r="G384">
            <v>0</v>
          </cell>
          <cell r="H384">
            <v>8.1</v>
          </cell>
          <cell r="I384">
            <v>16.2</v>
          </cell>
          <cell r="J384">
            <v>27</v>
          </cell>
        </row>
        <row r="385">
          <cell r="B385">
            <v>45488</v>
          </cell>
          <cell r="C385">
            <v>1.5686</v>
          </cell>
          <cell r="D385">
            <v>0.84419999999999995</v>
          </cell>
          <cell r="E385">
            <v>4.4699999999999997E-2</v>
          </cell>
          <cell r="F385">
            <v>0.67969999999999997</v>
          </cell>
          <cell r="G385">
            <v>0</v>
          </cell>
          <cell r="H385">
            <v>8.1</v>
          </cell>
          <cell r="I385">
            <v>16.2</v>
          </cell>
          <cell r="J385">
            <v>27</v>
          </cell>
        </row>
        <row r="386">
          <cell r="B386">
            <v>45528</v>
          </cell>
          <cell r="C386">
            <v>3.7761</v>
          </cell>
          <cell r="D386">
            <v>2.6827999999999999</v>
          </cell>
          <cell r="E386">
            <v>0.40970000000000001</v>
          </cell>
          <cell r="F386">
            <v>0.6835</v>
          </cell>
          <cell r="G386">
            <v>0</v>
          </cell>
          <cell r="H386">
            <v>8.1</v>
          </cell>
          <cell r="I386">
            <v>16.2</v>
          </cell>
          <cell r="J386">
            <v>27</v>
          </cell>
        </row>
        <row r="387">
          <cell r="B387">
            <v>46927</v>
          </cell>
          <cell r="C387">
            <v>0.8861</v>
          </cell>
          <cell r="D387">
            <v>0.58940000000000003</v>
          </cell>
          <cell r="E387">
            <v>0.29670000000000002</v>
          </cell>
          <cell r="F387">
            <v>0</v>
          </cell>
          <cell r="G387">
            <v>0</v>
          </cell>
          <cell r="H387">
            <v>8.1</v>
          </cell>
          <cell r="I387">
            <v>16.2</v>
          </cell>
          <cell r="J387">
            <v>27</v>
          </cell>
        </row>
        <row r="388">
          <cell r="B388">
            <v>46861</v>
          </cell>
          <cell r="C388">
            <v>1.7543</v>
          </cell>
          <cell r="D388">
            <v>1.752</v>
          </cell>
          <cell r="E388">
            <v>2.2000000000000001E-3</v>
          </cell>
          <cell r="F388">
            <v>0</v>
          </cell>
          <cell r="G388">
            <v>0</v>
          </cell>
          <cell r="H388">
            <v>8.1</v>
          </cell>
          <cell r="I388">
            <v>16.2</v>
          </cell>
          <cell r="J388">
            <v>27</v>
          </cell>
        </row>
        <row r="389">
          <cell r="B389">
            <v>46888</v>
          </cell>
          <cell r="C389">
            <v>0.71309999999999996</v>
          </cell>
          <cell r="D389">
            <v>0.68899999999999995</v>
          </cell>
          <cell r="E389">
            <v>2.41E-2</v>
          </cell>
          <cell r="F389">
            <v>0</v>
          </cell>
          <cell r="G389">
            <v>0</v>
          </cell>
          <cell r="H389">
            <v>8.1</v>
          </cell>
          <cell r="I389">
            <v>16.2</v>
          </cell>
          <cell r="J389">
            <v>27</v>
          </cell>
        </row>
        <row r="390">
          <cell r="B390">
            <v>46892</v>
          </cell>
          <cell r="C390">
            <v>3.3529</v>
          </cell>
          <cell r="D390">
            <v>3.0295999999999998</v>
          </cell>
          <cell r="E390">
            <v>0.32319999999999999</v>
          </cell>
          <cell r="F390">
            <v>0</v>
          </cell>
          <cell r="G390">
            <v>0</v>
          </cell>
          <cell r="H390">
            <v>8.1</v>
          </cell>
          <cell r="I390">
            <v>16.2</v>
          </cell>
          <cell r="J390">
            <v>27</v>
          </cell>
        </row>
        <row r="391">
          <cell r="B391">
            <v>47292</v>
          </cell>
          <cell r="C391">
            <v>1.4801</v>
          </cell>
          <cell r="D391">
            <v>1.3548</v>
          </cell>
          <cell r="E391">
            <v>8.3199999999999996E-2</v>
          </cell>
          <cell r="F391">
            <v>4.2200000000000001E-2</v>
          </cell>
          <cell r="G391">
            <v>0</v>
          </cell>
          <cell r="H391">
            <v>8.1</v>
          </cell>
          <cell r="I391">
            <v>16.2</v>
          </cell>
          <cell r="J391">
            <v>27</v>
          </cell>
        </row>
        <row r="392">
          <cell r="B392">
            <v>47292</v>
          </cell>
          <cell r="C392">
            <v>1.0018</v>
          </cell>
          <cell r="D392">
            <v>0.85840000000000005</v>
          </cell>
          <cell r="E392">
            <v>0.1434</v>
          </cell>
          <cell r="F392">
            <v>0</v>
          </cell>
          <cell r="G392">
            <v>0</v>
          </cell>
          <cell r="H392">
            <v>8.1</v>
          </cell>
          <cell r="I392">
            <v>16.2</v>
          </cell>
          <cell r="J392">
            <v>27</v>
          </cell>
        </row>
        <row r="393">
          <cell r="B393">
            <v>47246</v>
          </cell>
          <cell r="C393">
            <v>0.89410000000000001</v>
          </cell>
          <cell r="D393">
            <v>0.77890000000000004</v>
          </cell>
          <cell r="E393">
            <v>0.1152</v>
          </cell>
          <cell r="F393">
            <v>0</v>
          </cell>
          <cell r="G393">
            <v>0</v>
          </cell>
          <cell r="H393">
            <v>8.1</v>
          </cell>
          <cell r="I393">
            <v>16.2</v>
          </cell>
          <cell r="J393">
            <v>27</v>
          </cell>
        </row>
        <row r="394">
          <cell r="B394">
            <v>47277</v>
          </cell>
          <cell r="C394">
            <v>3.3761999999999999</v>
          </cell>
          <cell r="D394">
            <v>2.9923000000000002</v>
          </cell>
          <cell r="E394">
            <v>0.34179999999999999</v>
          </cell>
          <cell r="F394">
            <v>4.2200000000000001E-2</v>
          </cell>
          <cell r="G394">
            <v>0</v>
          </cell>
          <cell r="H394">
            <v>8.1</v>
          </cell>
          <cell r="I394">
            <v>16.2</v>
          </cell>
          <cell r="J394">
            <v>27</v>
          </cell>
        </row>
        <row r="395">
          <cell r="B395">
            <v>47302</v>
          </cell>
          <cell r="C395">
            <v>0.91110000000000002</v>
          </cell>
          <cell r="D395">
            <v>0.86890000000000001</v>
          </cell>
          <cell r="E395">
            <v>2.5600000000000001E-2</v>
          </cell>
          <cell r="F395">
            <v>1.67E-2</v>
          </cell>
          <cell r="G395">
            <v>0</v>
          </cell>
          <cell r="H395">
            <v>8.1</v>
          </cell>
          <cell r="I395">
            <v>16.2</v>
          </cell>
          <cell r="J395">
            <v>27</v>
          </cell>
        </row>
        <row r="396">
          <cell r="B396">
            <v>47302</v>
          </cell>
          <cell r="C396">
            <v>2.2955999999999999</v>
          </cell>
          <cell r="D396">
            <v>2.1242999999999999</v>
          </cell>
          <cell r="E396">
            <v>2.3400000000000001E-2</v>
          </cell>
          <cell r="F396">
            <v>0.1479</v>
          </cell>
          <cell r="G396">
            <v>0</v>
          </cell>
          <cell r="H396">
            <v>8.1</v>
          </cell>
          <cell r="I396">
            <v>16.2</v>
          </cell>
          <cell r="J396">
            <v>27</v>
          </cell>
        </row>
        <row r="397">
          <cell r="B397">
            <v>47780</v>
          </cell>
          <cell r="C397">
            <v>1.4166000000000001</v>
          </cell>
          <cell r="D397">
            <v>1.1679999999999999</v>
          </cell>
          <cell r="E397">
            <v>3.0200000000000001E-2</v>
          </cell>
          <cell r="F397">
            <v>0.21840000000000001</v>
          </cell>
          <cell r="G397">
            <v>0</v>
          </cell>
          <cell r="H397">
            <v>8.1</v>
          </cell>
          <cell r="I397">
            <v>16.2</v>
          </cell>
          <cell r="J397">
            <v>27</v>
          </cell>
        </row>
        <row r="398">
          <cell r="B398">
            <v>47461</v>
          </cell>
          <cell r="C398">
            <v>4.6220999999999997</v>
          </cell>
          <cell r="D398">
            <v>4.1589999999999998</v>
          </cell>
          <cell r="E398">
            <v>7.9200000000000007E-2</v>
          </cell>
          <cell r="F398">
            <v>0.38390000000000002</v>
          </cell>
          <cell r="G398">
            <v>0</v>
          </cell>
          <cell r="I398">
            <v>16.2</v>
          </cell>
          <cell r="J398">
            <v>27</v>
          </cell>
        </row>
        <row r="399">
          <cell r="B399">
            <v>46790</v>
          </cell>
          <cell r="C399">
            <v>15.1342</v>
          </cell>
          <cell r="D399">
            <v>12.8887</v>
          </cell>
          <cell r="E399">
            <v>1.1483000000000001</v>
          </cell>
          <cell r="F399">
            <v>1.0971</v>
          </cell>
          <cell r="G399">
            <v>0</v>
          </cell>
          <cell r="J399">
            <v>27</v>
          </cell>
        </row>
        <row r="401">
          <cell r="B401" t="str">
            <v>Evolução DEC Conjunto Itaquera - Iguatemi</v>
          </cell>
        </row>
        <row r="402">
          <cell r="B402" t="str">
            <v>CONSUM</v>
          </cell>
          <cell r="C402" t="str">
            <v>TOTAL</v>
          </cell>
          <cell r="D402" t="str">
            <v>NPROG</v>
          </cell>
          <cell r="E402" t="str">
            <v>PROG</v>
          </cell>
          <cell r="F402" t="str">
            <v>SUBT INT</v>
          </cell>
          <cell r="G402" t="str">
            <v>SUBT EXT</v>
          </cell>
          <cell r="H402" t="str">
            <v>Padrão Mensal = 4,8</v>
          </cell>
          <cell r="I402" t="str">
            <v>Padrão Trimestral = 9,6</v>
          </cell>
          <cell r="J402" t="str">
            <v>Padrão Anual = 16</v>
          </cell>
        </row>
        <row r="403">
          <cell r="B403">
            <v>239677</v>
          </cell>
          <cell r="C403">
            <v>1.6601999999999999</v>
          </cell>
          <cell r="D403">
            <v>1.1758999999999999</v>
          </cell>
          <cell r="E403">
            <v>0.48430000000000001</v>
          </cell>
          <cell r="F403">
            <v>0</v>
          </cell>
          <cell r="G403">
            <v>0</v>
          </cell>
          <cell r="H403">
            <v>4.8</v>
          </cell>
          <cell r="I403">
            <v>9.6</v>
          </cell>
          <cell r="J403">
            <v>16</v>
          </cell>
        </row>
        <row r="404">
          <cell r="B404">
            <v>239666</v>
          </cell>
          <cell r="C404">
            <v>0.62919999999999998</v>
          </cell>
          <cell r="D404">
            <v>0.42380000000000001</v>
          </cell>
          <cell r="E404">
            <v>0.1404</v>
          </cell>
          <cell r="F404">
            <v>2.3999999999999998E-3</v>
          </cell>
          <cell r="G404">
            <v>6.2600000000000003E-2</v>
          </cell>
          <cell r="H404">
            <v>4.8</v>
          </cell>
          <cell r="I404">
            <v>9.6</v>
          </cell>
          <cell r="J404">
            <v>16</v>
          </cell>
        </row>
        <row r="405">
          <cell r="B405">
            <v>239618</v>
          </cell>
          <cell r="C405">
            <v>1.0077</v>
          </cell>
          <cell r="D405">
            <v>0.89180000000000004</v>
          </cell>
          <cell r="E405">
            <v>9.1200000000000003E-2</v>
          </cell>
          <cell r="F405">
            <v>0</v>
          </cell>
          <cell r="G405">
            <v>2.47E-2</v>
          </cell>
          <cell r="H405">
            <v>4.8</v>
          </cell>
          <cell r="I405">
            <v>9.6</v>
          </cell>
          <cell r="J405">
            <v>16</v>
          </cell>
        </row>
        <row r="406">
          <cell r="B406">
            <v>239654</v>
          </cell>
          <cell r="C406">
            <v>3.2970999999999999</v>
          </cell>
          <cell r="D406">
            <v>2.4914999999999998</v>
          </cell>
          <cell r="E406">
            <v>0.71589999999999998</v>
          </cell>
          <cell r="F406">
            <v>2.3999999999999998E-3</v>
          </cell>
          <cell r="G406">
            <v>8.7300000000000003E-2</v>
          </cell>
          <cell r="H406">
            <v>4.8</v>
          </cell>
          <cell r="I406">
            <v>9.6</v>
          </cell>
          <cell r="J406">
            <v>16</v>
          </cell>
        </row>
        <row r="407">
          <cell r="B407">
            <v>239653</v>
          </cell>
          <cell r="C407">
            <v>1.1084000000000001</v>
          </cell>
          <cell r="D407">
            <v>0.95430000000000004</v>
          </cell>
          <cell r="E407">
            <v>0.13389999999999999</v>
          </cell>
          <cell r="F407">
            <v>2.0199999999999999E-2</v>
          </cell>
          <cell r="G407">
            <v>0</v>
          </cell>
          <cell r="H407">
            <v>4.8</v>
          </cell>
          <cell r="I407">
            <v>9.6</v>
          </cell>
          <cell r="J407">
            <v>16</v>
          </cell>
        </row>
        <row r="408">
          <cell r="B408">
            <v>239653</v>
          </cell>
          <cell r="C408">
            <v>2.0691000000000002</v>
          </cell>
          <cell r="D408">
            <v>1.3626</v>
          </cell>
          <cell r="E408">
            <v>0.4854</v>
          </cell>
          <cell r="F408">
            <v>0.22109999999999999</v>
          </cell>
          <cell r="G408">
            <v>0</v>
          </cell>
          <cell r="H408">
            <v>4.8</v>
          </cell>
          <cell r="I408">
            <v>9.6</v>
          </cell>
          <cell r="J408">
            <v>16</v>
          </cell>
        </row>
        <row r="409">
          <cell r="B409">
            <v>239653</v>
          </cell>
          <cell r="C409">
            <v>0.52839999999999998</v>
          </cell>
          <cell r="D409">
            <v>0.46460000000000001</v>
          </cell>
          <cell r="E409">
            <v>5.6399999999999999E-2</v>
          </cell>
          <cell r="F409">
            <v>7.3000000000000001E-3</v>
          </cell>
          <cell r="G409">
            <v>0</v>
          </cell>
          <cell r="H409">
            <v>4.8</v>
          </cell>
          <cell r="I409">
            <v>9.6</v>
          </cell>
          <cell r="J409">
            <v>16</v>
          </cell>
        </row>
        <row r="410">
          <cell r="B410">
            <v>239653</v>
          </cell>
          <cell r="C410">
            <v>3.7059000000000002</v>
          </cell>
          <cell r="D410">
            <v>2.7814999999999999</v>
          </cell>
          <cell r="E410">
            <v>0.67569999999999997</v>
          </cell>
          <cell r="F410">
            <v>0.24859999999999999</v>
          </cell>
          <cell r="G410">
            <v>0</v>
          </cell>
          <cell r="H410">
            <v>4.8</v>
          </cell>
          <cell r="I410">
            <v>9.6</v>
          </cell>
          <cell r="J410">
            <v>16</v>
          </cell>
        </row>
        <row r="411">
          <cell r="B411">
            <v>241809</v>
          </cell>
          <cell r="C411">
            <v>1.0004</v>
          </cell>
          <cell r="D411">
            <v>0.79600000000000004</v>
          </cell>
          <cell r="E411">
            <v>0.15110000000000001</v>
          </cell>
          <cell r="F411">
            <v>5.3400000000000003E-2</v>
          </cell>
          <cell r="G411">
            <v>0</v>
          </cell>
          <cell r="H411">
            <v>4.8</v>
          </cell>
          <cell r="I411">
            <v>9.6</v>
          </cell>
          <cell r="J411">
            <v>16</v>
          </cell>
        </row>
        <row r="412">
          <cell r="B412">
            <v>241914</v>
          </cell>
          <cell r="C412">
            <v>0.79549999999999998</v>
          </cell>
          <cell r="D412">
            <v>0.68740000000000001</v>
          </cell>
          <cell r="E412">
            <v>0.1081</v>
          </cell>
          <cell r="F412">
            <v>0</v>
          </cell>
          <cell r="G412">
            <v>0</v>
          </cell>
          <cell r="H412">
            <v>4.8</v>
          </cell>
          <cell r="I412">
            <v>9.6</v>
          </cell>
          <cell r="J412">
            <v>16</v>
          </cell>
        </row>
        <row r="413">
          <cell r="B413">
            <v>241793</v>
          </cell>
          <cell r="C413">
            <v>0.86850000000000005</v>
          </cell>
          <cell r="D413">
            <v>0.66900000000000004</v>
          </cell>
          <cell r="E413">
            <v>8.14E-2</v>
          </cell>
          <cell r="F413">
            <v>0.1181</v>
          </cell>
          <cell r="G413">
            <v>0</v>
          </cell>
          <cell r="H413">
            <v>4.8</v>
          </cell>
          <cell r="I413">
            <v>9.6</v>
          </cell>
          <cell r="J413">
            <v>16</v>
          </cell>
        </row>
        <row r="414">
          <cell r="B414">
            <v>241839</v>
          </cell>
          <cell r="C414">
            <v>2.6644000000000001</v>
          </cell>
          <cell r="D414">
            <v>2.1524000000000001</v>
          </cell>
          <cell r="E414">
            <v>0.34060000000000001</v>
          </cell>
          <cell r="F414">
            <v>0.17150000000000001</v>
          </cell>
          <cell r="G414">
            <v>0</v>
          </cell>
          <cell r="H414">
            <v>4.8</v>
          </cell>
          <cell r="I414">
            <v>9.6</v>
          </cell>
          <cell r="J414">
            <v>16</v>
          </cell>
        </row>
        <row r="415">
          <cell r="B415">
            <v>241955</v>
          </cell>
          <cell r="C415">
            <v>1.1921999999999999</v>
          </cell>
          <cell r="D415">
            <v>1.1722999999999999</v>
          </cell>
          <cell r="E415">
            <v>1.9900000000000001E-2</v>
          </cell>
          <cell r="F415">
            <v>0</v>
          </cell>
          <cell r="G415">
            <v>0</v>
          </cell>
          <cell r="H415">
            <v>4.8</v>
          </cell>
          <cell r="I415">
            <v>9.6</v>
          </cell>
          <cell r="J415">
            <v>16</v>
          </cell>
        </row>
        <row r="416">
          <cell r="B416">
            <v>241955</v>
          </cell>
          <cell r="C416">
            <v>1.7621</v>
          </cell>
          <cell r="D416">
            <v>1.1837</v>
          </cell>
          <cell r="E416">
            <v>0.1197</v>
          </cell>
          <cell r="F416">
            <v>9.8900000000000002E-2</v>
          </cell>
          <cell r="G416">
            <v>0.35980000000000001</v>
          </cell>
          <cell r="H416">
            <v>4.8</v>
          </cell>
          <cell r="I416">
            <v>9.6</v>
          </cell>
          <cell r="J416">
            <v>16</v>
          </cell>
        </row>
        <row r="417">
          <cell r="B417">
            <v>242638</v>
          </cell>
          <cell r="C417">
            <v>1.1342000000000001</v>
          </cell>
          <cell r="D417">
            <v>1.0130999999999999</v>
          </cell>
          <cell r="E417">
            <v>0.1211</v>
          </cell>
          <cell r="F417">
            <v>0</v>
          </cell>
          <cell r="G417">
            <v>0</v>
          </cell>
          <cell r="H417">
            <v>4.8</v>
          </cell>
          <cell r="I417">
            <v>9.6</v>
          </cell>
          <cell r="J417">
            <v>16</v>
          </cell>
        </row>
        <row r="418">
          <cell r="B418">
            <v>242183</v>
          </cell>
          <cell r="C418">
            <v>4.0877999999999997</v>
          </cell>
          <cell r="D418">
            <v>3.3687999999999998</v>
          </cell>
          <cell r="E418">
            <v>0.26079999999999998</v>
          </cell>
          <cell r="F418">
            <v>9.8799999999999999E-2</v>
          </cell>
          <cell r="G418">
            <v>0.35949999999999999</v>
          </cell>
          <cell r="I418">
            <v>9.6</v>
          </cell>
          <cell r="J418">
            <v>16</v>
          </cell>
        </row>
        <row r="419">
          <cell r="B419">
            <v>240832</v>
          </cell>
          <cell r="C419">
            <v>13.755000000000001</v>
          </cell>
          <cell r="D419">
            <v>10.7963</v>
          </cell>
          <cell r="E419">
            <v>1.9891000000000001</v>
          </cell>
          <cell r="F419">
            <v>0.52129999999999999</v>
          </cell>
          <cell r="G419">
            <v>0.44840000000000002</v>
          </cell>
          <cell r="J419">
            <v>16</v>
          </cell>
        </row>
        <row r="421">
          <cell r="B421" t="str">
            <v>Evolução DEC Conjunto Jabaquara</v>
          </cell>
        </row>
        <row r="422">
          <cell r="B422" t="str">
            <v>CONSUM</v>
          </cell>
          <cell r="C422" t="str">
            <v>TOTAL</v>
          </cell>
          <cell r="D422" t="str">
            <v>NPROG</v>
          </cell>
          <cell r="E422" t="str">
            <v>PROG</v>
          </cell>
          <cell r="F422" t="str">
            <v>SUBT INT</v>
          </cell>
          <cell r="G422" t="str">
            <v>SUBT EXT</v>
          </cell>
          <cell r="H422" t="str">
            <v>Padrão Mensal = 2,7</v>
          </cell>
          <cell r="I422" t="str">
            <v>Padrão Trimestral = 5,4</v>
          </cell>
          <cell r="J422" t="str">
            <v>Padrão Anual = 9</v>
          </cell>
        </row>
        <row r="423">
          <cell r="B423">
            <v>115939</v>
          </cell>
          <cell r="C423">
            <v>0.55600000000000005</v>
          </cell>
          <cell r="D423">
            <v>0.54339999999999999</v>
          </cell>
          <cell r="E423">
            <v>1.26E-2</v>
          </cell>
          <cell r="F423">
            <v>0</v>
          </cell>
          <cell r="G423">
            <v>0</v>
          </cell>
          <cell r="H423">
            <v>2.7</v>
          </cell>
          <cell r="I423">
            <v>5.4</v>
          </cell>
          <cell r="J423">
            <v>9</v>
          </cell>
        </row>
        <row r="424">
          <cell r="B424">
            <v>115938</v>
          </cell>
          <cell r="C424">
            <v>0.6431</v>
          </cell>
          <cell r="D424">
            <v>0.60609999999999997</v>
          </cell>
          <cell r="E424">
            <v>3.6999999999999998E-2</v>
          </cell>
          <cell r="F424">
            <v>0</v>
          </cell>
          <cell r="G424">
            <v>0</v>
          </cell>
          <cell r="H424">
            <v>2.7</v>
          </cell>
          <cell r="I424">
            <v>5.4</v>
          </cell>
          <cell r="J424">
            <v>9</v>
          </cell>
        </row>
        <row r="425">
          <cell r="B425">
            <v>116271</v>
          </cell>
          <cell r="C425">
            <v>0.2392</v>
          </cell>
          <cell r="D425">
            <v>0.18959999999999999</v>
          </cell>
          <cell r="E425">
            <v>3.0200000000000001E-2</v>
          </cell>
          <cell r="F425">
            <v>0</v>
          </cell>
          <cell r="G425">
            <v>1.9400000000000001E-2</v>
          </cell>
          <cell r="H425">
            <v>2.7</v>
          </cell>
          <cell r="I425">
            <v>5.4</v>
          </cell>
          <cell r="J425">
            <v>9</v>
          </cell>
        </row>
        <row r="426">
          <cell r="B426">
            <v>116049</v>
          </cell>
          <cell r="C426">
            <v>1.4376</v>
          </cell>
          <cell r="D426">
            <v>1.3384</v>
          </cell>
          <cell r="E426">
            <v>7.9799999999999996E-2</v>
          </cell>
          <cell r="F426">
            <v>0</v>
          </cell>
          <cell r="G426">
            <v>1.9400000000000001E-2</v>
          </cell>
          <cell r="H426">
            <v>2.7</v>
          </cell>
          <cell r="I426">
            <v>5.4</v>
          </cell>
          <cell r="J426">
            <v>9</v>
          </cell>
        </row>
        <row r="427">
          <cell r="B427">
            <v>116262</v>
          </cell>
          <cell r="C427">
            <v>0.60870000000000002</v>
          </cell>
          <cell r="D427">
            <v>0.1462</v>
          </cell>
          <cell r="E427">
            <v>4.5999999999999999E-3</v>
          </cell>
          <cell r="F427">
            <v>0</v>
          </cell>
          <cell r="G427">
            <v>0.45789999999999997</v>
          </cell>
          <cell r="H427">
            <v>2.7</v>
          </cell>
          <cell r="I427">
            <v>5.4</v>
          </cell>
          <cell r="J427">
            <v>9</v>
          </cell>
        </row>
        <row r="428">
          <cell r="B428">
            <v>116333</v>
          </cell>
          <cell r="C428">
            <v>0.36699999999999999</v>
          </cell>
          <cell r="D428">
            <v>0.35239999999999999</v>
          </cell>
          <cell r="E428">
            <v>1.46E-2</v>
          </cell>
          <cell r="F428">
            <v>0</v>
          </cell>
          <cell r="G428">
            <v>0</v>
          </cell>
          <cell r="H428">
            <v>2.7</v>
          </cell>
          <cell r="I428">
            <v>5.4</v>
          </cell>
          <cell r="J428">
            <v>9</v>
          </cell>
        </row>
        <row r="429">
          <cell r="B429">
            <v>116202</v>
          </cell>
          <cell r="C429">
            <v>0.4703</v>
          </cell>
          <cell r="D429">
            <v>0.28689999999999999</v>
          </cell>
          <cell r="E429">
            <v>1.11E-2</v>
          </cell>
          <cell r="F429">
            <v>0.17230000000000001</v>
          </cell>
          <cell r="G429">
            <v>0</v>
          </cell>
          <cell r="H429">
            <v>2.7</v>
          </cell>
          <cell r="I429">
            <v>5.4</v>
          </cell>
          <cell r="J429">
            <v>9</v>
          </cell>
        </row>
        <row r="430">
          <cell r="B430">
            <v>116266</v>
          </cell>
          <cell r="C430">
            <v>1.4459</v>
          </cell>
          <cell r="D430">
            <v>0.78549999999999998</v>
          </cell>
          <cell r="E430">
            <v>3.0300000000000001E-2</v>
          </cell>
          <cell r="F430">
            <v>0.17219999999999999</v>
          </cell>
          <cell r="G430">
            <v>0.45789999999999997</v>
          </cell>
          <cell r="H430">
            <v>2.7</v>
          </cell>
          <cell r="I430">
            <v>5.4</v>
          </cell>
          <cell r="J430">
            <v>9</v>
          </cell>
        </row>
        <row r="431">
          <cell r="B431">
            <v>117944</v>
          </cell>
          <cell r="C431">
            <v>0.75049999999999994</v>
          </cell>
          <cell r="D431">
            <v>0.57450000000000001</v>
          </cell>
          <cell r="E431">
            <v>9.5200000000000007E-2</v>
          </cell>
          <cell r="F431">
            <v>8.0799999999999997E-2</v>
          </cell>
          <cell r="G431">
            <v>0</v>
          </cell>
          <cell r="H431">
            <v>2.7</v>
          </cell>
          <cell r="I431">
            <v>5.4</v>
          </cell>
          <cell r="J431">
            <v>9</v>
          </cell>
        </row>
        <row r="432">
          <cell r="B432">
            <v>117959</v>
          </cell>
          <cell r="C432">
            <v>0.2261</v>
          </cell>
          <cell r="D432">
            <v>0.21479999999999999</v>
          </cell>
          <cell r="E432">
            <v>1.12E-2</v>
          </cell>
          <cell r="F432">
            <v>0</v>
          </cell>
          <cell r="G432">
            <v>0</v>
          </cell>
          <cell r="H432">
            <v>2.7</v>
          </cell>
          <cell r="I432">
            <v>5.4</v>
          </cell>
          <cell r="J432">
            <v>9</v>
          </cell>
        </row>
        <row r="433">
          <cell r="B433">
            <v>118008</v>
          </cell>
          <cell r="C433">
            <v>0.44640000000000002</v>
          </cell>
          <cell r="D433">
            <v>0.37319999999999998</v>
          </cell>
          <cell r="E433">
            <v>7.3200000000000001E-2</v>
          </cell>
          <cell r="F433">
            <v>0</v>
          </cell>
          <cell r="G433">
            <v>0</v>
          </cell>
          <cell r="H433">
            <v>2.7</v>
          </cell>
          <cell r="I433">
            <v>5.4</v>
          </cell>
          <cell r="J433">
            <v>9</v>
          </cell>
        </row>
        <row r="434">
          <cell r="B434">
            <v>117970</v>
          </cell>
          <cell r="C434">
            <v>1.423</v>
          </cell>
          <cell r="D434">
            <v>1.1625000000000001</v>
          </cell>
          <cell r="E434">
            <v>0.17960000000000001</v>
          </cell>
          <cell r="F434">
            <v>8.0799999999999997E-2</v>
          </cell>
          <cell r="G434">
            <v>0</v>
          </cell>
          <cell r="H434">
            <v>2.7</v>
          </cell>
          <cell r="I434">
            <v>5.4</v>
          </cell>
          <cell r="J434">
            <v>9</v>
          </cell>
        </row>
        <row r="435">
          <cell r="B435">
            <v>118086</v>
          </cell>
          <cell r="C435">
            <v>1.0609</v>
          </cell>
          <cell r="D435">
            <v>0.97089999999999999</v>
          </cell>
          <cell r="E435">
            <v>4.0599999999999997E-2</v>
          </cell>
          <cell r="F435">
            <v>0</v>
          </cell>
          <cell r="G435">
            <v>4.9299999999999997E-2</v>
          </cell>
          <cell r="H435">
            <v>2.7</v>
          </cell>
          <cell r="I435">
            <v>5.4</v>
          </cell>
          <cell r="J435">
            <v>9</v>
          </cell>
        </row>
        <row r="436">
          <cell r="B436">
            <v>117706</v>
          </cell>
          <cell r="C436">
            <v>0.45179999999999998</v>
          </cell>
          <cell r="D436">
            <v>0.40610000000000002</v>
          </cell>
          <cell r="E436">
            <v>3.5000000000000003E-2</v>
          </cell>
          <cell r="F436">
            <v>1.0699999999999999E-2</v>
          </cell>
          <cell r="G436">
            <v>0</v>
          </cell>
          <cell r="H436">
            <v>2.7</v>
          </cell>
          <cell r="I436">
            <v>5.4</v>
          </cell>
          <cell r="J436">
            <v>9</v>
          </cell>
        </row>
        <row r="437">
          <cell r="B437">
            <v>121389</v>
          </cell>
          <cell r="C437">
            <v>0.59789999999999999</v>
          </cell>
          <cell r="D437">
            <v>0.55869999999999997</v>
          </cell>
          <cell r="E437">
            <v>3.9100000000000003E-2</v>
          </cell>
          <cell r="F437">
            <v>0</v>
          </cell>
          <cell r="G437">
            <v>0</v>
          </cell>
          <cell r="H437">
            <v>2.7</v>
          </cell>
          <cell r="I437">
            <v>5.4</v>
          </cell>
          <cell r="J437">
            <v>9</v>
          </cell>
        </row>
        <row r="438">
          <cell r="B438">
            <v>119060</v>
          </cell>
          <cell r="C438">
            <v>2.1084999999999998</v>
          </cell>
          <cell r="D438">
            <v>1.9340999999999999</v>
          </cell>
          <cell r="E438">
            <v>0.1147</v>
          </cell>
          <cell r="F438">
            <v>1.06E-2</v>
          </cell>
          <cell r="G438">
            <v>4.8899999999999999E-2</v>
          </cell>
          <cell r="I438">
            <v>5.4</v>
          </cell>
          <cell r="J438">
            <v>9</v>
          </cell>
        </row>
        <row r="439">
          <cell r="B439">
            <v>117336</v>
          </cell>
          <cell r="C439">
            <v>6.4246999999999996</v>
          </cell>
          <cell r="D439">
            <v>5.2332999999999998</v>
          </cell>
          <cell r="E439">
            <v>0.40600000000000003</v>
          </cell>
          <cell r="F439">
            <v>0.2626</v>
          </cell>
          <cell r="G439">
            <v>0.52249999999999996</v>
          </cell>
          <cell r="J439">
            <v>9</v>
          </cell>
        </row>
        <row r="441">
          <cell r="B441" t="str">
            <v>Evolução DEC Conjunto Jaçanã</v>
          </cell>
        </row>
        <row r="442">
          <cell r="B442" t="str">
            <v>CONSUM</v>
          </cell>
          <cell r="C442" t="str">
            <v>TOTAL</v>
          </cell>
          <cell r="D442" t="str">
            <v>NPROG</v>
          </cell>
          <cell r="E442" t="str">
            <v>PROG</v>
          </cell>
          <cell r="F442" t="str">
            <v>SUBT INT</v>
          </cell>
          <cell r="G442" t="str">
            <v>SUBT EXT</v>
          </cell>
          <cell r="H442" t="str">
            <v>Padrão Mensal = 4,8</v>
          </cell>
          <cell r="I442" t="str">
            <v>Padrão Trimestral = 9,6</v>
          </cell>
          <cell r="J442" t="str">
            <v>Padrão Anual = 16</v>
          </cell>
        </row>
        <row r="443">
          <cell r="B443">
            <v>70233</v>
          </cell>
          <cell r="C443">
            <v>0.66949999999999998</v>
          </cell>
          <cell r="D443">
            <v>0.61009999999999998</v>
          </cell>
          <cell r="E443">
            <v>5.67E-2</v>
          </cell>
          <cell r="F443">
            <v>2.7000000000000001E-3</v>
          </cell>
          <cell r="G443">
            <v>0</v>
          </cell>
          <cell r="H443">
            <v>4.8</v>
          </cell>
          <cell r="I443">
            <v>9.6</v>
          </cell>
          <cell r="J443">
            <v>16</v>
          </cell>
        </row>
        <row r="444">
          <cell r="B444">
            <v>70237</v>
          </cell>
          <cell r="C444">
            <v>0.2233</v>
          </cell>
          <cell r="D444">
            <v>0.16869999999999999</v>
          </cell>
          <cell r="E444">
            <v>5.4600000000000003E-2</v>
          </cell>
          <cell r="F444">
            <v>0</v>
          </cell>
          <cell r="G444">
            <v>0</v>
          </cell>
          <cell r="H444">
            <v>4.8</v>
          </cell>
          <cell r="I444">
            <v>9.6</v>
          </cell>
          <cell r="J444">
            <v>16</v>
          </cell>
        </row>
        <row r="445">
          <cell r="B445">
            <v>70236</v>
          </cell>
          <cell r="C445">
            <v>0.72899999999999998</v>
          </cell>
          <cell r="D445">
            <v>0.34399999999999997</v>
          </cell>
          <cell r="E445">
            <v>0.1333</v>
          </cell>
          <cell r="F445">
            <v>0</v>
          </cell>
          <cell r="G445">
            <v>0.25169999999999998</v>
          </cell>
          <cell r="H445">
            <v>4.8</v>
          </cell>
          <cell r="I445">
            <v>9.6</v>
          </cell>
          <cell r="J445">
            <v>16</v>
          </cell>
        </row>
        <row r="446">
          <cell r="B446">
            <v>70235</v>
          </cell>
          <cell r="C446">
            <v>1.6217999999999999</v>
          </cell>
          <cell r="D446">
            <v>1.1228</v>
          </cell>
          <cell r="E446">
            <v>0.24460000000000001</v>
          </cell>
          <cell r="F446">
            <v>2.7000000000000001E-3</v>
          </cell>
          <cell r="G446">
            <v>0.25169999999999998</v>
          </cell>
          <cell r="H446">
            <v>4.8</v>
          </cell>
          <cell r="I446">
            <v>9.6</v>
          </cell>
          <cell r="J446">
            <v>16</v>
          </cell>
        </row>
        <row r="447">
          <cell r="B447">
            <v>70239</v>
          </cell>
          <cell r="C447">
            <v>0.46579999999999999</v>
          </cell>
          <cell r="D447">
            <v>0.32469999999999999</v>
          </cell>
          <cell r="E447">
            <v>0.13869999999999999</v>
          </cell>
          <cell r="F447">
            <v>2.3E-3</v>
          </cell>
          <cell r="G447">
            <v>0</v>
          </cell>
          <cell r="H447">
            <v>4.8</v>
          </cell>
          <cell r="I447">
            <v>9.6</v>
          </cell>
          <cell r="J447">
            <v>16</v>
          </cell>
        </row>
        <row r="448">
          <cell r="B448">
            <v>70239</v>
          </cell>
          <cell r="C448">
            <v>1.3159000000000001</v>
          </cell>
          <cell r="D448">
            <v>0.71679999999999999</v>
          </cell>
          <cell r="E448">
            <v>0.59809999999999997</v>
          </cell>
          <cell r="F448">
            <v>1E-3</v>
          </cell>
          <cell r="G448">
            <v>0</v>
          </cell>
          <cell r="H448">
            <v>4.8</v>
          </cell>
          <cell r="I448">
            <v>9.6</v>
          </cell>
          <cell r="J448">
            <v>16</v>
          </cell>
        </row>
        <row r="449">
          <cell r="B449">
            <v>70303</v>
          </cell>
          <cell r="C449">
            <v>0.82030000000000003</v>
          </cell>
          <cell r="D449">
            <v>0.52629999999999999</v>
          </cell>
          <cell r="E449">
            <v>0.2787</v>
          </cell>
          <cell r="F449">
            <v>1.5299999999999999E-2</v>
          </cell>
          <cell r="G449">
            <v>0</v>
          </cell>
          <cell r="H449">
            <v>4.8</v>
          </cell>
          <cell r="I449">
            <v>9.6</v>
          </cell>
          <cell r="J449">
            <v>16</v>
          </cell>
        </row>
        <row r="450">
          <cell r="B450">
            <v>70260</v>
          </cell>
          <cell r="C450">
            <v>2.6019999999999999</v>
          </cell>
          <cell r="D450">
            <v>1.5678000000000001</v>
          </cell>
          <cell r="E450">
            <v>1.0155000000000001</v>
          </cell>
          <cell r="F450">
            <v>1.8599999999999998E-2</v>
          </cell>
          <cell r="G450">
            <v>0</v>
          </cell>
          <cell r="H450">
            <v>4.8</v>
          </cell>
          <cell r="I450">
            <v>9.6</v>
          </cell>
          <cell r="J450">
            <v>16</v>
          </cell>
        </row>
        <row r="451">
          <cell r="B451">
            <v>71646</v>
          </cell>
          <cell r="C451">
            <v>0.61770000000000003</v>
          </cell>
          <cell r="D451">
            <v>0.50570000000000004</v>
          </cell>
          <cell r="E451">
            <v>0.1119</v>
          </cell>
          <cell r="F451">
            <v>0</v>
          </cell>
          <cell r="G451">
            <v>0</v>
          </cell>
          <cell r="H451">
            <v>4.8</v>
          </cell>
          <cell r="I451">
            <v>9.6</v>
          </cell>
          <cell r="J451">
            <v>16</v>
          </cell>
        </row>
        <row r="452">
          <cell r="B452">
            <v>71658</v>
          </cell>
          <cell r="C452">
            <v>0.41670000000000001</v>
          </cell>
          <cell r="D452">
            <v>0.2296</v>
          </cell>
          <cell r="E452">
            <v>0.18709999999999999</v>
          </cell>
          <cell r="F452">
            <v>0</v>
          </cell>
          <cell r="G452">
            <v>0</v>
          </cell>
          <cell r="H452">
            <v>4.8</v>
          </cell>
          <cell r="I452">
            <v>9.6</v>
          </cell>
          <cell r="J452">
            <v>16</v>
          </cell>
        </row>
        <row r="453">
          <cell r="B453">
            <v>71662</v>
          </cell>
          <cell r="C453">
            <v>0.40100000000000002</v>
          </cell>
          <cell r="D453">
            <v>0.25290000000000001</v>
          </cell>
          <cell r="E453">
            <v>0.1457</v>
          </cell>
          <cell r="F453">
            <v>2.3E-3</v>
          </cell>
          <cell r="G453">
            <v>0</v>
          </cell>
          <cell r="H453">
            <v>4.8</v>
          </cell>
          <cell r="I453">
            <v>9.6</v>
          </cell>
          <cell r="J453">
            <v>16</v>
          </cell>
        </row>
        <row r="454">
          <cell r="B454">
            <v>71655</v>
          </cell>
          <cell r="C454">
            <v>1.4354</v>
          </cell>
          <cell r="D454">
            <v>0.98819999999999997</v>
          </cell>
          <cell r="E454">
            <v>0.44469999999999998</v>
          </cell>
          <cell r="F454">
            <v>2.3E-3</v>
          </cell>
          <cell r="G454">
            <v>0</v>
          </cell>
          <cell r="H454">
            <v>4.8</v>
          </cell>
          <cell r="I454">
            <v>9.6</v>
          </cell>
          <cell r="J454">
            <v>16</v>
          </cell>
        </row>
        <row r="455">
          <cell r="B455">
            <v>71662</v>
          </cell>
          <cell r="C455">
            <v>1.0456000000000001</v>
          </cell>
          <cell r="D455">
            <v>0.78590000000000004</v>
          </cell>
          <cell r="E455">
            <v>0.13719999999999999</v>
          </cell>
          <cell r="F455">
            <v>0</v>
          </cell>
          <cell r="G455">
            <v>0.1225</v>
          </cell>
          <cell r="H455">
            <v>4.8</v>
          </cell>
          <cell r="I455">
            <v>9.6</v>
          </cell>
          <cell r="J455">
            <v>16</v>
          </cell>
        </row>
        <row r="456">
          <cell r="B456">
            <v>71766</v>
          </cell>
          <cell r="C456">
            <v>1.2766</v>
          </cell>
          <cell r="D456">
            <v>0.89910000000000001</v>
          </cell>
          <cell r="E456">
            <v>0.37740000000000001</v>
          </cell>
          <cell r="F456">
            <v>0</v>
          </cell>
          <cell r="G456">
            <v>0</v>
          </cell>
          <cell r="H456">
            <v>4.8</v>
          </cell>
          <cell r="I456">
            <v>9.6</v>
          </cell>
          <cell r="J456">
            <v>16</v>
          </cell>
        </row>
        <row r="457">
          <cell r="B457">
            <v>72689</v>
          </cell>
          <cell r="C457">
            <v>1.4933000000000001</v>
          </cell>
          <cell r="D457">
            <v>1.4510000000000001</v>
          </cell>
          <cell r="E457">
            <v>4.2299999999999997E-2</v>
          </cell>
          <cell r="F457">
            <v>0</v>
          </cell>
          <cell r="G457">
            <v>0</v>
          </cell>
          <cell r="H457">
            <v>4.8</v>
          </cell>
          <cell r="I457">
            <v>9.6</v>
          </cell>
          <cell r="J457">
            <v>16</v>
          </cell>
        </row>
        <row r="458">
          <cell r="B458">
            <v>72039</v>
          </cell>
          <cell r="C458">
            <v>3.8187000000000002</v>
          </cell>
          <cell r="D458">
            <v>3.1415999999999999</v>
          </cell>
          <cell r="E458">
            <v>0.55510000000000004</v>
          </cell>
          <cell r="F458">
            <v>0</v>
          </cell>
          <cell r="G458">
            <v>0.12189999999999999</v>
          </cell>
          <cell r="I458">
            <v>9.6</v>
          </cell>
          <cell r="J458">
            <v>16</v>
          </cell>
        </row>
        <row r="459">
          <cell r="B459">
            <v>71048</v>
          </cell>
          <cell r="C459">
            <v>9.4959000000000007</v>
          </cell>
          <cell r="D459">
            <v>6.8423999999999996</v>
          </cell>
          <cell r="E459">
            <v>2.2574000000000001</v>
          </cell>
          <cell r="F459">
            <v>2.3400000000000001E-2</v>
          </cell>
          <cell r="G459">
            <v>0.37240000000000001</v>
          </cell>
          <cell r="J459">
            <v>16</v>
          </cell>
        </row>
        <row r="461">
          <cell r="B461" t="str">
            <v>Evolução DEC Conjunto Jaguaré</v>
          </cell>
        </row>
        <row r="462">
          <cell r="B462" t="str">
            <v>CONSUM</v>
          </cell>
          <cell r="C462" t="str">
            <v>TOTAL</v>
          </cell>
          <cell r="D462" t="str">
            <v>NPROG</v>
          </cell>
          <cell r="E462" t="str">
            <v>PROG</v>
          </cell>
          <cell r="F462" t="str">
            <v>SUBT INT</v>
          </cell>
          <cell r="G462" t="str">
            <v>SUBT EXT</v>
          </cell>
          <cell r="H462" t="str">
            <v>Padrão Mensal = 4,5</v>
          </cell>
          <cell r="I462" t="str">
            <v>Padrão Trimestral = 9</v>
          </cell>
          <cell r="J462" t="str">
            <v>Padrão Anual = 15</v>
          </cell>
        </row>
        <row r="463">
          <cell r="B463">
            <v>82463</v>
          </cell>
          <cell r="C463">
            <v>0.53110000000000002</v>
          </cell>
          <cell r="D463">
            <v>0.49380000000000002</v>
          </cell>
          <cell r="E463">
            <v>2.0199999999999999E-2</v>
          </cell>
          <cell r="F463">
            <v>1.7100000000000001E-2</v>
          </cell>
          <cell r="G463">
            <v>0</v>
          </cell>
          <cell r="H463">
            <v>4.5</v>
          </cell>
          <cell r="I463">
            <v>9</v>
          </cell>
          <cell r="J463">
            <v>15</v>
          </cell>
        </row>
        <row r="464">
          <cell r="B464">
            <v>82463</v>
          </cell>
          <cell r="C464">
            <v>1.0665</v>
          </cell>
          <cell r="D464">
            <v>0.97230000000000005</v>
          </cell>
          <cell r="E464">
            <v>4.4000000000000003E-3</v>
          </cell>
          <cell r="F464">
            <v>8.9800000000000005E-2</v>
          </cell>
          <cell r="G464">
            <v>0</v>
          </cell>
          <cell r="H464">
            <v>4.5</v>
          </cell>
          <cell r="I464">
            <v>9</v>
          </cell>
          <cell r="J464">
            <v>15</v>
          </cell>
        </row>
        <row r="465">
          <cell r="B465">
            <v>82466</v>
          </cell>
          <cell r="C465">
            <v>0.49559999999999998</v>
          </cell>
          <cell r="D465">
            <v>0.45529999999999998</v>
          </cell>
          <cell r="E465">
            <v>2.8299999999999999E-2</v>
          </cell>
          <cell r="F465">
            <v>1.21E-2</v>
          </cell>
          <cell r="G465">
            <v>0</v>
          </cell>
          <cell r="H465">
            <v>4.5</v>
          </cell>
          <cell r="I465">
            <v>9</v>
          </cell>
          <cell r="J465">
            <v>15</v>
          </cell>
        </row>
        <row r="466">
          <cell r="B466">
            <v>82464</v>
          </cell>
          <cell r="C466">
            <v>2.0931999999999999</v>
          </cell>
          <cell r="D466">
            <v>1.9214</v>
          </cell>
          <cell r="E466">
            <v>5.2900000000000003E-2</v>
          </cell>
          <cell r="F466">
            <v>0.11899999999999999</v>
          </cell>
          <cell r="G466">
            <v>0</v>
          </cell>
          <cell r="H466">
            <v>4.5</v>
          </cell>
          <cell r="I466">
            <v>9</v>
          </cell>
          <cell r="J466">
            <v>15</v>
          </cell>
        </row>
        <row r="467">
          <cell r="B467">
            <v>82465</v>
          </cell>
          <cell r="C467">
            <v>0.29060000000000002</v>
          </cell>
          <cell r="D467">
            <v>0.26119999999999999</v>
          </cell>
          <cell r="E467">
            <v>2.9399999999999999E-2</v>
          </cell>
          <cell r="F467">
            <v>0</v>
          </cell>
          <cell r="G467">
            <v>0</v>
          </cell>
          <cell r="H467">
            <v>4.5</v>
          </cell>
          <cell r="I467">
            <v>9</v>
          </cell>
          <cell r="J467">
            <v>15</v>
          </cell>
        </row>
        <row r="468">
          <cell r="B468">
            <v>82466</v>
          </cell>
          <cell r="C468">
            <v>0.67369999999999997</v>
          </cell>
          <cell r="D468">
            <v>0.58560000000000001</v>
          </cell>
          <cell r="E468">
            <v>7.7399999999999997E-2</v>
          </cell>
          <cell r="F468">
            <v>5.4000000000000003E-3</v>
          </cell>
          <cell r="G468">
            <v>5.1999999999999998E-3</v>
          </cell>
          <cell r="H468">
            <v>4.5</v>
          </cell>
          <cell r="I468">
            <v>9</v>
          </cell>
          <cell r="J468">
            <v>15</v>
          </cell>
        </row>
        <row r="469">
          <cell r="B469">
            <v>82466</v>
          </cell>
          <cell r="C469">
            <v>0.36299999999999999</v>
          </cell>
          <cell r="D469">
            <v>0.31540000000000001</v>
          </cell>
          <cell r="E469">
            <v>4.7600000000000003E-2</v>
          </cell>
          <cell r="F469">
            <v>0</v>
          </cell>
          <cell r="G469">
            <v>0</v>
          </cell>
          <cell r="H469">
            <v>4.5</v>
          </cell>
          <cell r="I469">
            <v>9</v>
          </cell>
          <cell r="J469">
            <v>15</v>
          </cell>
        </row>
        <row r="470">
          <cell r="B470">
            <v>82466</v>
          </cell>
          <cell r="C470">
            <v>1.3272999999999999</v>
          </cell>
          <cell r="D470">
            <v>1.1621999999999999</v>
          </cell>
          <cell r="E470">
            <v>0.15440000000000001</v>
          </cell>
          <cell r="F470">
            <v>5.4000000000000003E-3</v>
          </cell>
          <cell r="G470">
            <v>5.1999999999999998E-3</v>
          </cell>
          <cell r="H470">
            <v>4.5</v>
          </cell>
          <cell r="I470">
            <v>9</v>
          </cell>
          <cell r="J470">
            <v>15</v>
          </cell>
        </row>
        <row r="471">
          <cell r="B471">
            <v>83536</v>
          </cell>
          <cell r="C471">
            <v>0.64039999999999997</v>
          </cell>
          <cell r="D471">
            <v>0.58260000000000001</v>
          </cell>
          <cell r="E471">
            <v>5.7700000000000001E-2</v>
          </cell>
          <cell r="F471">
            <v>0</v>
          </cell>
          <cell r="G471">
            <v>0</v>
          </cell>
          <cell r="H471">
            <v>4.5</v>
          </cell>
          <cell r="I471">
            <v>9</v>
          </cell>
          <cell r="J471">
            <v>15</v>
          </cell>
        </row>
        <row r="472">
          <cell r="B472">
            <v>83537</v>
          </cell>
          <cell r="C472">
            <v>0.3836</v>
          </cell>
          <cell r="D472">
            <v>0.34050000000000002</v>
          </cell>
          <cell r="E472">
            <v>4.3099999999999999E-2</v>
          </cell>
          <cell r="F472">
            <v>0</v>
          </cell>
          <cell r="G472">
            <v>0</v>
          </cell>
          <cell r="H472">
            <v>4.5</v>
          </cell>
          <cell r="I472">
            <v>9</v>
          </cell>
          <cell r="J472">
            <v>15</v>
          </cell>
        </row>
        <row r="473">
          <cell r="B473">
            <v>83537</v>
          </cell>
          <cell r="C473">
            <v>1.2175</v>
          </cell>
          <cell r="D473">
            <v>0.59640000000000004</v>
          </cell>
          <cell r="E473">
            <v>0.61950000000000005</v>
          </cell>
          <cell r="F473">
            <v>1.6000000000000001E-3</v>
          </cell>
          <cell r="G473">
            <v>0</v>
          </cell>
          <cell r="H473">
            <v>4.5</v>
          </cell>
          <cell r="I473">
            <v>9</v>
          </cell>
          <cell r="J473">
            <v>15</v>
          </cell>
        </row>
        <row r="474">
          <cell r="B474">
            <v>83537</v>
          </cell>
          <cell r="C474">
            <v>2.2414999999999998</v>
          </cell>
          <cell r="D474">
            <v>1.5195000000000001</v>
          </cell>
          <cell r="E474">
            <v>0.72030000000000005</v>
          </cell>
          <cell r="F474">
            <v>1.6000000000000001E-3</v>
          </cell>
          <cell r="G474">
            <v>0</v>
          </cell>
          <cell r="H474">
            <v>4.5</v>
          </cell>
          <cell r="I474">
            <v>9</v>
          </cell>
          <cell r="J474">
            <v>15</v>
          </cell>
        </row>
        <row r="475">
          <cell r="B475">
            <v>83600</v>
          </cell>
          <cell r="C475">
            <v>0.61480000000000001</v>
          </cell>
          <cell r="D475">
            <v>0.47660000000000002</v>
          </cell>
          <cell r="E475">
            <v>7.2900000000000006E-2</v>
          </cell>
          <cell r="F475">
            <v>6.54E-2</v>
          </cell>
          <cell r="G475">
            <v>0</v>
          </cell>
          <cell r="H475">
            <v>4.5</v>
          </cell>
          <cell r="I475">
            <v>9</v>
          </cell>
          <cell r="J475">
            <v>15</v>
          </cell>
        </row>
        <row r="476">
          <cell r="B476">
            <v>83589</v>
          </cell>
          <cell r="C476">
            <v>0.4803</v>
          </cell>
          <cell r="D476">
            <v>0.4723</v>
          </cell>
          <cell r="E476">
            <v>8.0000000000000002E-3</v>
          </cell>
          <cell r="F476">
            <v>0</v>
          </cell>
          <cell r="G476">
            <v>0</v>
          </cell>
          <cell r="H476">
            <v>4.5</v>
          </cell>
          <cell r="I476">
            <v>9</v>
          </cell>
          <cell r="J476">
            <v>15</v>
          </cell>
        </row>
        <row r="477">
          <cell r="B477">
            <v>84508</v>
          </cell>
          <cell r="C477">
            <v>0.63419999999999999</v>
          </cell>
          <cell r="D477">
            <v>0.60550000000000004</v>
          </cell>
          <cell r="E477">
            <v>2.8799999999999999E-2</v>
          </cell>
          <cell r="F477">
            <v>0</v>
          </cell>
          <cell r="G477">
            <v>0</v>
          </cell>
          <cell r="H477">
            <v>4.5</v>
          </cell>
          <cell r="I477">
            <v>9</v>
          </cell>
          <cell r="J477">
            <v>15</v>
          </cell>
        </row>
        <row r="478">
          <cell r="B478">
            <v>83899</v>
          </cell>
          <cell r="C478">
            <v>1.7299</v>
          </cell>
          <cell r="D478">
            <v>1.5553999999999999</v>
          </cell>
          <cell r="E478">
            <v>0.1096</v>
          </cell>
          <cell r="F478">
            <v>6.5199999999999994E-2</v>
          </cell>
          <cell r="G478">
            <v>0</v>
          </cell>
          <cell r="I478">
            <v>9</v>
          </cell>
          <cell r="J478">
            <v>15</v>
          </cell>
        </row>
        <row r="479">
          <cell r="B479">
            <v>83091</v>
          </cell>
          <cell r="C479">
            <v>7.3949999999999996</v>
          </cell>
          <cell r="D479">
            <v>6.1585000000000001</v>
          </cell>
          <cell r="E479">
            <v>1.0406</v>
          </cell>
          <cell r="F479">
            <v>0.19089999999999999</v>
          </cell>
          <cell r="G479">
            <v>5.1999999999999998E-3</v>
          </cell>
          <cell r="J479">
            <v>15</v>
          </cell>
        </row>
        <row r="481">
          <cell r="B481" t="str">
            <v>Evolução DEC Conjunto Jandira</v>
          </cell>
        </row>
        <row r="482">
          <cell r="B482" t="str">
            <v>CONSUM</v>
          </cell>
          <cell r="C482" t="str">
            <v>TOTAL</v>
          </cell>
          <cell r="D482" t="str">
            <v>NPROG</v>
          </cell>
          <cell r="E482" t="str">
            <v>PROG</v>
          </cell>
          <cell r="F482" t="str">
            <v>SUBT INT</v>
          </cell>
          <cell r="G482" t="str">
            <v>SUBT EXT</v>
          </cell>
          <cell r="H482" t="str">
            <v>Padrão Mensal = 3,6</v>
          </cell>
          <cell r="I482" t="str">
            <v>Padrão Trimestral = 7,2</v>
          </cell>
          <cell r="J482" t="str">
            <v>Padrão Anual = 12</v>
          </cell>
        </row>
        <row r="483">
          <cell r="B483">
            <v>29549</v>
          </cell>
          <cell r="C483">
            <v>0.61770000000000003</v>
          </cell>
          <cell r="D483">
            <v>0.34570000000000001</v>
          </cell>
          <cell r="E483">
            <v>0.27200000000000002</v>
          </cell>
          <cell r="F483">
            <v>0</v>
          </cell>
          <cell r="G483">
            <v>0</v>
          </cell>
          <cell r="H483">
            <v>3.6</v>
          </cell>
          <cell r="I483">
            <v>7.2</v>
          </cell>
          <cell r="J483">
            <v>12</v>
          </cell>
        </row>
        <row r="484">
          <cell r="B484">
            <v>29549</v>
          </cell>
          <cell r="C484">
            <v>0.48170000000000002</v>
          </cell>
          <cell r="D484">
            <v>0.45419999999999999</v>
          </cell>
          <cell r="E484">
            <v>2.75E-2</v>
          </cell>
          <cell r="F484">
            <v>0</v>
          </cell>
          <cell r="G484">
            <v>0</v>
          </cell>
          <cell r="H484">
            <v>3.6</v>
          </cell>
          <cell r="I484">
            <v>7.2</v>
          </cell>
          <cell r="J484">
            <v>12</v>
          </cell>
        </row>
        <row r="485">
          <cell r="B485">
            <v>29549</v>
          </cell>
          <cell r="C485">
            <v>0.44890000000000002</v>
          </cell>
          <cell r="D485">
            <v>0.36749999999999999</v>
          </cell>
          <cell r="E485">
            <v>8.0799999999999997E-2</v>
          </cell>
          <cell r="F485">
            <v>0</v>
          </cell>
          <cell r="G485">
            <v>5.0000000000000001E-4</v>
          </cell>
          <cell r="H485">
            <v>3.6</v>
          </cell>
          <cell r="I485">
            <v>7.2</v>
          </cell>
          <cell r="J485">
            <v>12</v>
          </cell>
        </row>
        <row r="486">
          <cell r="B486">
            <v>29549</v>
          </cell>
          <cell r="C486">
            <v>1.5483</v>
          </cell>
          <cell r="D486">
            <v>1.1674</v>
          </cell>
          <cell r="E486">
            <v>0.38030000000000003</v>
          </cell>
          <cell r="F486">
            <v>0</v>
          </cell>
          <cell r="G486">
            <v>5.0000000000000001E-4</v>
          </cell>
          <cell r="H486">
            <v>3.6</v>
          </cell>
          <cell r="I486">
            <v>7.2</v>
          </cell>
          <cell r="J486">
            <v>12</v>
          </cell>
        </row>
        <row r="487">
          <cell r="B487">
            <v>29549</v>
          </cell>
          <cell r="C487">
            <v>0.6895</v>
          </cell>
          <cell r="D487">
            <v>0.22720000000000001</v>
          </cell>
          <cell r="E487">
            <v>0.46050000000000002</v>
          </cell>
          <cell r="F487">
            <v>1.8E-3</v>
          </cell>
          <cell r="G487">
            <v>0</v>
          </cell>
          <cell r="H487">
            <v>3.6</v>
          </cell>
          <cell r="I487">
            <v>7.2</v>
          </cell>
          <cell r="J487">
            <v>12</v>
          </cell>
        </row>
        <row r="488">
          <cell r="B488">
            <v>29549</v>
          </cell>
          <cell r="C488">
            <v>0.39150000000000001</v>
          </cell>
          <cell r="D488">
            <v>0.35460000000000003</v>
          </cell>
          <cell r="E488">
            <v>3.6900000000000002E-2</v>
          </cell>
          <cell r="F488">
            <v>0</v>
          </cell>
          <cell r="G488">
            <v>0</v>
          </cell>
          <cell r="H488">
            <v>3.6</v>
          </cell>
          <cell r="I488">
            <v>7.2</v>
          </cell>
          <cell r="J488">
            <v>12</v>
          </cell>
        </row>
        <row r="489">
          <cell r="B489">
            <v>29549</v>
          </cell>
          <cell r="C489">
            <v>0.2611</v>
          </cell>
          <cell r="D489">
            <v>0.2147</v>
          </cell>
          <cell r="E489">
            <v>4.6399999999999997E-2</v>
          </cell>
          <cell r="F489">
            <v>0</v>
          </cell>
          <cell r="G489">
            <v>0</v>
          </cell>
          <cell r="H489">
            <v>3.6</v>
          </cell>
          <cell r="I489">
            <v>7.2</v>
          </cell>
          <cell r="J489">
            <v>12</v>
          </cell>
        </row>
        <row r="490">
          <cell r="B490">
            <v>29549</v>
          </cell>
          <cell r="C490">
            <v>1.3421000000000001</v>
          </cell>
          <cell r="D490">
            <v>0.79649999999999999</v>
          </cell>
          <cell r="E490">
            <v>0.54379999999999995</v>
          </cell>
          <cell r="F490">
            <v>1.8E-3</v>
          </cell>
          <cell r="G490">
            <v>0</v>
          </cell>
          <cell r="H490">
            <v>3.6</v>
          </cell>
          <cell r="I490">
            <v>7.2</v>
          </cell>
          <cell r="J490">
            <v>12</v>
          </cell>
        </row>
        <row r="491">
          <cell r="B491">
            <v>29549</v>
          </cell>
          <cell r="C491">
            <v>0.9919</v>
          </cell>
          <cell r="D491">
            <v>0.96860000000000002</v>
          </cell>
          <cell r="E491">
            <v>2.0500000000000001E-2</v>
          </cell>
          <cell r="F491">
            <v>2.7000000000000001E-3</v>
          </cell>
          <cell r="G491">
            <v>0</v>
          </cell>
          <cell r="H491">
            <v>3.6</v>
          </cell>
          <cell r="I491">
            <v>7.2</v>
          </cell>
          <cell r="J491">
            <v>12</v>
          </cell>
        </row>
        <row r="492">
          <cell r="B492">
            <v>29549</v>
          </cell>
          <cell r="C492">
            <v>0.1799</v>
          </cell>
          <cell r="D492">
            <v>0.17499999999999999</v>
          </cell>
          <cell r="E492">
            <v>4.8999999999999998E-3</v>
          </cell>
          <cell r="F492">
            <v>0</v>
          </cell>
          <cell r="G492">
            <v>0</v>
          </cell>
          <cell r="H492">
            <v>3.6</v>
          </cell>
          <cell r="I492">
            <v>7.2</v>
          </cell>
          <cell r="J492">
            <v>12</v>
          </cell>
        </row>
        <row r="493">
          <cell r="B493">
            <v>29549</v>
          </cell>
          <cell r="C493">
            <v>0.1565</v>
          </cell>
          <cell r="D493">
            <v>0.128</v>
          </cell>
          <cell r="E493">
            <v>2.8500000000000001E-2</v>
          </cell>
          <cell r="F493">
            <v>0</v>
          </cell>
          <cell r="G493">
            <v>0</v>
          </cell>
          <cell r="H493">
            <v>3.6</v>
          </cell>
          <cell r="I493">
            <v>7.2</v>
          </cell>
          <cell r="J493">
            <v>12</v>
          </cell>
        </row>
        <row r="494">
          <cell r="B494">
            <v>29549</v>
          </cell>
          <cell r="C494">
            <v>1.3283</v>
          </cell>
          <cell r="D494">
            <v>1.2716000000000001</v>
          </cell>
          <cell r="E494">
            <v>5.3900000000000003E-2</v>
          </cell>
          <cell r="F494">
            <v>2.7000000000000001E-3</v>
          </cell>
          <cell r="G494">
            <v>0</v>
          </cell>
          <cell r="H494">
            <v>3.6</v>
          </cell>
          <cell r="I494">
            <v>7.2</v>
          </cell>
          <cell r="J494">
            <v>12</v>
          </cell>
        </row>
        <row r="495">
          <cell r="B495">
            <v>29549</v>
          </cell>
          <cell r="C495">
            <v>0.37940000000000002</v>
          </cell>
          <cell r="D495">
            <v>0.35970000000000002</v>
          </cell>
          <cell r="E495">
            <v>3.3E-3</v>
          </cell>
          <cell r="F495">
            <v>1.6500000000000001E-2</v>
          </cell>
          <cell r="G495">
            <v>0</v>
          </cell>
          <cell r="H495">
            <v>3.6</v>
          </cell>
          <cell r="I495">
            <v>7.2</v>
          </cell>
          <cell r="J495">
            <v>12</v>
          </cell>
        </row>
        <row r="496">
          <cell r="B496">
            <v>29549</v>
          </cell>
          <cell r="C496">
            <v>0.81620000000000004</v>
          </cell>
          <cell r="D496">
            <v>0.30009999999999998</v>
          </cell>
          <cell r="E496">
            <v>6.3200000000000006E-2</v>
          </cell>
          <cell r="F496">
            <v>0.45279999999999998</v>
          </cell>
          <cell r="G496">
            <v>0</v>
          </cell>
          <cell r="H496">
            <v>3.6</v>
          </cell>
          <cell r="I496">
            <v>7.2</v>
          </cell>
          <cell r="J496">
            <v>12</v>
          </cell>
        </row>
        <row r="497">
          <cell r="B497">
            <v>29549</v>
          </cell>
          <cell r="C497">
            <v>0.90800000000000003</v>
          </cell>
          <cell r="D497">
            <v>0.59279999999999999</v>
          </cell>
          <cell r="E497">
            <v>8.0799999999999997E-2</v>
          </cell>
          <cell r="F497">
            <v>0.2344</v>
          </cell>
          <cell r="G497">
            <v>0</v>
          </cell>
          <cell r="H497">
            <v>3.6</v>
          </cell>
          <cell r="I497">
            <v>7.2</v>
          </cell>
          <cell r="J497">
            <v>12</v>
          </cell>
        </row>
        <row r="498">
          <cell r="B498">
            <v>29549</v>
          </cell>
          <cell r="C498">
            <v>2.1036000000000001</v>
          </cell>
          <cell r="D498">
            <v>1.2525999999999999</v>
          </cell>
          <cell r="E498">
            <v>0.14729999999999999</v>
          </cell>
          <cell r="F498">
            <v>0.70369999999999999</v>
          </cell>
          <cell r="G498">
            <v>0</v>
          </cell>
          <cell r="I498">
            <v>7.2</v>
          </cell>
          <cell r="J498">
            <v>12</v>
          </cell>
        </row>
        <row r="499">
          <cell r="B499">
            <v>29549</v>
          </cell>
          <cell r="C499">
            <v>6.3223000000000003</v>
          </cell>
          <cell r="D499">
            <v>4.4881000000000002</v>
          </cell>
          <cell r="E499">
            <v>1.1253</v>
          </cell>
          <cell r="F499">
            <v>0.70820000000000005</v>
          </cell>
          <cell r="G499">
            <v>5.0000000000000001E-4</v>
          </cell>
          <cell r="J499">
            <v>12</v>
          </cell>
        </row>
        <row r="501">
          <cell r="B501" t="str">
            <v>Evolução DEC Conjunto Jaraguá</v>
          </cell>
        </row>
        <row r="502">
          <cell r="B502" t="str">
            <v>CONSUM</v>
          </cell>
          <cell r="C502" t="str">
            <v>TOTAL</v>
          </cell>
          <cell r="D502" t="str">
            <v>NPROG</v>
          </cell>
          <cell r="E502" t="str">
            <v>PROG</v>
          </cell>
          <cell r="F502" t="str">
            <v>SUBT INT</v>
          </cell>
          <cell r="G502" t="str">
            <v>SUBT EXT</v>
          </cell>
          <cell r="H502" t="str">
            <v>Padrão Mensal = 6,9</v>
          </cell>
          <cell r="I502" t="str">
            <v>Padrão Trimestral = 13,8</v>
          </cell>
          <cell r="J502" t="str">
            <v>Padrão Anual = 23</v>
          </cell>
        </row>
        <row r="503">
          <cell r="B503">
            <v>153670</v>
          </cell>
          <cell r="C503">
            <v>1.7917000000000001</v>
          </cell>
          <cell r="D503">
            <v>1.5313000000000001</v>
          </cell>
          <cell r="E503">
            <v>0.12690000000000001</v>
          </cell>
          <cell r="F503">
            <v>0.13339999999999999</v>
          </cell>
          <cell r="G503">
            <v>0</v>
          </cell>
          <cell r="H503">
            <v>6.9</v>
          </cell>
          <cell r="I503">
            <v>13.8</v>
          </cell>
          <cell r="J503">
            <v>23</v>
          </cell>
        </row>
        <row r="504">
          <cell r="B504">
            <v>153672</v>
          </cell>
          <cell r="C504">
            <v>1.0992</v>
          </cell>
          <cell r="D504">
            <v>0.67610000000000003</v>
          </cell>
          <cell r="E504">
            <v>0.41699999999999998</v>
          </cell>
          <cell r="F504">
            <v>6.1000000000000004E-3</v>
          </cell>
          <cell r="G504">
            <v>0</v>
          </cell>
          <cell r="H504">
            <v>6.9</v>
          </cell>
          <cell r="I504">
            <v>13.8</v>
          </cell>
          <cell r="J504">
            <v>23</v>
          </cell>
        </row>
        <row r="505">
          <cell r="B505">
            <v>153677</v>
          </cell>
          <cell r="C505">
            <v>1.1395</v>
          </cell>
          <cell r="D505">
            <v>0.61850000000000005</v>
          </cell>
          <cell r="E505">
            <v>4.2700000000000002E-2</v>
          </cell>
          <cell r="F505">
            <v>0.45779999999999998</v>
          </cell>
          <cell r="G505">
            <v>2.0500000000000001E-2</v>
          </cell>
          <cell r="H505">
            <v>6.9</v>
          </cell>
          <cell r="I505">
            <v>13.8</v>
          </cell>
          <cell r="J505">
            <v>23</v>
          </cell>
        </row>
        <row r="506">
          <cell r="B506">
            <v>153673</v>
          </cell>
          <cell r="C506">
            <v>4.0304000000000002</v>
          </cell>
          <cell r="D506">
            <v>2.8258999999999999</v>
          </cell>
          <cell r="E506">
            <v>0.58660000000000001</v>
          </cell>
          <cell r="F506">
            <v>0.59730000000000005</v>
          </cell>
          <cell r="G506">
            <v>2.0500000000000001E-2</v>
          </cell>
          <cell r="H506">
            <v>6.9</v>
          </cell>
          <cell r="I506">
            <v>13.8</v>
          </cell>
          <cell r="J506">
            <v>23</v>
          </cell>
        </row>
        <row r="507">
          <cell r="B507">
            <v>153853</v>
          </cell>
          <cell r="C507">
            <v>0.57440000000000002</v>
          </cell>
          <cell r="D507">
            <v>0.4385</v>
          </cell>
          <cell r="E507">
            <v>0.13589999999999999</v>
          </cell>
          <cell r="F507">
            <v>0</v>
          </cell>
          <cell r="G507">
            <v>0</v>
          </cell>
          <cell r="H507">
            <v>6.9</v>
          </cell>
          <cell r="I507">
            <v>13.8</v>
          </cell>
          <cell r="J507">
            <v>23</v>
          </cell>
        </row>
        <row r="508">
          <cell r="B508">
            <v>153872</v>
          </cell>
          <cell r="C508">
            <v>4.3563999999999998</v>
          </cell>
          <cell r="D508">
            <v>0.57609999999999995</v>
          </cell>
          <cell r="E508">
            <v>0.1739</v>
          </cell>
          <cell r="F508">
            <v>3.6065</v>
          </cell>
          <cell r="G508">
            <v>0</v>
          </cell>
          <cell r="H508">
            <v>6.9</v>
          </cell>
          <cell r="I508">
            <v>13.8</v>
          </cell>
          <cell r="J508">
            <v>23</v>
          </cell>
        </row>
        <row r="509">
          <cell r="B509">
            <v>154037</v>
          </cell>
          <cell r="C509">
            <v>0.83509999999999995</v>
          </cell>
          <cell r="D509">
            <v>0.66759999999999997</v>
          </cell>
          <cell r="E509">
            <v>9.8699999999999996E-2</v>
          </cell>
          <cell r="F509">
            <v>6.88E-2</v>
          </cell>
          <cell r="G509">
            <v>0</v>
          </cell>
          <cell r="H509">
            <v>6.9</v>
          </cell>
          <cell r="I509">
            <v>13.8</v>
          </cell>
          <cell r="J509">
            <v>23</v>
          </cell>
        </row>
        <row r="510">
          <cell r="B510">
            <v>153921</v>
          </cell>
          <cell r="C510">
            <v>5.7648999999999999</v>
          </cell>
          <cell r="D510">
            <v>1.6822999999999999</v>
          </cell>
          <cell r="E510">
            <v>0.40849999999999997</v>
          </cell>
          <cell r="F510">
            <v>3.6741999999999999</v>
          </cell>
          <cell r="G510">
            <v>0</v>
          </cell>
          <cell r="H510">
            <v>6.9</v>
          </cell>
          <cell r="I510">
            <v>13.8</v>
          </cell>
          <cell r="J510">
            <v>23</v>
          </cell>
        </row>
        <row r="511">
          <cell r="B511">
            <v>157633</v>
          </cell>
          <cell r="C511">
            <v>1.3489</v>
          </cell>
          <cell r="D511">
            <v>1.2882</v>
          </cell>
          <cell r="E511">
            <v>4.36E-2</v>
          </cell>
          <cell r="F511">
            <v>0</v>
          </cell>
          <cell r="G511">
            <v>1.7100000000000001E-2</v>
          </cell>
          <cell r="H511">
            <v>6.9</v>
          </cell>
          <cell r="I511">
            <v>13.8</v>
          </cell>
          <cell r="J511">
            <v>23</v>
          </cell>
        </row>
        <row r="512">
          <cell r="B512">
            <v>157629</v>
          </cell>
          <cell r="C512">
            <v>0.41710000000000003</v>
          </cell>
          <cell r="D512">
            <v>0.38129999999999997</v>
          </cell>
          <cell r="E512">
            <v>3.5799999999999998E-2</v>
          </cell>
          <cell r="F512">
            <v>0</v>
          </cell>
          <cell r="G512">
            <v>0</v>
          </cell>
          <cell r="H512">
            <v>6.9</v>
          </cell>
          <cell r="I512">
            <v>13.8</v>
          </cell>
          <cell r="J512">
            <v>23</v>
          </cell>
        </row>
        <row r="513">
          <cell r="B513">
            <v>157627</v>
          </cell>
          <cell r="C513">
            <v>0.73550000000000004</v>
          </cell>
          <cell r="D513">
            <v>0.59650000000000003</v>
          </cell>
          <cell r="E513">
            <v>0.12839999999999999</v>
          </cell>
          <cell r="F513">
            <v>1.06E-2</v>
          </cell>
          <cell r="G513">
            <v>0</v>
          </cell>
          <cell r="H513">
            <v>6.9</v>
          </cell>
          <cell r="I513">
            <v>13.8</v>
          </cell>
          <cell r="J513">
            <v>23</v>
          </cell>
        </row>
        <row r="514">
          <cell r="B514">
            <v>157630</v>
          </cell>
          <cell r="C514">
            <v>2.5015000000000001</v>
          </cell>
          <cell r="D514">
            <v>2.266</v>
          </cell>
          <cell r="E514">
            <v>0.20780000000000001</v>
          </cell>
          <cell r="F514">
            <v>1.06E-2</v>
          </cell>
          <cell r="G514">
            <v>1.7100000000000001E-2</v>
          </cell>
          <cell r="H514">
            <v>6.9</v>
          </cell>
          <cell r="I514">
            <v>13.8</v>
          </cell>
          <cell r="J514">
            <v>23</v>
          </cell>
        </row>
        <row r="515">
          <cell r="B515">
            <v>157873</v>
          </cell>
          <cell r="C515">
            <v>1.9073</v>
          </cell>
          <cell r="D515">
            <v>0.59419999999999995</v>
          </cell>
          <cell r="E515">
            <v>0.13270000000000001</v>
          </cell>
          <cell r="F515">
            <v>0</v>
          </cell>
          <cell r="G515">
            <v>1.1805000000000001</v>
          </cell>
          <cell r="H515">
            <v>6.9</v>
          </cell>
          <cell r="I515">
            <v>13.8</v>
          </cell>
          <cell r="J515">
            <v>23</v>
          </cell>
        </row>
        <row r="516">
          <cell r="B516">
            <v>157871</v>
          </cell>
          <cell r="C516">
            <v>0.84689999999999999</v>
          </cell>
          <cell r="D516">
            <v>0.79679999999999995</v>
          </cell>
          <cell r="E516">
            <v>3.6799999999999999E-2</v>
          </cell>
          <cell r="F516">
            <v>1.3299999999999999E-2</v>
          </cell>
          <cell r="G516">
            <v>0</v>
          </cell>
          <cell r="H516">
            <v>6.9</v>
          </cell>
          <cell r="I516">
            <v>13.8</v>
          </cell>
          <cell r="J516">
            <v>23</v>
          </cell>
        </row>
        <row r="517">
          <cell r="B517">
            <v>160949</v>
          </cell>
          <cell r="C517">
            <v>2.41</v>
          </cell>
          <cell r="D517">
            <v>2.2000000000000002</v>
          </cell>
          <cell r="E517">
            <v>0.14269999999999999</v>
          </cell>
          <cell r="F517">
            <v>4.4999999999999997E-3</v>
          </cell>
          <cell r="G517">
            <v>6.2700000000000006E-2</v>
          </cell>
          <cell r="H517">
            <v>6.9</v>
          </cell>
          <cell r="I517">
            <v>13.8</v>
          </cell>
          <cell r="J517">
            <v>23</v>
          </cell>
        </row>
        <row r="518">
          <cell r="B518">
            <v>158898</v>
          </cell>
          <cell r="C518">
            <v>5.1775000000000002</v>
          </cell>
          <cell r="D518">
            <v>3.6103999999999998</v>
          </cell>
          <cell r="E518">
            <v>0.31290000000000001</v>
          </cell>
          <cell r="F518">
            <v>1.78E-2</v>
          </cell>
          <cell r="G518">
            <v>1.2363999999999999</v>
          </cell>
          <cell r="I518">
            <v>13.8</v>
          </cell>
          <cell r="J518">
            <v>23</v>
          </cell>
        </row>
        <row r="519">
          <cell r="B519">
            <v>156030</v>
          </cell>
          <cell r="C519">
            <v>17.456299999999999</v>
          </cell>
          <cell r="D519">
            <v>10.408799999999999</v>
          </cell>
          <cell r="E519">
            <v>1.5093000000000001</v>
          </cell>
          <cell r="F519">
            <v>4.2416</v>
          </cell>
          <cell r="G519">
            <v>1.2966</v>
          </cell>
          <cell r="J519">
            <v>23</v>
          </cell>
        </row>
        <row r="521">
          <cell r="B521" t="str">
            <v>Evolução DEC Conjunto Jardim São Luís</v>
          </cell>
        </row>
        <row r="522">
          <cell r="B522" t="str">
            <v>CONSUM</v>
          </cell>
          <cell r="C522" t="str">
            <v>TOTAL</v>
          </cell>
          <cell r="D522" t="str">
            <v>NPROG</v>
          </cell>
          <cell r="E522" t="str">
            <v>PROG</v>
          </cell>
          <cell r="F522" t="str">
            <v>SUBT INT</v>
          </cell>
          <cell r="G522" t="str">
            <v>SUBT EXT</v>
          </cell>
          <cell r="H522" t="str">
            <v>Padrão Mensal = 7,8</v>
          </cell>
          <cell r="I522" t="str">
            <v>Padrão Trimestral = 15,6</v>
          </cell>
          <cell r="J522" t="str">
            <v>Padrão Anual = 26</v>
          </cell>
        </row>
        <row r="523">
          <cell r="B523">
            <v>68944</v>
          </cell>
          <cell r="C523">
            <v>1.6731</v>
          </cell>
          <cell r="D523">
            <v>1.6276999999999999</v>
          </cell>
          <cell r="E523">
            <v>4.5400000000000003E-2</v>
          </cell>
          <cell r="F523">
            <v>0</v>
          </cell>
          <cell r="G523">
            <v>0</v>
          </cell>
          <cell r="H523">
            <v>7.8</v>
          </cell>
          <cell r="I523">
            <v>15.6</v>
          </cell>
          <cell r="J523">
            <v>26</v>
          </cell>
        </row>
        <row r="524">
          <cell r="B524">
            <v>68836</v>
          </cell>
          <cell r="C524">
            <v>1.7911999999999999</v>
          </cell>
          <cell r="D524">
            <v>1.5548999999999999</v>
          </cell>
          <cell r="E524">
            <v>9.4600000000000004E-2</v>
          </cell>
          <cell r="F524">
            <v>0.14180000000000001</v>
          </cell>
          <cell r="G524">
            <v>0</v>
          </cell>
          <cell r="H524">
            <v>7.8</v>
          </cell>
          <cell r="I524">
            <v>15.6</v>
          </cell>
          <cell r="J524">
            <v>26</v>
          </cell>
        </row>
        <row r="525">
          <cell r="B525">
            <v>68762</v>
          </cell>
          <cell r="C525">
            <v>0.96299999999999997</v>
          </cell>
          <cell r="D525">
            <v>0.57140000000000002</v>
          </cell>
          <cell r="E525">
            <v>0.37540000000000001</v>
          </cell>
          <cell r="F525">
            <v>0</v>
          </cell>
          <cell r="G525">
            <v>1.6199999999999999E-2</v>
          </cell>
          <cell r="H525">
            <v>7.8</v>
          </cell>
          <cell r="I525">
            <v>15.6</v>
          </cell>
          <cell r="J525">
            <v>26</v>
          </cell>
        </row>
        <row r="526">
          <cell r="B526">
            <v>68847</v>
          </cell>
          <cell r="C526">
            <v>4.4282000000000004</v>
          </cell>
          <cell r="D526">
            <v>3.7553000000000001</v>
          </cell>
          <cell r="E526">
            <v>0.51500000000000001</v>
          </cell>
          <cell r="F526">
            <v>0.14180000000000001</v>
          </cell>
          <cell r="G526">
            <v>1.6199999999999999E-2</v>
          </cell>
          <cell r="H526">
            <v>7.8</v>
          </cell>
          <cell r="I526">
            <v>15.6</v>
          </cell>
          <cell r="J526">
            <v>26</v>
          </cell>
        </row>
        <row r="527">
          <cell r="B527">
            <v>68813</v>
          </cell>
          <cell r="C527">
            <v>1.3859999999999999</v>
          </cell>
          <cell r="D527">
            <v>0.66449999999999998</v>
          </cell>
          <cell r="E527">
            <v>0.72150000000000003</v>
          </cell>
          <cell r="F527">
            <v>0</v>
          </cell>
          <cell r="G527">
            <v>1E-4</v>
          </cell>
          <cell r="H527">
            <v>7.8</v>
          </cell>
          <cell r="I527">
            <v>15.6</v>
          </cell>
          <cell r="J527">
            <v>26</v>
          </cell>
        </row>
        <row r="528">
          <cell r="B528">
            <v>68791</v>
          </cell>
          <cell r="C528">
            <v>0.97019999999999995</v>
          </cell>
          <cell r="D528">
            <v>0.61539999999999995</v>
          </cell>
          <cell r="E528">
            <v>0.2387</v>
          </cell>
          <cell r="F528">
            <v>0.11609999999999999</v>
          </cell>
          <cell r="G528">
            <v>0</v>
          </cell>
          <cell r="H528">
            <v>7.8</v>
          </cell>
          <cell r="I528">
            <v>15.6</v>
          </cell>
          <cell r="J528">
            <v>26</v>
          </cell>
        </row>
        <row r="529">
          <cell r="B529">
            <v>68797</v>
          </cell>
          <cell r="C529">
            <v>1.3409</v>
          </cell>
          <cell r="D529">
            <v>1.143</v>
          </cell>
          <cell r="E529">
            <v>0.19789999999999999</v>
          </cell>
          <cell r="F529">
            <v>0</v>
          </cell>
          <cell r="G529">
            <v>0</v>
          </cell>
          <cell r="H529">
            <v>7.8</v>
          </cell>
          <cell r="I529">
            <v>15.6</v>
          </cell>
          <cell r="J529">
            <v>26</v>
          </cell>
        </row>
        <row r="530">
          <cell r="B530">
            <v>68800</v>
          </cell>
          <cell r="C530">
            <v>3.6972</v>
          </cell>
          <cell r="D530">
            <v>2.4228999999999998</v>
          </cell>
          <cell r="E530">
            <v>1.1581999999999999</v>
          </cell>
          <cell r="F530">
            <v>0.11609999999999999</v>
          </cell>
          <cell r="G530">
            <v>1E-4</v>
          </cell>
          <cell r="H530">
            <v>7.8</v>
          </cell>
          <cell r="I530">
            <v>15.6</v>
          </cell>
          <cell r="J530">
            <v>26</v>
          </cell>
        </row>
        <row r="531">
          <cell r="B531">
            <v>71218</v>
          </cell>
          <cell r="C531">
            <v>0.86109999999999998</v>
          </cell>
          <cell r="D531">
            <v>0.75529999999999997</v>
          </cell>
          <cell r="E531">
            <v>0.10580000000000001</v>
          </cell>
          <cell r="F531">
            <v>0</v>
          </cell>
          <cell r="G531">
            <v>0</v>
          </cell>
          <cell r="H531">
            <v>7.8</v>
          </cell>
          <cell r="I531">
            <v>15.6</v>
          </cell>
          <cell r="J531">
            <v>26</v>
          </cell>
        </row>
        <row r="532">
          <cell r="B532">
            <v>71213</v>
          </cell>
          <cell r="C532">
            <v>1.1759999999999999</v>
          </cell>
          <cell r="D532">
            <v>0.73170000000000002</v>
          </cell>
          <cell r="E532">
            <v>0.44429999999999997</v>
          </cell>
          <cell r="F532">
            <v>0</v>
          </cell>
          <cell r="G532">
            <v>0</v>
          </cell>
          <cell r="H532">
            <v>7.8</v>
          </cell>
          <cell r="I532">
            <v>15.6</v>
          </cell>
          <cell r="J532">
            <v>26</v>
          </cell>
        </row>
        <row r="533">
          <cell r="B533">
            <v>71337</v>
          </cell>
          <cell r="C533">
            <v>0.80710000000000004</v>
          </cell>
          <cell r="D533">
            <v>0.72370000000000001</v>
          </cell>
          <cell r="E533">
            <v>8.3400000000000002E-2</v>
          </cell>
          <cell r="F533">
            <v>0</v>
          </cell>
          <cell r="G533">
            <v>0</v>
          </cell>
          <cell r="H533">
            <v>7.8</v>
          </cell>
          <cell r="I533">
            <v>15.6</v>
          </cell>
          <cell r="J533">
            <v>26</v>
          </cell>
        </row>
        <row r="534">
          <cell r="B534">
            <v>71256</v>
          </cell>
          <cell r="C534">
            <v>2.8439000000000001</v>
          </cell>
          <cell r="D534">
            <v>2.2107000000000001</v>
          </cell>
          <cell r="E534">
            <v>0.63329999999999997</v>
          </cell>
          <cell r="F534">
            <v>0</v>
          </cell>
          <cell r="G534">
            <v>0</v>
          </cell>
          <cell r="H534">
            <v>7.8</v>
          </cell>
          <cell r="I534">
            <v>15.6</v>
          </cell>
          <cell r="J534">
            <v>26</v>
          </cell>
        </row>
        <row r="535">
          <cell r="B535">
            <v>71506</v>
          </cell>
          <cell r="C535">
            <v>1.2704</v>
          </cell>
          <cell r="D535">
            <v>1.1417999999999999</v>
          </cell>
          <cell r="E535">
            <v>5.8099999999999999E-2</v>
          </cell>
          <cell r="F535">
            <v>5.9200000000000003E-2</v>
          </cell>
          <cell r="G535">
            <v>1.12E-2</v>
          </cell>
          <cell r="H535">
            <v>7.8</v>
          </cell>
          <cell r="I535">
            <v>15.6</v>
          </cell>
          <cell r="J535">
            <v>26</v>
          </cell>
        </row>
        <row r="536">
          <cell r="B536">
            <v>71503</v>
          </cell>
          <cell r="C536">
            <v>0.88780000000000003</v>
          </cell>
          <cell r="D536">
            <v>0.8417</v>
          </cell>
          <cell r="E536">
            <v>4.5100000000000001E-2</v>
          </cell>
          <cell r="F536">
            <v>0</v>
          </cell>
          <cell r="G536">
            <v>1.1000000000000001E-3</v>
          </cell>
          <cell r="H536">
            <v>7.8</v>
          </cell>
          <cell r="I536">
            <v>15.6</v>
          </cell>
          <cell r="J536">
            <v>26</v>
          </cell>
        </row>
        <row r="537">
          <cell r="B537">
            <v>73809</v>
          </cell>
          <cell r="C537">
            <v>2.8022999999999998</v>
          </cell>
          <cell r="D537">
            <v>2.8010999999999999</v>
          </cell>
          <cell r="E537">
            <v>1.1000000000000001E-3</v>
          </cell>
          <cell r="F537">
            <v>2.0000000000000001E-4</v>
          </cell>
          <cell r="G537">
            <v>0</v>
          </cell>
          <cell r="H537">
            <v>7.8</v>
          </cell>
          <cell r="I537">
            <v>15.6</v>
          </cell>
          <cell r="J537">
            <v>26</v>
          </cell>
        </row>
        <row r="538">
          <cell r="B538">
            <v>72273</v>
          </cell>
          <cell r="C538">
            <v>4.9970999999999997</v>
          </cell>
          <cell r="D538">
            <v>4.8230000000000004</v>
          </cell>
          <cell r="E538">
            <v>0.1032</v>
          </cell>
          <cell r="F538">
            <v>5.8799999999999998E-2</v>
          </cell>
          <cell r="G538">
            <v>1.2200000000000001E-2</v>
          </cell>
          <cell r="I538">
            <v>15.6</v>
          </cell>
          <cell r="J538">
            <v>26</v>
          </cell>
        </row>
        <row r="539">
          <cell r="B539">
            <v>70294</v>
          </cell>
          <cell r="C539">
            <v>15.9763</v>
          </cell>
          <cell r="D539">
            <v>13.2492</v>
          </cell>
          <cell r="E539">
            <v>2.3860000000000001</v>
          </cell>
          <cell r="F539">
            <v>0.31290000000000001</v>
          </cell>
          <cell r="G539">
            <v>2.8500000000000001E-2</v>
          </cell>
          <cell r="J539">
            <v>26</v>
          </cell>
        </row>
        <row r="541">
          <cell r="B541" t="str">
            <v>Evolução DEC Conjunto Juquitiba</v>
          </cell>
        </row>
        <row r="542">
          <cell r="B542" t="str">
            <v>CONSUM</v>
          </cell>
          <cell r="C542" t="str">
            <v>TOTAL</v>
          </cell>
          <cell r="D542" t="str">
            <v>NPROG</v>
          </cell>
          <cell r="E542" t="str">
            <v>PROG</v>
          </cell>
          <cell r="F542" t="str">
            <v>SUBT INT</v>
          </cell>
          <cell r="G542" t="str">
            <v>SUBT EXT</v>
          </cell>
          <cell r="H542" t="str">
            <v>Padrão Mensal = 13,5</v>
          </cell>
          <cell r="I542" t="str">
            <v>Padrão Trimestral = 27</v>
          </cell>
          <cell r="J542" t="str">
            <v>Padrão Anual = 45</v>
          </cell>
        </row>
        <row r="543">
          <cell r="B543">
            <v>9623</v>
          </cell>
          <cell r="C543">
            <v>1.4477</v>
          </cell>
          <cell r="D543">
            <v>1.1073999999999999</v>
          </cell>
          <cell r="E543">
            <v>2.5000000000000001E-3</v>
          </cell>
          <cell r="F543">
            <v>0.3377</v>
          </cell>
          <cell r="G543">
            <v>0</v>
          </cell>
          <cell r="H543">
            <v>13.5</v>
          </cell>
          <cell r="I543">
            <v>27</v>
          </cell>
          <cell r="J543">
            <v>45</v>
          </cell>
        </row>
        <row r="544">
          <cell r="B544">
            <v>9623</v>
          </cell>
          <cell r="C544">
            <v>1.0402</v>
          </cell>
          <cell r="D544">
            <v>1.0351999999999999</v>
          </cell>
          <cell r="E544">
            <v>5.0000000000000001E-3</v>
          </cell>
          <cell r="F544">
            <v>0</v>
          </cell>
          <cell r="G544">
            <v>0</v>
          </cell>
          <cell r="H544">
            <v>13.5</v>
          </cell>
          <cell r="I544">
            <v>27</v>
          </cell>
          <cell r="J544">
            <v>45</v>
          </cell>
        </row>
        <row r="545">
          <cell r="B545">
            <v>9623</v>
          </cell>
          <cell r="C545">
            <v>2.6122999999999998</v>
          </cell>
          <cell r="D545">
            <v>2.5007999999999999</v>
          </cell>
          <cell r="E545">
            <v>2.7799999999999998E-2</v>
          </cell>
          <cell r="F545">
            <v>0</v>
          </cell>
          <cell r="G545">
            <v>8.3599999999999994E-2</v>
          </cell>
          <cell r="H545">
            <v>13.5</v>
          </cell>
          <cell r="I545">
            <v>27</v>
          </cell>
          <cell r="J545">
            <v>45</v>
          </cell>
        </row>
        <row r="546">
          <cell r="B546">
            <v>9623</v>
          </cell>
          <cell r="C546">
            <v>5.1002000000000001</v>
          </cell>
          <cell r="D546">
            <v>4.6433999999999997</v>
          </cell>
          <cell r="E546">
            <v>3.5299999999999998E-2</v>
          </cell>
          <cell r="F546">
            <v>0.3377</v>
          </cell>
          <cell r="G546">
            <v>8.3599999999999994E-2</v>
          </cell>
          <cell r="H546">
            <v>13.5</v>
          </cell>
          <cell r="I546">
            <v>27</v>
          </cell>
          <cell r="J546">
            <v>45</v>
          </cell>
        </row>
        <row r="547">
          <cell r="B547">
            <v>12653</v>
          </cell>
          <cell r="C547">
            <v>2.9443999999999999</v>
          </cell>
          <cell r="D547">
            <v>1.6693</v>
          </cell>
          <cell r="E547">
            <v>1.2750999999999999</v>
          </cell>
          <cell r="F547">
            <v>0</v>
          </cell>
          <cell r="G547">
            <v>0</v>
          </cell>
          <cell r="H547">
            <v>13.5</v>
          </cell>
          <cell r="I547">
            <v>27</v>
          </cell>
          <cell r="J547">
            <v>45</v>
          </cell>
        </row>
        <row r="548">
          <cell r="B548">
            <v>12728</v>
          </cell>
          <cell r="C548">
            <v>4.0533000000000001</v>
          </cell>
          <cell r="D548">
            <v>3.9167000000000001</v>
          </cell>
          <cell r="E548">
            <v>0.1201</v>
          </cell>
          <cell r="F548">
            <v>1.6400000000000001E-2</v>
          </cell>
          <cell r="G548">
            <v>0</v>
          </cell>
          <cell r="H548">
            <v>13.5</v>
          </cell>
          <cell r="I548">
            <v>27</v>
          </cell>
          <cell r="J548">
            <v>45</v>
          </cell>
        </row>
        <row r="549">
          <cell r="B549">
            <v>12723</v>
          </cell>
          <cell r="C549">
            <v>0.64770000000000005</v>
          </cell>
          <cell r="D549">
            <v>0.63070000000000004</v>
          </cell>
          <cell r="E549">
            <v>1.7000000000000001E-2</v>
          </cell>
          <cell r="F549">
            <v>0</v>
          </cell>
          <cell r="G549">
            <v>0</v>
          </cell>
          <cell r="H549">
            <v>13.5</v>
          </cell>
          <cell r="I549">
            <v>27</v>
          </cell>
          <cell r="J549">
            <v>45</v>
          </cell>
        </row>
        <row r="550">
          <cell r="B550">
            <v>12701</v>
          </cell>
          <cell r="C550">
            <v>7.6440000000000001</v>
          </cell>
          <cell r="D550">
            <v>6.2198000000000002</v>
          </cell>
          <cell r="E550">
            <v>1.4077</v>
          </cell>
          <cell r="F550">
            <v>1.6400000000000001E-2</v>
          </cell>
          <cell r="G550">
            <v>0</v>
          </cell>
          <cell r="H550">
            <v>13.5</v>
          </cell>
          <cell r="I550">
            <v>27</v>
          </cell>
          <cell r="J550">
            <v>45</v>
          </cell>
        </row>
        <row r="551">
          <cell r="B551">
            <v>12782</v>
          </cell>
          <cell r="C551">
            <v>1.8853</v>
          </cell>
          <cell r="D551">
            <v>1.8476999999999999</v>
          </cell>
          <cell r="E551">
            <v>3.7600000000000001E-2</v>
          </cell>
          <cell r="F551">
            <v>0</v>
          </cell>
          <cell r="G551">
            <v>0</v>
          </cell>
          <cell r="H551">
            <v>13.5</v>
          </cell>
          <cell r="I551">
            <v>27</v>
          </cell>
          <cell r="J551">
            <v>45</v>
          </cell>
        </row>
        <row r="552">
          <cell r="B552">
            <v>12782</v>
          </cell>
          <cell r="C552">
            <v>1.2515000000000001</v>
          </cell>
          <cell r="D552">
            <v>1.2515000000000001</v>
          </cell>
          <cell r="E552">
            <v>0</v>
          </cell>
          <cell r="F552">
            <v>0</v>
          </cell>
          <cell r="G552">
            <v>0</v>
          </cell>
          <cell r="H552">
            <v>13.5</v>
          </cell>
          <cell r="I552">
            <v>27</v>
          </cell>
          <cell r="J552">
            <v>45</v>
          </cell>
        </row>
        <row r="553">
          <cell r="B553">
            <v>12782</v>
          </cell>
          <cell r="C553">
            <v>5.5770999999999997</v>
          </cell>
          <cell r="D553">
            <v>5.5201000000000002</v>
          </cell>
          <cell r="E553">
            <v>5.7099999999999998E-2</v>
          </cell>
          <cell r="F553">
            <v>0</v>
          </cell>
          <cell r="G553">
            <v>0</v>
          </cell>
          <cell r="H553">
            <v>13.5</v>
          </cell>
          <cell r="I553">
            <v>27</v>
          </cell>
          <cell r="J553">
            <v>45</v>
          </cell>
        </row>
        <row r="554">
          <cell r="B554">
            <v>12782</v>
          </cell>
          <cell r="C554">
            <v>8.7139000000000006</v>
          </cell>
          <cell r="D554">
            <v>8.6193000000000008</v>
          </cell>
          <cell r="E554">
            <v>9.4700000000000006E-2</v>
          </cell>
          <cell r="F554">
            <v>0</v>
          </cell>
          <cell r="G554">
            <v>0</v>
          </cell>
          <cell r="H554">
            <v>13.5</v>
          </cell>
          <cell r="I554">
            <v>27</v>
          </cell>
          <cell r="J554">
            <v>45</v>
          </cell>
        </row>
        <row r="555">
          <cell r="B555">
            <v>12788</v>
          </cell>
          <cell r="C555">
            <v>6.3042999999999996</v>
          </cell>
          <cell r="D555">
            <v>5.5618999999999996</v>
          </cell>
          <cell r="E555">
            <v>3.2800000000000003E-2</v>
          </cell>
          <cell r="F555">
            <v>0.36649999999999999</v>
          </cell>
          <cell r="G555">
            <v>0.34310000000000002</v>
          </cell>
          <cell r="H555">
            <v>13.5</v>
          </cell>
          <cell r="I555">
            <v>27</v>
          </cell>
          <cell r="J555">
            <v>45</v>
          </cell>
        </row>
        <row r="556">
          <cell r="B556">
            <v>12788</v>
          </cell>
          <cell r="C556">
            <v>4.5770999999999997</v>
          </cell>
          <cell r="D556">
            <v>3.8178999999999998</v>
          </cell>
          <cell r="E556">
            <v>2.5999999999999999E-3</v>
          </cell>
          <cell r="F556">
            <v>0.75090000000000001</v>
          </cell>
          <cell r="G556">
            <v>5.7000000000000002E-3</v>
          </cell>
          <cell r="H556">
            <v>13.5</v>
          </cell>
          <cell r="I556">
            <v>27</v>
          </cell>
          <cell r="J556">
            <v>45</v>
          </cell>
        </row>
        <row r="557">
          <cell r="B557">
            <v>12896</v>
          </cell>
          <cell r="C557">
            <v>8.0419999999999998</v>
          </cell>
          <cell r="D557">
            <v>6.7953000000000001</v>
          </cell>
          <cell r="E557">
            <v>7.7499999999999999E-2</v>
          </cell>
          <cell r="F557">
            <v>1.1687000000000001</v>
          </cell>
          <cell r="G557">
            <v>5.9999999999999995E-4</v>
          </cell>
          <cell r="H557">
            <v>13.5</v>
          </cell>
          <cell r="I557">
            <v>27</v>
          </cell>
          <cell r="J557">
            <v>45</v>
          </cell>
        </row>
        <row r="558">
          <cell r="B558">
            <v>12824</v>
          </cell>
          <cell r="C558">
            <v>18.937999999999999</v>
          </cell>
          <cell r="D558">
            <v>16.186900000000001</v>
          </cell>
          <cell r="E558">
            <v>0.1132</v>
          </cell>
          <cell r="F558">
            <v>2.2894999999999999</v>
          </cell>
          <cell r="G558">
            <v>0.34839999999999999</v>
          </cell>
          <cell r="I558">
            <v>27</v>
          </cell>
          <cell r="J558">
            <v>45</v>
          </cell>
        </row>
        <row r="559">
          <cell r="B559">
            <v>11983</v>
          </cell>
          <cell r="C559">
            <v>41.759799999999998</v>
          </cell>
          <cell r="D559">
            <v>36.8384</v>
          </cell>
          <cell r="E559">
            <v>1.7425999999999999</v>
          </cell>
          <cell r="F559">
            <v>2.7387999999999999</v>
          </cell>
          <cell r="G559">
            <v>0.44</v>
          </cell>
          <cell r="J559">
            <v>45</v>
          </cell>
        </row>
        <row r="561">
          <cell r="B561" t="str">
            <v>Evolução DEC Conjunto Lapa</v>
          </cell>
        </row>
        <row r="562">
          <cell r="B562" t="str">
            <v>CONSUM</v>
          </cell>
          <cell r="C562" t="str">
            <v>TOTAL</v>
          </cell>
          <cell r="D562" t="str">
            <v>NPROG</v>
          </cell>
          <cell r="E562" t="str">
            <v>PROG</v>
          </cell>
          <cell r="F562" t="str">
            <v>SUBT INT</v>
          </cell>
          <cell r="G562" t="str">
            <v>SUBT EXT</v>
          </cell>
          <cell r="H562" t="str">
            <v>Padrão Mensal = 2,5</v>
          </cell>
          <cell r="I562" t="str">
            <v>Padrão Trimestral = 4,2</v>
          </cell>
          <cell r="J562" t="str">
            <v>Padrão Anual = 7</v>
          </cell>
        </row>
        <row r="563">
          <cell r="B563">
            <v>177945</v>
          </cell>
          <cell r="C563">
            <v>0.46929999999999999</v>
          </cell>
          <cell r="D563">
            <v>0.4178</v>
          </cell>
          <cell r="E563">
            <v>5.0500000000000003E-2</v>
          </cell>
          <cell r="F563">
            <v>1.1000000000000001E-3</v>
          </cell>
          <cell r="G563">
            <v>0</v>
          </cell>
          <cell r="H563">
            <v>2.5</v>
          </cell>
          <cell r="I563">
            <v>4.2</v>
          </cell>
          <cell r="J563">
            <v>7</v>
          </cell>
        </row>
        <row r="564">
          <cell r="B564">
            <v>177928</v>
          </cell>
          <cell r="C564">
            <v>1.1566000000000001</v>
          </cell>
          <cell r="D564">
            <v>1.0933999999999999</v>
          </cell>
          <cell r="E564">
            <v>5.3400000000000003E-2</v>
          </cell>
          <cell r="F564">
            <v>9.7999999999999997E-3</v>
          </cell>
          <cell r="G564">
            <v>0</v>
          </cell>
          <cell r="H564">
            <v>2.5</v>
          </cell>
          <cell r="I564">
            <v>4.2</v>
          </cell>
          <cell r="J564">
            <v>7</v>
          </cell>
        </row>
        <row r="565">
          <cell r="B565">
            <v>178077</v>
          </cell>
          <cell r="C565">
            <v>0.30259999999999998</v>
          </cell>
          <cell r="D565">
            <v>0.2863</v>
          </cell>
          <cell r="E565">
            <v>1.6199999999999999E-2</v>
          </cell>
          <cell r="F565">
            <v>0</v>
          </cell>
          <cell r="G565">
            <v>0</v>
          </cell>
          <cell r="H565">
            <v>2.5</v>
          </cell>
          <cell r="I565">
            <v>4.2</v>
          </cell>
          <cell r="J565">
            <v>7</v>
          </cell>
        </row>
        <row r="566">
          <cell r="B566">
            <v>177983</v>
          </cell>
          <cell r="C566">
            <v>1.9281999999999999</v>
          </cell>
          <cell r="D566">
            <v>1.7971999999999999</v>
          </cell>
          <cell r="E566">
            <v>0.1201</v>
          </cell>
          <cell r="F566">
            <v>1.09E-2</v>
          </cell>
          <cell r="G566">
            <v>0</v>
          </cell>
          <cell r="H566">
            <v>2.5</v>
          </cell>
          <cell r="I566">
            <v>4.2</v>
          </cell>
          <cell r="J566">
            <v>7</v>
          </cell>
        </row>
        <row r="567">
          <cell r="B567">
            <v>178048</v>
          </cell>
          <cell r="C567">
            <v>0.60150000000000003</v>
          </cell>
          <cell r="D567">
            <v>0.16639999999999999</v>
          </cell>
          <cell r="E567">
            <v>0.43509999999999999</v>
          </cell>
          <cell r="F567">
            <v>0</v>
          </cell>
          <cell r="G567">
            <v>0</v>
          </cell>
          <cell r="H567">
            <v>2.5</v>
          </cell>
          <cell r="I567">
            <v>4.2</v>
          </cell>
          <cell r="J567">
            <v>7</v>
          </cell>
        </row>
        <row r="568">
          <cell r="B568">
            <v>178027</v>
          </cell>
          <cell r="C568">
            <v>0.26919999999999999</v>
          </cell>
          <cell r="D568">
            <v>0.23730000000000001</v>
          </cell>
          <cell r="E568">
            <v>1.9199999999999998E-2</v>
          </cell>
          <cell r="F568">
            <v>5.0000000000000001E-4</v>
          </cell>
          <cell r="G568">
            <v>1.21E-2</v>
          </cell>
          <cell r="H568">
            <v>2.5</v>
          </cell>
          <cell r="I568">
            <v>4.2</v>
          </cell>
          <cell r="J568">
            <v>7</v>
          </cell>
        </row>
        <row r="569">
          <cell r="B569">
            <v>177918</v>
          </cell>
          <cell r="C569">
            <v>0.314</v>
          </cell>
          <cell r="D569">
            <v>4.1599999999999998E-2</v>
          </cell>
          <cell r="E569">
            <v>0.26979999999999998</v>
          </cell>
          <cell r="F569">
            <v>2.5000000000000001E-3</v>
          </cell>
          <cell r="G569">
            <v>0</v>
          </cell>
          <cell r="H569">
            <v>2.5</v>
          </cell>
          <cell r="I569">
            <v>4.2</v>
          </cell>
          <cell r="J569">
            <v>7</v>
          </cell>
        </row>
        <row r="570">
          <cell r="B570">
            <v>177998</v>
          </cell>
          <cell r="C570">
            <v>1.1848000000000001</v>
          </cell>
          <cell r="D570">
            <v>0.44540000000000002</v>
          </cell>
          <cell r="E570">
            <v>0.72409999999999997</v>
          </cell>
          <cell r="F570">
            <v>3.0000000000000001E-3</v>
          </cell>
          <cell r="G570">
            <v>1.21E-2</v>
          </cell>
          <cell r="H570">
            <v>2.5</v>
          </cell>
          <cell r="I570">
            <v>4.2</v>
          </cell>
          <cell r="J570">
            <v>7</v>
          </cell>
        </row>
        <row r="571">
          <cell r="B571">
            <v>179982</v>
          </cell>
          <cell r="C571">
            <v>0.33650000000000002</v>
          </cell>
          <cell r="D571">
            <v>0.29670000000000002</v>
          </cell>
          <cell r="E571">
            <v>3.0700000000000002E-2</v>
          </cell>
          <cell r="F571">
            <v>0</v>
          </cell>
          <cell r="G571">
            <v>9.1000000000000004E-3</v>
          </cell>
          <cell r="H571">
            <v>2.5</v>
          </cell>
          <cell r="I571">
            <v>4.2</v>
          </cell>
          <cell r="J571">
            <v>7</v>
          </cell>
        </row>
        <row r="572">
          <cell r="B572">
            <v>179984</v>
          </cell>
          <cell r="C572">
            <v>0.26690000000000003</v>
          </cell>
          <cell r="D572">
            <v>9.0399999999999994E-2</v>
          </cell>
          <cell r="E572">
            <v>0.15010000000000001</v>
          </cell>
          <cell r="F572">
            <v>2.64E-2</v>
          </cell>
          <cell r="G572">
            <v>0</v>
          </cell>
          <cell r="H572">
            <v>2.5</v>
          </cell>
          <cell r="I572">
            <v>4.2</v>
          </cell>
          <cell r="J572">
            <v>7</v>
          </cell>
        </row>
        <row r="573">
          <cell r="B573">
            <v>179937</v>
          </cell>
          <cell r="C573">
            <v>0.31719999999999998</v>
          </cell>
          <cell r="D573">
            <v>0.25519999999999998</v>
          </cell>
          <cell r="E573">
            <v>3.2599999999999997E-2</v>
          </cell>
          <cell r="F573">
            <v>2.93E-2</v>
          </cell>
          <cell r="G573">
            <v>0</v>
          </cell>
          <cell r="H573">
            <v>2.5</v>
          </cell>
          <cell r="I573">
            <v>4.2</v>
          </cell>
          <cell r="J573">
            <v>7</v>
          </cell>
        </row>
        <row r="574">
          <cell r="B574">
            <v>179968</v>
          </cell>
          <cell r="C574">
            <v>0.92059999999999997</v>
          </cell>
          <cell r="D574">
            <v>0.64229999999999998</v>
          </cell>
          <cell r="E574">
            <v>0.21340000000000001</v>
          </cell>
          <cell r="F574">
            <v>5.57E-2</v>
          </cell>
          <cell r="G574">
            <v>9.1000000000000004E-3</v>
          </cell>
          <cell r="H574">
            <v>2.5</v>
          </cell>
          <cell r="I574">
            <v>4.2</v>
          </cell>
          <cell r="J574">
            <v>7</v>
          </cell>
        </row>
        <row r="575">
          <cell r="B575">
            <v>179993</v>
          </cell>
          <cell r="C575">
            <v>0.63580000000000003</v>
          </cell>
          <cell r="D575">
            <v>0.5323</v>
          </cell>
          <cell r="E575">
            <v>9.0899999999999995E-2</v>
          </cell>
          <cell r="F575">
            <v>0</v>
          </cell>
          <cell r="G575">
            <v>1.26E-2</v>
          </cell>
          <cell r="H575">
            <v>2.5</v>
          </cell>
          <cell r="I575">
            <v>4.2</v>
          </cell>
          <cell r="J575">
            <v>7</v>
          </cell>
        </row>
        <row r="576">
          <cell r="B576">
            <v>179985</v>
          </cell>
          <cell r="C576">
            <v>0.30170000000000002</v>
          </cell>
          <cell r="D576">
            <v>0.21990000000000001</v>
          </cell>
          <cell r="E576">
            <v>4.5100000000000001E-2</v>
          </cell>
          <cell r="F576">
            <v>3.6700000000000003E-2</v>
          </cell>
          <cell r="G576">
            <v>0</v>
          </cell>
          <cell r="H576">
            <v>2.5</v>
          </cell>
          <cell r="I576">
            <v>4.2</v>
          </cell>
          <cell r="J576">
            <v>7</v>
          </cell>
        </row>
        <row r="577">
          <cell r="B577">
            <v>182792</v>
          </cell>
          <cell r="C577">
            <v>0.39589999999999997</v>
          </cell>
          <cell r="D577">
            <v>0.24349999999999999</v>
          </cell>
          <cell r="E577">
            <v>2.2100000000000002E-2</v>
          </cell>
          <cell r="F577">
            <v>4.2000000000000003E-2</v>
          </cell>
          <cell r="G577">
            <v>8.8300000000000003E-2</v>
          </cell>
          <cell r="H577">
            <v>2.5</v>
          </cell>
          <cell r="I577">
            <v>4.2</v>
          </cell>
          <cell r="J577">
            <v>7</v>
          </cell>
        </row>
        <row r="578">
          <cell r="B578">
            <v>180923</v>
          </cell>
          <cell r="C578">
            <v>1.3327</v>
          </cell>
          <cell r="D578">
            <v>0.99429999999999996</v>
          </cell>
          <cell r="E578">
            <v>0.15759999999999999</v>
          </cell>
          <cell r="F578">
            <v>7.8899999999999998E-2</v>
          </cell>
          <cell r="G578">
            <v>0.1017</v>
          </cell>
          <cell r="I578">
            <v>4.2</v>
          </cell>
          <cell r="J578">
            <v>7</v>
          </cell>
        </row>
        <row r="579">
          <cell r="B579">
            <v>179218</v>
          </cell>
          <cell r="C579">
            <v>5.3613999999999997</v>
          </cell>
          <cell r="D579">
            <v>3.8759000000000001</v>
          </cell>
          <cell r="E579">
            <v>1.2119</v>
          </cell>
          <cell r="F579">
            <v>0.14940000000000001</v>
          </cell>
          <cell r="G579">
            <v>0.1239</v>
          </cell>
          <cell r="J579">
            <v>7</v>
          </cell>
        </row>
        <row r="581">
          <cell r="B581" t="str">
            <v>Evolução DEC Conjunto Mauá</v>
          </cell>
        </row>
        <row r="582">
          <cell r="B582" t="str">
            <v>CONSUM</v>
          </cell>
          <cell r="C582" t="str">
            <v>TOTAL</v>
          </cell>
          <cell r="D582" t="str">
            <v>NPROG</v>
          </cell>
          <cell r="E582" t="str">
            <v>PROG</v>
          </cell>
          <cell r="F582" t="str">
            <v>SUBT INT</v>
          </cell>
          <cell r="G582" t="str">
            <v>SUBT EXT</v>
          </cell>
          <cell r="H582" t="str">
            <v>Padrão Mensal = 2,5</v>
          </cell>
          <cell r="I582" t="str">
            <v>Padrão Trimestral = 4,8</v>
          </cell>
          <cell r="J582" t="str">
            <v>Padrão Anual = 8</v>
          </cell>
        </row>
        <row r="583">
          <cell r="B583">
            <v>114404</v>
          </cell>
          <cell r="C583">
            <v>0.80430000000000001</v>
          </cell>
          <cell r="D583">
            <v>0.54949999999999999</v>
          </cell>
          <cell r="E583">
            <v>0.25480000000000003</v>
          </cell>
          <cell r="F583">
            <v>0</v>
          </cell>
          <cell r="G583">
            <v>0</v>
          </cell>
          <cell r="H583">
            <v>2.5</v>
          </cell>
          <cell r="I583">
            <v>4.8</v>
          </cell>
          <cell r="J583">
            <v>8</v>
          </cell>
        </row>
        <row r="584">
          <cell r="B584">
            <v>114333</v>
          </cell>
          <cell r="C584">
            <v>0.43099999999999999</v>
          </cell>
          <cell r="D584">
            <v>0.28570000000000001</v>
          </cell>
          <cell r="E584">
            <v>0.13969999999999999</v>
          </cell>
          <cell r="F584">
            <v>5.5999999999999999E-3</v>
          </cell>
          <cell r="G584">
            <v>0</v>
          </cell>
          <cell r="H584">
            <v>2.5</v>
          </cell>
          <cell r="I584">
            <v>4.8</v>
          </cell>
          <cell r="J584">
            <v>8</v>
          </cell>
        </row>
        <row r="585">
          <cell r="B585">
            <v>114298</v>
          </cell>
          <cell r="C585">
            <v>0.38300000000000001</v>
          </cell>
          <cell r="D585">
            <v>0.31559999999999999</v>
          </cell>
          <cell r="E585">
            <v>4.5499999999999999E-2</v>
          </cell>
          <cell r="F585">
            <v>0</v>
          </cell>
          <cell r="G585">
            <v>2.1899999999999999E-2</v>
          </cell>
          <cell r="H585">
            <v>2.5</v>
          </cell>
          <cell r="I585">
            <v>4.8</v>
          </cell>
          <cell r="J585">
            <v>8</v>
          </cell>
        </row>
        <row r="586">
          <cell r="B586">
            <v>114345</v>
          </cell>
          <cell r="C586">
            <v>1.6185</v>
          </cell>
          <cell r="D586">
            <v>1.1509</v>
          </cell>
          <cell r="E586">
            <v>0.44009999999999999</v>
          </cell>
          <cell r="F586">
            <v>5.5999999999999999E-3</v>
          </cell>
          <cell r="G586">
            <v>2.1899999999999999E-2</v>
          </cell>
          <cell r="H586">
            <v>2.5</v>
          </cell>
          <cell r="I586">
            <v>4.8</v>
          </cell>
          <cell r="J586">
            <v>8</v>
          </cell>
        </row>
        <row r="587">
          <cell r="B587">
            <v>114457</v>
          </cell>
          <cell r="C587">
            <v>0.46800000000000003</v>
          </cell>
          <cell r="D587">
            <v>0.24199999999999999</v>
          </cell>
          <cell r="E587">
            <v>0.2261</v>
          </cell>
          <cell r="F587">
            <v>0</v>
          </cell>
          <cell r="G587">
            <v>0</v>
          </cell>
          <cell r="H587">
            <v>2.5</v>
          </cell>
          <cell r="I587">
            <v>4.8</v>
          </cell>
          <cell r="J587">
            <v>8</v>
          </cell>
        </row>
        <row r="588">
          <cell r="B588">
            <v>114518</v>
          </cell>
          <cell r="C588">
            <v>0.21529999999999999</v>
          </cell>
          <cell r="D588">
            <v>0.1128</v>
          </cell>
          <cell r="E588">
            <v>0.10249999999999999</v>
          </cell>
          <cell r="F588">
            <v>0</v>
          </cell>
          <cell r="G588">
            <v>0</v>
          </cell>
          <cell r="H588">
            <v>2.5</v>
          </cell>
          <cell r="I588">
            <v>4.8</v>
          </cell>
          <cell r="J588">
            <v>8</v>
          </cell>
        </row>
        <row r="589">
          <cell r="B589">
            <v>114451</v>
          </cell>
          <cell r="C589">
            <v>0.39960000000000001</v>
          </cell>
          <cell r="D589">
            <v>0.253</v>
          </cell>
          <cell r="E589">
            <v>0.14660000000000001</v>
          </cell>
          <cell r="F589">
            <v>0</v>
          </cell>
          <cell r="G589">
            <v>0</v>
          </cell>
          <cell r="H589">
            <v>2.5</v>
          </cell>
          <cell r="I589">
            <v>4.8</v>
          </cell>
          <cell r="J589">
            <v>8</v>
          </cell>
        </row>
        <row r="590">
          <cell r="B590">
            <v>114475</v>
          </cell>
          <cell r="C590">
            <v>1.0828</v>
          </cell>
          <cell r="D590">
            <v>0.60780000000000001</v>
          </cell>
          <cell r="E590">
            <v>0.47520000000000001</v>
          </cell>
          <cell r="F590">
            <v>0</v>
          </cell>
          <cell r="G590">
            <v>0</v>
          </cell>
          <cell r="H590">
            <v>2.5</v>
          </cell>
          <cell r="I590">
            <v>4.8</v>
          </cell>
          <cell r="J590">
            <v>8</v>
          </cell>
        </row>
        <row r="591">
          <cell r="B591">
            <v>116885</v>
          </cell>
          <cell r="C591">
            <v>0.75049999999999994</v>
          </cell>
          <cell r="D591">
            <v>0.71609999999999996</v>
          </cell>
          <cell r="E591">
            <v>3.44E-2</v>
          </cell>
          <cell r="F591">
            <v>0</v>
          </cell>
          <cell r="G591">
            <v>0</v>
          </cell>
          <cell r="H591">
            <v>2.5</v>
          </cell>
          <cell r="I591">
            <v>4.8</v>
          </cell>
          <cell r="J591">
            <v>8</v>
          </cell>
        </row>
        <row r="592">
          <cell r="B592">
            <v>116675</v>
          </cell>
          <cell r="C592">
            <v>0.3397</v>
          </cell>
          <cell r="D592">
            <v>0.32540000000000002</v>
          </cell>
          <cell r="E592">
            <v>1.43E-2</v>
          </cell>
          <cell r="F592">
            <v>0</v>
          </cell>
          <cell r="G592">
            <v>0</v>
          </cell>
          <cell r="H592">
            <v>2.5</v>
          </cell>
          <cell r="I592">
            <v>4.8</v>
          </cell>
          <cell r="J592">
            <v>8</v>
          </cell>
        </row>
        <row r="593">
          <cell r="B593">
            <v>116646</v>
          </cell>
          <cell r="C593">
            <v>0.38779999999999998</v>
          </cell>
          <cell r="D593">
            <v>0.32229999999999998</v>
          </cell>
          <cell r="E593">
            <v>6.5299999999999997E-2</v>
          </cell>
          <cell r="F593">
            <v>2.0000000000000001E-4</v>
          </cell>
          <cell r="G593">
            <v>0</v>
          </cell>
          <cell r="H593">
            <v>2.5</v>
          </cell>
          <cell r="I593">
            <v>4.8</v>
          </cell>
          <cell r="J593">
            <v>8</v>
          </cell>
        </row>
        <row r="594">
          <cell r="B594">
            <v>116735</v>
          </cell>
          <cell r="C594">
            <v>1.4784999999999999</v>
          </cell>
          <cell r="D594">
            <v>1.3643000000000001</v>
          </cell>
          <cell r="E594">
            <v>0.114</v>
          </cell>
          <cell r="F594">
            <v>2.0000000000000001E-4</v>
          </cell>
          <cell r="G594">
            <v>0</v>
          </cell>
          <cell r="H594">
            <v>2.5</v>
          </cell>
          <cell r="I594">
            <v>4.8</v>
          </cell>
          <cell r="J594">
            <v>8</v>
          </cell>
        </row>
        <row r="595">
          <cell r="B595">
            <v>116784</v>
          </cell>
          <cell r="C595">
            <v>1.7108000000000001</v>
          </cell>
          <cell r="D595">
            <v>1.6962999999999999</v>
          </cell>
          <cell r="E595">
            <v>1.4500000000000001E-2</v>
          </cell>
          <cell r="F595">
            <v>0</v>
          </cell>
          <cell r="G595">
            <v>0</v>
          </cell>
          <cell r="H595">
            <v>2.5</v>
          </cell>
          <cell r="I595">
            <v>4.8</v>
          </cell>
          <cell r="J595">
            <v>8</v>
          </cell>
        </row>
        <row r="596">
          <cell r="B596">
            <v>116779</v>
          </cell>
          <cell r="C596">
            <v>0.66339999999999999</v>
          </cell>
          <cell r="D596">
            <v>0.32929999999999998</v>
          </cell>
          <cell r="E596">
            <v>1.52E-2</v>
          </cell>
          <cell r="F596">
            <v>2.3E-3</v>
          </cell>
          <cell r="G596">
            <v>0.31659999999999999</v>
          </cell>
          <cell r="H596">
            <v>2.5</v>
          </cell>
          <cell r="I596">
            <v>4.8</v>
          </cell>
          <cell r="J596">
            <v>8</v>
          </cell>
        </row>
        <row r="597">
          <cell r="B597">
            <v>120067</v>
          </cell>
          <cell r="C597">
            <v>0.80820000000000003</v>
          </cell>
          <cell r="D597">
            <v>0.79890000000000005</v>
          </cell>
          <cell r="E597">
            <v>9.1999999999999998E-3</v>
          </cell>
          <cell r="F597">
            <v>0</v>
          </cell>
          <cell r="G597">
            <v>0</v>
          </cell>
          <cell r="H597">
            <v>2.5</v>
          </cell>
          <cell r="I597">
            <v>4.8</v>
          </cell>
          <cell r="J597">
            <v>8</v>
          </cell>
        </row>
        <row r="598">
          <cell r="B598">
            <v>117877</v>
          </cell>
          <cell r="C598">
            <v>3.1753999999999998</v>
          </cell>
          <cell r="D598">
            <v>2.8205</v>
          </cell>
          <cell r="E598">
            <v>3.8800000000000001E-2</v>
          </cell>
          <cell r="F598">
            <v>2.3E-3</v>
          </cell>
          <cell r="G598">
            <v>0.31369999999999998</v>
          </cell>
          <cell r="I598">
            <v>4.8</v>
          </cell>
          <cell r="J598">
            <v>8</v>
          </cell>
        </row>
        <row r="599">
          <cell r="B599">
            <v>115858</v>
          </cell>
          <cell r="C599">
            <v>7.3876999999999997</v>
          </cell>
          <cell r="D599">
            <v>5.9806999999999997</v>
          </cell>
          <cell r="E599">
            <v>1.0582</v>
          </cell>
          <cell r="F599">
            <v>8.0000000000000002E-3</v>
          </cell>
          <cell r="G599">
            <v>0.3407</v>
          </cell>
          <cell r="J599">
            <v>8</v>
          </cell>
        </row>
        <row r="601">
          <cell r="B601" t="str">
            <v>Evolução DEC Conjunto Moóca</v>
          </cell>
        </row>
        <row r="602">
          <cell r="B602" t="str">
            <v>CONSUM</v>
          </cell>
          <cell r="C602" t="str">
            <v>TOTAL</v>
          </cell>
          <cell r="D602" t="str">
            <v>NPROG</v>
          </cell>
          <cell r="E602" t="str">
            <v>PROG</v>
          </cell>
          <cell r="F602" t="str">
            <v>SUBT INT</v>
          </cell>
          <cell r="G602" t="str">
            <v>SUBT EXT</v>
          </cell>
          <cell r="H602" t="str">
            <v>Padrão Mensal = 2,5</v>
          </cell>
          <cell r="I602" t="str">
            <v>Padrão Trimestral = 4,8</v>
          </cell>
          <cell r="J602" t="str">
            <v>Padrão Anual = 8</v>
          </cell>
        </row>
        <row r="603">
          <cell r="B603">
            <v>79296</v>
          </cell>
          <cell r="C603">
            <v>0.2636</v>
          </cell>
          <cell r="D603">
            <v>0.21609999999999999</v>
          </cell>
          <cell r="E603">
            <v>2.58E-2</v>
          </cell>
          <cell r="F603">
            <v>2.1700000000000001E-2</v>
          </cell>
          <cell r="G603">
            <v>0</v>
          </cell>
          <cell r="H603">
            <v>2.5</v>
          </cell>
          <cell r="I603">
            <v>4.8</v>
          </cell>
          <cell r="J603">
            <v>8</v>
          </cell>
        </row>
        <row r="604">
          <cell r="B604">
            <v>79296</v>
          </cell>
          <cell r="C604">
            <v>0.87829999999999997</v>
          </cell>
          <cell r="D604">
            <v>0.61860000000000004</v>
          </cell>
          <cell r="E604">
            <v>0.16450000000000001</v>
          </cell>
          <cell r="F604">
            <v>9.5200000000000007E-2</v>
          </cell>
          <cell r="G604">
            <v>0</v>
          </cell>
          <cell r="H604">
            <v>2.5</v>
          </cell>
          <cell r="I604">
            <v>4.8</v>
          </cell>
          <cell r="J604">
            <v>8</v>
          </cell>
        </row>
        <row r="605">
          <cell r="B605">
            <v>79296</v>
          </cell>
          <cell r="C605">
            <v>0.41070000000000001</v>
          </cell>
          <cell r="D605">
            <v>0.38159999999999999</v>
          </cell>
          <cell r="E605">
            <v>2.2599999999999999E-2</v>
          </cell>
          <cell r="F605">
            <v>3.3999999999999998E-3</v>
          </cell>
          <cell r="G605">
            <v>3.0999999999999999E-3</v>
          </cell>
          <cell r="H605">
            <v>2.5</v>
          </cell>
          <cell r="I605">
            <v>4.8</v>
          </cell>
          <cell r="J605">
            <v>8</v>
          </cell>
        </row>
        <row r="606">
          <cell r="B606">
            <v>79296</v>
          </cell>
          <cell r="C606">
            <v>1.5526</v>
          </cell>
          <cell r="D606">
            <v>1.2162999999999999</v>
          </cell>
          <cell r="E606">
            <v>0.21290000000000001</v>
          </cell>
          <cell r="F606">
            <v>0.1203</v>
          </cell>
          <cell r="G606">
            <v>3.0999999999999999E-3</v>
          </cell>
          <cell r="H606">
            <v>2.5</v>
          </cell>
          <cell r="I606">
            <v>4.8</v>
          </cell>
          <cell r="J606">
            <v>8</v>
          </cell>
        </row>
        <row r="607">
          <cell r="B607">
            <v>79092</v>
          </cell>
          <cell r="C607">
            <v>0.6048</v>
          </cell>
          <cell r="D607">
            <v>0.32340000000000002</v>
          </cell>
          <cell r="E607">
            <v>0.11650000000000001</v>
          </cell>
          <cell r="F607">
            <v>0.15740000000000001</v>
          </cell>
          <cell r="G607">
            <v>7.4999999999999997E-3</v>
          </cell>
          <cell r="H607">
            <v>2.5</v>
          </cell>
          <cell r="I607">
            <v>4.8</v>
          </cell>
          <cell r="J607">
            <v>8</v>
          </cell>
        </row>
        <row r="608">
          <cell r="B608">
            <v>79093</v>
          </cell>
          <cell r="C608">
            <v>0.47470000000000001</v>
          </cell>
          <cell r="D608">
            <v>0.29599999999999999</v>
          </cell>
          <cell r="E608">
            <v>0.17399999999999999</v>
          </cell>
          <cell r="F608">
            <v>0</v>
          </cell>
          <cell r="G608">
            <v>4.7999999999999996E-3</v>
          </cell>
          <cell r="H608">
            <v>2.5</v>
          </cell>
          <cell r="I608">
            <v>4.8</v>
          </cell>
          <cell r="J608">
            <v>8</v>
          </cell>
        </row>
        <row r="609">
          <cell r="B609">
            <v>79100</v>
          </cell>
          <cell r="C609">
            <v>8.0799999999999997E-2</v>
          </cell>
          <cell r="D609">
            <v>7.0900000000000005E-2</v>
          </cell>
          <cell r="E609">
            <v>9.9000000000000008E-3</v>
          </cell>
          <cell r="F609">
            <v>0</v>
          </cell>
          <cell r="G609">
            <v>0</v>
          </cell>
          <cell r="H609">
            <v>2.5</v>
          </cell>
          <cell r="I609">
            <v>4.8</v>
          </cell>
          <cell r="J609">
            <v>8</v>
          </cell>
        </row>
        <row r="610">
          <cell r="B610">
            <v>79095</v>
          </cell>
          <cell r="C610">
            <v>1.1603000000000001</v>
          </cell>
          <cell r="D610">
            <v>0.69030000000000002</v>
          </cell>
          <cell r="E610">
            <v>0.3004</v>
          </cell>
          <cell r="F610">
            <v>0.15740000000000001</v>
          </cell>
          <cell r="G610">
            <v>1.23E-2</v>
          </cell>
          <cell r="H610">
            <v>2.5</v>
          </cell>
          <cell r="I610">
            <v>4.8</v>
          </cell>
          <cell r="J610">
            <v>8</v>
          </cell>
        </row>
        <row r="611">
          <cell r="B611">
            <v>79894</v>
          </cell>
          <cell r="C611">
            <v>0.21909999999999999</v>
          </cell>
          <cell r="D611">
            <v>0.14169999999999999</v>
          </cell>
          <cell r="E611">
            <v>5.0599999999999999E-2</v>
          </cell>
          <cell r="F611">
            <v>2.69E-2</v>
          </cell>
          <cell r="G611">
            <v>0</v>
          </cell>
          <cell r="H611">
            <v>2.5</v>
          </cell>
          <cell r="I611">
            <v>4.8</v>
          </cell>
          <cell r="J611">
            <v>8</v>
          </cell>
        </row>
        <row r="612">
          <cell r="B612">
            <v>79891</v>
          </cell>
          <cell r="C612">
            <v>0.2157</v>
          </cell>
          <cell r="D612">
            <v>0.1855</v>
          </cell>
          <cell r="E612">
            <v>3.0099999999999998E-2</v>
          </cell>
          <cell r="F612">
            <v>0</v>
          </cell>
          <cell r="G612">
            <v>0</v>
          </cell>
          <cell r="H612">
            <v>2.5</v>
          </cell>
          <cell r="I612">
            <v>4.8</v>
          </cell>
          <cell r="J612">
            <v>8</v>
          </cell>
        </row>
        <row r="613">
          <cell r="B613">
            <v>79891</v>
          </cell>
          <cell r="C613">
            <v>0.3705</v>
          </cell>
          <cell r="D613">
            <v>0.2361</v>
          </cell>
          <cell r="E613">
            <v>0.13439999999999999</v>
          </cell>
          <cell r="F613">
            <v>0</v>
          </cell>
          <cell r="G613">
            <v>0</v>
          </cell>
          <cell r="H613">
            <v>2.5</v>
          </cell>
          <cell r="I613">
            <v>4.8</v>
          </cell>
          <cell r="J613">
            <v>8</v>
          </cell>
        </row>
        <row r="614">
          <cell r="B614">
            <v>79892</v>
          </cell>
          <cell r="C614">
            <v>0.80530000000000002</v>
          </cell>
          <cell r="D614">
            <v>0.56330000000000002</v>
          </cell>
          <cell r="E614">
            <v>0.21510000000000001</v>
          </cell>
          <cell r="F614">
            <v>2.69E-2</v>
          </cell>
          <cell r="G614">
            <v>0</v>
          </cell>
          <cell r="H614">
            <v>2.5</v>
          </cell>
          <cell r="I614">
            <v>4.8</v>
          </cell>
          <cell r="J614">
            <v>8</v>
          </cell>
        </row>
        <row r="615">
          <cell r="B615">
            <v>79879</v>
          </cell>
          <cell r="C615">
            <v>0.74909999999999999</v>
          </cell>
          <cell r="D615">
            <v>0.65500000000000003</v>
          </cell>
          <cell r="E615">
            <v>9.4E-2</v>
          </cell>
          <cell r="F615">
            <v>2.0000000000000001E-4</v>
          </cell>
          <cell r="G615">
            <v>0</v>
          </cell>
          <cell r="H615">
            <v>2.5</v>
          </cell>
          <cell r="I615">
            <v>4.8</v>
          </cell>
          <cell r="J615">
            <v>8</v>
          </cell>
        </row>
        <row r="616">
          <cell r="B616">
            <v>79862</v>
          </cell>
          <cell r="C616">
            <v>0.59740000000000004</v>
          </cell>
          <cell r="D616">
            <v>0.1918</v>
          </cell>
          <cell r="E616">
            <v>0.379</v>
          </cell>
          <cell r="F616">
            <v>2.6599999999999999E-2</v>
          </cell>
          <cell r="G616">
            <v>0</v>
          </cell>
          <cell r="H616">
            <v>2.5</v>
          </cell>
          <cell r="I616">
            <v>4.8</v>
          </cell>
          <cell r="J616">
            <v>8</v>
          </cell>
        </row>
        <row r="617">
          <cell r="B617">
            <v>80579</v>
          </cell>
          <cell r="C617">
            <v>0.22670000000000001</v>
          </cell>
          <cell r="D617">
            <v>0.1125</v>
          </cell>
          <cell r="E617">
            <v>0.1142</v>
          </cell>
          <cell r="F617">
            <v>0</v>
          </cell>
          <cell r="G617">
            <v>0</v>
          </cell>
          <cell r="H617">
            <v>2.5</v>
          </cell>
          <cell r="I617">
            <v>4.8</v>
          </cell>
          <cell r="J617">
            <v>8</v>
          </cell>
        </row>
        <row r="618">
          <cell r="B618">
            <v>80107</v>
          </cell>
          <cell r="C618">
            <v>1.5706</v>
          </cell>
          <cell r="D618">
            <v>0.95750000000000002</v>
          </cell>
          <cell r="E618">
            <v>0.58640000000000003</v>
          </cell>
          <cell r="F618">
            <v>2.6700000000000002E-2</v>
          </cell>
          <cell r="G618">
            <v>0</v>
          </cell>
          <cell r="I618">
            <v>4.8</v>
          </cell>
          <cell r="J618">
            <v>8</v>
          </cell>
        </row>
        <row r="619">
          <cell r="B619">
            <v>79597</v>
          </cell>
          <cell r="C619">
            <v>5.0885999999999996</v>
          </cell>
          <cell r="D619">
            <v>3.4266999999999999</v>
          </cell>
          <cell r="E619">
            <v>1.3167</v>
          </cell>
          <cell r="F619">
            <v>0.3301</v>
          </cell>
          <cell r="G619">
            <v>1.5299999999999999E-2</v>
          </cell>
          <cell r="J619">
            <v>8</v>
          </cell>
        </row>
        <row r="621">
          <cell r="B621" t="str">
            <v>Evolução DEC Conjunto Oeste</v>
          </cell>
        </row>
        <row r="622">
          <cell r="B622" t="str">
            <v>CONSUM</v>
          </cell>
          <cell r="C622" t="str">
            <v>TOTAL</v>
          </cell>
          <cell r="D622" t="str">
            <v>NPROG</v>
          </cell>
          <cell r="E622" t="str">
            <v>PROG</v>
          </cell>
          <cell r="F622" t="str">
            <v>SUBT INT</v>
          </cell>
          <cell r="G622" t="str">
            <v>SUBT EXT</v>
          </cell>
          <cell r="H622" t="str">
            <v>Padrão Mensal = 11,1</v>
          </cell>
          <cell r="I622" t="str">
            <v>Padrão Trimestral = 22,2</v>
          </cell>
          <cell r="J622" t="str">
            <v>Padrão Anual = 37</v>
          </cell>
        </row>
        <row r="623">
          <cell r="B623">
            <v>67649</v>
          </cell>
          <cell r="C623">
            <v>4.4249000000000001</v>
          </cell>
          <cell r="D623">
            <v>3.1680999999999999</v>
          </cell>
          <cell r="E623">
            <v>1.2325999999999999</v>
          </cell>
          <cell r="F623">
            <v>2.4199999999999999E-2</v>
          </cell>
          <cell r="G623">
            <v>0</v>
          </cell>
          <cell r="H623">
            <v>11.1</v>
          </cell>
          <cell r="I623">
            <v>22.2</v>
          </cell>
          <cell r="J623">
            <v>37</v>
          </cell>
        </row>
        <row r="624">
          <cell r="B624">
            <v>67675</v>
          </cell>
          <cell r="C624">
            <v>2.992</v>
          </cell>
          <cell r="D624">
            <v>2.875</v>
          </cell>
          <cell r="E624">
            <v>8.2600000000000007E-2</v>
          </cell>
          <cell r="F624">
            <v>3.44E-2</v>
          </cell>
          <cell r="G624">
            <v>0</v>
          </cell>
          <cell r="H624">
            <v>11.1</v>
          </cell>
          <cell r="I624">
            <v>22.2</v>
          </cell>
          <cell r="J624">
            <v>37</v>
          </cell>
        </row>
        <row r="625">
          <cell r="B625">
            <v>67739</v>
          </cell>
          <cell r="C625">
            <v>2.4028</v>
          </cell>
          <cell r="D625">
            <v>1.7462</v>
          </cell>
          <cell r="E625">
            <v>0.2964</v>
          </cell>
          <cell r="F625">
            <v>0.23960000000000001</v>
          </cell>
          <cell r="G625">
            <v>0.1206</v>
          </cell>
          <cell r="H625">
            <v>11.1</v>
          </cell>
          <cell r="I625">
            <v>22.2</v>
          </cell>
          <cell r="J625">
            <v>37</v>
          </cell>
        </row>
        <row r="626">
          <cell r="B626">
            <v>67688</v>
          </cell>
          <cell r="C626">
            <v>9.8184000000000005</v>
          </cell>
          <cell r="D626">
            <v>7.7881999999999998</v>
          </cell>
          <cell r="E626">
            <v>1.6111</v>
          </cell>
          <cell r="F626">
            <v>0.2984</v>
          </cell>
          <cell r="G626">
            <v>0.1207</v>
          </cell>
          <cell r="H626">
            <v>11.1</v>
          </cell>
          <cell r="I626">
            <v>22.2</v>
          </cell>
          <cell r="J626">
            <v>37</v>
          </cell>
        </row>
        <row r="627">
          <cell r="B627">
            <v>69416</v>
          </cell>
          <cell r="C627">
            <v>1.0583</v>
          </cell>
          <cell r="D627">
            <v>0.95789999999999997</v>
          </cell>
          <cell r="E627">
            <v>0.1004</v>
          </cell>
          <cell r="F627">
            <v>0</v>
          </cell>
          <cell r="G627">
            <v>0</v>
          </cell>
          <cell r="H627">
            <v>11.1</v>
          </cell>
          <cell r="I627">
            <v>22.2</v>
          </cell>
          <cell r="J627">
            <v>37</v>
          </cell>
        </row>
        <row r="628">
          <cell r="B628">
            <v>69349</v>
          </cell>
          <cell r="C628">
            <v>1.5276000000000001</v>
          </cell>
          <cell r="D628">
            <v>1.3542000000000001</v>
          </cell>
          <cell r="E628">
            <v>0.1709</v>
          </cell>
          <cell r="F628">
            <v>2.5000000000000001E-3</v>
          </cell>
          <cell r="G628">
            <v>0</v>
          </cell>
          <cell r="H628">
            <v>11.1</v>
          </cell>
          <cell r="I628">
            <v>22.2</v>
          </cell>
          <cell r="J628">
            <v>37</v>
          </cell>
        </row>
        <row r="629">
          <cell r="B629">
            <v>69354</v>
          </cell>
          <cell r="C629">
            <v>0.72729999999999995</v>
          </cell>
          <cell r="D629">
            <v>0.68730000000000002</v>
          </cell>
          <cell r="E629">
            <v>0.04</v>
          </cell>
          <cell r="F629">
            <v>0</v>
          </cell>
          <cell r="G629">
            <v>0</v>
          </cell>
          <cell r="H629">
            <v>11.1</v>
          </cell>
          <cell r="I629">
            <v>22.2</v>
          </cell>
          <cell r="J629">
            <v>37</v>
          </cell>
        </row>
        <row r="630">
          <cell r="B630">
            <v>69373</v>
          </cell>
          <cell r="C630">
            <v>3.3130999999999999</v>
          </cell>
          <cell r="D630">
            <v>2.9992999999999999</v>
          </cell>
          <cell r="E630">
            <v>0.31130000000000002</v>
          </cell>
          <cell r="F630">
            <v>2.5000000000000001E-3</v>
          </cell>
          <cell r="G630">
            <v>0</v>
          </cell>
          <cell r="H630">
            <v>11.1</v>
          </cell>
          <cell r="I630">
            <v>22.2</v>
          </cell>
          <cell r="J630">
            <v>37</v>
          </cell>
        </row>
        <row r="631">
          <cell r="B631">
            <v>70189</v>
          </cell>
          <cell r="C631">
            <v>1.8326</v>
          </cell>
          <cell r="D631">
            <v>1.2585999999999999</v>
          </cell>
          <cell r="E631">
            <v>6.5000000000000002E-2</v>
          </cell>
          <cell r="F631">
            <v>0.50900000000000001</v>
          </cell>
          <cell r="G631">
            <v>0</v>
          </cell>
          <cell r="H631">
            <v>11.1</v>
          </cell>
          <cell r="I631">
            <v>22.2</v>
          </cell>
          <cell r="J631">
            <v>37</v>
          </cell>
        </row>
        <row r="632">
          <cell r="B632">
            <v>70188</v>
          </cell>
          <cell r="C632">
            <v>1.1479999999999999</v>
          </cell>
          <cell r="D632">
            <v>1.0625</v>
          </cell>
          <cell r="E632">
            <v>8.5599999999999996E-2</v>
          </cell>
          <cell r="F632">
            <v>0</v>
          </cell>
          <cell r="G632">
            <v>0</v>
          </cell>
          <cell r="H632">
            <v>11.1</v>
          </cell>
          <cell r="I632">
            <v>22.2</v>
          </cell>
          <cell r="J632">
            <v>37</v>
          </cell>
        </row>
        <row r="633">
          <cell r="B633">
            <v>70163</v>
          </cell>
          <cell r="C633">
            <v>0.98780000000000001</v>
          </cell>
          <cell r="D633">
            <v>0.90410000000000001</v>
          </cell>
          <cell r="E633">
            <v>8.3599999999999994E-2</v>
          </cell>
          <cell r="F633">
            <v>0</v>
          </cell>
          <cell r="G633">
            <v>0</v>
          </cell>
          <cell r="H633">
            <v>11.1</v>
          </cell>
          <cell r="I633">
            <v>22.2</v>
          </cell>
          <cell r="J633">
            <v>37</v>
          </cell>
        </row>
        <row r="634">
          <cell r="B634">
            <v>70180</v>
          </cell>
          <cell r="C634">
            <v>3.9685000000000001</v>
          </cell>
          <cell r="D634">
            <v>3.2252999999999998</v>
          </cell>
          <cell r="E634">
            <v>0.23419999999999999</v>
          </cell>
          <cell r="F634">
            <v>0.5091</v>
          </cell>
          <cell r="G634">
            <v>0</v>
          </cell>
          <cell r="H634">
            <v>11.1</v>
          </cell>
          <cell r="I634">
            <v>22.2</v>
          </cell>
          <cell r="J634">
            <v>37</v>
          </cell>
        </row>
        <row r="635">
          <cell r="B635">
            <v>70053</v>
          </cell>
          <cell r="C635">
            <v>2.3534999999999999</v>
          </cell>
          <cell r="D635">
            <v>2.0630000000000002</v>
          </cell>
          <cell r="E635">
            <v>9.3899999999999997E-2</v>
          </cell>
          <cell r="F635">
            <v>0.17649999999999999</v>
          </cell>
          <cell r="G635">
            <v>2.01E-2</v>
          </cell>
          <cell r="H635">
            <v>11.1</v>
          </cell>
          <cell r="I635">
            <v>22.2</v>
          </cell>
          <cell r="J635">
            <v>37</v>
          </cell>
        </row>
        <row r="636">
          <cell r="B636">
            <v>70052</v>
          </cell>
          <cell r="C636">
            <v>2.3239999999999998</v>
          </cell>
          <cell r="D636">
            <v>2.2749000000000001</v>
          </cell>
          <cell r="E636">
            <v>1.5299999999999999E-2</v>
          </cell>
          <cell r="F636">
            <v>3.3799999999999997E-2</v>
          </cell>
          <cell r="G636">
            <v>0</v>
          </cell>
          <cell r="H636">
            <v>11.1</v>
          </cell>
          <cell r="I636">
            <v>22.2</v>
          </cell>
          <cell r="J636">
            <v>37</v>
          </cell>
        </row>
        <row r="637">
          <cell r="B637">
            <v>71515</v>
          </cell>
          <cell r="C637">
            <v>4.6216999999999997</v>
          </cell>
          <cell r="D637">
            <v>4.3421000000000003</v>
          </cell>
          <cell r="E637">
            <v>3.9300000000000002E-2</v>
          </cell>
          <cell r="F637">
            <v>0.24030000000000001</v>
          </cell>
          <cell r="G637">
            <v>0</v>
          </cell>
          <cell r="H637">
            <v>11.1</v>
          </cell>
          <cell r="I637">
            <v>22.2</v>
          </cell>
          <cell r="J637">
            <v>37</v>
          </cell>
        </row>
        <row r="638">
          <cell r="B638">
            <v>70540</v>
          </cell>
          <cell r="C638">
            <v>9.3308</v>
          </cell>
          <cell r="D638">
            <v>8.7100000000000009</v>
          </cell>
          <cell r="E638">
            <v>0.14829999999999999</v>
          </cell>
          <cell r="F638">
            <v>0.45250000000000001</v>
          </cell>
          <cell r="G638">
            <v>0.02</v>
          </cell>
          <cell r="I638">
            <v>22.2</v>
          </cell>
          <cell r="J638">
            <v>37</v>
          </cell>
        </row>
        <row r="639">
          <cell r="B639">
            <v>69445</v>
          </cell>
          <cell r="C639">
            <v>26.368099999999998</v>
          </cell>
          <cell r="D639">
            <v>22.694199999999999</v>
          </cell>
          <cell r="E639">
            <v>2.2686000000000002</v>
          </cell>
          <cell r="F639">
            <v>1.2674000000000001</v>
          </cell>
          <cell r="G639">
            <v>0.13789999999999999</v>
          </cell>
          <cell r="J639">
            <v>37</v>
          </cell>
        </row>
        <row r="641">
          <cell r="B641" t="str">
            <v>Evolução DEC Conjunto Osasco</v>
          </cell>
        </row>
        <row r="642">
          <cell r="B642" t="str">
            <v>CONSUM</v>
          </cell>
          <cell r="C642" t="str">
            <v>TOTAL</v>
          </cell>
          <cell r="D642" t="str">
            <v>NPROG</v>
          </cell>
          <cell r="E642" t="str">
            <v>PROG</v>
          </cell>
          <cell r="F642" t="str">
            <v>SUBT INT</v>
          </cell>
          <cell r="G642" t="str">
            <v>SUBT EXT</v>
          </cell>
          <cell r="H642" t="str">
            <v>Padrão Mensal = 4,2</v>
          </cell>
          <cell r="I642" t="str">
            <v>Padrão Trimestral = 8,4</v>
          </cell>
          <cell r="J642" t="str">
            <v>Padrão Anual = 14</v>
          </cell>
        </row>
        <row r="643">
          <cell r="B643">
            <v>205184</v>
          </cell>
          <cell r="C643">
            <v>0.78249999999999997</v>
          </cell>
          <cell r="D643">
            <v>0.68379999999999996</v>
          </cell>
          <cell r="E643">
            <v>7.0900000000000005E-2</v>
          </cell>
          <cell r="F643">
            <v>2.7900000000000001E-2</v>
          </cell>
          <cell r="G643">
            <v>0</v>
          </cell>
          <cell r="H643">
            <v>4.2</v>
          </cell>
          <cell r="I643">
            <v>8.4</v>
          </cell>
          <cell r="J643">
            <v>14</v>
          </cell>
        </row>
        <row r="644">
          <cell r="B644">
            <v>205294</v>
          </cell>
          <cell r="C644">
            <v>0.55400000000000005</v>
          </cell>
          <cell r="D644">
            <v>0.49840000000000001</v>
          </cell>
          <cell r="E644">
            <v>5.5100000000000003E-2</v>
          </cell>
          <cell r="F644">
            <v>5.0000000000000001E-4</v>
          </cell>
          <cell r="G644">
            <v>0</v>
          </cell>
          <cell r="H644">
            <v>4.2</v>
          </cell>
          <cell r="I644">
            <v>8.4</v>
          </cell>
          <cell r="J644">
            <v>14</v>
          </cell>
        </row>
        <row r="645">
          <cell r="B645">
            <v>206087</v>
          </cell>
          <cell r="C645">
            <v>0.54590000000000005</v>
          </cell>
          <cell r="D645">
            <v>0.3947</v>
          </cell>
          <cell r="E645">
            <v>0.12790000000000001</v>
          </cell>
          <cell r="F645">
            <v>0</v>
          </cell>
          <cell r="G645">
            <v>2.3300000000000001E-2</v>
          </cell>
          <cell r="H645">
            <v>4.2</v>
          </cell>
          <cell r="I645">
            <v>8.4</v>
          </cell>
          <cell r="J645">
            <v>14</v>
          </cell>
        </row>
        <row r="646">
          <cell r="B646">
            <v>205522</v>
          </cell>
          <cell r="C646">
            <v>1.8819999999999999</v>
          </cell>
          <cell r="D646">
            <v>1.5763</v>
          </cell>
          <cell r="E646">
            <v>0.25409999999999999</v>
          </cell>
          <cell r="F646">
            <v>2.8400000000000002E-2</v>
          </cell>
          <cell r="G646">
            <v>2.3400000000000001E-2</v>
          </cell>
          <cell r="H646">
            <v>4.2</v>
          </cell>
          <cell r="I646">
            <v>8.4</v>
          </cell>
          <cell r="J646">
            <v>14</v>
          </cell>
        </row>
        <row r="647">
          <cell r="B647">
            <v>206356</v>
          </cell>
          <cell r="C647">
            <v>0.39040000000000002</v>
          </cell>
          <cell r="D647">
            <v>0.33029999999999998</v>
          </cell>
          <cell r="E647">
            <v>1.2500000000000001E-2</v>
          </cell>
          <cell r="F647">
            <v>4.7600000000000003E-2</v>
          </cell>
          <cell r="G647">
            <v>0</v>
          </cell>
          <cell r="H647">
            <v>4.2</v>
          </cell>
          <cell r="I647">
            <v>8.4</v>
          </cell>
          <cell r="J647">
            <v>14</v>
          </cell>
        </row>
        <row r="648">
          <cell r="B648">
            <v>206350</v>
          </cell>
          <cell r="C648">
            <v>0.83799999999999997</v>
          </cell>
          <cell r="D648">
            <v>0.73980000000000001</v>
          </cell>
          <cell r="E648">
            <v>9.6299999999999997E-2</v>
          </cell>
          <cell r="F648">
            <v>1.9E-3</v>
          </cell>
          <cell r="G648">
            <v>0</v>
          </cell>
          <cell r="H648">
            <v>4.2</v>
          </cell>
          <cell r="I648">
            <v>8.4</v>
          </cell>
          <cell r="J648">
            <v>14</v>
          </cell>
        </row>
        <row r="649">
          <cell r="B649">
            <v>206384</v>
          </cell>
          <cell r="C649">
            <v>0.41839999999999999</v>
          </cell>
          <cell r="D649">
            <v>0.28949999999999998</v>
          </cell>
          <cell r="E649">
            <v>8.6999999999999994E-2</v>
          </cell>
          <cell r="F649">
            <v>4.19E-2</v>
          </cell>
          <cell r="G649">
            <v>0</v>
          </cell>
          <cell r="H649">
            <v>4.2</v>
          </cell>
          <cell r="I649">
            <v>8.4</v>
          </cell>
          <cell r="J649">
            <v>14</v>
          </cell>
        </row>
        <row r="650">
          <cell r="B650">
            <v>206363</v>
          </cell>
          <cell r="C650">
            <v>1.6468</v>
          </cell>
          <cell r="D650">
            <v>1.3595999999999999</v>
          </cell>
          <cell r="E650">
            <v>0.1958</v>
          </cell>
          <cell r="F650">
            <v>9.1399999999999995E-2</v>
          </cell>
          <cell r="G650">
            <v>0</v>
          </cell>
          <cell r="H650">
            <v>4.2</v>
          </cell>
          <cell r="I650">
            <v>8.4</v>
          </cell>
          <cell r="J650">
            <v>14</v>
          </cell>
        </row>
        <row r="651">
          <cell r="B651">
            <v>210275</v>
          </cell>
          <cell r="C651">
            <v>0.86439999999999995</v>
          </cell>
          <cell r="D651">
            <v>0.59660000000000002</v>
          </cell>
          <cell r="E651">
            <v>3.39E-2</v>
          </cell>
          <cell r="F651">
            <v>0.21640000000000001</v>
          </cell>
          <cell r="G651">
            <v>1.7500000000000002E-2</v>
          </cell>
          <cell r="H651">
            <v>4.2</v>
          </cell>
          <cell r="I651">
            <v>8.4</v>
          </cell>
          <cell r="J651">
            <v>14</v>
          </cell>
        </row>
        <row r="652">
          <cell r="B652">
            <v>210266</v>
          </cell>
          <cell r="C652">
            <v>0.32140000000000002</v>
          </cell>
          <cell r="D652">
            <v>0.30070000000000002</v>
          </cell>
          <cell r="E652">
            <v>2.07E-2</v>
          </cell>
          <cell r="F652">
            <v>0</v>
          </cell>
          <cell r="G652">
            <v>0</v>
          </cell>
          <cell r="H652">
            <v>4.2</v>
          </cell>
          <cell r="I652">
            <v>8.4</v>
          </cell>
          <cell r="J652">
            <v>14</v>
          </cell>
        </row>
        <row r="653">
          <cell r="B653">
            <v>210248</v>
          </cell>
          <cell r="C653">
            <v>0.5756</v>
          </cell>
          <cell r="D653">
            <v>0.56000000000000005</v>
          </cell>
          <cell r="E653">
            <v>9.1999999999999998E-3</v>
          </cell>
          <cell r="F653">
            <v>6.4000000000000003E-3</v>
          </cell>
          <cell r="G653">
            <v>0</v>
          </cell>
          <cell r="H653">
            <v>4.2</v>
          </cell>
          <cell r="I653">
            <v>8.4</v>
          </cell>
          <cell r="J653">
            <v>14</v>
          </cell>
        </row>
        <row r="654">
          <cell r="B654">
            <v>210263</v>
          </cell>
          <cell r="C654">
            <v>1.7614000000000001</v>
          </cell>
          <cell r="D654">
            <v>1.4573</v>
          </cell>
          <cell r="E654">
            <v>6.3799999999999996E-2</v>
          </cell>
          <cell r="F654">
            <v>0.2228</v>
          </cell>
          <cell r="G654">
            <v>1.7500000000000002E-2</v>
          </cell>
          <cell r="H654">
            <v>4.2</v>
          </cell>
          <cell r="I654">
            <v>8.4</v>
          </cell>
          <cell r="J654">
            <v>14</v>
          </cell>
        </row>
        <row r="655">
          <cell r="B655">
            <v>210332</v>
          </cell>
          <cell r="C655">
            <v>0.41060000000000002</v>
          </cell>
          <cell r="D655">
            <v>0.37259999999999999</v>
          </cell>
          <cell r="E655">
            <v>2.3599999999999999E-2</v>
          </cell>
          <cell r="F655">
            <v>2.9999999999999997E-4</v>
          </cell>
          <cell r="G655">
            <v>1.41E-2</v>
          </cell>
          <cell r="H655">
            <v>4.2</v>
          </cell>
          <cell r="I655">
            <v>8.4</v>
          </cell>
          <cell r="J655">
            <v>14</v>
          </cell>
        </row>
        <row r="656">
          <cell r="B656">
            <v>213013</v>
          </cell>
          <cell r="C656">
            <v>0.52510000000000001</v>
          </cell>
          <cell r="D656">
            <v>0.37230000000000002</v>
          </cell>
          <cell r="E656">
            <v>2.3099999999999999E-2</v>
          </cell>
          <cell r="F656">
            <v>0.12970000000000001</v>
          </cell>
          <cell r="G656">
            <v>0</v>
          </cell>
          <cell r="H656">
            <v>4.2</v>
          </cell>
          <cell r="I656">
            <v>8.4</v>
          </cell>
          <cell r="J656">
            <v>14</v>
          </cell>
        </row>
        <row r="657">
          <cell r="B657">
            <v>215836</v>
          </cell>
          <cell r="C657">
            <v>1.0728</v>
          </cell>
          <cell r="D657">
            <v>0.97850000000000004</v>
          </cell>
          <cell r="E657">
            <v>8.9999999999999993E-3</v>
          </cell>
          <cell r="F657">
            <v>4.41E-2</v>
          </cell>
          <cell r="G657">
            <v>4.1300000000000003E-2</v>
          </cell>
          <cell r="H657">
            <v>4.2</v>
          </cell>
          <cell r="I657">
            <v>8.4</v>
          </cell>
          <cell r="J657">
            <v>14</v>
          </cell>
        </row>
        <row r="658">
          <cell r="B658">
            <v>213060</v>
          </cell>
          <cell r="C658">
            <v>2.0171000000000001</v>
          </cell>
          <cell r="D658">
            <v>1.7313000000000001</v>
          </cell>
          <cell r="E658">
            <v>5.5500000000000001E-2</v>
          </cell>
          <cell r="F658">
            <v>0.17460000000000001</v>
          </cell>
          <cell r="G658">
            <v>5.5800000000000002E-2</v>
          </cell>
          <cell r="I658">
            <v>8.4</v>
          </cell>
          <cell r="J658">
            <v>14</v>
          </cell>
        </row>
        <row r="659">
          <cell r="B659">
            <v>208802</v>
          </cell>
          <cell r="C659">
            <v>7.3120000000000003</v>
          </cell>
          <cell r="D659">
            <v>6.1292999999999997</v>
          </cell>
          <cell r="E659">
            <v>0.5645</v>
          </cell>
          <cell r="F659">
            <v>0.52080000000000004</v>
          </cell>
          <cell r="G659">
            <v>9.7500000000000003E-2</v>
          </cell>
          <cell r="J659">
            <v>14</v>
          </cell>
        </row>
        <row r="661">
          <cell r="B661" t="str">
            <v>Evolução DEC Conjunto Parelheiros</v>
          </cell>
        </row>
        <row r="662">
          <cell r="B662" t="str">
            <v>CONSUM</v>
          </cell>
          <cell r="C662" t="str">
            <v>TOTAL</v>
          </cell>
          <cell r="D662" t="str">
            <v>NPROG</v>
          </cell>
          <cell r="E662" t="str">
            <v>PROG</v>
          </cell>
          <cell r="F662" t="str">
            <v>SUBT INT</v>
          </cell>
          <cell r="G662" t="str">
            <v>SUBT EXT</v>
          </cell>
          <cell r="H662" t="str">
            <v>Padrão Mensal = 12,6</v>
          </cell>
          <cell r="I662" t="str">
            <v>Padrão Trimestral = 25,2</v>
          </cell>
          <cell r="J662" t="str">
            <v>Padrão Anual = 42</v>
          </cell>
        </row>
        <row r="663">
          <cell r="B663">
            <v>19855</v>
          </cell>
          <cell r="C663">
            <v>3.0516000000000001</v>
          </cell>
          <cell r="D663">
            <v>3.0337999999999998</v>
          </cell>
          <cell r="E663">
            <v>1.78E-2</v>
          </cell>
          <cell r="F663">
            <v>0</v>
          </cell>
          <cell r="G663">
            <v>0</v>
          </cell>
          <cell r="H663">
            <v>12.6</v>
          </cell>
          <cell r="I663">
            <v>25.2</v>
          </cell>
          <cell r="J663">
            <v>42</v>
          </cell>
        </row>
        <row r="664">
          <cell r="B664">
            <v>19856</v>
          </cell>
          <cell r="C664">
            <v>2.2387999999999999</v>
          </cell>
          <cell r="D664">
            <v>2.1004</v>
          </cell>
          <cell r="E664">
            <v>6.5500000000000003E-2</v>
          </cell>
          <cell r="F664">
            <v>7.2999999999999995E-2</v>
          </cell>
          <cell r="G664">
            <v>0</v>
          </cell>
          <cell r="H664">
            <v>12.6</v>
          </cell>
          <cell r="I664">
            <v>25.2</v>
          </cell>
          <cell r="J664">
            <v>42</v>
          </cell>
        </row>
        <row r="665">
          <cell r="B665">
            <v>19856</v>
          </cell>
          <cell r="C665">
            <v>1.7967</v>
          </cell>
          <cell r="D665">
            <v>1.0774999999999999</v>
          </cell>
          <cell r="E665">
            <v>0.15340000000000001</v>
          </cell>
          <cell r="F665">
            <v>0.56589999999999996</v>
          </cell>
          <cell r="G665">
            <v>0</v>
          </cell>
          <cell r="H665">
            <v>12.6</v>
          </cell>
          <cell r="I665">
            <v>25.2</v>
          </cell>
          <cell r="J665">
            <v>42</v>
          </cell>
        </row>
        <row r="666">
          <cell r="B666">
            <v>19856</v>
          </cell>
          <cell r="C666">
            <v>7.0869</v>
          </cell>
          <cell r="D666">
            <v>6.2115</v>
          </cell>
          <cell r="E666">
            <v>0.23669999999999999</v>
          </cell>
          <cell r="F666">
            <v>0.63890000000000002</v>
          </cell>
          <cell r="G666">
            <v>0</v>
          </cell>
          <cell r="H666">
            <v>12.6</v>
          </cell>
          <cell r="I666">
            <v>25.2</v>
          </cell>
          <cell r="J666">
            <v>42</v>
          </cell>
        </row>
        <row r="667">
          <cell r="B667">
            <v>19856</v>
          </cell>
          <cell r="C667">
            <v>1.3554999999999999</v>
          </cell>
          <cell r="D667">
            <v>1.2694000000000001</v>
          </cell>
          <cell r="E667">
            <v>8.6099999999999996E-2</v>
          </cell>
          <cell r="F667">
            <v>0</v>
          </cell>
          <cell r="G667">
            <v>0</v>
          </cell>
          <cell r="H667">
            <v>12.6</v>
          </cell>
          <cell r="I667">
            <v>25.2</v>
          </cell>
          <cell r="J667">
            <v>42</v>
          </cell>
        </row>
        <row r="668">
          <cell r="B668">
            <v>19856</v>
          </cell>
          <cell r="C668">
            <v>3.5335000000000001</v>
          </cell>
          <cell r="D668">
            <v>3.5190999999999999</v>
          </cell>
          <cell r="E668">
            <v>1.44E-2</v>
          </cell>
          <cell r="F668">
            <v>0</v>
          </cell>
          <cell r="G668">
            <v>0</v>
          </cell>
          <cell r="H668">
            <v>12.6</v>
          </cell>
          <cell r="I668">
            <v>25.2</v>
          </cell>
          <cell r="J668">
            <v>42</v>
          </cell>
        </row>
        <row r="669">
          <cell r="B669">
            <v>19856</v>
          </cell>
          <cell r="C669">
            <v>3.1766000000000001</v>
          </cell>
          <cell r="D669">
            <v>2.2557999999999998</v>
          </cell>
          <cell r="E669">
            <v>0.92079999999999995</v>
          </cell>
          <cell r="F669">
            <v>0</v>
          </cell>
          <cell r="G669">
            <v>0</v>
          </cell>
          <cell r="H669">
            <v>12.6</v>
          </cell>
          <cell r="I669">
            <v>25.2</v>
          </cell>
          <cell r="J669">
            <v>42</v>
          </cell>
        </row>
        <row r="670">
          <cell r="B670">
            <v>19856</v>
          </cell>
          <cell r="C670">
            <v>8.0655999999999999</v>
          </cell>
          <cell r="D670">
            <v>7.0442999999999998</v>
          </cell>
          <cell r="E670">
            <v>1.0213000000000001</v>
          </cell>
          <cell r="F670">
            <v>0</v>
          </cell>
          <cell r="G670">
            <v>0</v>
          </cell>
          <cell r="H670">
            <v>12.6</v>
          </cell>
          <cell r="I670">
            <v>25.2</v>
          </cell>
          <cell r="J670">
            <v>42</v>
          </cell>
        </row>
        <row r="671">
          <cell r="B671">
            <v>20536</v>
          </cell>
          <cell r="C671">
            <v>6.0750000000000002</v>
          </cell>
          <cell r="D671">
            <v>4.444</v>
          </cell>
          <cell r="E671">
            <v>1.6311</v>
          </cell>
          <cell r="F671">
            <v>0</v>
          </cell>
          <cell r="G671">
            <v>0</v>
          </cell>
          <cell r="H671">
            <v>12.6</v>
          </cell>
          <cell r="I671">
            <v>25.2</v>
          </cell>
          <cell r="J671">
            <v>42</v>
          </cell>
        </row>
        <row r="672">
          <cell r="B672">
            <v>20533</v>
          </cell>
          <cell r="C672">
            <v>0.49340000000000001</v>
          </cell>
          <cell r="D672">
            <v>0.48630000000000001</v>
          </cell>
          <cell r="E672">
            <v>7.1000000000000004E-3</v>
          </cell>
          <cell r="F672">
            <v>0</v>
          </cell>
          <cell r="G672">
            <v>0</v>
          </cell>
          <cell r="H672">
            <v>12.6</v>
          </cell>
          <cell r="I672">
            <v>25.2</v>
          </cell>
          <cell r="J672">
            <v>42</v>
          </cell>
        </row>
        <row r="673">
          <cell r="B673">
            <v>20533</v>
          </cell>
          <cell r="C673">
            <v>1.7950999999999999</v>
          </cell>
          <cell r="D673">
            <v>1.4801</v>
          </cell>
          <cell r="E673">
            <v>0.315</v>
          </cell>
          <cell r="F673">
            <v>0</v>
          </cell>
          <cell r="G673">
            <v>0</v>
          </cell>
          <cell r="H673">
            <v>12.6</v>
          </cell>
          <cell r="I673">
            <v>25.2</v>
          </cell>
          <cell r="J673">
            <v>42</v>
          </cell>
        </row>
        <row r="674">
          <cell r="B674">
            <v>20534</v>
          </cell>
          <cell r="C674">
            <v>8.3640000000000008</v>
          </cell>
          <cell r="D674">
            <v>6.4107000000000003</v>
          </cell>
          <cell r="E674">
            <v>1.9533</v>
          </cell>
          <cell r="F674">
            <v>0</v>
          </cell>
          <cell r="G674">
            <v>0</v>
          </cell>
          <cell r="H674">
            <v>12.6</v>
          </cell>
          <cell r="I674">
            <v>25.2</v>
          </cell>
          <cell r="J674">
            <v>42</v>
          </cell>
        </row>
        <row r="675">
          <cell r="B675">
            <v>20586</v>
          </cell>
          <cell r="C675">
            <v>1.4514</v>
          </cell>
          <cell r="D675">
            <v>1.4013</v>
          </cell>
          <cell r="E675">
            <v>5.0200000000000002E-2</v>
          </cell>
          <cell r="F675">
            <v>0</v>
          </cell>
          <cell r="G675">
            <v>0</v>
          </cell>
          <cell r="H675">
            <v>12.6</v>
          </cell>
          <cell r="I675">
            <v>25.2</v>
          </cell>
          <cell r="J675">
            <v>42</v>
          </cell>
        </row>
        <row r="676">
          <cell r="B676">
            <v>20596</v>
          </cell>
          <cell r="C676">
            <v>0.90480000000000005</v>
          </cell>
          <cell r="D676">
            <v>0.7833</v>
          </cell>
          <cell r="E676">
            <v>6.2399999999999997E-2</v>
          </cell>
          <cell r="F676">
            <v>5.1700000000000003E-2</v>
          </cell>
          <cell r="G676">
            <v>7.4000000000000003E-3</v>
          </cell>
          <cell r="H676">
            <v>12.6</v>
          </cell>
          <cell r="I676">
            <v>25.2</v>
          </cell>
          <cell r="J676">
            <v>42</v>
          </cell>
        </row>
        <row r="677">
          <cell r="B677">
            <v>20921</v>
          </cell>
          <cell r="C677">
            <v>5.7671999999999999</v>
          </cell>
          <cell r="D677">
            <v>4.6304999999999996</v>
          </cell>
          <cell r="E677">
            <v>0</v>
          </cell>
          <cell r="F677">
            <v>1.1212</v>
          </cell>
          <cell r="G677">
            <v>1.55E-2</v>
          </cell>
          <cell r="H677">
            <v>12.6</v>
          </cell>
          <cell r="I677">
            <v>25.2</v>
          </cell>
          <cell r="J677">
            <v>42</v>
          </cell>
        </row>
        <row r="678">
          <cell r="B678">
            <v>20701</v>
          </cell>
          <cell r="C678">
            <v>8.1720000000000006</v>
          </cell>
          <cell r="D678">
            <v>6.8525999999999998</v>
          </cell>
          <cell r="E678">
            <v>0.112</v>
          </cell>
          <cell r="F678">
            <v>1.1846000000000001</v>
          </cell>
          <cell r="G678">
            <v>2.3E-2</v>
          </cell>
          <cell r="I678">
            <v>25.2</v>
          </cell>
          <cell r="J678">
            <v>42</v>
          </cell>
        </row>
        <row r="679">
          <cell r="B679">
            <v>20237</v>
          </cell>
          <cell r="C679">
            <v>31.7134</v>
          </cell>
          <cell r="D679">
            <v>26.520800000000001</v>
          </cell>
          <cell r="E679">
            <v>3.3309000000000002</v>
          </cell>
          <cell r="F679">
            <v>1.8386</v>
          </cell>
          <cell r="G679">
            <v>2.3599999999999999E-2</v>
          </cell>
          <cell r="J679">
            <v>42</v>
          </cell>
        </row>
        <row r="681">
          <cell r="B681" t="str">
            <v>Evolução DEC Conjunto Parnaíba</v>
          </cell>
        </row>
        <row r="682">
          <cell r="B682" t="str">
            <v>CONSUM</v>
          </cell>
          <cell r="C682" t="str">
            <v>TOTAL</v>
          </cell>
          <cell r="D682" t="str">
            <v>NPROG</v>
          </cell>
          <cell r="E682" t="str">
            <v>PROG</v>
          </cell>
          <cell r="F682" t="str">
            <v>SUBT INT</v>
          </cell>
          <cell r="G682" t="str">
            <v>SUBT EXT</v>
          </cell>
          <cell r="H682" t="str">
            <v>Padrão Mensal = 8,1</v>
          </cell>
          <cell r="I682" t="str">
            <v>Padrão Trimestral = 16,2</v>
          </cell>
          <cell r="J682" t="str">
            <v>Padrão Anual = 27</v>
          </cell>
        </row>
        <row r="683">
          <cell r="B683">
            <v>119664</v>
          </cell>
          <cell r="C683">
            <v>1.931</v>
          </cell>
          <cell r="D683">
            <v>1.4772000000000001</v>
          </cell>
          <cell r="E683">
            <v>0.27750000000000002</v>
          </cell>
          <cell r="F683">
            <v>0.17630000000000001</v>
          </cell>
          <cell r="G683">
            <v>0</v>
          </cell>
          <cell r="H683">
            <v>8.1</v>
          </cell>
          <cell r="I683">
            <v>16.2</v>
          </cell>
          <cell r="J683">
            <v>27</v>
          </cell>
        </row>
        <row r="684">
          <cell r="B684">
            <v>119703</v>
          </cell>
          <cell r="C684">
            <v>1.6828000000000001</v>
          </cell>
          <cell r="D684">
            <v>1.4492</v>
          </cell>
          <cell r="E684">
            <v>5.4199999999999998E-2</v>
          </cell>
          <cell r="F684">
            <v>0.1641</v>
          </cell>
          <cell r="G684">
            <v>1.52E-2</v>
          </cell>
          <cell r="H684">
            <v>8.1</v>
          </cell>
          <cell r="I684">
            <v>16.2</v>
          </cell>
          <cell r="J684">
            <v>27</v>
          </cell>
        </row>
        <row r="685">
          <cell r="B685">
            <v>119570</v>
          </cell>
          <cell r="C685">
            <v>1.2491000000000001</v>
          </cell>
          <cell r="D685">
            <v>1.1104000000000001</v>
          </cell>
          <cell r="E685">
            <v>6.7900000000000002E-2</v>
          </cell>
          <cell r="F685">
            <v>4.1599999999999998E-2</v>
          </cell>
          <cell r="G685">
            <v>2.92E-2</v>
          </cell>
          <cell r="H685">
            <v>8.1</v>
          </cell>
          <cell r="I685">
            <v>16.2</v>
          </cell>
          <cell r="J685">
            <v>27</v>
          </cell>
        </row>
        <row r="686">
          <cell r="B686">
            <v>119646</v>
          </cell>
          <cell r="C686">
            <v>4.8632</v>
          </cell>
          <cell r="D686">
            <v>4.0369999999999999</v>
          </cell>
          <cell r="E686">
            <v>0.39960000000000001</v>
          </cell>
          <cell r="F686">
            <v>0.3821</v>
          </cell>
          <cell r="G686">
            <v>4.4400000000000002E-2</v>
          </cell>
          <cell r="H686">
            <v>8.1</v>
          </cell>
          <cell r="I686">
            <v>16.2</v>
          </cell>
          <cell r="J686">
            <v>27</v>
          </cell>
        </row>
        <row r="687">
          <cell r="B687">
            <v>119442</v>
          </cell>
          <cell r="C687">
            <v>1.4402999999999999</v>
          </cell>
          <cell r="D687">
            <v>1.1494</v>
          </cell>
          <cell r="E687">
            <v>0.1532</v>
          </cell>
          <cell r="F687">
            <v>0.13039999999999999</v>
          </cell>
          <cell r="G687">
            <v>7.1999999999999998E-3</v>
          </cell>
          <cell r="H687">
            <v>8.1</v>
          </cell>
          <cell r="I687">
            <v>16.2</v>
          </cell>
          <cell r="J687">
            <v>27</v>
          </cell>
        </row>
        <row r="688">
          <cell r="B688">
            <v>119436</v>
          </cell>
          <cell r="C688">
            <v>1.2910999999999999</v>
          </cell>
          <cell r="D688">
            <v>0.96419999999999995</v>
          </cell>
          <cell r="E688">
            <v>0.2218</v>
          </cell>
          <cell r="F688">
            <v>9.9500000000000005E-2</v>
          </cell>
          <cell r="G688">
            <v>5.5999999999999999E-3</v>
          </cell>
          <cell r="H688">
            <v>8.1</v>
          </cell>
          <cell r="I688">
            <v>16.2</v>
          </cell>
          <cell r="J688">
            <v>27</v>
          </cell>
        </row>
        <row r="689">
          <cell r="B689">
            <v>119600</v>
          </cell>
          <cell r="C689">
            <v>1.0242</v>
          </cell>
          <cell r="D689">
            <v>0.92390000000000005</v>
          </cell>
          <cell r="E689">
            <v>9.4200000000000006E-2</v>
          </cell>
          <cell r="F689">
            <v>5.0000000000000001E-4</v>
          </cell>
          <cell r="G689">
            <v>5.5999999999999999E-3</v>
          </cell>
          <cell r="H689">
            <v>8.1</v>
          </cell>
          <cell r="I689">
            <v>16.2</v>
          </cell>
          <cell r="J689">
            <v>27</v>
          </cell>
        </row>
        <row r="690">
          <cell r="B690">
            <v>119493</v>
          </cell>
          <cell r="C690">
            <v>3.7553000000000001</v>
          </cell>
          <cell r="D690">
            <v>3.0373999999999999</v>
          </cell>
          <cell r="E690">
            <v>0.46910000000000002</v>
          </cell>
          <cell r="F690">
            <v>0.2303</v>
          </cell>
          <cell r="G690">
            <v>1.84E-2</v>
          </cell>
          <cell r="H690">
            <v>8.1</v>
          </cell>
          <cell r="I690">
            <v>16.2</v>
          </cell>
          <cell r="J690">
            <v>27</v>
          </cell>
        </row>
        <row r="691">
          <cell r="B691">
            <v>122926</v>
          </cell>
          <cell r="C691">
            <v>1.8190999999999999</v>
          </cell>
          <cell r="D691">
            <v>1.6773</v>
          </cell>
          <cell r="E691">
            <v>0.1172</v>
          </cell>
          <cell r="F691">
            <v>2.46E-2</v>
          </cell>
          <cell r="G691">
            <v>0</v>
          </cell>
          <cell r="H691">
            <v>8.1</v>
          </cell>
          <cell r="I691">
            <v>16.2</v>
          </cell>
          <cell r="J691">
            <v>27</v>
          </cell>
        </row>
        <row r="692">
          <cell r="B692">
            <v>122891</v>
          </cell>
          <cell r="C692">
            <v>0.94310000000000005</v>
          </cell>
          <cell r="D692">
            <v>0.72270000000000001</v>
          </cell>
          <cell r="E692">
            <v>7.3599999999999999E-2</v>
          </cell>
          <cell r="F692">
            <v>0.13400000000000001</v>
          </cell>
          <cell r="G692">
            <v>1.2699999999999999E-2</v>
          </cell>
          <cell r="H692">
            <v>8.1</v>
          </cell>
          <cell r="I692">
            <v>16.2</v>
          </cell>
          <cell r="J692">
            <v>27</v>
          </cell>
        </row>
        <row r="693">
          <cell r="B693">
            <v>122865</v>
          </cell>
          <cell r="C693">
            <v>0.9647</v>
          </cell>
          <cell r="D693">
            <v>0.8488</v>
          </cell>
          <cell r="E693">
            <v>8.4199999999999997E-2</v>
          </cell>
          <cell r="F693">
            <v>3.1699999999999999E-2</v>
          </cell>
          <cell r="G693">
            <v>0</v>
          </cell>
          <cell r="H693">
            <v>8.1</v>
          </cell>
          <cell r="I693">
            <v>16.2</v>
          </cell>
          <cell r="J693">
            <v>27</v>
          </cell>
        </row>
        <row r="694">
          <cell r="B694">
            <v>122894</v>
          </cell>
          <cell r="C694">
            <v>3.7271000000000001</v>
          </cell>
          <cell r="D694">
            <v>3.2490000000000001</v>
          </cell>
          <cell r="E694">
            <v>0.27500000000000002</v>
          </cell>
          <cell r="F694">
            <v>0.1903</v>
          </cell>
          <cell r="G694">
            <v>1.2699999999999999E-2</v>
          </cell>
          <cell r="H694">
            <v>8.1</v>
          </cell>
          <cell r="I694">
            <v>16.2</v>
          </cell>
          <cell r="J694">
            <v>27</v>
          </cell>
        </row>
        <row r="695">
          <cell r="B695">
            <v>123231</v>
          </cell>
          <cell r="C695">
            <v>1.579</v>
          </cell>
          <cell r="D695">
            <v>0.79120000000000001</v>
          </cell>
          <cell r="E695">
            <v>0.2329</v>
          </cell>
          <cell r="F695">
            <v>4.0800000000000003E-2</v>
          </cell>
          <cell r="G695">
            <v>0.5141</v>
          </cell>
          <cell r="H695">
            <v>8.1</v>
          </cell>
          <cell r="I695">
            <v>16.2</v>
          </cell>
          <cell r="J695">
            <v>27</v>
          </cell>
        </row>
        <row r="696">
          <cell r="B696">
            <v>123167</v>
          </cell>
          <cell r="C696">
            <v>1.9728000000000001</v>
          </cell>
          <cell r="D696">
            <v>1.712</v>
          </cell>
          <cell r="E696">
            <v>0.19689999999999999</v>
          </cell>
          <cell r="F696">
            <v>6.4000000000000001E-2</v>
          </cell>
          <cell r="G696">
            <v>0</v>
          </cell>
          <cell r="H696">
            <v>8.1</v>
          </cell>
          <cell r="I696">
            <v>16.2</v>
          </cell>
          <cell r="J696">
            <v>27</v>
          </cell>
        </row>
        <row r="697">
          <cell r="B697">
            <v>126293</v>
          </cell>
          <cell r="C697">
            <v>2.2313000000000001</v>
          </cell>
          <cell r="D697">
            <v>1.9036</v>
          </cell>
          <cell r="E697">
            <v>0.26790000000000003</v>
          </cell>
          <cell r="F697">
            <v>5.9799999999999999E-2</v>
          </cell>
          <cell r="G697">
            <v>0</v>
          </cell>
          <cell r="H697">
            <v>8.1</v>
          </cell>
          <cell r="I697">
            <v>16.2</v>
          </cell>
          <cell r="J697">
            <v>27</v>
          </cell>
        </row>
        <row r="698">
          <cell r="B698">
            <v>124230</v>
          </cell>
          <cell r="C698">
            <v>5.7906000000000004</v>
          </cell>
          <cell r="D698">
            <v>4.4173999999999998</v>
          </cell>
          <cell r="E698">
            <v>0.6986</v>
          </cell>
          <cell r="F698">
            <v>0.16470000000000001</v>
          </cell>
          <cell r="G698">
            <v>0.51</v>
          </cell>
          <cell r="I698">
            <v>16.2</v>
          </cell>
          <cell r="J698">
            <v>27</v>
          </cell>
        </row>
        <row r="699">
          <cell r="B699">
            <v>121566</v>
          </cell>
          <cell r="C699">
            <v>18.1629</v>
          </cell>
          <cell r="D699">
            <v>14.7575</v>
          </cell>
          <cell r="E699">
            <v>1.8463000000000001</v>
          </cell>
          <cell r="F699">
            <v>0.96309999999999996</v>
          </cell>
          <cell r="G699">
            <v>0.5958</v>
          </cell>
          <cell r="J699">
            <v>27</v>
          </cell>
        </row>
        <row r="701">
          <cell r="B701" t="str">
            <v>Evolução DEC Conjunto Penha</v>
          </cell>
        </row>
        <row r="702">
          <cell r="B702" t="str">
            <v>CONSUM</v>
          </cell>
          <cell r="C702" t="str">
            <v>TOTAL</v>
          </cell>
          <cell r="D702" t="str">
            <v>NPROG</v>
          </cell>
          <cell r="E702" t="str">
            <v>PROG</v>
          </cell>
          <cell r="F702" t="str">
            <v>SUBT INT</v>
          </cell>
          <cell r="G702" t="str">
            <v>SUBT EXT</v>
          </cell>
          <cell r="H702" t="str">
            <v>Padrão Mensal = 2,7</v>
          </cell>
          <cell r="I702" t="str">
            <v>Padrão Trimestral = 5,4</v>
          </cell>
          <cell r="J702" t="str">
            <v>Padrão Anual = 9</v>
          </cell>
        </row>
        <row r="703">
          <cell r="B703">
            <v>142756</v>
          </cell>
          <cell r="C703">
            <v>0.34089999999999998</v>
          </cell>
          <cell r="D703">
            <v>0.27289999999999998</v>
          </cell>
          <cell r="E703">
            <v>6.8000000000000005E-2</v>
          </cell>
          <cell r="F703">
            <v>0</v>
          </cell>
          <cell r="G703">
            <v>0</v>
          </cell>
          <cell r="H703">
            <v>2.7</v>
          </cell>
          <cell r="I703">
            <v>5.4</v>
          </cell>
          <cell r="J703">
            <v>9</v>
          </cell>
        </row>
        <row r="704">
          <cell r="B704">
            <v>142590</v>
          </cell>
          <cell r="C704">
            <v>0.28739999999999999</v>
          </cell>
          <cell r="D704">
            <v>0.23569999999999999</v>
          </cell>
          <cell r="E704">
            <v>7.4999999999999997E-3</v>
          </cell>
          <cell r="F704">
            <v>4.4200000000000003E-2</v>
          </cell>
          <cell r="G704">
            <v>0</v>
          </cell>
          <cell r="H704">
            <v>2.7</v>
          </cell>
          <cell r="I704">
            <v>5.4</v>
          </cell>
          <cell r="J704">
            <v>9</v>
          </cell>
        </row>
        <row r="705">
          <cell r="B705">
            <v>142557</v>
          </cell>
          <cell r="C705">
            <v>0.71399999999999997</v>
          </cell>
          <cell r="D705">
            <v>0.24640000000000001</v>
          </cell>
          <cell r="E705">
            <v>4.6600000000000003E-2</v>
          </cell>
          <cell r="F705">
            <v>1.6000000000000001E-3</v>
          </cell>
          <cell r="G705">
            <v>0.4194</v>
          </cell>
          <cell r="H705">
            <v>2.7</v>
          </cell>
          <cell r="I705">
            <v>5.4</v>
          </cell>
          <cell r="J705">
            <v>9</v>
          </cell>
        </row>
        <row r="706">
          <cell r="B706">
            <v>142634</v>
          </cell>
          <cell r="C706">
            <v>1.3421000000000001</v>
          </cell>
          <cell r="D706">
            <v>0.755</v>
          </cell>
          <cell r="E706">
            <v>0.1221</v>
          </cell>
          <cell r="F706">
            <v>4.58E-2</v>
          </cell>
          <cell r="G706">
            <v>0.41920000000000002</v>
          </cell>
          <cell r="H706">
            <v>2.7</v>
          </cell>
          <cell r="I706">
            <v>5.4</v>
          </cell>
          <cell r="J706">
            <v>9</v>
          </cell>
        </row>
        <row r="707">
          <cell r="B707">
            <v>142715</v>
          </cell>
          <cell r="C707">
            <v>0.2969</v>
          </cell>
          <cell r="D707">
            <v>0.18529999999999999</v>
          </cell>
          <cell r="E707">
            <v>7.7499999999999999E-2</v>
          </cell>
          <cell r="F707">
            <v>3.0499999999999999E-2</v>
          </cell>
          <cell r="G707">
            <v>3.5999999999999999E-3</v>
          </cell>
          <cell r="H707">
            <v>2.7</v>
          </cell>
          <cell r="I707">
            <v>5.4</v>
          </cell>
          <cell r="J707">
            <v>9</v>
          </cell>
        </row>
        <row r="708">
          <cell r="B708">
            <v>142715</v>
          </cell>
          <cell r="C708">
            <v>0.35070000000000001</v>
          </cell>
          <cell r="D708">
            <v>0.30180000000000001</v>
          </cell>
          <cell r="E708">
            <v>4.65E-2</v>
          </cell>
          <cell r="F708">
            <v>0</v>
          </cell>
          <cell r="G708">
            <v>2.3E-3</v>
          </cell>
          <cell r="H708">
            <v>2.7</v>
          </cell>
          <cell r="I708">
            <v>5.4</v>
          </cell>
          <cell r="J708">
            <v>9</v>
          </cell>
        </row>
        <row r="709">
          <cell r="B709">
            <v>142806</v>
          </cell>
          <cell r="C709">
            <v>0.27939999999999998</v>
          </cell>
          <cell r="D709">
            <v>0.216</v>
          </cell>
          <cell r="E709">
            <v>4.3700000000000003E-2</v>
          </cell>
          <cell r="F709">
            <v>1.9699999999999999E-2</v>
          </cell>
          <cell r="G709">
            <v>0</v>
          </cell>
          <cell r="H709">
            <v>2.7</v>
          </cell>
          <cell r="I709">
            <v>5.4</v>
          </cell>
          <cell r="J709">
            <v>9</v>
          </cell>
        </row>
        <row r="710">
          <cell r="B710">
            <v>142745</v>
          </cell>
          <cell r="C710">
            <v>0.92700000000000005</v>
          </cell>
          <cell r="D710">
            <v>0.70309999999999995</v>
          </cell>
          <cell r="E710">
            <v>0.16769999999999999</v>
          </cell>
          <cell r="F710">
            <v>5.0200000000000002E-2</v>
          </cell>
          <cell r="G710">
            <v>5.8999999999999999E-3</v>
          </cell>
          <cell r="H710">
            <v>2.7</v>
          </cell>
          <cell r="I710">
            <v>5.4</v>
          </cell>
          <cell r="J710">
            <v>9</v>
          </cell>
        </row>
        <row r="711">
          <cell r="B711">
            <v>144218</v>
          </cell>
          <cell r="C711">
            <v>0.30059999999999998</v>
          </cell>
          <cell r="D711">
            <v>0.24990000000000001</v>
          </cell>
          <cell r="E711">
            <v>4.9299999999999997E-2</v>
          </cell>
          <cell r="F711">
            <v>1.5E-3</v>
          </cell>
          <cell r="G711">
            <v>0</v>
          </cell>
          <cell r="H711">
            <v>2.7</v>
          </cell>
          <cell r="I711">
            <v>5.4</v>
          </cell>
          <cell r="J711">
            <v>9</v>
          </cell>
        </row>
        <row r="712">
          <cell r="B712">
            <v>144241</v>
          </cell>
          <cell r="C712">
            <v>0.1633</v>
          </cell>
          <cell r="D712">
            <v>0.1285</v>
          </cell>
          <cell r="E712">
            <v>3.4799999999999998E-2</v>
          </cell>
          <cell r="F712">
            <v>0</v>
          </cell>
          <cell r="G712">
            <v>0</v>
          </cell>
          <cell r="H712">
            <v>2.7</v>
          </cell>
          <cell r="I712">
            <v>5.4</v>
          </cell>
          <cell r="J712">
            <v>9</v>
          </cell>
        </row>
        <row r="713">
          <cell r="B713">
            <v>144081</v>
          </cell>
          <cell r="C713">
            <v>0.24160000000000001</v>
          </cell>
          <cell r="D713">
            <v>0.19889999999999999</v>
          </cell>
          <cell r="E713">
            <v>4.2700000000000002E-2</v>
          </cell>
          <cell r="F713">
            <v>0</v>
          </cell>
          <cell r="G713">
            <v>0</v>
          </cell>
          <cell r="H713">
            <v>2.7</v>
          </cell>
          <cell r="I713">
            <v>5.4</v>
          </cell>
          <cell r="J713">
            <v>9</v>
          </cell>
        </row>
        <row r="714">
          <cell r="B714">
            <v>144180</v>
          </cell>
          <cell r="C714">
            <v>0.70550000000000002</v>
          </cell>
          <cell r="D714">
            <v>0.57730000000000004</v>
          </cell>
          <cell r="E714">
            <v>0.1268</v>
          </cell>
          <cell r="F714">
            <v>1.5E-3</v>
          </cell>
          <cell r="G714">
            <v>0</v>
          </cell>
          <cell r="H714">
            <v>2.7</v>
          </cell>
          <cell r="I714">
            <v>5.4</v>
          </cell>
          <cell r="J714">
            <v>9</v>
          </cell>
        </row>
        <row r="715">
          <cell r="B715">
            <v>144081</v>
          </cell>
          <cell r="C715">
            <v>0.42</v>
          </cell>
          <cell r="D715">
            <v>0.35610000000000003</v>
          </cell>
          <cell r="E715">
            <v>6.3899999999999998E-2</v>
          </cell>
          <cell r="F715">
            <v>0</v>
          </cell>
          <cell r="G715">
            <v>0</v>
          </cell>
          <cell r="H715">
            <v>2.7</v>
          </cell>
          <cell r="I715">
            <v>5.4</v>
          </cell>
          <cell r="J715">
            <v>9</v>
          </cell>
        </row>
        <row r="716">
          <cell r="B716">
            <v>144176</v>
          </cell>
          <cell r="C716">
            <v>0.32600000000000001</v>
          </cell>
          <cell r="D716">
            <v>0.1847</v>
          </cell>
          <cell r="E716">
            <v>0.14119999999999999</v>
          </cell>
          <cell r="F716">
            <v>1E-4</v>
          </cell>
          <cell r="G716">
            <v>0</v>
          </cell>
          <cell r="H716">
            <v>2.7</v>
          </cell>
          <cell r="I716">
            <v>5.4</v>
          </cell>
          <cell r="J716">
            <v>9</v>
          </cell>
        </row>
        <row r="717">
          <cell r="B717">
            <v>145253</v>
          </cell>
          <cell r="C717">
            <v>0.49759999999999999</v>
          </cell>
          <cell r="D717">
            <v>0.45739999999999997</v>
          </cell>
          <cell r="E717">
            <v>4.0099999999999997E-2</v>
          </cell>
          <cell r="F717">
            <v>0</v>
          </cell>
          <cell r="G717">
            <v>0</v>
          </cell>
          <cell r="H717">
            <v>2.7</v>
          </cell>
          <cell r="I717">
            <v>5.4</v>
          </cell>
          <cell r="J717">
            <v>9</v>
          </cell>
        </row>
        <row r="718">
          <cell r="B718">
            <v>144503</v>
          </cell>
          <cell r="C718">
            <v>1.2442</v>
          </cell>
          <cell r="D718">
            <v>0.99909999999999999</v>
          </cell>
          <cell r="E718">
            <v>0.24490000000000001</v>
          </cell>
          <cell r="F718">
            <v>1E-4</v>
          </cell>
          <cell r="G718">
            <v>0</v>
          </cell>
          <cell r="I718">
            <v>5.4</v>
          </cell>
          <cell r="J718">
            <v>9</v>
          </cell>
        </row>
        <row r="719">
          <cell r="B719">
            <v>143516</v>
          </cell>
          <cell r="C719">
            <v>4.2173999999999996</v>
          </cell>
          <cell r="D719">
            <v>3.0356000000000001</v>
          </cell>
          <cell r="E719">
            <v>0.66210000000000002</v>
          </cell>
          <cell r="F719">
            <v>9.7000000000000003E-2</v>
          </cell>
          <cell r="G719">
            <v>0.42249999999999999</v>
          </cell>
          <cell r="J719">
            <v>9</v>
          </cell>
        </row>
        <row r="721">
          <cell r="B721" t="str">
            <v>Evolução DEC Conjunto Planalto</v>
          </cell>
        </row>
        <row r="722">
          <cell r="B722" t="str">
            <v>CONSUM</v>
          </cell>
          <cell r="C722" t="str">
            <v>TOTAL</v>
          </cell>
          <cell r="D722" t="str">
            <v>NPROG</v>
          </cell>
          <cell r="E722" t="str">
            <v>PROG</v>
          </cell>
          <cell r="F722" t="str">
            <v>SUBT INT</v>
          </cell>
          <cell r="G722" t="str">
            <v>SUBT EXT</v>
          </cell>
          <cell r="H722" t="str">
            <v>Padrão Mensal = 3,6</v>
          </cell>
          <cell r="I722" t="str">
            <v>Padrão Trimestral = 7,2</v>
          </cell>
          <cell r="J722" t="str">
            <v>Padrão Anual = 12</v>
          </cell>
        </row>
        <row r="723">
          <cell r="B723">
            <v>104943</v>
          </cell>
          <cell r="C723">
            <v>0.63170000000000004</v>
          </cell>
          <cell r="D723">
            <v>0.58620000000000005</v>
          </cell>
          <cell r="E723">
            <v>3.8600000000000002E-2</v>
          </cell>
          <cell r="F723">
            <v>6.8999999999999999E-3</v>
          </cell>
          <cell r="G723">
            <v>0</v>
          </cell>
          <cell r="H723">
            <v>3.6</v>
          </cell>
          <cell r="I723">
            <v>7.2</v>
          </cell>
          <cell r="J723">
            <v>12</v>
          </cell>
        </row>
        <row r="724">
          <cell r="B724">
            <v>104835</v>
          </cell>
          <cell r="C724">
            <v>0.75670000000000004</v>
          </cell>
          <cell r="D724">
            <v>0.69589999999999996</v>
          </cell>
          <cell r="E724">
            <v>6.0699999999999997E-2</v>
          </cell>
          <cell r="F724">
            <v>0</v>
          </cell>
          <cell r="G724">
            <v>0</v>
          </cell>
          <cell r="H724">
            <v>3.6</v>
          </cell>
          <cell r="I724">
            <v>7.2</v>
          </cell>
          <cell r="J724">
            <v>12</v>
          </cell>
        </row>
        <row r="725">
          <cell r="B725">
            <v>104862</v>
          </cell>
          <cell r="C725">
            <v>0.78859999999999997</v>
          </cell>
          <cell r="D725">
            <v>0.56289999999999996</v>
          </cell>
          <cell r="E725">
            <v>8.4000000000000005E-2</v>
          </cell>
          <cell r="F725">
            <v>3.5000000000000001E-3</v>
          </cell>
          <cell r="G725">
            <v>0.13830000000000001</v>
          </cell>
          <cell r="H725">
            <v>3.6</v>
          </cell>
          <cell r="I725">
            <v>7.2</v>
          </cell>
          <cell r="J725">
            <v>12</v>
          </cell>
        </row>
        <row r="726">
          <cell r="B726">
            <v>104880</v>
          </cell>
          <cell r="C726">
            <v>2.1768999999999998</v>
          </cell>
          <cell r="D726">
            <v>1.845</v>
          </cell>
          <cell r="E726">
            <v>0.18329999999999999</v>
          </cell>
          <cell r="F726">
            <v>1.04E-2</v>
          </cell>
          <cell r="G726">
            <v>0.13830000000000001</v>
          </cell>
          <cell r="H726">
            <v>3.6</v>
          </cell>
          <cell r="I726">
            <v>7.2</v>
          </cell>
          <cell r="J726">
            <v>12</v>
          </cell>
        </row>
        <row r="727">
          <cell r="B727">
            <v>104863</v>
          </cell>
          <cell r="C727">
            <v>0.50900000000000001</v>
          </cell>
          <cell r="D727">
            <v>0.4874</v>
          </cell>
          <cell r="E727">
            <v>8.9999999999999993E-3</v>
          </cell>
          <cell r="F727">
            <v>0</v>
          </cell>
          <cell r="G727">
            <v>1.2699999999999999E-2</v>
          </cell>
          <cell r="H727">
            <v>3.6</v>
          </cell>
          <cell r="I727">
            <v>7.2</v>
          </cell>
          <cell r="J727">
            <v>12</v>
          </cell>
        </row>
        <row r="728">
          <cell r="B728">
            <v>104863</v>
          </cell>
          <cell r="C728">
            <v>0.38600000000000001</v>
          </cell>
          <cell r="D728">
            <v>0.3397</v>
          </cell>
          <cell r="E728">
            <v>4.6399999999999997E-2</v>
          </cell>
          <cell r="F728">
            <v>0</v>
          </cell>
          <cell r="G728">
            <v>0</v>
          </cell>
          <cell r="H728">
            <v>3.6</v>
          </cell>
          <cell r="I728">
            <v>7.2</v>
          </cell>
          <cell r="J728">
            <v>12</v>
          </cell>
        </row>
        <row r="729">
          <cell r="B729">
            <v>105133</v>
          </cell>
          <cell r="C729">
            <v>0.38450000000000001</v>
          </cell>
          <cell r="D729">
            <v>0.28649999999999998</v>
          </cell>
          <cell r="E729">
            <v>9.7900000000000001E-2</v>
          </cell>
          <cell r="F729">
            <v>0</v>
          </cell>
          <cell r="G729">
            <v>0</v>
          </cell>
          <cell r="H729">
            <v>3.6</v>
          </cell>
          <cell r="I729">
            <v>7.2</v>
          </cell>
          <cell r="J729">
            <v>12</v>
          </cell>
        </row>
        <row r="730">
          <cell r="B730">
            <v>104953</v>
          </cell>
          <cell r="C730">
            <v>1.2794000000000001</v>
          </cell>
          <cell r="D730">
            <v>1.1133999999999999</v>
          </cell>
          <cell r="E730">
            <v>0.15340000000000001</v>
          </cell>
          <cell r="F730">
            <v>0</v>
          </cell>
          <cell r="G730">
            <v>1.2699999999999999E-2</v>
          </cell>
          <cell r="H730">
            <v>3.6</v>
          </cell>
          <cell r="I730">
            <v>7.2</v>
          </cell>
          <cell r="J730">
            <v>12</v>
          </cell>
        </row>
        <row r="731">
          <cell r="B731">
            <v>108122</v>
          </cell>
          <cell r="C731">
            <v>1.2028000000000001</v>
          </cell>
          <cell r="D731">
            <v>1.0797000000000001</v>
          </cell>
          <cell r="E731">
            <v>0.1231</v>
          </cell>
          <cell r="F731">
            <v>0</v>
          </cell>
          <cell r="G731">
            <v>0</v>
          </cell>
          <cell r="H731">
            <v>3.6</v>
          </cell>
          <cell r="I731">
            <v>7.2</v>
          </cell>
          <cell r="J731">
            <v>12</v>
          </cell>
        </row>
        <row r="732">
          <cell r="B732">
            <v>108119</v>
          </cell>
          <cell r="C732">
            <v>0.4375</v>
          </cell>
          <cell r="D732">
            <v>0.40620000000000001</v>
          </cell>
          <cell r="E732">
            <v>3.1300000000000001E-2</v>
          </cell>
          <cell r="F732">
            <v>0</v>
          </cell>
          <cell r="G732">
            <v>0</v>
          </cell>
          <cell r="H732">
            <v>3.6</v>
          </cell>
          <cell r="I732">
            <v>7.2</v>
          </cell>
          <cell r="J732">
            <v>12</v>
          </cell>
        </row>
        <row r="733">
          <cell r="B733">
            <v>108116</v>
          </cell>
          <cell r="C733">
            <v>0.95960000000000001</v>
          </cell>
          <cell r="D733">
            <v>0.88539999999999996</v>
          </cell>
          <cell r="E733">
            <v>5.8700000000000002E-2</v>
          </cell>
          <cell r="F733">
            <v>1.55E-2</v>
          </cell>
          <cell r="G733">
            <v>0</v>
          </cell>
          <cell r="H733">
            <v>3.6</v>
          </cell>
          <cell r="I733">
            <v>7.2</v>
          </cell>
          <cell r="J733">
            <v>12</v>
          </cell>
        </row>
        <row r="734">
          <cell r="B734">
            <v>108119</v>
          </cell>
          <cell r="C734">
            <v>2.5998999999999999</v>
          </cell>
          <cell r="D734">
            <v>2.3713000000000002</v>
          </cell>
          <cell r="E734">
            <v>0.21310000000000001</v>
          </cell>
          <cell r="F734">
            <v>1.55E-2</v>
          </cell>
          <cell r="G734">
            <v>0</v>
          </cell>
          <cell r="H734">
            <v>3.6</v>
          </cell>
          <cell r="I734">
            <v>7.2</v>
          </cell>
          <cell r="J734">
            <v>12</v>
          </cell>
        </row>
        <row r="735">
          <cell r="B735">
            <v>108252</v>
          </cell>
          <cell r="C735">
            <v>1.6798999999999999</v>
          </cell>
          <cell r="D735">
            <v>1.4118999999999999</v>
          </cell>
          <cell r="E735">
            <v>2.7900000000000001E-2</v>
          </cell>
          <cell r="F735">
            <v>5.3E-3</v>
          </cell>
          <cell r="G735">
            <v>0.23480000000000001</v>
          </cell>
          <cell r="H735">
            <v>3.6</v>
          </cell>
          <cell r="I735">
            <v>7.2</v>
          </cell>
          <cell r="J735">
            <v>12</v>
          </cell>
        </row>
        <row r="736">
          <cell r="B736">
            <v>109710</v>
          </cell>
          <cell r="C736">
            <v>0.83899999999999997</v>
          </cell>
          <cell r="D736">
            <v>0.5534</v>
          </cell>
          <cell r="E736">
            <v>5.0799999999999998E-2</v>
          </cell>
          <cell r="F736">
            <v>0.23480000000000001</v>
          </cell>
          <cell r="G736">
            <v>0</v>
          </cell>
          <cell r="H736">
            <v>3.6</v>
          </cell>
          <cell r="I736">
            <v>7.2</v>
          </cell>
          <cell r="J736">
            <v>12</v>
          </cell>
        </row>
        <row r="737">
          <cell r="B737">
            <v>111017</v>
          </cell>
          <cell r="C737">
            <v>1.5782</v>
          </cell>
          <cell r="D737">
            <v>1.4181999999999999</v>
          </cell>
          <cell r="E737">
            <v>0.16</v>
          </cell>
          <cell r="F737">
            <v>0</v>
          </cell>
          <cell r="G737">
            <v>0</v>
          </cell>
          <cell r="H737">
            <v>3.6</v>
          </cell>
          <cell r="I737">
            <v>7.2</v>
          </cell>
          <cell r="J737">
            <v>12</v>
          </cell>
        </row>
        <row r="738">
          <cell r="B738">
            <v>109660</v>
          </cell>
          <cell r="C738">
            <v>4.0953999999999997</v>
          </cell>
          <cell r="D738">
            <v>3.3832</v>
          </cell>
          <cell r="E738">
            <v>0.24030000000000001</v>
          </cell>
          <cell r="F738">
            <v>0.24010000000000001</v>
          </cell>
          <cell r="G738">
            <v>0.23180000000000001</v>
          </cell>
          <cell r="I738">
            <v>7.2</v>
          </cell>
          <cell r="J738">
            <v>12</v>
          </cell>
        </row>
        <row r="739">
          <cell r="B739">
            <v>106903</v>
          </cell>
          <cell r="C739">
            <v>10.222300000000001</v>
          </cell>
          <cell r="D739">
            <v>8.7718000000000007</v>
          </cell>
          <cell r="E739">
            <v>0.79249999999999998</v>
          </cell>
          <cell r="F739">
            <v>0.2722</v>
          </cell>
          <cell r="G739">
            <v>0.38590000000000002</v>
          </cell>
          <cell r="J739">
            <v>12</v>
          </cell>
        </row>
        <row r="741">
          <cell r="B741" t="str">
            <v>Evolução DEC Conjunto Raposo Tavares</v>
          </cell>
        </row>
        <row r="742">
          <cell r="B742" t="str">
            <v>CONSUM</v>
          </cell>
          <cell r="C742" t="str">
            <v>TOTAL</v>
          </cell>
          <cell r="D742" t="str">
            <v>NPROG</v>
          </cell>
          <cell r="E742" t="str">
            <v>PROG</v>
          </cell>
          <cell r="F742" t="str">
            <v>SUBT INT</v>
          </cell>
          <cell r="G742" t="str">
            <v>SUBT EXT</v>
          </cell>
          <cell r="H742" t="str">
            <v>Padrão Mensal = 5,4</v>
          </cell>
          <cell r="I742" t="str">
            <v>Padrão Trimestral = 10,8</v>
          </cell>
          <cell r="J742" t="str">
            <v>Padrão Anual = 18</v>
          </cell>
        </row>
        <row r="743">
          <cell r="B743">
            <v>28775</v>
          </cell>
          <cell r="C743">
            <v>1.0627</v>
          </cell>
          <cell r="D743">
            <v>1.0599000000000001</v>
          </cell>
          <cell r="E743">
            <v>2.8E-3</v>
          </cell>
          <cell r="F743">
            <v>0</v>
          </cell>
          <cell r="G743">
            <v>0</v>
          </cell>
          <cell r="H743">
            <v>5.4</v>
          </cell>
          <cell r="I743">
            <v>10.8</v>
          </cell>
          <cell r="J743">
            <v>18</v>
          </cell>
        </row>
        <row r="744">
          <cell r="B744">
            <v>28775</v>
          </cell>
          <cell r="C744">
            <v>0.82499999999999996</v>
          </cell>
          <cell r="D744">
            <v>0.82499999999999996</v>
          </cell>
          <cell r="E744">
            <v>0</v>
          </cell>
          <cell r="F744">
            <v>0</v>
          </cell>
          <cell r="G744">
            <v>0</v>
          </cell>
          <cell r="H744">
            <v>5.4</v>
          </cell>
          <cell r="I744">
            <v>10.8</v>
          </cell>
          <cell r="J744">
            <v>18</v>
          </cell>
        </row>
        <row r="745">
          <cell r="B745">
            <v>28775</v>
          </cell>
          <cell r="C745">
            <v>0.99050000000000005</v>
          </cell>
          <cell r="D745">
            <v>0.97019999999999995</v>
          </cell>
          <cell r="E745">
            <v>2.0400000000000001E-2</v>
          </cell>
          <cell r="F745">
            <v>0</v>
          </cell>
          <cell r="G745">
            <v>0</v>
          </cell>
          <cell r="H745">
            <v>5.4</v>
          </cell>
          <cell r="I745">
            <v>10.8</v>
          </cell>
          <cell r="J745">
            <v>18</v>
          </cell>
        </row>
        <row r="746">
          <cell r="B746">
            <v>28775</v>
          </cell>
          <cell r="C746">
            <v>2.8782000000000001</v>
          </cell>
          <cell r="D746">
            <v>2.8551000000000002</v>
          </cell>
          <cell r="E746">
            <v>2.3199999999999998E-2</v>
          </cell>
          <cell r="F746">
            <v>0</v>
          </cell>
          <cell r="G746">
            <v>0</v>
          </cell>
          <cell r="H746">
            <v>5.4</v>
          </cell>
          <cell r="I746">
            <v>10.8</v>
          </cell>
          <cell r="J746">
            <v>18</v>
          </cell>
        </row>
        <row r="747">
          <cell r="B747">
            <v>28775</v>
          </cell>
          <cell r="C747">
            <v>0.79559999999999997</v>
          </cell>
          <cell r="D747">
            <v>0.79200000000000004</v>
          </cell>
          <cell r="E747">
            <v>3.5999999999999999E-3</v>
          </cell>
          <cell r="F747">
            <v>0</v>
          </cell>
          <cell r="G747">
            <v>0</v>
          </cell>
          <cell r="H747">
            <v>5.4</v>
          </cell>
          <cell r="I747">
            <v>10.8</v>
          </cell>
          <cell r="J747">
            <v>18</v>
          </cell>
        </row>
        <row r="748">
          <cell r="B748">
            <v>28775</v>
          </cell>
          <cell r="C748">
            <v>0.3291</v>
          </cell>
          <cell r="D748">
            <v>0.29649999999999999</v>
          </cell>
          <cell r="E748">
            <v>0</v>
          </cell>
          <cell r="F748">
            <v>3.2599999999999997E-2</v>
          </cell>
          <cell r="G748">
            <v>0</v>
          </cell>
          <cell r="H748">
            <v>5.4</v>
          </cell>
          <cell r="I748">
            <v>10.8</v>
          </cell>
          <cell r="J748">
            <v>18</v>
          </cell>
        </row>
        <row r="749">
          <cell r="B749">
            <v>28775</v>
          </cell>
          <cell r="C749">
            <v>0.48020000000000002</v>
          </cell>
          <cell r="D749">
            <v>0.47070000000000001</v>
          </cell>
          <cell r="E749">
            <v>9.5999999999999992E-3</v>
          </cell>
          <cell r="F749">
            <v>0</v>
          </cell>
          <cell r="G749">
            <v>0</v>
          </cell>
          <cell r="H749">
            <v>5.4</v>
          </cell>
          <cell r="I749">
            <v>10.8</v>
          </cell>
          <cell r="J749">
            <v>18</v>
          </cell>
        </row>
        <row r="750">
          <cell r="B750">
            <v>28775</v>
          </cell>
          <cell r="C750">
            <v>1.6049</v>
          </cell>
          <cell r="D750">
            <v>1.5591999999999999</v>
          </cell>
          <cell r="E750">
            <v>1.32E-2</v>
          </cell>
          <cell r="F750">
            <v>3.2599999999999997E-2</v>
          </cell>
          <cell r="G750">
            <v>0</v>
          </cell>
          <cell r="H750">
            <v>5.4</v>
          </cell>
          <cell r="I750">
            <v>10.8</v>
          </cell>
          <cell r="J750">
            <v>18</v>
          </cell>
        </row>
        <row r="751">
          <cell r="B751">
            <v>28775</v>
          </cell>
          <cell r="C751">
            <v>0.3085</v>
          </cell>
          <cell r="D751">
            <v>0.30130000000000001</v>
          </cell>
          <cell r="E751">
            <v>7.1999999999999998E-3</v>
          </cell>
          <cell r="F751">
            <v>0</v>
          </cell>
          <cell r="G751">
            <v>0</v>
          </cell>
          <cell r="H751">
            <v>5.4</v>
          </cell>
          <cell r="I751">
            <v>10.8</v>
          </cell>
          <cell r="J751">
            <v>18</v>
          </cell>
        </row>
        <row r="752">
          <cell r="B752">
            <v>28775</v>
          </cell>
          <cell r="C752">
            <v>1.571</v>
          </cell>
          <cell r="D752">
            <v>1.5528999999999999</v>
          </cell>
          <cell r="E752">
            <v>1.8100000000000002E-2</v>
          </cell>
          <cell r="F752">
            <v>0</v>
          </cell>
          <cell r="G752">
            <v>0</v>
          </cell>
          <cell r="H752">
            <v>5.4</v>
          </cell>
          <cell r="I752">
            <v>10.8</v>
          </cell>
          <cell r="J752">
            <v>18</v>
          </cell>
        </row>
        <row r="753">
          <cell r="B753">
            <v>28775</v>
          </cell>
          <cell r="C753">
            <v>0.4627</v>
          </cell>
          <cell r="D753">
            <v>0.43419999999999997</v>
          </cell>
          <cell r="E753">
            <v>0</v>
          </cell>
          <cell r="F753">
            <v>2.8500000000000001E-2</v>
          </cell>
          <cell r="G753">
            <v>0</v>
          </cell>
          <cell r="H753">
            <v>5.4</v>
          </cell>
          <cell r="I753">
            <v>10.8</v>
          </cell>
          <cell r="J753">
            <v>18</v>
          </cell>
        </row>
        <row r="754">
          <cell r="B754">
            <v>28775</v>
          </cell>
          <cell r="C754">
            <v>2.3422000000000001</v>
          </cell>
          <cell r="D754">
            <v>2.2884000000000002</v>
          </cell>
          <cell r="E754">
            <v>2.53E-2</v>
          </cell>
          <cell r="F754">
            <v>2.8500000000000001E-2</v>
          </cell>
          <cell r="G754">
            <v>0</v>
          </cell>
          <cell r="H754">
            <v>5.4</v>
          </cell>
          <cell r="I754">
            <v>10.8</v>
          </cell>
          <cell r="J754">
            <v>18</v>
          </cell>
        </row>
        <row r="755">
          <cell r="B755">
            <v>28775</v>
          </cell>
          <cell r="C755">
            <v>0.10100000000000001</v>
          </cell>
          <cell r="D755">
            <v>9.5200000000000007E-2</v>
          </cell>
          <cell r="E755">
            <v>5.7999999999999996E-3</v>
          </cell>
          <cell r="F755">
            <v>0</v>
          </cell>
          <cell r="G755">
            <v>0</v>
          </cell>
          <cell r="H755">
            <v>5.4</v>
          </cell>
          <cell r="I755">
            <v>10.8</v>
          </cell>
          <cell r="J755">
            <v>18</v>
          </cell>
        </row>
        <row r="756">
          <cell r="B756">
            <v>28775</v>
          </cell>
          <cell r="C756">
            <v>0.26300000000000001</v>
          </cell>
          <cell r="D756">
            <v>0.26040000000000002</v>
          </cell>
          <cell r="E756">
            <v>2.7000000000000001E-3</v>
          </cell>
          <cell r="F756">
            <v>0</v>
          </cell>
          <cell r="G756">
            <v>0</v>
          </cell>
          <cell r="H756">
            <v>5.4</v>
          </cell>
          <cell r="I756">
            <v>10.8</v>
          </cell>
          <cell r="J756">
            <v>18</v>
          </cell>
        </row>
        <row r="757">
          <cell r="B757">
            <v>28775</v>
          </cell>
          <cell r="C757">
            <v>0.95650000000000002</v>
          </cell>
          <cell r="D757">
            <v>0.95399999999999996</v>
          </cell>
          <cell r="E757">
            <v>2.5000000000000001E-3</v>
          </cell>
          <cell r="F757">
            <v>0</v>
          </cell>
          <cell r="G757">
            <v>0</v>
          </cell>
          <cell r="H757">
            <v>5.4</v>
          </cell>
          <cell r="I757">
            <v>10.8</v>
          </cell>
          <cell r="J757">
            <v>18</v>
          </cell>
        </row>
        <row r="758">
          <cell r="B758">
            <v>28775</v>
          </cell>
          <cell r="C758">
            <v>1.3205</v>
          </cell>
          <cell r="D758">
            <v>1.3096000000000001</v>
          </cell>
          <cell r="E758">
            <v>1.0999999999999999E-2</v>
          </cell>
          <cell r="F758">
            <v>0</v>
          </cell>
          <cell r="G758">
            <v>0</v>
          </cell>
          <cell r="I758">
            <v>10.8</v>
          </cell>
          <cell r="J758">
            <v>18</v>
          </cell>
        </row>
        <row r="759">
          <cell r="B759">
            <v>28775</v>
          </cell>
          <cell r="C759">
            <v>8.1457999999999995</v>
          </cell>
          <cell r="D759">
            <v>8.0122999999999998</v>
          </cell>
          <cell r="E759">
            <v>7.2700000000000001E-2</v>
          </cell>
          <cell r="F759">
            <v>6.1100000000000002E-2</v>
          </cell>
          <cell r="G759">
            <v>0</v>
          </cell>
          <cell r="J759">
            <v>18</v>
          </cell>
        </row>
        <row r="761">
          <cell r="B761" t="str">
            <v>Evolução DEC Conjunto Rib. Pires - Rio G. da Serra</v>
          </cell>
        </row>
        <row r="762">
          <cell r="B762" t="str">
            <v>CONSUM</v>
          </cell>
          <cell r="C762" t="str">
            <v>TOTAL</v>
          </cell>
          <cell r="D762" t="str">
            <v>NPROG</v>
          </cell>
          <cell r="E762" t="str">
            <v>PROG</v>
          </cell>
          <cell r="F762" t="str">
            <v>SUBT INT</v>
          </cell>
          <cell r="G762" t="str">
            <v>SUBT EXT</v>
          </cell>
          <cell r="H762" t="str">
            <v>Padrão Mensal = 2,7</v>
          </cell>
          <cell r="I762" t="str">
            <v>Padrão Trimestral = 5,4</v>
          </cell>
          <cell r="J762" t="str">
            <v>Padrão Anual = 9</v>
          </cell>
        </row>
        <row r="763">
          <cell r="B763">
            <v>41478</v>
          </cell>
          <cell r="C763">
            <v>1.1935</v>
          </cell>
          <cell r="D763">
            <v>0.79369999999999996</v>
          </cell>
          <cell r="E763">
            <v>0.39979999999999999</v>
          </cell>
          <cell r="F763">
            <v>0</v>
          </cell>
          <cell r="G763">
            <v>0</v>
          </cell>
          <cell r="H763">
            <v>2.7</v>
          </cell>
          <cell r="I763">
            <v>5.4</v>
          </cell>
          <cell r="J763">
            <v>9</v>
          </cell>
        </row>
        <row r="764">
          <cell r="B764">
            <v>41478</v>
          </cell>
          <cell r="C764">
            <v>1.3866000000000001</v>
          </cell>
          <cell r="D764">
            <v>1.2113</v>
          </cell>
          <cell r="E764">
            <v>2.6200000000000001E-2</v>
          </cell>
          <cell r="F764">
            <v>0.14910000000000001</v>
          </cell>
          <cell r="G764">
            <v>0</v>
          </cell>
          <cell r="H764">
            <v>2.7</v>
          </cell>
          <cell r="I764">
            <v>5.4</v>
          </cell>
          <cell r="J764">
            <v>9</v>
          </cell>
        </row>
        <row r="765">
          <cell r="B765">
            <v>41478</v>
          </cell>
          <cell r="C765">
            <v>0.31119999999999998</v>
          </cell>
          <cell r="D765">
            <v>0.23980000000000001</v>
          </cell>
          <cell r="E765">
            <v>7.1400000000000005E-2</v>
          </cell>
          <cell r="F765">
            <v>0</v>
          </cell>
          <cell r="G765">
            <v>0</v>
          </cell>
          <cell r="H765">
            <v>2.7</v>
          </cell>
          <cell r="I765">
            <v>5.4</v>
          </cell>
          <cell r="J765">
            <v>9</v>
          </cell>
        </row>
        <row r="766">
          <cell r="B766">
            <v>41478</v>
          </cell>
          <cell r="C766">
            <v>2.8913000000000002</v>
          </cell>
          <cell r="D766">
            <v>2.2448000000000001</v>
          </cell>
          <cell r="E766">
            <v>0.49740000000000001</v>
          </cell>
          <cell r="F766">
            <v>0.14910000000000001</v>
          </cell>
          <cell r="G766">
            <v>0</v>
          </cell>
          <cell r="H766">
            <v>2.7</v>
          </cell>
          <cell r="I766">
            <v>5.4</v>
          </cell>
          <cell r="J766">
            <v>9</v>
          </cell>
        </row>
        <row r="767">
          <cell r="B767">
            <v>41408</v>
          </cell>
          <cell r="C767">
            <v>0.25</v>
          </cell>
          <cell r="D767">
            <v>0.2079</v>
          </cell>
          <cell r="E767">
            <v>4.2099999999999999E-2</v>
          </cell>
          <cell r="F767">
            <v>0</v>
          </cell>
          <cell r="G767">
            <v>0</v>
          </cell>
          <cell r="H767">
            <v>2.7</v>
          </cell>
          <cell r="I767">
            <v>5.4</v>
          </cell>
          <cell r="J767">
            <v>9</v>
          </cell>
        </row>
        <row r="768">
          <cell r="B768">
            <v>41407</v>
          </cell>
          <cell r="C768">
            <v>0.55740000000000001</v>
          </cell>
          <cell r="D768">
            <v>0.48249999999999998</v>
          </cell>
          <cell r="E768">
            <v>7.4899999999999994E-2</v>
          </cell>
          <cell r="F768">
            <v>0</v>
          </cell>
          <cell r="G768">
            <v>0</v>
          </cell>
          <cell r="H768">
            <v>2.7</v>
          </cell>
          <cell r="I768">
            <v>5.4</v>
          </cell>
          <cell r="J768">
            <v>9</v>
          </cell>
        </row>
        <row r="769">
          <cell r="B769">
            <v>41414</v>
          </cell>
          <cell r="C769">
            <v>0.33700000000000002</v>
          </cell>
          <cell r="D769">
            <v>0.26269999999999999</v>
          </cell>
          <cell r="E769">
            <v>7.4200000000000002E-2</v>
          </cell>
          <cell r="F769">
            <v>0</v>
          </cell>
          <cell r="G769">
            <v>0</v>
          </cell>
          <cell r="H769">
            <v>2.7</v>
          </cell>
          <cell r="I769">
            <v>5.4</v>
          </cell>
          <cell r="J769">
            <v>9</v>
          </cell>
        </row>
        <row r="770">
          <cell r="B770">
            <v>41410</v>
          </cell>
          <cell r="C770">
            <v>1.1444000000000001</v>
          </cell>
          <cell r="D770">
            <v>0.95309999999999995</v>
          </cell>
          <cell r="E770">
            <v>0.19120000000000001</v>
          </cell>
          <cell r="F770">
            <v>0</v>
          </cell>
          <cell r="G770">
            <v>0</v>
          </cell>
          <cell r="H770">
            <v>2.7</v>
          </cell>
          <cell r="I770">
            <v>5.4</v>
          </cell>
          <cell r="J770">
            <v>9</v>
          </cell>
        </row>
        <row r="771">
          <cell r="B771">
            <v>42104</v>
          </cell>
          <cell r="C771">
            <v>0.68789999999999996</v>
          </cell>
          <cell r="D771">
            <v>0.56850000000000001</v>
          </cell>
          <cell r="E771">
            <v>0.11940000000000001</v>
          </cell>
          <cell r="F771">
            <v>0</v>
          </cell>
          <cell r="G771">
            <v>0</v>
          </cell>
          <cell r="H771">
            <v>2.7</v>
          </cell>
          <cell r="I771">
            <v>5.4</v>
          </cell>
          <cell r="J771">
            <v>9</v>
          </cell>
        </row>
        <row r="772">
          <cell r="B772">
            <v>42087</v>
          </cell>
          <cell r="C772">
            <v>0.51359999999999995</v>
          </cell>
          <cell r="D772">
            <v>0.48159999999999997</v>
          </cell>
          <cell r="E772">
            <v>3.2000000000000001E-2</v>
          </cell>
          <cell r="F772">
            <v>0</v>
          </cell>
          <cell r="G772">
            <v>0</v>
          </cell>
          <cell r="H772">
            <v>2.7</v>
          </cell>
          <cell r="I772">
            <v>5.4</v>
          </cell>
          <cell r="J772">
            <v>9</v>
          </cell>
        </row>
        <row r="773">
          <cell r="B773">
            <v>42083</v>
          </cell>
          <cell r="C773">
            <v>1.1937</v>
          </cell>
          <cell r="D773">
            <v>1.1460999999999999</v>
          </cell>
          <cell r="E773">
            <v>4.7500000000000001E-2</v>
          </cell>
          <cell r="F773">
            <v>1E-4</v>
          </cell>
          <cell r="G773">
            <v>0</v>
          </cell>
          <cell r="H773">
            <v>2.7</v>
          </cell>
          <cell r="I773">
            <v>5.4</v>
          </cell>
          <cell r="J773">
            <v>9</v>
          </cell>
        </row>
        <row r="774">
          <cell r="B774">
            <v>42091</v>
          </cell>
          <cell r="C774">
            <v>2.3950999999999998</v>
          </cell>
          <cell r="D774">
            <v>2.1960999999999999</v>
          </cell>
          <cell r="E774">
            <v>0.19889999999999999</v>
          </cell>
          <cell r="F774">
            <v>1E-4</v>
          </cell>
          <cell r="G774">
            <v>0</v>
          </cell>
          <cell r="H774">
            <v>2.7</v>
          </cell>
          <cell r="I774">
            <v>5.4</v>
          </cell>
          <cell r="J774">
            <v>9</v>
          </cell>
        </row>
        <row r="775">
          <cell r="B775">
            <v>42138</v>
          </cell>
          <cell r="C775">
            <v>2.4456000000000002</v>
          </cell>
          <cell r="D775">
            <v>2.3690000000000002</v>
          </cell>
          <cell r="E775">
            <v>7.6600000000000001E-2</v>
          </cell>
          <cell r="F775">
            <v>0</v>
          </cell>
          <cell r="G775">
            <v>0</v>
          </cell>
          <cell r="H775">
            <v>2.7</v>
          </cell>
          <cell r="I775">
            <v>5.4</v>
          </cell>
          <cell r="J775">
            <v>9</v>
          </cell>
        </row>
        <row r="776">
          <cell r="B776">
            <v>42138</v>
          </cell>
          <cell r="C776">
            <v>0.64980000000000004</v>
          </cell>
          <cell r="D776">
            <v>0.29730000000000001</v>
          </cell>
          <cell r="E776">
            <v>5.2600000000000001E-2</v>
          </cell>
          <cell r="F776">
            <v>6.9999999999999999E-4</v>
          </cell>
          <cell r="G776">
            <v>0.29920000000000002</v>
          </cell>
          <cell r="H776">
            <v>2.7</v>
          </cell>
          <cell r="I776">
            <v>5.4</v>
          </cell>
          <cell r="J776">
            <v>9</v>
          </cell>
        </row>
        <row r="777">
          <cell r="B777">
            <v>42635</v>
          </cell>
          <cell r="C777">
            <v>1.6566000000000001</v>
          </cell>
          <cell r="D777">
            <v>1.3886000000000001</v>
          </cell>
          <cell r="E777">
            <v>0.26800000000000002</v>
          </cell>
          <cell r="F777">
            <v>0</v>
          </cell>
          <cell r="G777">
            <v>0</v>
          </cell>
          <cell r="H777">
            <v>2.7</v>
          </cell>
          <cell r="I777">
            <v>5.4</v>
          </cell>
          <cell r="J777">
            <v>9</v>
          </cell>
        </row>
        <row r="778">
          <cell r="B778">
            <v>42304</v>
          </cell>
          <cell r="C778">
            <v>4.7527999999999997</v>
          </cell>
          <cell r="D778">
            <v>4.0552999999999999</v>
          </cell>
          <cell r="E778">
            <v>0.39879999999999999</v>
          </cell>
          <cell r="F778">
            <v>6.9999999999999999E-4</v>
          </cell>
          <cell r="G778">
            <v>0.29799999999999999</v>
          </cell>
          <cell r="I778">
            <v>5.4</v>
          </cell>
          <cell r="J778">
            <v>9</v>
          </cell>
        </row>
        <row r="779">
          <cell r="B779">
            <v>41821</v>
          </cell>
          <cell r="C779">
            <v>11.218999999999999</v>
          </cell>
          <cell r="D779">
            <v>9.4824999999999999</v>
          </cell>
          <cell r="E779">
            <v>1.2862</v>
          </cell>
          <cell r="F779">
            <v>0.1487</v>
          </cell>
          <cell r="G779">
            <v>0.30149999999999999</v>
          </cell>
          <cell r="J779">
            <v>9</v>
          </cell>
        </row>
        <row r="781">
          <cell r="B781" t="str">
            <v>Evolução DEC Conjunto Rio Bonito</v>
          </cell>
        </row>
        <row r="782">
          <cell r="B782" t="str">
            <v>CONSUM</v>
          </cell>
          <cell r="C782" t="str">
            <v>TOTAL</v>
          </cell>
          <cell r="D782" t="str">
            <v>NPROG</v>
          </cell>
          <cell r="E782" t="str">
            <v>PROG</v>
          </cell>
          <cell r="F782" t="str">
            <v>SUBT INT</v>
          </cell>
          <cell r="G782" t="str">
            <v>SUBT EXT</v>
          </cell>
          <cell r="H782" t="str">
            <v>Padrão Mensal = 7,5</v>
          </cell>
          <cell r="I782" t="str">
            <v>Padrão Trimestral = 15</v>
          </cell>
          <cell r="J782" t="str">
            <v>Padrão Anual = 25</v>
          </cell>
        </row>
        <row r="783">
          <cell r="B783">
            <v>86426</v>
          </cell>
          <cell r="C783">
            <v>0.53169999999999995</v>
          </cell>
          <cell r="D783">
            <v>0.43940000000000001</v>
          </cell>
          <cell r="E783">
            <v>9.2299999999999993E-2</v>
          </cell>
          <cell r="F783">
            <v>0</v>
          </cell>
          <cell r="G783">
            <v>0</v>
          </cell>
          <cell r="H783">
            <v>7.5</v>
          </cell>
          <cell r="I783">
            <v>15</v>
          </cell>
          <cell r="J783">
            <v>25</v>
          </cell>
        </row>
        <row r="784">
          <cell r="B784">
            <v>86426</v>
          </cell>
          <cell r="C784">
            <v>0.49480000000000002</v>
          </cell>
          <cell r="D784">
            <v>0.36870000000000003</v>
          </cell>
          <cell r="E784">
            <v>0.12609999999999999</v>
          </cell>
          <cell r="F784">
            <v>0</v>
          </cell>
          <cell r="G784">
            <v>0</v>
          </cell>
          <cell r="H784">
            <v>7.5</v>
          </cell>
          <cell r="I784">
            <v>15</v>
          </cell>
          <cell r="J784">
            <v>25</v>
          </cell>
        </row>
        <row r="785">
          <cell r="B785">
            <v>93222</v>
          </cell>
          <cell r="C785">
            <v>0.63229999999999997</v>
          </cell>
          <cell r="D785">
            <v>0.4839</v>
          </cell>
          <cell r="E785">
            <v>0.14849999999999999</v>
          </cell>
          <cell r="F785">
            <v>0</v>
          </cell>
          <cell r="G785">
            <v>0</v>
          </cell>
          <cell r="H785">
            <v>7.5</v>
          </cell>
          <cell r="I785">
            <v>15</v>
          </cell>
          <cell r="J785">
            <v>25</v>
          </cell>
        </row>
        <row r="786">
          <cell r="B786">
            <v>88691</v>
          </cell>
          <cell r="C786">
            <v>1.6649</v>
          </cell>
          <cell r="D786">
            <v>1.2961</v>
          </cell>
          <cell r="E786">
            <v>0.36890000000000001</v>
          </cell>
          <cell r="F786">
            <v>0</v>
          </cell>
          <cell r="G786">
            <v>0</v>
          </cell>
          <cell r="H786">
            <v>7.5</v>
          </cell>
          <cell r="I786">
            <v>15</v>
          </cell>
          <cell r="J786">
            <v>25</v>
          </cell>
        </row>
        <row r="787">
          <cell r="B787">
            <v>93173</v>
          </cell>
          <cell r="C787">
            <v>1.05</v>
          </cell>
          <cell r="D787">
            <v>0.9214</v>
          </cell>
          <cell r="E787">
            <v>0.1285</v>
          </cell>
          <cell r="F787">
            <v>0</v>
          </cell>
          <cell r="G787">
            <v>0</v>
          </cell>
          <cell r="H787">
            <v>7.5</v>
          </cell>
          <cell r="I787">
            <v>15</v>
          </cell>
          <cell r="J787">
            <v>25</v>
          </cell>
        </row>
        <row r="788">
          <cell r="B788">
            <v>93175</v>
          </cell>
          <cell r="C788">
            <v>1.1307</v>
          </cell>
          <cell r="D788">
            <v>0.76349999999999996</v>
          </cell>
          <cell r="E788">
            <v>0.36720000000000003</v>
          </cell>
          <cell r="F788">
            <v>0</v>
          </cell>
          <cell r="G788">
            <v>0</v>
          </cell>
          <cell r="H788">
            <v>7.5</v>
          </cell>
          <cell r="I788">
            <v>15</v>
          </cell>
          <cell r="J788">
            <v>25</v>
          </cell>
        </row>
        <row r="789">
          <cell r="B789">
            <v>93168</v>
          </cell>
          <cell r="C789">
            <v>1.1697</v>
          </cell>
          <cell r="D789">
            <v>1.0907</v>
          </cell>
          <cell r="E789">
            <v>6.3700000000000007E-2</v>
          </cell>
          <cell r="F789">
            <v>1.52E-2</v>
          </cell>
          <cell r="G789">
            <v>0</v>
          </cell>
          <cell r="H789">
            <v>7.5</v>
          </cell>
          <cell r="I789">
            <v>15</v>
          </cell>
          <cell r="J789">
            <v>25</v>
          </cell>
        </row>
        <row r="790">
          <cell r="B790">
            <v>93172</v>
          </cell>
          <cell r="C790">
            <v>3.3504</v>
          </cell>
          <cell r="D790">
            <v>2.7755999999999998</v>
          </cell>
          <cell r="E790">
            <v>0.55940000000000001</v>
          </cell>
          <cell r="F790">
            <v>1.52E-2</v>
          </cell>
          <cell r="G790">
            <v>0</v>
          </cell>
          <cell r="H790">
            <v>7.5</v>
          </cell>
          <cell r="I790">
            <v>15</v>
          </cell>
          <cell r="J790">
            <v>25</v>
          </cell>
        </row>
        <row r="791">
          <cell r="B791">
            <v>96755</v>
          </cell>
          <cell r="C791">
            <v>1.3573999999999999</v>
          </cell>
          <cell r="D791">
            <v>0.98060000000000003</v>
          </cell>
          <cell r="E791">
            <v>0.37680000000000002</v>
          </cell>
          <cell r="F791">
            <v>0</v>
          </cell>
          <cell r="G791">
            <v>0</v>
          </cell>
          <cell r="H791">
            <v>7.5</v>
          </cell>
          <cell r="I791">
            <v>15</v>
          </cell>
          <cell r="J791">
            <v>25</v>
          </cell>
        </row>
        <row r="792">
          <cell r="B792">
            <v>96588</v>
          </cell>
          <cell r="C792">
            <v>0.64549999999999996</v>
          </cell>
          <cell r="D792">
            <v>0.32129999999999997</v>
          </cell>
          <cell r="E792">
            <v>0.32419999999999999</v>
          </cell>
          <cell r="F792">
            <v>0</v>
          </cell>
          <cell r="G792">
            <v>0</v>
          </cell>
          <cell r="H792">
            <v>7.5</v>
          </cell>
          <cell r="I792">
            <v>15</v>
          </cell>
          <cell r="J792">
            <v>25</v>
          </cell>
        </row>
        <row r="793">
          <cell r="B793">
            <v>96570</v>
          </cell>
          <cell r="C793">
            <v>1.3017000000000001</v>
          </cell>
          <cell r="D793">
            <v>0.99329999999999996</v>
          </cell>
          <cell r="E793">
            <v>0.3085</v>
          </cell>
          <cell r="F793">
            <v>0</v>
          </cell>
          <cell r="G793">
            <v>0</v>
          </cell>
          <cell r="H793">
            <v>7.5</v>
          </cell>
          <cell r="I793">
            <v>15</v>
          </cell>
          <cell r="J793">
            <v>25</v>
          </cell>
        </row>
        <row r="794">
          <cell r="B794">
            <v>96638</v>
          </cell>
          <cell r="C794">
            <v>3.3050000000000002</v>
          </cell>
          <cell r="D794">
            <v>2.2955000000000001</v>
          </cell>
          <cell r="E794">
            <v>1.0096000000000001</v>
          </cell>
          <cell r="F794">
            <v>0</v>
          </cell>
          <cell r="G794">
            <v>0</v>
          </cell>
          <cell r="H794">
            <v>7.5</v>
          </cell>
          <cell r="I794">
            <v>15</v>
          </cell>
          <cell r="J794">
            <v>25</v>
          </cell>
        </row>
        <row r="795">
          <cell r="B795">
            <v>96738</v>
          </cell>
          <cell r="C795">
            <v>1.2997000000000001</v>
          </cell>
          <cell r="D795">
            <v>0.82389999999999997</v>
          </cell>
          <cell r="E795">
            <v>2.3199999999999998E-2</v>
          </cell>
          <cell r="F795">
            <v>0.45250000000000001</v>
          </cell>
          <cell r="G795">
            <v>0</v>
          </cell>
          <cell r="H795">
            <v>7.5</v>
          </cell>
          <cell r="I795">
            <v>15</v>
          </cell>
          <cell r="J795">
            <v>25</v>
          </cell>
        </row>
        <row r="796">
          <cell r="B796">
            <v>96736</v>
          </cell>
          <cell r="C796">
            <v>0.85760000000000003</v>
          </cell>
          <cell r="D796">
            <v>0.65239999999999998</v>
          </cell>
          <cell r="E796">
            <v>4.5199999999999997E-2</v>
          </cell>
          <cell r="F796">
            <v>0.16009999999999999</v>
          </cell>
          <cell r="G796">
            <v>0</v>
          </cell>
          <cell r="H796">
            <v>7.5</v>
          </cell>
          <cell r="I796">
            <v>15</v>
          </cell>
          <cell r="J796">
            <v>25</v>
          </cell>
        </row>
        <row r="797">
          <cell r="B797">
            <v>98124</v>
          </cell>
          <cell r="C797">
            <v>0.96319999999999995</v>
          </cell>
          <cell r="D797">
            <v>0.93049999999999999</v>
          </cell>
          <cell r="E797">
            <v>3.27E-2</v>
          </cell>
          <cell r="F797">
            <v>0</v>
          </cell>
          <cell r="G797">
            <v>0</v>
          </cell>
          <cell r="H797">
            <v>7.5</v>
          </cell>
          <cell r="I797">
            <v>15</v>
          </cell>
          <cell r="J797">
            <v>25</v>
          </cell>
        </row>
        <row r="798">
          <cell r="B798">
            <v>97199</v>
          </cell>
          <cell r="C798">
            <v>3.1194000000000002</v>
          </cell>
          <cell r="D798">
            <v>2.4085999999999999</v>
          </cell>
          <cell r="E798">
            <v>0.1011</v>
          </cell>
          <cell r="F798">
            <v>0.60970000000000002</v>
          </cell>
          <cell r="G798">
            <v>0</v>
          </cell>
          <cell r="I798">
            <v>15</v>
          </cell>
          <cell r="J798">
            <v>25</v>
          </cell>
        </row>
        <row r="799">
          <cell r="B799">
            <v>93925</v>
          </cell>
          <cell r="C799">
            <v>11.5243</v>
          </cell>
          <cell r="D799">
            <v>8.8315999999999999</v>
          </cell>
          <cell r="E799">
            <v>2.0466000000000002</v>
          </cell>
          <cell r="F799">
            <v>0.64600000000000002</v>
          </cell>
          <cell r="G799">
            <v>0</v>
          </cell>
          <cell r="J799">
            <v>25</v>
          </cell>
        </row>
        <row r="801">
          <cell r="B801" t="str">
            <v>Evolução DEC Conjunto Santana</v>
          </cell>
        </row>
        <row r="802">
          <cell r="B802" t="str">
            <v>CONSUM</v>
          </cell>
          <cell r="C802" t="str">
            <v>TOTAL</v>
          </cell>
          <cell r="D802" t="str">
            <v>NPROG</v>
          </cell>
          <cell r="E802" t="str">
            <v>PROG</v>
          </cell>
          <cell r="F802" t="str">
            <v>SUBT INT</v>
          </cell>
          <cell r="G802" t="str">
            <v>SUBT EXT</v>
          </cell>
          <cell r="H802" t="str">
            <v>Padrão Mensal = 2,5</v>
          </cell>
          <cell r="I802" t="str">
            <v>Padrão Trimestral = 4,2</v>
          </cell>
          <cell r="J802" t="str">
            <v>Padrão Anual = 7</v>
          </cell>
        </row>
        <row r="803">
          <cell r="B803">
            <v>95256</v>
          </cell>
          <cell r="C803">
            <v>0.35470000000000002</v>
          </cell>
          <cell r="D803">
            <v>0.21049999999999999</v>
          </cell>
          <cell r="E803">
            <v>0.1431</v>
          </cell>
          <cell r="F803">
            <v>1.1999999999999999E-3</v>
          </cell>
          <cell r="G803">
            <v>0</v>
          </cell>
          <cell r="H803">
            <v>2.5</v>
          </cell>
          <cell r="I803">
            <v>4.2</v>
          </cell>
          <cell r="J803">
            <v>7</v>
          </cell>
        </row>
        <row r="804">
          <cell r="B804">
            <v>95268</v>
          </cell>
          <cell r="C804">
            <v>0.44840000000000002</v>
          </cell>
          <cell r="D804">
            <v>0.25280000000000002</v>
          </cell>
          <cell r="E804">
            <v>6.0499999999999998E-2</v>
          </cell>
          <cell r="F804">
            <v>0.1351</v>
          </cell>
          <cell r="G804">
            <v>0</v>
          </cell>
          <cell r="H804">
            <v>2.5</v>
          </cell>
          <cell r="I804">
            <v>4.2</v>
          </cell>
          <cell r="J804">
            <v>7</v>
          </cell>
        </row>
        <row r="805">
          <cell r="B805">
            <v>95015</v>
          </cell>
          <cell r="C805">
            <v>1.1251</v>
          </cell>
          <cell r="D805">
            <v>0.25109999999999999</v>
          </cell>
          <cell r="E805">
            <v>0.53900000000000003</v>
          </cell>
          <cell r="F805">
            <v>0</v>
          </cell>
          <cell r="G805">
            <v>0.33500000000000002</v>
          </cell>
          <cell r="H805">
            <v>2.5</v>
          </cell>
          <cell r="I805">
            <v>4.2</v>
          </cell>
          <cell r="J805">
            <v>7</v>
          </cell>
        </row>
        <row r="806">
          <cell r="B806">
            <v>95180</v>
          </cell>
          <cell r="C806">
            <v>1.9269000000000001</v>
          </cell>
          <cell r="D806">
            <v>0.71440000000000003</v>
          </cell>
          <cell r="E806">
            <v>0.74180000000000001</v>
          </cell>
          <cell r="F806">
            <v>0.13639999999999999</v>
          </cell>
          <cell r="G806">
            <v>0.33439999999999998</v>
          </cell>
          <cell r="H806">
            <v>2.5</v>
          </cell>
          <cell r="I806">
            <v>4.2</v>
          </cell>
          <cell r="J806">
            <v>7</v>
          </cell>
        </row>
        <row r="807">
          <cell r="B807">
            <v>95015</v>
          </cell>
          <cell r="C807">
            <v>0.24779999999999999</v>
          </cell>
          <cell r="D807">
            <v>0.1434</v>
          </cell>
          <cell r="E807">
            <v>0.1043</v>
          </cell>
          <cell r="F807">
            <v>2.0000000000000001E-4</v>
          </cell>
          <cell r="G807">
            <v>0</v>
          </cell>
          <cell r="H807">
            <v>2.5</v>
          </cell>
          <cell r="I807">
            <v>4.2</v>
          </cell>
          <cell r="J807">
            <v>7</v>
          </cell>
        </row>
        <row r="808">
          <cell r="B808">
            <v>95016</v>
          </cell>
          <cell r="C808">
            <v>0.1028</v>
          </cell>
          <cell r="D808">
            <v>9.4E-2</v>
          </cell>
          <cell r="E808">
            <v>8.8000000000000005E-3</v>
          </cell>
          <cell r="F808">
            <v>0</v>
          </cell>
          <cell r="G808">
            <v>0</v>
          </cell>
          <cell r="H808">
            <v>2.5</v>
          </cell>
          <cell r="I808">
            <v>4.2</v>
          </cell>
          <cell r="J808">
            <v>7</v>
          </cell>
        </row>
        <row r="809">
          <cell r="B809">
            <v>95024</v>
          </cell>
          <cell r="C809">
            <v>5.3800000000000001E-2</v>
          </cell>
          <cell r="D809">
            <v>4.1799999999999997E-2</v>
          </cell>
          <cell r="E809">
            <v>1.0800000000000001E-2</v>
          </cell>
          <cell r="F809">
            <v>1.2999999999999999E-3</v>
          </cell>
          <cell r="G809">
            <v>0</v>
          </cell>
          <cell r="H809">
            <v>2.5</v>
          </cell>
          <cell r="I809">
            <v>4.2</v>
          </cell>
          <cell r="J809">
            <v>7</v>
          </cell>
        </row>
        <row r="810">
          <cell r="B810">
            <v>95018</v>
          </cell>
          <cell r="C810">
            <v>0.40439999999999998</v>
          </cell>
          <cell r="D810">
            <v>0.2792</v>
          </cell>
          <cell r="E810">
            <v>0.1239</v>
          </cell>
          <cell r="F810">
            <v>1.5E-3</v>
          </cell>
          <cell r="G810">
            <v>0</v>
          </cell>
          <cell r="H810">
            <v>2.5</v>
          </cell>
          <cell r="I810">
            <v>4.2</v>
          </cell>
          <cell r="J810">
            <v>7</v>
          </cell>
        </row>
        <row r="811">
          <cell r="B811">
            <v>95853</v>
          </cell>
          <cell r="C811">
            <v>0.35780000000000001</v>
          </cell>
          <cell r="D811">
            <v>0.30909999999999999</v>
          </cell>
          <cell r="E811">
            <v>2.8500000000000001E-2</v>
          </cell>
          <cell r="F811">
            <v>1.8599999999999998E-2</v>
          </cell>
          <cell r="G811">
            <v>1.6000000000000001E-3</v>
          </cell>
          <cell r="H811">
            <v>2.5</v>
          </cell>
          <cell r="I811">
            <v>4.2</v>
          </cell>
          <cell r="J811">
            <v>7</v>
          </cell>
        </row>
        <row r="812">
          <cell r="B812">
            <v>95847</v>
          </cell>
          <cell r="C812">
            <v>0.13059999999999999</v>
          </cell>
          <cell r="D812">
            <v>0.1002</v>
          </cell>
          <cell r="E812">
            <v>1.4200000000000001E-2</v>
          </cell>
          <cell r="F812">
            <v>1.6199999999999999E-2</v>
          </cell>
          <cell r="G812">
            <v>0</v>
          </cell>
          <cell r="H812">
            <v>2.5</v>
          </cell>
          <cell r="I812">
            <v>4.2</v>
          </cell>
          <cell r="J812">
            <v>7</v>
          </cell>
        </row>
        <row r="813">
          <cell r="B813">
            <v>95674</v>
          </cell>
          <cell r="C813">
            <v>0.13969999999999999</v>
          </cell>
          <cell r="D813">
            <v>9.01E-2</v>
          </cell>
          <cell r="E813">
            <v>4.9399999999999999E-2</v>
          </cell>
          <cell r="F813">
            <v>2.0000000000000001E-4</v>
          </cell>
          <cell r="G813">
            <v>0</v>
          </cell>
          <cell r="H813">
            <v>2.5</v>
          </cell>
          <cell r="I813">
            <v>4.2</v>
          </cell>
          <cell r="J813">
            <v>7</v>
          </cell>
        </row>
        <row r="814">
          <cell r="B814">
            <v>95791</v>
          </cell>
          <cell r="C814">
            <v>0.62819999999999998</v>
          </cell>
          <cell r="D814">
            <v>0.4995</v>
          </cell>
          <cell r="E814">
            <v>9.2100000000000001E-2</v>
          </cell>
          <cell r="F814">
            <v>3.5000000000000003E-2</v>
          </cell>
          <cell r="G814">
            <v>1.6000000000000001E-3</v>
          </cell>
          <cell r="H814">
            <v>2.5</v>
          </cell>
          <cell r="I814">
            <v>4.2</v>
          </cell>
          <cell r="J814">
            <v>7</v>
          </cell>
        </row>
        <row r="815">
          <cell r="B815">
            <v>95889</v>
          </cell>
          <cell r="C815">
            <v>0.2437</v>
          </cell>
          <cell r="D815">
            <v>0.16539999999999999</v>
          </cell>
          <cell r="E815">
            <v>2.9899999999999999E-2</v>
          </cell>
          <cell r="F815">
            <v>3.27E-2</v>
          </cell>
          <cell r="G815">
            <v>1.5599999999999999E-2</v>
          </cell>
          <cell r="H815">
            <v>2.5</v>
          </cell>
          <cell r="I815">
            <v>4.2</v>
          </cell>
          <cell r="J815">
            <v>7</v>
          </cell>
        </row>
        <row r="816">
          <cell r="B816">
            <v>95884</v>
          </cell>
          <cell r="C816">
            <v>0.16</v>
          </cell>
          <cell r="D816">
            <v>0.12509999999999999</v>
          </cell>
          <cell r="E816">
            <v>3.49E-2</v>
          </cell>
          <cell r="F816">
            <v>0</v>
          </cell>
          <cell r="G816">
            <v>0</v>
          </cell>
          <cell r="H816">
            <v>2.5</v>
          </cell>
          <cell r="I816">
            <v>4.2</v>
          </cell>
          <cell r="J816">
            <v>7</v>
          </cell>
        </row>
        <row r="817">
          <cell r="B817">
            <v>96515</v>
          </cell>
          <cell r="C817">
            <v>0.50190000000000001</v>
          </cell>
          <cell r="D817">
            <v>0.312</v>
          </cell>
          <cell r="E817">
            <v>4.4200000000000003E-2</v>
          </cell>
          <cell r="F817">
            <v>0</v>
          </cell>
          <cell r="G817">
            <v>0.1457</v>
          </cell>
          <cell r="H817">
            <v>2.5</v>
          </cell>
          <cell r="I817">
            <v>4.2</v>
          </cell>
          <cell r="J817">
            <v>7</v>
          </cell>
        </row>
        <row r="818">
          <cell r="B818">
            <v>96096</v>
          </cell>
          <cell r="C818">
            <v>0.90690000000000004</v>
          </cell>
          <cell r="D818">
            <v>0.60319999999999996</v>
          </cell>
          <cell r="E818">
            <v>0.1091</v>
          </cell>
          <cell r="F818">
            <v>3.2599999999999997E-2</v>
          </cell>
          <cell r="G818">
            <v>0.16189999999999999</v>
          </cell>
          <cell r="I818">
            <v>4.2</v>
          </cell>
          <cell r="J818">
            <v>7</v>
          </cell>
        </row>
        <row r="819">
          <cell r="B819">
            <v>95521</v>
          </cell>
          <cell r="C819">
            <v>3.8647</v>
          </cell>
          <cell r="D819">
            <v>2.0973999999999999</v>
          </cell>
          <cell r="E819">
            <v>1.0645</v>
          </cell>
          <cell r="F819">
            <v>0.2054</v>
          </cell>
          <cell r="G819">
            <v>0.49769999999999998</v>
          </cell>
          <cell r="J819">
            <v>7</v>
          </cell>
        </row>
        <row r="821">
          <cell r="B821" t="str">
            <v>Evolução DEC Conjunto Santo Amaro</v>
          </cell>
        </row>
        <row r="822">
          <cell r="B822" t="str">
            <v>CONSUM</v>
          </cell>
          <cell r="C822" t="str">
            <v>TOTAL</v>
          </cell>
          <cell r="D822" t="str">
            <v>NPROG</v>
          </cell>
          <cell r="E822" t="str">
            <v>PROG</v>
          </cell>
          <cell r="F822" t="str">
            <v>SUBT INT</v>
          </cell>
          <cell r="G822" t="str">
            <v>SUBT EXT</v>
          </cell>
          <cell r="H822" t="str">
            <v>Padrão Mensal = 3,9</v>
          </cell>
          <cell r="I822" t="str">
            <v>Padrão Trimestral = 7,8</v>
          </cell>
          <cell r="J822" t="str">
            <v>Padrão Anual = 13</v>
          </cell>
        </row>
        <row r="823">
          <cell r="B823">
            <v>173553</v>
          </cell>
          <cell r="C823">
            <v>1.1393</v>
          </cell>
          <cell r="D823">
            <v>1.0007999999999999</v>
          </cell>
          <cell r="E823">
            <v>0.13789999999999999</v>
          </cell>
          <cell r="F823">
            <v>5.0000000000000001E-4</v>
          </cell>
          <cell r="G823">
            <v>0</v>
          </cell>
          <cell r="H823">
            <v>3.9</v>
          </cell>
          <cell r="I823">
            <v>7.8</v>
          </cell>
          <cell r="J823">
            <v>13</v>
          </cell>
        </row>
        <row r="824">
          <cell r="B824">
            <v>173294</v>
          </cell>
          <cell r="C824">
            <v>0.64159999999999995</v>
          </cell>
          <cell r="D824">
            <v>0.51900000000000002</v>
          </cell>
          <cell r="E824">
            <v>0.1217</v>
          </cell>
          <cell r="F824">
            <v>8.9999999999999998E-4</v>
          </cell>
          <cell r="G824">
            <v>0</v>
          </cell>
          <cell r="H824">
            <v>3.9</v>
          </cell>
          <cell r="I824">
            <v>7.8</v>
          </cell>
          <cell r="J824">
            <v>13</v>
          </cell>
        </row>
        <row r="825">
          <cell r="B825">
            <v>173214</v>
          </cell>
          <cell r="C825">
            <v>1.7535000000000001</v>
          </cell>
          <cell r="D825">
            <v>1.6274999999999999</v>
          </cell>
          <cell r="E825">
            <v>5.7299999999999997E-2</v>
          </cell>
          <cell r="F825">
            <v>1E-4</v>
          </cell>
          <cell r="G825">
            <v>6.8599999999999994E-2</v>
          </cell>
          <cell r="H825">
            <v>3.9</v>
          </cell>
          <cell r="I825">
            <v>7.8</v>
          </cell>
          <cell r="J825">
            <v>13</v>
          </cell>
        </row>
        <row r="826">
          <cell r="B826">
            <v>173354</v>
          </cell>
          <cell r="C826">
            <v>3.5341</v>
          </cell>
          <cell r="D826">
            <v>3.1469999999999998</v>
          </cell>
          <cell r="E826">
            <v>0.317</v>
          </cell>
          <cell r="F826">
            <v>1.5E-3</v>
          </cell>
          <cell r="G826">
            <v>6.8500000000000005E-2</v>
          </cell>
          <cell r="H826">
            <v>3.9</v>
          </cell>
          <cell r="I826">
            <v>7.8</v>
          </cell>
          <cell r="J826">
            <v>13</v>
          </cell>
        </row>
        <row r="827">
          <cell r="B827">
            <v>173216</v>
          </cell>
          <cell r="C827">
            <v>0.61719999999999997</v>
          </cell>
          <cell r="D827">
            <v>0.2838</v>
          </cell>
          <cell r="E827">
            <v>0.2316</v>
          </cell>
          <cell r="F827">
            <v>0</v>
          </cell>
          <cell r="G827">
            <v>0.1018</v>
          </cell>
          <cell r="H827">
            <v>3.9</v>
          </cell>
          <cell r="I827">
            <v>7.8</v>
          </cell>
          <cell r="J827">
            <v>13</v>
          </cell>
        </row>
        <row r="828">
          <cell r="B828">
            <v>173223</v>
          </cell>
          <cell r="C828">
            <v>0.45169999999999999</v>
          </cell>
          <cell r="D828">
            <v>0.32490000000000002</v>
          </cell>
          <cell r="E828">
            <v>0.1268</v>
          </cell>
          <cell r="F828">
            <v>0</v>
          </cell>
          <cell r="G828">
            <v>0</v>
          </cell>
          <cell r="H828">
            <v>3.9</v>
          </cell>
          <cell r="I828">
            <v>7.8</v>
          </cell>
          <cell r="J828">
            <v>13</v>
          </cell>
        </row>
        <row r="829">
          <cell r="B829">
            <v>173226</v>
          </cell>
          <cell r="C829">
            <v>0.91479999999999995</v>
          </cell>
          <cell r="D829">
            <v>0.48580000000000001</v>
          </cell>
          <cell r="E829">
            <v>0.21579999999999999</v>
          </cell>
          <cell r="F829">
            <v>0.2132</v>
          </cell>
          <cell r="G829">
            <v>0</v>
          </cell>
          <cell r="H829">
            <v>3.9</v>
          </cell>
          <cell r="I829">
            <v>7.8</v>
          </cell>
          <cell r="J829">
            <v>13</v>
          </cell>
        </row>
        <row r="830">
          <cell r="B830">
            <v>173222</v>
          </cell>
          <cell r="C830">
            <v>1.9837</v>
          </cell>
          <cell r="D830">
            <v>1.0945</v>
          </cell>
          <cell r="E830">
            <v>0.57420000000000004</v>
          </cell>
          <cell r="F830">
            <v>0.2132</v>
          </cell>
          <cell r="G830">
            <v>0.1018</v>
          </cell>
          <cell r="H830">
            <v>3.9</v>
          </cell>
          <cell r="I830">
            <v>7.8</v>
          </cell>
          <cell r="J830">
            <v>13</v>
          </cell>
        </row>
        <row r="831">
          <cell r="B831">
            <v>176466</v>
          </cell>
          <cell r="C831">
            <v>1.123</v>
          </cell>
          <cell r="D831">
            <v>0.90639999999999998</v>
          </cell>
          <cell r="E831">
            <v>0.1358</v>
          </cell>
          <cell r="F831">
            <v>8.0799999999999997E-2</v>
          </cell>
          <cell r="G831">
            <v>0</v>
          </cell>
          <cell r="H831">
            <v>3.9</v>
          </cell>
          <cell r="I831">
            <v>7.8</v>
          </cell>
          <cell r="J831">
            <v>13</v>
          </cell>
        </row>
        <row r="832">
          <cell r="B832">
            <v>176459</v>
          </cell>
          <cell r="C832">
            <v>0.4219</v>
          </cell>
          <cell r="D832">
            <v>0.36570000000000003</v>
          </cell>
          <cell r="E832">
            <v>5.62E-2</v>
          </cell>
          <cell r="F832">
            <v>0</v>
          </cell>
          <cell r="G832">
            <v>0</v>
          </cell>
          <cell r="H832">
            <v>3.9</v>
          </cell>
          <cell r="I832">
            <v>7.8</v>
          </cell>
          <cell r="J832">
            <v>13</v>
          </cell>
        </row>
        <row r="833">
          <cell r="B833">
            <v>176449</v>
          </cell>
          <cell r="C833">
            <v>0.44019999999999998</v>
          </cell>
          <cell r="D833">
            <v>0.3579</v>
          </cell>
          <cell r="E833">
            <v>8.2000000000000003E-2</v>
          </cell>
          <cell r="F833">
            <v>2.9999999999999997E-4</v>
          </cell>
          <cell r="G833">
            <v>0</v>
          </cell>
          <cell r="H833">
            <v>3.9</v>
          </cell>
          <cell r="I833">
            <v>7.8</v>
          </cell>
          <cell r="J833">
            <v>13</v>
          </cell>
        </row>
        <row r="834">
          <cell r="B834">
            <v>176458</v>
          </cell>
          <cell r="C834">
            <v>1.9851000000000001</v>
          </cell>
          <cell r="D834">
            <v>1.63</v>
          </cell>
          <cell r="E834">
            <v>0.27400000000000002</v>
          </cell>
          <cell r="F834">
            <v>8.1100000000000005E-2</v>
          </cell>
          <cell r="G834">
            <v>0</v>
          </cell>
          <cell r="H834">
            <v>3.9</v>
          </cell>
          <cell r="I834">
            <v>7.8</v>
          </cell>
          <cell r="J834">
            <v>13</v>
          </cell>
        </row>
        <row r="835">
          <cell r="B835">
            <v>176649</v>
          </cell>
          <cell r="C835">
            <v>0.80679999999999996</v>
          </cell>
          <cell r="D835">
            <v>0.60129999999999995</v>
          </cell>
          <cell r="E835">
            <v>3.3300000000000003E-2</v>
          </cell>
          <cell r="F835">
            <v>0</v>
          </cell>
          <cell r="G835">
            <v>0.1721</v>
          </cell>
          <cell r="H835">
            <v>3.9</v>
          </cell>
          <cell r="I835">
            <v>7.8</v>
          </cell>
          <cell r="J835">
            <v>13</v>
          </cell>
        </row>
        <row r="836">
          <cell r="B836">
            <v>176610</v>
          </cell>
          <cell r="C836">
            <v>0.29220000000000002</v>
          </cell>
          <cell r="D836">
            <v>0.2203</v>
          </cell>
          <cell r="E836">
            <v>5.11E-2</v>
          </cell>
          <cell r="F836">
            <v>2.0899999999999998E-2</v>
          </cell>
          <cell r="G836">
            <v>0</v>
          </cell>
          <cell r="H836">
            <v>3.9</v>
          </cell>
          <cell r="I836">
            <v>7.8</v>
          </cell>
          <cell r="J836">
            <v>13</v>
          </cell>
        </row>
        <row r="837">
          <cell r="B837">
            <v>180132</v>
          </cell>
          <cell r="C837">
            <v>0.84099999999999997</v>
          </cell>
          <cell r="D837">
            <v>0.51080000000000003</v>
          </cell>
          <cell r="E837">
            <v>0.32950000000000002</v>
          </cell>
          <cell r="F837">
            <v>8.0000000000000004E-4</v>
          </cell>
          <cell r="G837">
            <v>0</v>
          </cell>
          <cell r="H837">
            <v>3.9</v>
          </cell>
          <cell r="I837">
            <v>7.8</v>
          </cell>
          <cell r="J837">
            <v>13</v>
          </cell>
        </row>
        <row r="838">
          <cell r="B838">
            <v>177797</v>
          </cell>
          <cell r="C838">
            <v>1.9439</v>
          </cell>
          <cell r="D838">
            <v>1.3338000000000001</v>
          </cell>
          <cell r="E838">
            <v>0.41770000000000002</v>
          </cell>
          <cell r="F838">
            <v>2.1600000000000001E-2</v>
          </cell>
          <cell r="G838">
            <v>0.17100000000000001</v>
          </cell>
          <cell r="I838">
            <v>7.8</v>
          </cell>
          <cell r="J838">
            <v>13</v>
          </cell>
        </row>
        <row r="839">
          <cell r="B839">
            <v>175208</v>
          </cell>
          <cell r="C839">
            <v>9.4298000000000002</v>
          </cell>
          <cell r="D839">
            <v>7.1909000000000001</v>
          </cell>
          <cell r="E839">
            <v>1.5810999999999999</v>
          </cell>
          <cell r="F839">
            <v>0.31580000000000003</v>
          </cell>
          <cell r="G839">
            <v>0.34200000000000003</v>
          </cell>
          <cell r="J839">
            <v>13</v>
          </cell>
        </row>
        <row r="841">
          <cell r="B841" t="str">
            <v>Evolução DEC Conjunto Santo André</v>
          </cell>
        </row>
        <row r="842">
          <cell r="B842" t="str">
            <v>CONSUM</v>
          </cell>
          <cell r="C842" t="str">
            <v>TOTAL</v>
          </cell>
          <cell r="D842" t="str">
            <v>NPROG</v>
          </cell>
          <cell r="E842" t="str">
            <v>PROG</v>
          </cell>
          <cell r="F842" t="str">
            <v>SUBT INT</v>
          </cell>
          <cell r="G842" t="str">
            <v>SUBT EXT</v>
          </cell>
          <cell r="H842" t="str">
            <v>Padrão Mensal = 2,5</v>
          </cell>
          <cell r="I842" t="str">
            <v>Padrão Trimestral = 4,2</v>
          </cell>
          <cell r="J842" t="str">
            <v>Padrão Anual = 7</v>
          </cell>
        </row>
        <row r="843">
          <cell r="B843">
            <v>223225</v>
          </cell>
          <cell r="C843">
            <v>0.57589999999999997</v>
          </cell>
          <cell r="D843">
            <v>0.46829999999999999</v>
          </cell>
          <cell r="E843">
            <v>0.1076</v>
          </cell>
          <cell r="F843">
            <v>0</v>
          </cell>
          <cell r="G843">
            <v>0</v>
          </cell>
          <cell r="H843">
            <v>2.5</v>
          </cell>
          <cell r="I843">
            <v>4.2</v>
          </cell>
          <cell r="J843">
            <v>7</v>
          </cell>
        </row>
        <row r="844">
          <cell r="B844">
            <v>223225</v>
          </cell>
          <cell r="C844">
            <v>0.6875</v>
          </cell>
          <cell r="D844">
            <v>0.35389999999999999</v>
          </cell>
          <cell r="E844">
            <v>0.33360000000000001</v>
          </cell>
          <cell r="F844">
            <v>0</v>
          </cell>
          <cell r="G844">
            <v>0</v>
          </cell>
          <cell r="H844">
            <v>2.5</v>
          </cell>
          <cell r="I844">
            <v>4.2</v>
          </cell>
          <cell r="J844">
            <v>7</v>
          </cell>
        </row>
        <row r="845">
          <cell r="B845">
            <v>223225</v>
          </cell>
          <cell r="C845">
            <v>0.63449999999999995</v>
          </cell>
          <cell r="D845">
            <v>0.46860000000000002</v>
          </cell>
          <cell r="E845">
            <v>0.1101</v>
          </cell>
          <cell r="F845">
            <v>1.6000000000000001E-3</v>
          </cell>
          <cell r="G845">
            <v>5.4300000000000001E-2</v>
          </cell>
          <cell r="H845">
            <v>2.5</v>
          </cell>
          <cell r="I845">
            <v>4.2</v>
          </cell>
          <cell r="J845">
            <v>7</v>
          </cell>
        </row>
        <row r="846">
          <cell r="B846">
            <v>223225</v>
          </cell>
          <cell r="C846">
            <v>1.8978999999999999</v>
          </cell>
          <cell r="D846">
            <v>1.2907999999999999</v>
          </cell>
          <cell r="E846">
            <v>0.55130000000000001</v>
          </cell>
          <cell r="F846">
            <v>1.6000000000000001E-3</v>
          </cell>
          <cell r="G846">
            <v>5.4300000000000001E-2</v>
          </cell>
          <cell r="H846">
            <v>2.5</v>
          </cell>
          <cell r="I846">
            <v>4.2</v>
          </cell>
          <cell r="J846">
            <v>7</v>
          </cell>
        </row>
        <row r="847">
          <cell r="B847">
            <v>223225</v>
          </cell>
          <cell r="C847">
            <v>0.76129999999999998</v>
          </cell>
          <cell r="D847">
            <v>0.2263</v>
          </cell>
          <cell r="E847">
            <v>0.1255</v>
          </cell>
          <cell r="F847">
            <v>0</v>
          </cell>
          <cell r="G847">
            <v>0.40939999999999999</v>
          </cell>
          <cell r="H847">
            <v>2.5</v>
          </cell>
          <cell r="I847">
            <v>4.2</v>
          </cell>
          <cell r="J847">
            <v>7</v>
          </cell>
        </row>
        <row r="848">
          <cell r="B848">
            <v>223225</v>
          </cell>
          <cell r="C848">
            <v>0.4143</v>
          </cell>
          <cell r="D848">
            <v>0.2094</v>
          </cell>
          <cell r="E848">
            <v>1.7000000000000001E-2</v>
          </cell>
          <cell r="F848">
            <v>0.1371</v>
          </cell>
          <cell r="G848">
            <v>5.0700000000000002E-2</v>
          </cell>
          <cell r="H848">
            <v>2.5</v>
          </cell>
          <cell r="I848">
            <v>4.2</v>
          </cell>
          <cell r="J848">
            <v>7</v>
          </cell>
        </row>
        <row r="849">
          <cell r="B849">
            <v>223225</v>
          </cell>
          <cell r="C849">
            <v>0.2409</v>
          </cell>
          <cell r="D849">
            <v>0.21590000000000001</v>
          </cell>
          <cell r="E849">
            <v>7.4000000000000003E-3</v>
          </cell>
          <cell r="F849">
            <v>1.7600000000000001E-2</v>
          </cell>
          <cell r="G849">
            <v>0</v>
          </cell>
          <cell r="H849">
            <v>2.5</v>
          </cell>
          <cell r="I849">
            <v>4.2</v>
          </cell>
          <cell r="J849">
            <v>7</v>
          </cell>
        </row>
        <row r="850">
          <cell r="B850">
            <v>223225</v>
          </cell>
          <cell r="C850">
            <v>1.4165000000000001</v>
          </cell>
          <cell r="D850">
            <v>0.65159999999999996</v>
          </cell>
          <cell r="E850">
            <v>0.14990000000000001</v>
          </cell>
          <cell r="F850">
            <v>0.1547</v>
          </cell>
          <cell r="G850">
            <v>0.46010000000000001</v>
          </cell>
          <cell r="H850">
            <v>2.5</v>
          </cell>
          <cell r="I850">
            <v>4.2</v>
          </cell>
          <cell r="J850">
            <v>7</v>
          </cell>
        </row>
        <row r="851">
          <cell r="B851">
            <v>224667</v>
          </cell>
          <cell r="C851">
            <v>0.36430000000000001</v>
          </cell>
          <cell r="D851">
            <v>0.3352</v>
          </cell>
          <cell r="E851">
            <v>2.7E-2</v>
          </cell>
          <cell r="F851">
            <v>2.2000000000000001E-3</v>
          </cell>
          <cell r="G851">
            <v>0</v>
          </cell>
          <cell r="H851">
            <v>2.5</v>
          </cell>
          <cell r="I851">
            <v>4.2</v>
          </cell>
          <cell r="J851">
            <v>7</v>
          </cell>
        </row>
        <row r="852">
          <cell r="B852">
            <v>224548</v>
          </cell>
          <cell r="C852">
            <v>0.38019999999999998</v>
          </cell>
          <cell r="D852">
            <v>0.34939999999999999</v>
          </cell>
          <cell r="E852">
            <v>3.0800000000000001E-2</v>
          </cell>
          <cell r="F852">
            <v>0</v>
          </cell>
          <cell r="G852">
            <v>0</v>
          </cell>
          <cell r="H852">
            <v>2.5</v>
          </cell>
          <cell r="I852">
            <v>4.2</v>
          </cell>
          <cell r="J852">
            <v>7</v>
          </cell>
        </row>
        <row r="853">
          <cell r="B853">
            <v>224546</v>
          </cell>
          <cell r="C853">
            <v>0.37969999999999998</v>
          </cell>
          <cell r="D853">
            <v>0.34989999999999999</v>
          </cell>
          <cell r="E853">
            <v>2.9899999999999999E-2</v>
          </cell>
          <cell r="F853">
            <v>0</v>
          </cell>
          <cell r="G853">
            <v>0</v>
          </cell>
          <cell r="H853">
            <v>2.5</v>
          </cell>
          <cell r="I853">
            <v>4.2</v>
          </cell>
          <cell r="J853">
            <v>7</v>
          </cell>
        </row>
        <row r="854">
          <cell r="B854">
            <v>224587</v>
          </cell>
          <cell r="C854">
            <v>1.1242000000000001</v>
          </cell>
          <cell r="D854">
            <v>1.0345</v>
          </cell>
          <cell r="E854">
            <v>8.77E-2</v>
          </cell>
          <cell r="F854">
            <v>2.2000000000000001E-3</v>
          </cell>
          <cell r="G854">
            <v>0</v>
          </cell>
          <cell r="H854">
            <v>2.5</v>
          </cell>
          <cell r="I854">
            <v>4.2</v>
          </cell>
          <cell r="J854">
            <v>7</v>
          </cell>
        </row>
        <row r="855">
          <cell r="B855">
            <v>224705</v>
          </cell>
          <cell r="C855">
            <v>1.5390999999999999</v>
          </cell>
          <cell r="D855">
            <v>1.5190999999999999</v>
          </cell>
          <cell r="E855">
            <v>0.02</v>
          </cell>
          <cell r="F855">
            <v>0</v>
          </cell>
          <cell r="G855">
            <v>0</v>
          </cell>
          <cell r="H855">
            <v>2.5</v>
          </cell>
          <cell r="I855">
            <v>4.2</v>
          </cell>
          <cell r="J855">
            <v>7</v>
          </cell>
        </row>
        <row r="856">
          <cell r="B856">
            <v>224693</v>
          </cell>
          <cell r="C856">
            <v>0.37640000000000001</v>
          </cell>
          <cell r="D856">
            <v>0.21729999999999999</v>
          </cell>
          <cell r="E856">
            <v>3.4299999999999997E-2</v>
          </cell>
          <cell r="F856">
            <v>0</v>
          </cell>
          <cell r="G856">
            <v>0.12470000000000001</v>
          </cell>
          <cell r="H856">
            <v>2.5</v>
          </cell>
          <cell r="I856">
            <v>4.2</v>
          </cell>
          <cell r="J856">
            <v>7</v>
          </cell>
        </row>
        <row r="857">
          <cell r="B857">
            <v>227835</v>
          </cell>
          <cell r="C857">
            <v>0.52410000000000001</v>
          </cell>
          <cell r="D857">
            <v>0.50139999999999996</v>
          </cell>
          <cell r="E857">
            <v>1.6299999999999999E-2</v>
          </cell>
          <cell r="F857">
            <v>6.3E-3</v>
          </cell>
          <cell r="G857">
            <v>0</v>
          </cell>
          <cell r="H857">
            <v>2.5</v>
          </cell>
          <cell r="I857">
            <v>4.2</v>
          </cell>
          <cell r="J857">
            <v>7</v>
          </cell>
        </row>
        <row r="858">
          <cell r="B858">
            <v>225744</v>
          </cell>
          <cell r="C858">
            <v>2.4356</v>
          </cell>
          <cell r="D858">
            <v>2.2343999999999999</v>
          </cell>
          <cell r="E858">
            <v>7.0499999999999993E-2</v>
          </cell>
          <cell r="F858">
            <v>6.4000000000000003E-3</v>
          </cell>
          <cell r="G858">
            <v>0.1241</v>
          </cell>
          <cell r="I858">
            <v>4.2</v>
          </cell>
          <cell r="J858">
            <v>7</v>
          </cell>
        </row>
        <row r="859">
          <cell r="B859">
            <v>224195</v>
          </cell>
          <cell r="C859">
            <v>6.8787000000000003</v>
          </cell>
          <cell r="D859">
            <v>5.2202000000000002</v>
          </cell>
          <cell r="E859">
            <v>0.85699999999999998</v>
          </cell>
          <cell r="F859">
            <v>0.16420000000000001</v>
          </cell>
          <cell r="G859">
            <v>0.63719999999999999</v>
          </cell>
          <cell r="J859">
            <v>7</v>
          </cell>
        </row>
        <row r="861">
          <cell r="B861" t="str">
            <v>Evolução DEC Conjunto Santo André - Represa</v>
          </cell>
        </row>
        <row r="862">
          <cell r="B862" t="str">
            <v>CONSUM</v>
          </cell>
          <cell r="C862" t="str">
            <v>TOTAL</v>
          </cell>
          <cell r="D862" t="str">
            <v>NPROG</v>
          </cell>
          <cell r="E862" t="str">
            <v>PROG</v>
          </cell>
          <cell r="F862" t="str">
            <v>SUBT INT</v>
          </cell>
          <cell r="G862" t="str">
            <v>SUBT EXT</v>
          </cell>
          <cell r="H862" t="str">
            <v>Padrão Mensal = 4,5</v>
          </cell>
          <cell r="I862" t="str">
            <v>Padrão Trimestral = 9</v>
          </cell>
          <cell r="J862" t="str">
            <v>Padrão Anual = 15</v>
          </cell>
        </row>
        <row r="863">
          <cell r="B863">
            <v>6983</v>
          </cell>
          <cell r="C863">
            <v>1.8516999999999999</v>
          </cell>
          <cell r="D863">
            <v>1.5385</v>
          </cell>
          <cell r="E863">
            <v>0.31319999999999998</v>
          </cell>
          <cell r="F863">
            <v>0</v>
          </cell>
          <cell r="G863">
            <v>0</v>
          </cell>
          <cell r="H863">
            <v>4.5</v>
          </cell>
          <cell r="I863">
            <v>9</v>
          </cell>
          <cell r="J863">
            <v>15</v>
          </cell>
        </row>
        <row r="864">
          <cell r="B864">
            <v>6984</v>
          </cell>
          <cell r="C864">
            <v>1.2024999999999999</v>
          </cell>
          <cell r="D864">
            <v>1.1677999999999999</v>
          </cell>
          <cell r="E864">
            <v>1.84E-2</v>
          </cell>
          <cell r="F864">
            <v>1.6299999999999999E-2</v>
          </cell>
          <cell r="G864">
            <v>0</v>
          </cell>
          <cell r="H864">
            <v>4.5</v>
          </cell>
          <cell r="I864">
            <v>9</v>
          </cell>
          <cell r="J864">
            <v>15</v>
          </cell>
        </row>
        <row r="865">
          <cell r="B865">
            <v>6984</v>
          </cell>
          <cell r="C865">
            <v>0.2898</v>
          </cell>
          <cell r="D865">
            <v>0.28639999999999999</v>
          </cell>
          <cell r="E865">
            <v>3.3999999999999998E-3</v>
          </cell>
          <cell r="F865">
            <v>0</v>
          </cell>
          <cell r="G865">
            <v>0</v>
          </cell>
          <cell r="H865">
            <v>4.5</v>
          </cell>
          <cell r="I865">
            <v>9</v>
          </cell>
          <cell r="J865">
            <v>15</v>
          </cell>
        </row>
        <row r="866">
          <cell r="B866">
            <v>6984</v>
          </cell>
          <cell r="C866">
            <v>3.3437000000000001</v>
          </cell>
          <cell r="D866">
            <v>2.9925000000000002</v>
          </cell>
          <cell r="E866">
            <v>0.33500000000000002</v>
          </cell>
          <cell r="F866">
            <v>1.6299999999999999E-2</v>
          </cell>
          <cell r="G866">
            <v>0</v>
          </cell>
          <cell r="H866">
            <v>4.5</v>
          </cell>
          <cell r="I866">
            <v>9</v>
          </cell>
          <cell r="J866">
            <v>15</v>
          </cell>
        </row>
        <row r="867">
          <cell r="B867">
            <v>6984</v>
          </cell>
          <cell r="C867">
            <v>0.37490000000000001</v>
          </cell>
          <cell r="D867">
            <v>0.3619</v>
          </cell>
          <cell r="E867">
            <v>0</v>
          </cell>
          <cell r="F867">
            <v>0</v>
          </cell>
          <cell r="G867">
            <v>1.2999999999999999E-2</v>
          </cell>
          <cell r="H867">
            <v>4.5</v>
          </cell>
          <cell r="I867">
            <v>9</v>
          </cell>
          <cell r="J867">
            <v>15</v>
          </cell>
        </row>
        <row r="868">
          <cell r="B868">
            <v>6984</v>
          </cell>
          <cell r="C868">
            <v>2.6823000000000001</v>
          </cell>
          <cell r="D868">
            <v>2.6722999999999999</v>
          </cell>
          <cell r="E868">
            <v>9.9000000000000008E-3</v>
          </cell>
          <cell r="F868">
            <v>0</v>
          </cell>
          <cell r="G868">
            <v>0</v>
          </cell>
          <cell r="H868">
            <v>4.5</v>
          </cell>
          <cell r="I868">
            <v>9</v>
          </cell>
          <cell r="J868">
            <v>15</v>
          </cell>
        </row>
        <row r="869">
          <cell r="B869">
            <v>6984</v>
          </cell>
          <cell r="C869">
            <v>0.74280000000000002</v>
          </cell>
          <cell r="D869">
            <v>0.74280000000000002</v>
          </cell>
          <cell r="E869">
            <v>0</v>
          </cell>
          <cell r="F869">
            <v>0</v>
          </cell>
          <cell r="G869">
            <v>0</v>
          </cell>
          <cell r="H869">
            <v>4.5</v>
          </cell>
          <cell r="I869">
            <v>9</v>
          </cell>
          <cell r="J869">
            <v>15</v>
          </cell>
        </row>
        <row r="870">
          <cell r="B870">
            <v>6984</v>
          </cell>
          <cell r="C870">
            <v>3.8</v>
          </cell>
          <cell r="D870">
            <v>3.7770000000000001</v>
          </cell>
          <cell r="E870">
            <v>9.9000000000000008E-3</v>
          </cell>
          <cell r="F870">
            <v>0</v>
          </cell>
          <cell r="G870">
            <v>1.2999999999999999E-2</v>
          </cell>
          <cell r="H870">
            <v>4.5</v>
          </cell>
          <cell r="I870">
            <v>9</v>
          </cell>
          <cell r="J870">
            <v>15</v>
          </cell>
        </row>
        <row r="871">
          <cell r="B871">
            <v>7117</v>
          </cell>
          <cell r="C871">
            <v>2.2717999999999998</v>
          </cell>
          <cell r="D871">
            <v>2.2715999999999998</v>
          </cell>
          <cell r="E871">
            <v>2.0000000000000001E-4</v>
          </cell>
          <cell r="F871">
            <v>0</v>
          </cell>
          <cell r="G871">
            <v>0</v>
          </cell>
          <cell r="H871">
            <v>4.5</v>
          </cell>
          <cell r="I871">
            <v>9</v>
          </cell>
          <cell r="J871">
            <v>15</v>
          </cell>
        </row>
        <row r="872">
          <cell r="B872">
            <v>7117</v>
          </cell>
          <cell r="C872">
            <v>0.2913</v>
          </cell>
          <cell r="D872">
            <v>0.2913</v>
          </cell>
          <cell r="E872">
            <v>0</v>
          </cell>
          <cell r="F872">
            <v>0</v>
          </cell>
          <cell r="G872">
            <v>0</v>
          </cell>
          <cell r="H872">
            <v>4.5</v>
          </cell>
          <cell r="I872">
            <v>9</v>
          </cell>
          <cell r="J872">
            <v>15</v>
          </cell>
        </row>
        <row r="873">
          <cell r="B873">
            <v>7116</v>
          </cell>
          <cell r="C873">
            <v>2.9571999999999998</v>
          </cell>
          <cell r="D873">
            <v>2.8422000000000001</v>
          </cell>
          <cell r="E873">
            <v>0</v>
          </cell>
          <cell r="F873">
            <v>0.115</v>
          </cell>
          <cell r="G873">
            <v>0</v>
          </cell>
          <cell r="H873">
            <v>4.5</v>
          </cell>
          <cell r="I873">
            <v>9</v>
          </cell>
          <cell r="J873">
            <v>15</v>
          </cell>
        </row>
        <row r="874">
          <cell r="B874">
            <v>7117</v>
          </cell>
          <cell r="C874">
            <v>5.5198999999999998</v>
          </cell>
          <cell r="D874">
            <v>5.4047000000000001</v>
          </cell>
          <cell r="E874">
            <v>2.0000000000000001E-4</v>
          </cell>
          <cell r="F874">
            <v>0.115</v>
          </cell>
          <cell r="G874">
            <v>0</v>
          </cell>
          <cell r="H874">
            <v>4.5</v>
          </cell>
          <cell r="I874">
            <v>9</v>
          </cell>
          <cell r="J874">
            <v>15</v>
          </cell>
        </row>
        <row r="875">
          <cell r="B875">
            <v>7151</v>
          </cell>
          <cell r="C875">
            <v>6.3490000000000002</v>
          </cell>
          <cell r="D875">
            <v>6.2069000000000001</v>
          </cell>
          <cell r="E875">
            <v>0.1421</v>
          </cell>
          <cell r="F875">
            <v>0</v>
          </cell>
          <cell r="G875">
            <v>0</v>
          </cell>
          <cell r="H875">
            <v>4.5</v>
          </cell>
          <cell r="I875">
            <v>9</v>
          </cell>
          <cell r="J875">
            <v>15</v>
          </cell>
        </row>
        <row r="876">
          <cell r="B876">
            <v>7151</v>
          </cell>
          <cell r="C876">
            <v>3.5832000000000002</v>
          </cell>
          <cell r="D876">
            <v>2.0800999999999998</v>
          </cell>
          <cell r="E876">
            <v>0.2001</v>
          </cell>
          <cell r="F876">
            <v>1.2331000000000001</v>
          </cell>
          <cell r="G876">
            <v>6.9900000000000004E-2</v>
          </cell>
          <cell r="H876">
            <v>4.5</v>
          </cell>
          <cell r="I876">
            <v>9</v>
          </cell>
          <cell r="J876">
            <v>15</v>
          </cell>
        </row>
        <row r="877">
          <cell r="B877">
            <v>7218</v>
          </cell>
          <cell r="C877">
            <v>1.7807999999999999</v>
          </cell>
          <cell r="D877">
            <v>1.4705999999999999</v>
          </cell>
          <cell r="E877">
            <v>0.31030000000000002</v>
          </cell>
          <cell r="F877">
            <v>0</v>
          </cell>
          <cell r="G877">
            <v>0</v>
          </cell>
          <cell r="H877">
            <v>4.5</v>
          </cell>
          <cell r="I877">
            <v>9</v>
          </cell>
          <cell r="J877">
            <v>15</v>
          </cell>
        </row>
        <row r="878">
          <cell r="B878">
            <v>7173</v>
          </cell>
          <cell r="C878">
            <v>11.6937</v>
          </cell>
          <cell r="D878">
            <v>9.7414000000000005</v>
          </cell>
          <cell r="E878">
            <v>0.65339999999999998</v>
          </cell>
          <cell r="F878">
            <v>1.2293000000000001</v>
          </cell>
          <cell r="G878">
            <v>6.9699999999999998E-2</v>
          </cell>
          <cell r="I878">
            <v>9</v>
          </cell>
          <cell r="J878">
            <v>15</v>
          </cell>
        </row>
        <row r="879">
          <cell r="B879">
            <v>7064</v>
          </cell>
          <cell r="C879">
            <v>24.4983</v>
          </cell>
          <cell r="D879">
            <v>22.029800000000002</v>
          </cell>
          <cell r="E879">
            <v>1.0045999999999999</v>
          </cell>
          <cell r="F879">
            <v>1.3802000000000001</v>
          </cell>
          <cell r="G879">
            <v>8.3599999999999994E-2</v>
          </cell>
          <cell r="J879">
            <v>15</v>
          </cell>
        </row>
        <row r="881">
          <cell r="B881" t="str">
            <v>Evolução DEC Conjunto São Bernardo do Campo</v>
          </cell>
        </row>
        <row r="882">
          <cell r="B882" t="str">
            <v>CONSUM</v>
          </cell>
          <cell r="C882" t="str">
            <v>TOTAL</v>
          </cell>
          <cell r="D882" t="str">
            <v>NPROG</v>
          </cell>
          <cell r="E882" t="str">
            <v>PROG</v>
          </cell>
          <cell r="F882" t="str">
            <v>SUBT INT</v>
          </cell>
          <cell r="G882" t="str">
            <v>SUBT EXT</v>
          </cell>
          <cell r="H882" t="str">
            <v>Padrão Mensal = 2,5</v>
          </cell>
          <cell r="I882" t="str">
            <v>Padrão Trimestral = 4,2</v>
          </cell>
          <cell r="J882" t="str">
            <v>Padrão Anual = 7</v>
          </cell>
        </row>
        <row r="883">
          <cell r="B883">
            <v>118359</v>
          </cell>
          <cell r="C883">
            <v>0.24360000000000001</v>
          </cell>
          <cell r="D883">
            <v>0.20710000000000001</v>
          </cell>
          <cell r="E883">
            <v>3.1099999999999999E-2</v>
          </cell>
          <cell r="F883">
            <v>5.4000000000000003E-3</v>
          </cell>
          <cell r="G883">
            <v>0</v>
          </cell>
          <cell r="H883">
            <v>2.5</v>
          </cell>
          <cell r="I883">
            <v>4.2</v>
          </cell>
          <cell r="J883">
            <v>7</v>
          </cell>
        </row>
        <row r="884">
          <cell r="B884">
            <v>118359</v>
          </cell>
          <cell r="C884">
            <v>0.188</v>
          </cell>
          <cell r="D884">
            <v>0.14269999999999999</v>
          </cell>
          <cell r="E884">
            <v>2.6599999999999999E-2</v>
          </cell>
          <cell r="F884">
            <v>1.8700000000000001E-2</v>
          </cell>
          <cell r="G884">
            <v>0</v>
          </cell>
          <cell r="H884">
            <v>2.5</v>
          </cell>
          <cell r="I884">
            <v>4.2</v>
          </cell>
          <cell r="J884">
            <v>7</v>
          </cell>
        </row>
        <row r="885">
          <cell r="B885">
            <v>118359</v>
          </cell>
          <cell r="C885">
            <v>0.28299999999999997</v>
          </cell>
          <cell r="D885">
            <v>0.2457</v>
          </cell>
          <cell r="E885">
            <v>1.38E-2</v>
          </cell>
          <cell r="F885">
            <v>2.7000000000000001E-3</v>
          </cell>
          <cell r="G885">
            <v>2.0799999999999999E-2</v>
          </cell>
          <cell r="H885">
            <v>2.5</v>
          </cell>
          <cell r="I885">
            <v>4.2</v>
          </cell>
          <cell r="J885">
            <v>7</v>
          </cell>
        </row>
        <row r="886">
          <cell r="B886">
            <v>118359</v>
          </cell>
          <cell r="C886">
            <v>0.71460000000000001</v>
          </cell>
          <cell r="D886">
            <v>0.59550000000000003</v>
          </cell>
          <cell r="E886">
            <v>7.1499999999999994E-2</v>
          </cell>
          <cell r="F886">
            <v>2.6800000000000001E-2</v>
          </cell>
          <cell r="G886">
            <v>2.0799999999999999E-2</v>
          </cell>
          <cell r="H886">
            <v>2.5</v>
          </cell>
          <cell r="I886">
            <v>4.2</v>
          </cell>
          <cell r="J886">
            <v>7</v>
          </cell>
        </row>
        <row r="887">
          <cell r="B887">
            <v>118359</v>
          </cell>
          <cell r="C887">
            <v>0.44309999999999999</v>
          </cell>
          <cell r="D887">
            <v>0.30780000000000002</v>
          </cell>
          <cell r="E887">
            <v>1.9900000000000001E-2</v>
          </cell>
          <cell r="F887">
            <v>0</v>
          </cell>
          <cell r="G887">
            <v>0.1154</v>
          </cell>
          <cell r="H887">
            <v>2.5</v>
          </cell>
          <cell r="I887">
            <v>4.2</v>
          </cell>
          <cell r="J887">
            <v>7</v>
          </cell>
        </row>
        <row r="888">
          <cell r="B888">
            <v>118359</v>
          </cell>
          <cell r="C888">
            <v>0.58279999999999998</v>
          </cell>
          <cell r="D888">
            <v>0.17</v>
          </cell>
          <cell r="E888">
            <v>3.1800000000000002E-2</v>
          </cell>
          <cell r="F888">
            <v>0.28960000000000002</v>
          </cell>
          <cell r="G888">
            <v>9.1300000000000006E-2</v>
          </cell>
          <cell r="H888">
            <v>2.5</v>
          </cell>
          <cell r="I888">
            <v>4.2</v>
          </cell>
          <cell r="J888">
            <v>7</v>
          </cell>
        </row>
        <row r="889">
          <cell r="B889">
            <v>118359</v>
          </cell>
          <cell r="C889">
            <v>0.25519999999999998</v>
          </cell>
          <cell r="D889">
            <v>0.2351</v>
          </cell>
          <cell r="E889">
            <v>2.0199999999999999E-2</v>
          </cell>
          <cell r="F889">
            <v>0</v>
          </cell>
          <cell r="G889">
            <v>0</v>
          </cell>
          <cell r="H889">
            <v>2.5</v>
          </cell>
          <cell r="I889">
            <v>4.2</v>
          </cell>
          <cell r="J889">
            <v>7</v>
          </cell>
        </row>
        <row r="890">
          <cell r="B890">
            <v>118359</v>
          </cell>
          <cell r="C890">
            <v>1.2810999999999999</v>
          </cell>
          <cell r="D890">
            <v>0.71289999999999998</v>
          </cell>
          <cell r="E890">
            <v>7.1900000000000006E-2</v>
          </cell>
          <cell r="F890">
            <v>0.28960000000000002</v>
          </cell>
          <cell r="G890">
            <v>0.20669999999999999</v>
          </cell>
          <cell r="H890">
            <v>2.5</v>
          </cell>
          <cell r="I890">
            <v>4.2</v>
          </cell>
          <cell r="J890">
            <v>7</v>
          </cell>
        </row>
        <row r="891">
          <cell r="B891">
            <v>118359</v>
          </cell>
          <cell r="C891">
            <v>0.35470000000000002</v>
          </cell>
          <cell r="D891">
            <v>0.2843</v>
          </cell>
          <cell r="E891">
            <v>6.5799999999999997E-2</v>
          </cell>
          <cell r="F891">
            <v>4.7000000000000002E-3</v>
          </cell>
          <cell r="G891">
            <v>0</v>
          </cell>
          <cell r="H891">
            <v>2.5</v>
          </cell>
          <cell r="I891">
            <v>4.2</v>
          </cell>
          <cell r="J891">
            <v>7</v>
          </cell>
        </row>
        <row r="892">
          <cell r="B892">
            <v>118359</v>
          </cell>
          <cell r="C892">
            <v>0.10829999999999999</v>
          </cell>
          <cell r="D892">
            <v>7.3499999999999996E-2</v>
          </cell>
          <cell r="E892">
            <v>3.4799999999999998E-2</v>
          </cell>
          <cell r="F892">
            <v>0</v>
          </cell>
          <cell r="G892">
            <v>0</v>
          </cell>
          <cell r="H892">
            <v>2.5</v>
          </cell>
          <cell r="I892">
            <v>4.2</v>
          </cell>
          <cell r="J892">
            <v>7</v>
          </cell>
        </row>
        <row r="893">
          <cell r="B893">
            <v>118359</v>
          </cell>
          <cell r="C893">
            <v>0.39579999999999999</v>
          </cell>
          <cell r="D893">
            <v>0.38080000000000003</v>
          </cell>
          <cell r="E893">
            <v>1.49E-2</v>
          </cell>
          <cell r="F893">
            <v>0</v>
          </cell>
          <cell r="G893">
            <v>0</v>
          </cell>
          <cell r="H893">
            <v>2.5</v>
          </cell>
          <cell r="I893">
            <v>4.2</v>
          </cell>
          <cell r="J893">
            <v>7</v>
          </cell>
        </row>
        <row r="894">
          <cell r="B894">
            <v>118359</v>
          </cell>
          <cell r="C894">
            <v>0.85880000000000001</v>
          </cell>
          <cell r="D894">
            <v>0.73860000000000003</v>
          </cell>
          <cell r="E894">
            <v>0.11550000000000001</v>
          </cell>
          <cell r="F894">
            <v>4.7000000000000002E-3</v>
          </cell>
          <cell r="G894">
            <v>0</v>
          </cell>
          <cell r="H894">
            <v>2.5</v>
          </cell>
          <cell r="I894">
            <v>4.2</v>
          </cell>
          <cell r="J894">
            <v>7</v>
          </cell>
        </row>
        <row r="895">
          <cell r="B895">
            <v>118359</v>
          </cell>
          <cell r="C895">
            <v>0.57179999999999997</v>
          </cell>
          <cell r="D895">
            <v>0.378</v>
          </cell>
          <cell r="E895">
            <v>0.127</v>
          </cell>
          <cell r="F895">
            <v>2.2599999999999999E-2</v>
          </cell>
          <cell r="G895">
            <v>4.41E-2</v>
          </cell>
          <cell r="H895">
            <v>2.5</v>
          </cell>
          <cell r="I895">
            <v>4.2</v>
          </cell>
          <cell r="J895">
            <v>7</v>
          </cell>
        </row>
        <row r="896">
          <cell r="B896">
            <v>118359</v>
          </cell>
          <cell r="C896">
            <v>0.2157</v>
          </cell>
          <cell r="D896">
            <v>0.20230000000000001</v>
          </cell>
          <cell r="E896">
            <v>3.0000000000000001E-3</v>
          </cell>
          <cell r="F896">
            <v>1.04E-2</v>
          </cell>
          <cell r="G896">
            <v>0</v>
          </cell>
          <cell r="H896">
            <v>2.5</v>
          </cell>
          <cell r="I896">
            <v>4.2</v>
          </cell>
          <cell r="J896">
            <v>7</v>
          </cell>
        </row>
        <row r="897">
          <cell r="B897">
            <v>118359</v>
          </cell>
          <cell r="C897">
            <v>0.45369999999999999</v>
          </cell>
          <cell r="D897">
            <v>0.33210000000000001</v>
          </cell>
          <cell r="E897">
            <v>4.6699999999999998E-2</v>
          </cell>
          <cell r="F897">
            <v>7.4899999999999994E-2</v>
          </cell>
          <cell r="G897">
            <v>0</v>
          </cell>
          <cell r="H897">
            <v>2.5</v>
          </cell>
          <cell r="I897">
            <v>4.2</v>
          </cell>
          <cell r="J897">
            <v>7</v>
          </cell>
        </row>
        <row r="898">
          <cell r="B898">
            <v>118359</v>
          </cell>
          <cell r="C898">
            <v>1.2412000000000001</v>
          </cell>
          <cell r="D898">
            <v>0.91239999999999999</v>
          </cell>
          <cell r="E898">
            <v>0.1767</v>
          </cell>
          <cell r="F898">
            <v>0.1079</v>
          </cell>
          <cell r="G898">
            <v>4.41E-2</v>
          </cell>
          <cell r="I898">
            <v>4.2</v>
          </cell>
          <cell r="J898">
            <v>7</v>
          </cell>
        </row>
        <row r="899">
          <cell r="B899">
            <v>118359</v>
          </cell>
          <cell r="C899">
            <v>4.0956999999999999</v>
          </cell>
          <cell r="D899">
            <v>2.9594</v>
          </cell>
          <cell r="E899">
            <v>0.43559999999999999</v>
          </cell>
          <cell r="F899">
            <v>0.42899999999999999</v>
          </cell>
          <cell r="G899">
            <v>0.27160000000000001</v>
          </cell>
          <cell r="J899">
            <v>7</v>
          </cell>
        </row>
        <row r="901">
          <cell r="B901" t="str">
            <v>Evolução DEC Conjunto São Bernardo do Campo - Represa</v>
          </cell>
        </row>
        <row r="902">
          <cell r="B902" t="str">
            <v>CONSUM</v>
          </cell>
          <cell r="C902" t="str">
            <v>TOTAL</v>
          </cell>
          <cell r="D902" t="str">
            <v>NPROG</v>
          </cell>
          <cell r="E902" t="str">
            <v>PROG</v>
          </cell>
          <cell r="F902" t="str">
            <v>SUBT INT</v>
          </cell>
          <cell r="G902" t="str">
            <v>SUBT EXT</v>
          </cell>
          <cell r="H902" t="str">
            <v>Padrão Mensal = 7,2</v>
          </cell>
          <cell r="I902" t="str">
            <v>Padrão Trimestral = 14,4</v>
          </cell>
          <cell r="J902" t="str">
            <v>Padrão Anual = 24</v>
          </cell>
        </row>
        <row r="903">
          <cell r="B903">
            <v>8110</v>
          </cell>
          <cell r="C903">
            <v>1.2608999999999999</v>
          </cell>
          <cell r="D903">
            <v>1.2607999999999999</v>
          </cell>
          <cell r="E903">
            <v>2.0000000000000001E-4</v>
          </cell>
          <cell r="F903">
            <v>0</v>
          </cell>
          <cell r="G903">
            <v>0</v>
          </cell>
          <cell r="H903">
            <v>7.2</v>
          </cell>
          <cell r="I903">
            <v>14.4</v>
          </cell>
          <cell r="J903">
            <v>24</v>
          </cell>
        </row>
        <row r="904">
          <cell r="B904">
            <v>8110</v>
          </cell>
          <cell r="C904">
            <v>0.61599999999999999</v>
          </cell>
          <cell r="D904">
            <v>0.152</v>
          </cell>
          <cell r="E904">
            <v>0</v>
          </cell>
          <cell r="F904">
            <v>0.46400000000000002</v>
          </cell>
          <cell r="G904">
            <v>0</v>
          </cell>
          <cell r="H904">
            <v>7.2</v>
          </cell>
          <cell r="I904">
            <v>14.4</v>
          </cell>
          <cell r="J904">
            <v>24</v>
          </cell>
        </row>
        <row r="905">
          <cell r="B905">
            <v>8110</v>
          </cell>
          <cell r="C905">
            <v>1.4743999999999999</v>
          </cell>
          <cell r="D905">
            <v>1.3963000000000001</v>
          </cell>
          <cell r="E905">
            <v>7.8100000000000003E-2</v>
          </cell>
          <cell r="F905">
            <v>0</v>
          </cell>
          <cell r="G905">
            <v>0</v>
          </cell>
          <cell r="H905">
            <v>7.2</v>
          </cell>
          <cell r="I905">
            <v>14.4</v>
          </cell>
          <cell r="J905">
            <v>24</v>
          </cell>
        </row>
        <row r="906">
          <cell r="B906">
            <v>8110</v>
          </cell>
          <cell r="C906">
            <v>3.3513000000000002</v>
          </cell>
          <cell r="D906">
            <v>2.8090999999999999</v>
          </cell>
          <cell r="E906">
            <v>7.8299999999999995E-2</v>
          </cell>
          <cell r="F906">
            <v>0.46400000000000002</v>
          </cell>
          <cell r="G906">
            <v>0</v>
          </cell>
          <cell r="H906">
            <v>7.2</v>
          </cell>
          <cell r="I906">
            <v>14.4</v>
          </cell>
          <cell r="J906">
            <v>24</v>
          </cell>
        </row>
        <row r="907">
          <cell r="B907">
            <v>8110</v>
          </cell>
          <cell r="C907">
            <v>0.92949999999999999</v>
          </cell>
          <cell r="D907">
            <v>0.92949999999999999</v>
          </cell>
          <cell r="E907">
            <v>0</v>
          </cell>
          <cell r="F907">
            <v>0</v>
          </cell>
          <cell r="G907">
            <v>0</v>
          </cell>
          <cell r="H907">
            <v>7.2</v>
          </cell>
          <cell r="I907">
            <v>14.4</v>
          </cell>
          <cell r="J907">
            <v>24</v>
          </cell>
        </row>
        <row r="908">
          <cell r="B908">
            <v>8110</v>
          </cell>
          <cell r="C908">
            <v>0.77610000000000001</v>
          </cell>
          <cell r="D908">
            <v>0.77610000000000001</v>
          </cell>
          <cell r="E908">
            <v>0</v>
          </cell>
          <cell r="F908">
            <v>0</v>
          </cell>
          <cell r="G908">
            <v>0</v>
          </cell>
          <cell r="H908">
            <v>7.2</v>
          </cell>
          <cell r="I908">
            <v>14.4</v>
          </cell>
          <cell r="J908">
            <v>24</v>
          </cell>
        </row>
        <row r="909">
          <cell r="B909">
            <v>8110</v>
          </cell>
          <cell r="C909">
            <v>0.27079999999999999</v>
          </cell>
          <cell r="D909">
            <v>0.27079999999999999</v>
          </cell>
          <cell r="E909">
            <v>0</v>
          </cell>
          <cell r="F909">
            <v>0</v>
          </cell>
          <cell r="G909">
            <v>0</v>
          </cell>
          <cell r="H909">
            <v>7.2</v>
          </cell>
          <cell r="I909">
            <v>14.4</v>
          </cell>
          <cell r="J909">
            <v>24</v>
          </cell>
        </row>
        <row r="910">
          <cell r="B910">
            <v>8110</v>
          </cell>
          <cell r="C910">
            <v>1.9763999999999999</v>
          </cell>
          <cell r="D910">
            <v>1.9763999999999999</v>
          </cell>
          <cell r="E910">
            <v>0</v>
          </cell>
          <cell r="F910">
            <v>0</v>
          </cell>
          <cell r="G910">
            <v>0</v>
          </cell>
          <cell r="H910">
            <v>7.2</v>
          </cell>
          <cell r="I910">
            <v>14.4</v>
          </cell>
          <cell r="J910">
            <v>24</v>
          </cell>
        </row>
        <row r="911">
          <cell r="B911">
            <v>8110</v>
          </cell>
          <cell r="C911">
            <v>1.4433</v>
          </cell>
          <cell r="D911">
            <v>1.1641999999999999</v>
          </cell>
          <cell r="E911">
            <v>0.27910000000000001</v>
          </cell>
          <cell r="F911">
            <v>0</v>
          </cell>
          <cell r="G911">
            <v>0</v>
          </cell>
          <cell r="H911">
            <v>7.2</v>
          </cell>
          <cell r="I911">
            <v>14.4</v>
          </cell>
          <cell r="J911">
            <v>24</v>
          </cell>
        </row>
        <row r="912">
          <cell r="B912">
            <v>8110</v>
          </cell>
          <cell r="C912">
            <v>0.20960000000000001</v>
          </cell>
          <cell r="D912">
            <v>0.20960000000000001</v>
          </cell>
          <cell r="E912">
            <v>0</v>
          </cell>
          <cell r="F912">
            <v>0</v>
          </cell>
          <cell r="G912">
            <v>0</v>
          </cell>
          <cell r="H912">
            <v>7.2</v>
          </cell>
          <cell r="I912">
            <v>14.4</v>
          </cell>
          <cell r="J912">
            <v>24</v>
          </cell>
        </row>
        <row r="913">
          <cell r="B913">
            <v>8110</v>
          </cell>
          <cell r="C913">
            <v>0.77780000000000005</v>
          </cell>
          <cell r="D913">
            <v>0.77780000000000005</v>
          </cell>
          <cell r="E913">
            <v>0</v>
          </cell>
          <cell r="F913">
            <v>0</v>
          </cell>
          <cell r="G913">
            <v>0</v>
          </cell>
          <cell r="H913">
            <v>7.2</v>
          </cell>
          <cell r="I913">
            <v>14.4</v>
          </cell>
          <cell r="J913">
            <v>24</v>
          </cell>
        </row>
        <row r="914">
          <cell r="B914">
            <v>8110</v>
          </cell>
          <cell r="C914">
            <v>2.4306999999999999</v>
          </cell>
          <cell r="D914">
            <v>2.1516000000000002</v>
          </cell>
          <cell r="E914">
            <v>0.27910000000000001</v>
          </cell>
          <cell r="F914">
            <v>0</v>
          </cell>
          <cell r="G914">
            <v>0</v>
          </cell>
          <cell r="H914">
            <v>7.2</v>
          </cell>
          <cell r="I914">
            <v>14.4</v>
          </cell>
          <cell r="J914">
            <v>24</v>
          </cell>
        </row>
        <row r="915">
          <cell r="B915">
            <v>8110</v>
          </cell>
          <cell r="C915">
            <v>3.9315000000000002</v>
          </cell>
          <cell r="D915">
            <v>3.9315000000000002</v>
          </cell>
          <cell r="E915">
            <v>0</v>
          </cell>
          <cell r="F915">
            <v>0</v>
          </cell>
          <cell r="G915">
            <v>0</v>
          </cell>
          <cell r="H915">
            <v>7.2</v>
          </cell>
          <cell r="I915">
            <v>14.4</v>
          </cell>
          <cell r="J915">
            <v>24</v>
          </cell>
        </row>
        <row r="916">
          <cell r="B916">
            <v>8110</v>
          </cell>
          <cell r="C916">
            <v>0.92369999999999997</v>
          </cell>
          <cell r="D916">
            <v>0.44629999999999997</v>
          </cell>
          <cell r="E916">
            <v>0.06</v>
          </cell>
          <cell r="F916">
            <v>0.40229999999999999</v>
          </cell>
          <cell r="G916">
            <v>1.52E-2</v>
          </cell>
          <cell r="H916">
            <v>7.2</v>
          </cell>
          <cell r="I916">
            <v>14.4</v>
          </cell>
          <cell r="J916">
            <v>24</v>
          </cell>
        </row>
        <row r="917">
          <cell r="B917">
            <v>8110</v>
          </cell>
          <cell r="C917">
            <v>3.4851000000000001</v>
          </cell>
          <cell r="D917">
            <v>3.3759000000000001</v>
          </cell>
          <cell r="E917">
            <v>0.10920000000000001</v>
          </cell>
          <cell r="F917">
            <v>0</v>
          </cell>
          <cell r="G917">
            <v>0</v>
          </cell>
          <cell r="H917">
            <v>7.2</v>
          </cell>
          <cell r="I917">
            <v>14.4</v>
          </cell>
          <cell r="J917">
            <v>24</v>
          </cell>
        </row>
        <row r="918">
          <cell r="B918">
            <v>8110</v>
          </cell>
          <cell r="C918">
            <v>8.3402999999999992</v>
          </cell>
          <cell r="D918">
            <v>7.7537000000000003</v>
          </cell>
          <cell r="E918">
            <v>0.16919999999999999</v>
          </cell>
          <cell r="F918">
            <v>0.40229999999999999</v>
          </cell>
          <cell r="G918">
            <v>1.52E-2</v>
          </cell>
          <cell r="I918">
            <v>14.4</v>
          </cell>
          <cell r="J918">
            <v>24</v>
          </cell>
        </row>
        <row r="919">
          <cell r="B919">
            <v>8110</v>
          </cell>
          <cell r="C919">
            <v>16.098700000000001</v>
          </cell>
          <cell r="D919">
            <v>14.690799999999999</v>
          </cell>
          <cell r="E919">
            <v>0.52659999999999996</v>
          </cell>
          <cell r="F919">
            <v>0.86629999999999996</v>
          </cell>
          <cell r="G919">
            <v>1.52E-2</v>
          </cell>
          <cell r="J919">
            <v>24</v>
          </cell>
        </row>
        <row r="921">
          <cell r="B921" t="str">
            <v>Evolução DEC Conjunto São Caetano do Sul</v>
          </cell>
        </row>
        <row r="922">
          <cell r="B922" t="str">
            <v>CONSUM</v>
          </cell>
          <cell r="C922" t="str">
            <v>TOTAL</v>
          </cell>
          <cell r="D922" t="str">
            <v>NPROG</v>
          </cell>
          <cell r="E922" t="str">
            <v>PROG</v>
          </cell>
          <cell r="F922" t="str">
            <v>SUBT INT</v>
          </cell>
          <cell r="G922" t="str">
            <v>SUBT EXT</v>
          </cell>
          <cell r="H922" t="str">
            <v>Padrão Mensal = 2,5</v>
          </cell>
          <cell r="I922" t="str">
            <v>Padrão Trimestral = 3,6</v>
          </cell>
          <cell r="J922" t="str">
            <v>Padrão Anual = 6</v>
          </cell>
        </row>
        <row r="923">
          <cell r="B923">
            <v>64703</v>
          </cell>
          <cell r="C923">
            <v>0.25800000000000001</v>
          </cell>
          <cell r="D923">
            <v>0.19550000000000001</v>
          </cell>
          <cell r="E923">
            <v>6.2600000000000003E-2</v>
          </cell>
          <cell r="F923">
            <v>0</v>
          </cell>
          <cell r="G923">
            <v>0</v>
          </cell>
          <cell r="H923">
            <v>2.5</v>
          </cell>
          <cell r="I923">
            <v>3.6</v>
          </cell>
          <cell r="J923">
            <v>6</v>
          </cell>
        </row>
        <row r="924">
          <cell r="B924">
            <v>64706</v>
          </cell>
          <cell r="C924">
            <v>0.51200000000000001</v>
          </cell>
          <cell r="D924">
            <v>0.39939999999999998</v>
          </cell>
          <cell r="E924">
            <v>0.11119999999999999</v>
          </cell>
          <cell r="F924">
            <v>1.4E-3</v>
          </cell>
          <cell r="G924">
            <v>0</v>
          </cell>
          <cell r="H924">
            <v>2.5</v>
          </cell>
          <cell r="I924">
            <v>3.6</v>
          </cell>
          <cell r="J924">
            <v>6</v>
          </cell>
        </row>
        <row r="925">
          <cell r="B925">
            <v>64691</v>
          </cell>
          <cell r="C925">
            <v>0.2515</v>
          </cell>
          <cell r="D925">
            <v>0.20169999999999999</v>
          </cell>
          <cell r="E925">
            <v>4.7899999999999998E-2</v>
          </cell>
          <cell r="F925">
            <v>1.9E-3</v>
          </cell>
          <cell r="G925">
            <v>0</v>
          </cell>
          <cell r="H925">
            <v>2.5</v>
          </cell>
          <cell r="I925">
            <v>3.6</v>
          </cell>
          <cell r="J925">
            <v>6</v>
          </cell>
        </row>
        <row r="926">
          <cell r="B926">
            <v>64700</v>
          </cell>
          <cell r="C926">
            <v>1.0215000000000001</v>
          </cell>
          <cell r="D926">
            <v>0.79659999999999997</v>
          </cell>
          <cell r="E926">
            <v>0.22170000000000001</v>
          </cell>
          <cell r="F926">
            <v>3.3E-3</v>
          </cell>
          <cell r="G926">
            <v>0</v>
          </cell>
          <cell r="H926">
            <v>2.5</v>
          </cell>
          <cell r="I926">
            <v>3.6</v>
          </cell>
          <cell r="J926">
            <v>6</v>
          </cell>
        </row>
        <row r="927">
          <cell r="B927">
            <v>64654</v>
          </cell>
          <cell r="C927">
            <v>0.81110000000000004</v>
          </cell>
          <cell r="D927">
            <v>5.3699999999999998E-2</v>
          </cell>
          <cell r="E927">
            <v>1.3100000000000001E-2</v>
          </cell>
          <cell r="F927">
            <v>1.8200000000000001E-2</v>
          </cell>
          <cell r="G927">
            <v>0.72609999999999997</v>
          </cell>
          <cell r="H927">
            <v>2.5</v>
          </cell>
          <cell r="I927">
            <v>3.6</v>
          </cell>
          <cell r="J927">
            <v>6</v>
          </cell>
        </row>
        <row r="928">
          <cell r="B928">
            <v>64701</v>
          </cell>
          <cell r="C928">
            <v>0.60240000000000005</v>
          </cell>
          <cell r="D928">
            <v>0.31719999999999998</v>
          </cell>
          <cell r="E928">
            <v>1.2699999999999999E-2</v>
          </cell>
          <cell r="F928">
            <v>0.15840000000000001</v>
          </cell>
          <cell r="G928">
            <v>0.114</v>
          </cell>
          <cell r="H928">
            <v>2.5</v>
          </cell>
          <cell r="I928">
            <v>3.6</v>
          </cell>
          <cell r="J928">
            <v>6</v>
          </cell>
        </row>
        <row r="929">
          <cell r="B929">
            <v>64606</v>
          </cell>
          <cell r="C929">
            <v>0.20050000000000001</v>
          </cell>
          <cell r="D929">
            <v>0.15740000000000001</v>
          </cell>
          <cell r="E929">
            <v>4.3099999999999999E-2</v>
          </cell>
          <cell r="F929">
            <v>0</v>
          </cell>
          <cell r="G929">
            <v>0</v>
          </cell>
          <cell r="H929">
            <v>2.5</v>
          </cell>
          <cell r="I929">
            <v>3.6</v>
          </cell>
          <cell r="J929">
            <v>6</v>
          </cell>
        </row>
        <row r="930">
          <cell r="B930">
            <v>64654</v>
          </cell>
          <cell r="C930">
            <v>1.6143000000000001</v>
          </cell>
          <cell r="D930">
            <v>0.52839999999999998</v>
          </cell>
          <cell r="E930">
            <v>6.8900000000000003E-2</v>
          </cell>
          <cell r="F930">
            <v>0.1767</v>
          </cell>
          <cell r="G930">
            <v>0.84019999999999995</v>
          </cell>
          <cell r="H930">
            <v>2.5</v>
          </cell>
          <cell r="I930">
            <v>3.6</v>
          </cell>
          <cell r="J930">
            <v>6</v>
          </cell>
        </row>
        <row r="931">
          <cell r="B931">
            <v>65590</v>
          </cell>
          <cell r="C931">
            <v>0.65310000000000001</v>
          </cell>
          <cell r="D931">
            <v>0.34200000000000003</v>
          </cell>
          <cell r="E931">
            <v>0.29720000000000002</v>
          </cell>
          <cell r="F931">
            <v>1.3899999999999999E-2</v>
          </cell>
          <cell r="G931">
            <v>0</v>
          </cell>
          <cell r="H931">
            <v>2.5</v>
          </cell>
          <cell r="I931">
            <v>3.6</v>
          </cell>
          <cell r="J931">
            <v>6</v>
          </cell>
        </row>
        <row r="932">
          <cell r="B932">
            <v>65590</v>
          </cell>
          <cell r="C932">
            <v>8.72E-2</v>
          </cell>
          <cell r="D932">
            <v>7.3300000000000004E-2</v>
          </cell>
          <cell r="E932">
            <v>1.4E-2</v>
          </cell>
          <cell r="F932">
            <v>0</v>
          </cell>
          <cell r="G932">
            <v>0</v>
          </cell>
          <cell r="H932">
            <v>2.5</v>
          </cell>
          <cell r="I932">
            <v>3.6</v>
          </cell>
          <cell r="J932">
            <v>6</v>
          </cell>
        </row>
        <row r="933">
          <cell r="B933">
            <v>65674</v>
          </cell>
          <cell r="C933">
            <v>0.2349</v>
          </cell>
          <cell r="D933">
            <v>0.12479999999999999</v>
          </cell>
          <cell r="E933">
            <v>0.10970000000000001</v>
          </cell>
          <cell r="F933">
            <v>4.0000000000000002E-4</v>
          </cell>
          <cell r="G933">
            <v>0</v>
          </cell>
          <cell r="H933">
            <v>2.5</v>
          </cell>
          <cell r="I933">
            <v>3.6</v>
          </cell>
          <cell r="J933">
            <v>6</v>
          </cell>
        </row>
        <row r="934">
          <cell r="B934">
            <v>65618</v>
          </cell>
          <cell r="C934">
            <v>0.97509999999999997</v>
          </cell>
          <cell r="D934">
            <v>0.54</v>
          </cell>
          <cell r="E934">
            <v>0.4209</v>
          </cell>
          <cell r="F934">
            <v>1.43E-2</v>
          </cell>
          <cell r="G934">
            <v>0</v>
          </cell>
          <cell r="H934">
            <v>2.5</v>
          </cell>
          <cell r="I934">
            <v>3.6</v>
          </cell>
          <cell r="J934">
            <v>6</v>
          </cell>
        </row>
        <row r="935">
          <cell r="B935">
            <v>65663</v>
          </cell>
          <cell r="C935">
            <v>0.65129999999999999</v>
          </cell>
          <cell r="D935">
            <v>0.22889999999999999</v>
          </cell>
          <cell r="E935">
            <v>0.4224</v>
          </cell>
          <cell r="F935">
            <v>0</v>
          </cell>
          <cell r="G935">
            <v>0</v>
          </cell>
          <cell r="H935">
            <v>2.5</v>
          </cell>
          <cell r="I935">
            <v>3.6</v>
          </cell>
          <cell r="J935">
            <v>6</v>
          </cell>
        </row>
        <row r="936">
          <cell r="B936">
            <v>65659</v>
          </cell>
          <cell r="C936">
            <v>0.39389999999999997</v>
          </cell>
          <cell r="D936">
            <v>0.3579</v>
          </cell>
          <cell r="E936">
            <v>3.5999999999999997E-2</v>
          </cell>
          <cell r="F936">
            <v>0</v>
          </cell>
          <cell r="G936">
            <v>0</v>
          </cell>
          <cell r="H936">
            <v>2.5</v>
          </cell>
          <cell r="I936">
            <v>3.6</v>
          </cell>
          <cell r="J936">
            <v>6</v>
          </cell>
        </row>
        <row r="937">
          <cell r="B937">
            <v>67122</v>
          </cell>
          <cell r="C937">
            <v>0.48</v>
          </cell>
          <cell r="D937">
            <v>0.43869999999999998</v>
          </cell>
          <cell r="E937">
            <v>3.8199999999999998E-2</v>
          </cell>
          <cell r="F937">
            <v>3.0000000000000001E-3</v>
          </cell>
          <cell r="G937">
            <v>0</v>
          </cell>
          <cell r="H937">
            <v>2.5</v>
          </cell>
          <cell r="I937">
            <v>3.6</v>
          </cell>
          <cell r="J937">
            <v>6</v>
          </cell>
        </row>
        <row r="938">
          <cell r="B938">
            <v>66148</v>
          </cell>
          <cell r="C938">
            <v>1.5246</v>
          </cell>
          <cell r="D938">
            <v>1.0276000000000001</v>
          </cell>
          <cell r="E938">
            <v>0.49380000000000002</v>
          </cell>
          <cell r="F938">
            <v>3.0000000000000001E-3</v>
          </cell>
          <cell r="G938">
            <v>0</v>
          </cell>
          <cell r="I938">
            <v>3.6</v>
          </cell>
          <cell r="J938">
            <v>6</v>
          </cell>
        </row>
        <row r="939">
          <cell r="B939">
            <v>65280</v>
          </cell>
          <cell r="C939">
            <v>5.1361999999999997</v>
          </cell>
          <cell r="D939">
            <v>2.8969999999999998</v>
          </cell>
          <cell r="E939">
            <v>1.2114</v>
          </cell>
          <cell r="F939">
            <v>0.19570000000000001</v>
          </cell>
          <cell r="G939">
            <v>0.83209999999999995</v>
          </cell>
          <cell r="J939">
            <v>6</v>
          </cell>
        </row>
        <row r="941">
          <cell r="B941" t="str">
            <v>Evolução DEC Conjunto São Mateus</v>
          </cell>
        </row>
        <row r="942">
          <cell r="B942" t="str">
            <v>CONSUM</v>
          </cell>
          <cell r="C942" t="str">
            <v>TOTAL</v>
          </cell>
          <cell r="D942" t="str">
            <v>NPROG</v>
          </cell>
          <cell r="E942" t="str">
            <v>PROG</v>
          </cell>
          <cell r="F942" t="str">
            <v>SUBT INT</v>
          </cell>
          <cell r="G942" t="str">
            <v>SUBT EXT</v>
          </cell>
          <cell r="H942" t="str">
            <v>Padrão Mensal = 3,3</v>
          </cell>
          <cell r="I942" t="str">
            <v>Padrão Trimestral = 6,6</v>
          </cell>
          <cell r="J942" t="str">
            <v>Padrão Anual = 11</v>
          </cell>
        </row>
        <row r="943">
          <cell r="B943">
            <v>52277</v>
          </cell>
          <cell r="C943">
            <v>1.0155000000000001</v>
          </cell>
          <cell r="D943">
            <v>0.68889999999999996</v>
          </cell>
          <cell r="E943">
            <v>0.27660000000000001</v>
          </cell>
          <cell r="F943">
            <v>4.99E-2</v>
          </cell>
          <cell r="G943">
            <v>0</v>
          </cell>
          <cell r="H943">
            <v>3.3</v>
          </cell>
          <cell r="I943">
            <v>6.6</v>
          </cell>
          <cell r="J943">
            <v>11</v>
          </cell>
        </row>
        <row r="944">
          <cell r="B944">
            <v>52277</v>
          </cell>
          <cell r="C944">
            <v>0.52700000000000002</v>
          </cell>
          <cell r="D944">
            <v>0.39650000000000002</v>
          </cell>
          <cell r="E944">
            <v>0.13059999999999999</v>
          </cell>
          <cell r="F944">
            <v>0</v>
          </cell>
          <cell r="G944">
            <v>0</v>
          </cell>
          <cell r="H944">
            <v>3.3</v>
          </cell>
          <cell r="I944">
            <v>6.6</v>
          </cell>
          <cell r="J944">
            <v>11</v>
          </cell>
        </row>
        <row r="945">
          <cell r="B945">
            <v>52169</v>
          </cell>
          <cell r="C945">
            <v>0.59919999999999995</v>
          </cell>
          <cell r="D945">
            <v>0.35720000000000002</v>
          </cell>
          <cell r="E945">
            <v>9.5999999999999992E-3</v>
          </cell>
          <cell r="F945">
            <v>0</v>
          </cell>
          <cell r="G945">
            <v>0.2324</v>
          </cell>
          <cell r="H945">
            <v>3.3</v>
          </cell>
          <cell r="I945">
            <v>6.6</v>
          </cell>
          <cell r="J945">
            <v>11</v>
          </cell>
        </row>
        <row r="946">
          <cell r="B946">
            <v>52241</v>
          </cell>
          <cell r="C946">
            <v>2.1419000000000001</v>
          </cell>
          <cell r="D946">
            <v>1.4429000000000001</v>
          </cell>
          <cell r="E946">
            <v>0.41710000000000003</v>
          </cell>
          <cell r="F946">
            <v>4.99E-2</v>
          </cell>
          <cell r="G946">
            <v>0.2321</v>
          </cell>
          <cell r="H946">
            <v>3.3</v>
          </cell>
          <cell r="I946">
            <v>6.6</v>
          </cell>
          <cell r="J946">
            <v>11</v>
          </cell>
        </row>
        <row r="947">
          <cell r="B947">
            <v>52066</v>
          </cell>
          <cell r="C947">
            <v>0.51370000000000005</v>
          </cell>
          <cell r="D947">
            <v>0.49409999999999998</v>
          </cell>
          <cell r="E947">
            <v>1.9599999999999999E-2</v>
          </cell>
          <cell r="F947">
            <v>0</v>
          </cell>
          <cell r="G947">
            <v>0</v>
          </cell>
          <cell r="H947">
            <v>3.3</v>
          </cell>
          <cell r="I947">
            <v>6.6</v>
          </cell>
          <cell r="J947">
            <v>11</v>
          </cell>
        </row>
        <row r="948">
          <cell r="B948">
            <v>52060</v>
          </cell>
          <cell r="C948">
            <v>0.45379999999999998</v>
          </cell>
          <cell r="D948">
            <v>0.4007</v>
          </cell>
          <cell r="E948">
            <v>5.3100000000000001E-2</v>
          </cell>
          <cell r="F948">
            <v>0</v>
          </cell>
          <cell r="G948">
            <v>0</v>
          </cell>
          <cell r="H948">
            <v>3.3</v>
          </cell>
          <cell r="I948">
            <v>6.6</v>
          </cell>
          <cell r="J948">
            <v>11</v>
          </cell>
        </row>
        <row r="949">
          <cell r="B949">
            <v>51998</v>
          </cell>
          <cell r="C949">
            <v>1.1532</v>
          </cell>
          <cell r="D949">
            <v>1.111</v>
          </cell>
          <cell r="E949">
            <v>4.2200000000000001E-2</v>
          </cell>
          <cell r="F949">
            <v>0</v>
          </cell>
          <cell r="G949">
            <v>0</v>
          </cell>
          <cell r="H949">
            <v>3.3</v>
          </cell>
          <cell r="I949">
            <v>6.6</v>
          </cell>
          <cell r="J949">
            <v>11</v>
          </cell>
        </row>
        <row r="950">
          <cell r="B950">
            <v>52041</v>
          </cell>
          <cell r="C950">
            <v>2.1202000000000001</v>
          </cell>
          <cell r="D950">
            <v>2.0053000000000001</v>
          </cell>
          <cell r="E950">
            <v>0.1149</v>
          </cell>
          <cell r="F950">
            <v>0</v>
          </cell>
          <cell r="G950">
            <v>0</v>
          </cell>
          <cell r="H950">
            <v>3.3</v>
          </cell>
          <cell r="I950">
            <v>6.6</v>
          </cell>
          <cell r="J950">
            <v>11</v>
          </cell>
        </row>
        <row r="951">
          <cell r="B951">
            <v>52774</v>
          </cell>
          <cell r="C951">
            <v>1.01</v>
          </cell>
          <cell r="D951">
            <v>0.98819999999999997</v>
          </cell>
          <cell r="E951">
            <v>2.18E-2</v>
          </cell>
          <cell r="F951">
            <v>0</v>
          </cell>
          <cell r="G951">
            <v>0</v>
          </cell>
          <cell r="H951">
            <v>3.3</v>
          </cell>
          <cell r="I951">
            <v>6.6</v>
          </cell>
          <cell r="J951">
            <v>11</v>
          </cell>
        </row>
        <row r="952">
          <cell r="B952">
            <v>52750</v>
          </cell>
          <cell r="C952">
            <v>0.40539999999999998</v>
          </cell>
          <cell r="D952">
            <v>0.377</v>
          </cell>
          <cell r="E952">
            <v>2.8500000000000001E-2</v>
          </cell>
          <cell r="F952">
            <v>0</v>
          </cell>
          <cell r="G952">
            <v>0</v>
          </cell>
          <cell r="H952">
            <v>3.3</v>
          </cell>
          <cell r="I952">
            <v>6.6</v>
          </cell>
          <cell r="J952">
            <v>11</v>
          </cell>
        </row>
        <row r="953">
          <cell r="B953">
            <v>52751</v>
          </cell>
          <cell r="C953">
            <v>0.68930000000000002</v>
          </cell>
          <cell r="D953">
            <v>0.40360000000000001</v>
          </cell>
          <cell r="E953">
            <v>0.2858</v>
          </cell>
          <cell r="F953">
            <v>0</v>
          </cell>
          <cell r="G953">
            <v>0</v>
          </cell>
          <cell r="H953">
            <v>3.3</v>
          </cell>
          <cell r="I953">
            <v>6.6</v>
          </cell>
          <cell r="J953">
            <v>11</v>
          </cell>
        </row>
        <row r="954">
          <cell r="B954">
            <v>52758</v>
          </cell>
          <cell r="C954">
            <v>2.1049000000000002</v>
          </cell>
          <cell r="D954">
            <v>1.7689999999999999</v>
          </cell>
          <cell r="E954">
            <v>0.33610000000000001</v>
          </cell>
          <cell r="F954">
            <v>0</v>
          </cell>
          <cell r="G954">
            <v>0</v>
          </cell>
          <cell r="H954">
            <v>3.3</v>
          </cell>
          <cell r="I954">
            <v>6.6</v>
          </cell>
          <cell r="J954">
            <v>11</v>
          </cell>
        </row>
        <row r="955">
          <cell r="B955">
            <v>52772</v>
          </cell>
          <cell r="C955">
            <v>0.70609999999999995</v>
          </cell>
          <cell r="D955">
            <v>0.3584</v>
          </cell>
          <cell r="E955">
            <v>0.34770000000000001</v>
          </cell>
          <cell r="F955">
            <v>0</v>
          </cell>
          <cell r="G955">
            <v>0</v>
          </cell>
          <cell r="H955">
            <v>3.3</v>
          </cell>
          <cell r="I955">
            <v>6.6</v>
          </cell>
          <cell r="J955">
            <v>11</v>
          </cell>
        </row>
        <row r="956">
          <cell r="B956">
            <v>52772</v>
          </cell>
          <cell r="C956">
            <v>1.1267</v>
          </cell>
          <cell r="D956">
            <v>0.23269999999999999</v>
          </cell>
          <cell r="E956">
            <v>0.42780000000000001</v>
          </cell>
          <cell r="F956">
            <v>3.9199999999999999E-2</v>
          </cell>
          <cell r="G956">
            <v>0.42699999999999999</v>
          </cell>
          <cell r="H956">
            <v>3.3</v>
          </cell>
          <cell r="I956">
            <v>6.6</v>
          </cell>
          <cell r="J956">
            <v>11</v>
          </cell>
        </row>
        <row r="957">
          <cell r="B957">
            <v>53440</v>
          </cell>
          <cell r="C957">
            <v>0.96160000000000001</v>
          </cell>
          <cell r="D957">
            <v>0.93169999999999997</v>
          </cell>
          <cell r="E957">
            <v>2.9899999999999999E-2</v>
          </cell>
          <cell r="F957">
            <v>0</v>
          </cell>
          <cell r="G957">
            <v>0</v>
          </cell>
          <cell r="H957">
            <v>3.3</v>
          </cell>
          <cell r="I957">
            <v>6.6</v>
          </cell>
          <cell r="J957">
            <v>11</v>
          </cell>
        </row>
        <row r="958">
          <cell r="B958">
            <v>52995</v>
          </cell>
          <cell r="C958">
            <v>2.7948</v>
          </cell>
          <cell r="D958">
            <v>1.5281</v>
          </cell>
          <cell r="E958">
            <v>0.8024</v>
          </cell>
          <cell r="F958">
            <v>3.9E-2</v>
          </cell>
          <cell r="G958">
            <v>0.42520000000000002</v>
          </cell>
          <cell r="I958">
            <v>6.6</v>
          </cell>
          <cell r="J958">
            <v>11</v>
          </cell>
        </row>
        <row r="959">
          <cell r="B959">
            <v>52509</v>
          </cell>
          <cell r="C959">
            <v>9.1677</v>
          </cell>
          <cell r="D959">
            <v>6.7424999999999997</v>
          </cell>
          <cell r="E959">
            <v>1.6762999999999999</v>
          </cell>
          <cell r="F959">
            <v>8.9099999999999999E-2</v>
          </cell>
          <cell r="G959">
            <v>0.66</v>
          </cell>
          <cell r="J959">
            <v>11</v>
          </cell>
        </row>
        <row r="961">
          <cell r="B961" t="str">
            <v>Evolução DEC Conjunto São Miguel Paulista</v>
          </cell>
        </row>
        <row r="962">
          <cell r="B962" t="str">
            <v>CONSUM</v>
          </cell>
          <cell r="C962" t="str">
            <v>TOTAL</v>
          </cell>
          <cell r="D962" t="str">
            <v>NPROG</v>
          </cell>
          <cell r="E962" t="str">
            <v>PROG</v>
          </cell>
          <cell r="F962" t="str">
            <v>SUBT INT</v>
          </cell>
          <cell r="G962" t="str">
            <v>SUBT EXT</v>
          </cell>
          <cell r="H962" t="str">
            <v>Padrão Mensal = 3,9</v>
          </cell>
          <cell r="I962" t="str">
            <v>Padrão Trimestral = 7,8</v>
          </cell>
          <cell r="J962" t="str">
            <v>Padrão Anual = 13</v>
          </cell>
        </row>
        <row r="963">
          <cell r="B963">
            <v>88510</v>
          </cell>
          <cell r="C963">
            <v>0.90910000000000002</v>
          </cell>
          <cell r="D963">
            <v>0.89029999999999998</v>
          </cell>
          <cell r="E963">
            <v>1.8800000000000001E-2</v>
          </cell>
          <cell r="F963">
            <v>0</v>
          </cell>
          <cell r="G963">
            <v>0</v>
          </cell>
          <cell r="H963">
            <v>3.9</v>
          </cell>
          <cell r="I963">
            <v>7.8</v>
          </cell>
          <cell r="J963">
            <v>13</v>
          </cell>
        </row>
        <row r="964">
          <cell r="B964">
            <v>88479</v>
          </cell>
          <cell r="C964">
            <v>0.93149999999999999</v>
          </cell>
          <cell r="D964">
            <v>0.30840000000000001</v>
          </cell>
          <cell r="E964">
            <v>9.7000000000000003E-2</v>
          </cell>
          <cell r="F964">
            <v>0.4118</v>
          </cell>
          <cell r="G964">
            <v>0.1143</v>
          </cell>
          <cell r="H964">
            <v>3.9</v>
          </cell>
          <cell r="I964">
            <v>7.8</v>
          </cell>
          <cell r="J964">
            <v>13</v>
          </cell>
        </row>
        <row r="965">
          <cell r="B965">
            <v>88477</v>
          </cell>
          <cell r="C965">
            <v>0.1353</v>
          </cell>
          <cell r="D965">
            <v>9.2799999999999994E-2</v>
          </cell>
          <cell r="E965">
            <v>4.2500000000000003E-2</v>
          </cell>
          <cell r="F965">
            <v>0</v>
          </cell>
          <cell r="G965">
            <v>0</v>
          </cell>
          <cell r="H965">
            <v>3.9</v>
          </cell>
          <cell r="I965">
            <v>7.8</v>
          </cell>
          <cell r="J965">
            <v>13</v>
          </cell>
        </row>
        <row r="966">
          <cell r="B966">
            <v>88489</v>
          </cell>
          <cell r="C966">
            <v>1.976</v>
          </cell>
          <cell r="D966">
            <v>1.2917000000000001</v>
          </cell>
          <cell r="E966">
            <v>0.1583</v>
          </cell>
          <cell r="F966">
            <v>0.4118</v>
          </cell>
          <cell r="G966">
            <v>0.1143</v>
          </cell>
          <cell r="H966">
            <v>3.9</v>
          </cell>
          <cell r="I966">
            <v>7.8</v>
          </cell>
          <cell r="J966">
            <v>13</v>
          </cell>
        </row>
        <row r="967">
          <cell r="B967">
            <v>88430</v>
          </cell>
          <cell r="C967">
            <v>0.61870000000000003</v>
          </cell>
          <cell r="D967">
            <v>0.43759999999999999</v>
          </cell>
          <cell r="E967">
            <v>0.1241</v>
          </cell>
          <cell r="F967">
            <v>5.7099999999999998E-2</v>
          </cell>
          <cell r="G967">
            <v>0</v>
          </cell>
          <cell r="H967">
            <v>3.9</v>
          </cell>
          <cell r="I967">
            <v>7.8</v>
          </cell>
          <cell r="J967">
            <v>13</v>
          </cell>
        </row>
        <row r="968">
          <cell r="B968">
            <v>88469</v>
          </cell>
          <cell r="C968">
            <v>1.9628000000000001</v>
          </cell>
          <cell r="D968">
            <v>1.7373000000000001</v>
          </cell>
          <cell r="E968">
            <v>0.2225</v>
          </cell>
          <cell r="F968">
            <v>3.0000000000000001E-3</v>
          </cell>
          <cell r="G968">
            <v>0</v>
          </cell>
          <cell r="H968">
            <v>3.9</v>
          </cell>
          <cell r="I968">
            <v>7.8</v>
          </cell>
          <cell r="J968">
            <v>13</v>
          </cell>
        </row>
        <row r="969">
          <cell r="B969">
            <v>88440</v>
          </cell>
          <cell r="C969">
            <v>0.76380000000000003</v>
          </cell>
          <cell r="D969">
            <v>0.65100000000000002</v>
          </cell>
          <cell r="E969">
            <v>0.1128</v>
          </cell>
          <cell r="F969">
            <v>0</v>
          </cell>
          <cell r="G969">
            <v>0</v>
          </cell>
          <cell r="H969">
            <v>3.9</v>
          </cell>
          <cell r="I969">
            <v>7.8</v>
          </cell>
          <cell r="J969">
            <v>13</v>
          </cell>
        </row>
        <row r="970">
          <cell r="B970">
            <v>88446</v>
          </cell>
          <cell r="C970">
            <v>3.3456000000000001</v>
          </cell>
          <cell r="D970">
            <v>2.8262</v>
          </cell>
          <cell r="E970">
            <v>0.45939999999999998</v>
          </cell>
          <cell r="F970">
            <v>6.0100000000000001E-2</v>
          </cell>
          <cell r="G970">
            <v>0</v>
          </cell>
          <cell r="H970">
            <v>3.9</v>
          </cell>
          <cell r="I970">
            <v>7.8</v>
          </cell>
          <cell r="J970">
            <v>13</v>
          </cell>
        </row>
        <row r="971">
          <cell r="B971">
            <v>89692</v>
          </cell>
          <cell r="C971">
            <v>0.79049999999999998</v>
          </cell>
          <cell r="D971">
            <v>0.43880000000000002</v>
          </cell>
          <cell r="E971">
            <v>0.35160000000000002</v>
          </cell>
          <cell r="F971">
            <v>0</v>
          </cell>
          <cell r="G971">
            <v>0</v>
          </cell>
          <cell r="H971">
            <v>3.9</v>
          </cell>
          <cell r="I971">
            <v>7.8</v>
          </cell>
          <cell r="J971">
            <v>13</v>
          </cell>
        </row>
        <row r="972">
          <cell r="B972">
            <v>89729</v>
          </cell>
          <cell r="C972">
            <v>0.66749999999999998</v>
          </cell>
          <cell r="D972">
            <v>0.40229999999999999</v>
          </cell>
          <cell r="E972">
            <v>0.26519999999999999</v>
          </cell>
          <cell r="F972">
            <v>0</v>
          </cell>
          <cell r="G972">
            <v>0</v>
          </cell>
          <cell r="H972">
            <v>3.9</v>
          </cell>
          <cell r="I972">
            <v>7.8</v>
          </cell>
          <cell r="J972">
            <v>13</v>
          </cell>
        </row>
        <row r="973">
          <cell r="B973">
            <v>89692</v>
          </cell>
          <cell r="C973">
            <v>0.60470000000000002</v>
          </cell>
          <cell r="D973">
            <v>0.34320000000000001</v>
          </cell>
          <cell r="E973">
            <v>0.26150000000000001</v>
          </cell>
          <cell r="F973">
            <v>0</v>
          </cell>
          <cell r="G973">
            <v>0</v>
          </cell>
          <cell r="H973">
            <v>3.9</v>
          </cell>
          <cell r="I973">
            <v>7.8</v>
          </cell>
          <cell r="J973">
            <v>13</v>
          </cell>
        </row>
        <row r="974">
          <cell r="B974">
            <v>89704</v>
          </cell>
          <cell r="C974">
            <v>2.0627</v>
          </cell>
          <cell r="D974">
            <v>1.1842999999999999</v>
          </cell>
          <cell r="E974">
            <v>0.87829999999999997</v>
          </cell>
          <cell r="F974">
            <v>0</v>
          </cell>
          <cell r="G974">
            <v>0</v>
          </cell>
          <cell r="H974">
            <v>3.9</v>
          </cell>
          <cell r="I974">
            <v>7.8</v>
          </cell>
          <cell r="J974">
            <v>13</v>
          </cell>
        </row>
        <row r="975">
          <cell r="B975">
            <v>89758</v>
          </cell>
          <cell r="C975">
            <v>1.0114000000000001</v>
          </cell>
          <cell r="D975">
            <v>0.56859999999999999</v>
          </cell>
          <cell r="E975">
            <v>0.38329999999999997</v>
          </cell>
          <cell r="F975">
            <v>5.96E-2</v>
          </cell>
          <cell r="G975">
            <v>0</v>
          </cell>
          <cell r="H975">
            <v>3.9</v>
          </cell>
          <cell r="I975">
            <v>7.8</v>
          </cell>
          <cell r="J975">
            <v>13</v>
          </cell>
        </row>
        <row r="976">
          <cell r="B976">
            <v>89739</v>
          </cell>
          <cell r="C976">
            <v>0.53720000000000001</v>
          </cell>
          <cell r="D976">
            <v>0.44729999999999998</v>
          </cell>
          <cell r="E976">
            <v>8.9599999999999999E-2</v>
          </cell>
          <cell r="F976">
            <v>4.0000000000000002E-4</v>
          </cell>
          <cell r="G976">
            <v>0</v>
          </cell>
          <cell r="H976">
            <v>3.9</v>
          </cell>
          <cell r="I976">
            <v>7.8</v>
          </cell>
          <cell r="J976">
            <v>13</v>
          </cell>
        </row>
        <row r="977">
          <cell r="B977">
            <v>92285</v>
          </cell>
          <cell r="C977">
            <v>1.2702</v>
          </cell>
          <cell r="D977">
            <v>1.1132</v>
          </cell>
          <cell r="E977">
            <v>0.1283</v>
          </cell>
          <cell r="F977">
            <v>2.87E-2</v>
          </cell>
          <cell r="G977">
            <v>0</v>
          </cell>
          <cell r="H977">
            <v>3.9</v>
          </cell>
          <cell r="I977">
            <v>7.8</v>
          </cell>
          <cell r="J977">
            <v>13</v>
          </cell>
        </row>
        <row r="978">
          <cell r="B978">
            <v>90594</v>
          </cell>
          <cell r="C978">
            <v>2.8281000000000001</v>
          </cell>
          <cell r="D978">
            <v>2.1404000000000001</v>
          </cell>
          <cell r="E978">
            <v>0.59919999999999995</v>
          </cell>
          <cell r="F978">
            <v>8.8700000000000001E-2</v>
          </cell>
          <cell r="G978">
            <v>0</v>
          </cell>
          <cell r="I978">
            <v>7.8</v>
          </cell>
          <cell r="J978">
            <v>13</v>
          </cell>
        </row>
        <row r="979">
          <cell r="B979">
            <v>89308</v>
          </cell>
          <cell r="C979">
            <v>10.2119</v>
          </cell>
          <cell r="D979">
            <v>7.4396000000000004</v>
          </cell>
          <cell r="E979">
            <v>2.1019000000000001</v>
          </cell>
          <cell r="F979">
            <v>0.55740000000000001</v>
          </cell>
          <cell r="G979">
            <v>0.1132</v>
          </cell>
          <cell r="J979">
            <v>13</v>
          </cell>
        </row>
        <row r="981">
          <cell r="B981" t="str">
            <v>Evolução DEC Conjunto São Paulo - Centro</v>
          </cell>
        </row>
        <row r="982">
          <cell r="B982" t="str">
            <v>CONSUM</v>
          </cell>
          <cell r="C982" t="str">
            <v>TOTAL</v>
          </cell>
          <cell r="D982" t="str">
            <v>NPROG</v>
          </cell>
          <cell r="E982" t="str">
            <v>PROG</v>
          </cell>
          <cell r="F982" t="str">
            <v>SUBT INT</v>
          </cell>
          <cell r="G982" t="str">
            <v>SUBT EXT</v>
          </cell>
          <cell r="H982" t="str">
            <v>Padrão Mensal = 2,5</v>
          </cell>
          <cell r="I982" t="str">
            <v>Padrão Trimestral = 4,2</v>
          </cell>
          <cell r="J982" t="str">
            <v>Padrão Anual = 7</v>
          </cell>
        </row>
        <row r="983">
          <cell r="B983">
            <v>103200</v>
          </cell>
          <cell r="C983">
            <v>0.43390000000000001</v>
          </cell>
          <cell r="D983">
            <v>0.34429999999999999</v>
          </cell>
          <cell r="E983">
            <v>8.9499999999999996E-2</v>
          </cell>
          <cell r="F983">
            <v>0</v>
          </cell>
          <cell r="G983">
            <v>0</v>
          </cell>
          <cell r="H983">
            <v>2.5</v>
          </cell>
          <cell r="I983">
            <v>4.2</v>
          </cell>
          <cell r="J983">
            <v>7</v>
          </cell>
        </row>
        <row r="984">
          <cell r="B984">
            <v>103245</v>
          </cell>
          <cell r="C984">
            <v>0.97919999999999996</v>
          </cell>
          <cell r="D984">
            <v>0.78739999999999999</v>
          </cell>
          <cell r="E984">
            <v>0.18690000000000001</v>
          </cell>
          <cell r="F984">
            <v>4.8999999999999998E-3</v>
          </cell>
          <cell r="G984">
            <v>0</v>
          </cell>
          <cell r="H984">
            <v>2.5</v>
          </cell>
          <cell r="I984">
            <v>4.2</v>
          </cell>
          <cell r="J984">
            <v>7</v>
          </cell>
        </row>
        <row r="985">
          <cell r="B985">
            <v>103246</v>
          </cell>
          <cell r="C985">
            <v>1.1506000000000001</v>
          </cell>
          <cell r="D985">
            <v>0.41799999999999998</v>
          </cell>
          <cell r="E985">
            <v>0.55989999999999995</v>
          </cell>
          <cell r="F985">
            <v>0.1162</v>
          </cell>
          <cell r="G985">
            <v>5.6599999999999998E-2</v>
          </cell>
          <cell r="H985">
            <v>2.5</v>
          </cell>
          <cell r="I985">
            <v>4.2</v>
          </cell>
          <cell r="J985">
            <v>7</v>
          </cell>
        </row>
        <row r="986">
          <cell r="B986">
            <v>103230</v>
          </cell>
          <cell r="C986">
            <v>2.5638999999999998</v>
          </cell>
          <cell r="D986">
            <v>1.5498000000000001</v>
          </cell>
          <cell r="E986">
            <v>0.83640000000000003</v>
          </cell>
          <cell r="F986">
            <v>0.1211</v>
          </cell>
          <cell r="G986">
            <v>5.6599999999999998E-2</v>
          </cell>
          <cell r="H986">
            <v>2.5</v>
          </cell>
          <cell r="I986">
            <v>4.2</v>
          </cell>
          <cell r="J986">
            <v>7</v>
          </cell>
        </row>
        <row r="987">
          <cell r="B987">
            <v>103255</v>
          </cell>
          <cell r="C987">
            <v>0.37490000000000001</v>
          </cell>
          <cell r="D987">
            <v>0.1825</v>
          </cell>
          <cell r="E987">
            <v>0.1363</v>
          </cell>
          <cell r="F987">
            <v>2.7400000000000001E-2</v>
          </cell>
          <cell r="G987">
            <v>2.87E-2</v>
          </cell>
          <cell r="H987">
            <v>2.5</v>
          </cell>
          <cell r="I987">
            <v>4.2</v>
          </cell>
          <cell r="J987">
            <v>7</v>
          </cell>
        </row>
        <row r="988">
          <cell r="B988">
            <v>103182</v>
          </cell>
          <cell r="C988">
            <v>0.36809999999999998</v>
          </cell>
          <cell r="D988">
            <v>0.20649999999999999</v>
          </cell>
          <cell r="E988">
            <v>3.4700000000000002E-2</v>
          </cell>
          <cell r="F988">
            <v>0.1086</v>
          </cell>
          <cell r="G988">
            <v>1.83E-2</v>
          </cell>
          <cell r="H988">
            <v>2.5</v>
          </cell>
          <cell r="I988">
            <v>4.2</v>
          </cell>
          <cell r="J988">
            <v>7</v>
          </cell>
        </row>
        <row r="989">
          <cell r="B989">
            <v>102840</v>
          </cell>
          <cell r="C989">
            <v>0.18240000000000001</v>
          </cell>
          <cell r="D989">
            <v>0.13850000000000001</v>
          </cell>
          <cell r="E989">
            <v>4.3900000000000002E-2</v>
          </cell>
          <cell r="F989">
            <v>0</v>
          </cell>
          <cell r="G989">
            <v>0</v>
          </cell>
          <cell r="H989">
            <v>2.5</v>
          </cell>
          <cell r="I989">
            <v>4.2</v>
          </cell>
          <cell r="J989">
            <v>7</v>
          </cell>
        </row>
        <row r="990">
          <cell r="B990">
            <v>103092</v>
          </cell>
          <cell r="C990">
            <v>0.92589999999999995</v>
          </cell>
          <cell r="D990">
            <v>0.52759999999999996</v>
          </cell>
          <cell r="E990">
            <v>0.215</v>
          </cell>
          <cell r="F990">
            <v>0.1361</v>
          </cell>
          <cell r="G990">
            <v>4.7100000000000003E-2</v>
          </cell>
          <cell r="H990">
            <v>2.5</v>
          </cell>
          <cell r="I990">
            <v>4.2</v>
          </cell>
          <cell r="J990">
            <v>7</v>
          </cell>
        </row>
        <row r="991">
          <cell r="B991">
            <v>104116</v>
          </cell>
          <cell r="C991">
            <v>0.17480000000000001</v>
          </cell>
          <cell r="D991">
            <v>0.14019999999999999</v>
          </cell>
          <cell r="E991">
            <v>3.4599999999999999E-2</v>
          </cell>
          <cell r="F991">
            <v>0</v>
          </cell>
          <cell r="G991">
            <v>0</v>
          </cell>
          <cell r="H991">
            <v>2.5</v>
          </cell>
          <cell r="I991">
            <v>4.2</v>
          </cell>
          <cell r="J991">
            <v>7</v>
          </cell>
        </row>
        <row r="992">
          <cell r="B992">
            <v>104117</v>
          </cell>
          <cell r="C992">
            <v>0.4199</v>
          </cell>
          <cell r="D992">
            <v>0.33040000000000003</v>
          </cell>
          <cell r="E992">
            <v>3.3799999999999997E-2</v>
          </cell>
          <cell r="F992">
            <v>5.57E-2</v>
          </cell>
          <cell r="G992">
            <v>0</v>
          </cell>
          <cell r="H992">
            <v>2.5</v>
          </cell>
          <cell r="I992">
            <v>4.2</v>
          </cell>
          <cell r="J992">
            <v>7</v>
          </cell>
        </row>
        <row r="993">
          <cell r="B993">
            <v>104070</v>
          </cell>
          <cell r="C993">
            <v>0.55710000000000004</v>
          </cell>
          <cell r="D993">
            <v>0.51139999999999997</v>
          </cell>
          <cell r="E993">
            <v>2.0199999999999999E-2</v>
          </cell>
          <cell r="F993">
            <v>2.5399999999999999E-2</v>
          </cell>
          <cell r="G993">
            <v>0</v>
          </cell>
          <cell r="H993">
            <v>2.5</v>
          </cell>
          <cell r="I993">
            <v>4.2</v>
          </cell>
          <cell r="J993">
            <v>7</v>
          </cell>
        </row>
        <row r="994">
          <cell r="B994">
            <v>104101</v>
          </cell>
          <cell r="C994">
            <v>1.1516999999999999</v>
          </cell>
          <cell r="D994">
            <v>0.9819</v>
          </cell>
          <cell r="E994">
            <v>8.8599999999999998E-2</v>
          </cell>
          <cell r="F994">
            <v>8.1100000000000005E-2</v>
          </cell>
          <cell r="G994">
            <v>0</v>
          </cell>
          <cell r="H994">
            <v>2.5</v>
          </cell>
          <cell r="I994">
            <v>4.2</v>
          </cell>
          <cell r="J994">
            <v>7</v>
          </cell>
        </row>
        <row r="995">
          <cell r="B995">
            <v>104093</v>
          </cell>
          <cell r="C995">
            <v>0.32769999999999999</v>
          </cell>
          <cell r="D995">
            <v>0.23330000000000001</v>
          </cell>
          <cell r="E995">
            <v>8.0600000000000005E-2</v>
          </cell>
          <cell r="F995">
            <v>0</v>
          </cell>
          <cell r="G995">
            <v>1.38E-2</v>
          </cell>
          <cell r="H995">
            <v>2.5</v>
          </cell>
          <cell r="I995">
            <v>4.2</v>
          </cell>
          <cell r="J995">
            <v>7</v>
          </cell>
        </row>
        <row r="996">
          <cell r="B996">
            <v>104178</v>
          </cell>
          <cell r="C996">
            <v>0.4471</v>
          </cell>
          <cell r="D996">
            <v>0.2462</v>
          </cell>
          <cell r="E996">
            <v>1.2E-2</v>
          </cell>
          <cell r="F996">
            <v>0.18890000000000001</v>
          </cell>
          <cell r="G996">
            <v>0</v>
          </cell>
          <cell r="H996">
            <v>2.5</v>
          </cell>
          <cell r="I996">
            <v>4.2</v>
          </cell>
          <cell r="J996">
            <v>7</v>
          </cell>
        </row>
        <row r="997">
          <cell r="B997">
            <v>104902</v>
          </cell>
          <cell r="C997">
            <v>0.56759999999999999</v>
          </cell>
          <cell r="D997">
            <v>0.29459999999999997</v>
          </cell>
          <cell r="E997">
            <v>8.6400000000000005E-2</v>
          </cell>
          <cell r="F997">
            <v>5.4100000000000002E-2</v>
          </cell>
          <cell r="G997">
            <v>0.1326</v>
          </cell>
          <cell r="H997">
            <v>2.5</v>
          </cell>
          <cell r="I997">
            <v>4.2</v>
          </cell>
          <cell r="J997">
            <v>7</v>
          </cell>
        </row>
        <row r="998">
          <cell r="B998">
            <v>104391</v>
          </cell>
          <cell r="C998">
            <v>1.3432999999999999</v>
          </cell>
          <cell r="D998">
            <v>0.77439999999999998</v>
          </cell>
          <cell r="E998">
            <v>0.1792</v>
          </cell>
          <cell r="F998">
            <v>0.2429</v>
          </cell>
          <cell r="G998">
            <v>0.14699999999999999</v>
          </cell>
          <cell r="I998">
            <v>4.2</v>
          </cell>
          <cell r="J998">
            <v>7</v>
          </cell>
        </row>
        <row r="999">
          <cell r="B999">
            <v>103704</v>
          </cell>
          <cell r="C999">
            <v>5.9809000000000001</v>
          </cell>
          <cell r="D999">
            <v>3.8323999999999998</v>
          </cell>
          <cell r="E999">
            <v>1.3156000000000001</v>
          </cell>
          <cell r="F999">
            <v>0.58179999999999998</v>
          </cell>
          <cell r="G999">
            <v>0.25109999999999999</v>
          </cell>
          <cell r="J999">
            <v>7</v>
          </cell>
        </row>
        <row r="1001">
          <cell r="B1001" t="str">
            <v>Evolução DEC Conjunto São Paulo Represa Sul</v>
          </cell>
        </row>
        <row r="1002">
          <cell r="B1002" t="str">
            <v>CONSUM</v>
          </cell>
          <cell r="C1002" t="str">
            <v>TOTAL</v>
          </cell>
          <cell r="D1002" t="str">
            <v>NPROG</v>
          </cell>
          <cell r="E1002" t="str">
            <v>PROG</v>
          </cell>
          <cell r="F1002" t="str">
            <v>SUBT INT</v>
          </cell>
          <cell r="G1002" t="str">
            <v>SUBT EXT</v>
          </cell>
          <cell r="H1002" t="str">
            <v>Padrão Mensal = 15,9</v>
          </cell>
          <cell r="I1002" t="str">
            <v>Padrão Trimestral = 31,8</v>
          </cell>
          <cell r="J1002" t="str">
            <v>Padrão Anual = 53</v>
          </cell>
        </row>
        <row r="1003">
          <cell r="B1003">
            <v>1408</v>
          </cell>
          <cell r="C1003">
            <v>5.7831000000000001</v>
          </cell>
          <cell r="D1003">
            <v>5.7831000000000001</v>
          </cell>
          <cell r="E1003">
            <v>0</v>
          </cell>
          <cell r="F1003">
            <v>0</v>
          </cell>
          <cell r="G1003">
            <v>0</v>
          </cell>
          <cell r="H1003">
            <v>15.9</v>
          </cell>
          <cell r="I1003">
            <v>31.8</v>
          </cell>
          <cell r="J1003">
            <v>53</v>
          </cell>
        </row>
        <row r="1004">
          <cell r="B1004">
            <v>1408</v>
          </cell>
          <cell r="C1004">
            <v>10.728300000000001</v>
          </cell>
          <cell r="D1004">
            <v>10.643800000000001</v>
          </cell>
          <cell r="E1004">
            <v>0</v>
          </cell>
          <cell r="F1004">
            <v>8.4599999999999995E-2</v>
          </cell>
          <cell r="G1004">
            <v>0</v>
          </cell>
          <cell r="H1004">
            <v>15.9</v>
          </cell>
          <cell r="I1004">
            <v>31.8</v>
          </cell>
          <cell r="J1004">
            <v>53</v>
          </cell>
        </row>
        <row r="1005">
          <cell r="B1005">
            <v>1408</v>
          </cell>
          <cell r="C1005">
            <v>1.3902000000000001</v>
          </cell>
          <cell r="D1005">
            <v>1.3091999999999999</v>
          </cell>
          <cell r="E1005">
            <v>0</v>
          </cell>
          <cell r="F1005">
            <v>8.1000000000000003E-2</v>
          </cell>
          <cell r="G1005">
            <v>0</v>
          </cell>
          <cell r="H1005">
            <v>15.9</v>
          </cell>
          <cell r="I1005">
            <v>31.8</v>
          </cell>
          <cell r="J1005">
            <v>53</v>
          </cell>
        </row>
        <row r="1006">
          <cell r="B1006">
            <v>1408</v>
          </cell>
          <cell r="C1006">
            <v>17.901599999999998</v>
          </cell>
          <cell r="D1006">
            <v>17.7361</v>
          </cell>
          <cell r="E1006">
            <v>0</v>
          </cell>
          <cell r="F1006">
            <v>0.1656</v>
          </cell>
          <cell r="G1006">
            <v>0</v>
          </cell>
          <cell r="H1006">
            <v>15.9</v>
          </cell>
          <cell r="I1006">
            <v>31.8</v>
          </cell>
          <cell r="J1006">
            <v>53</v>
          </cell>
        </row>
        <row r="1007">
          <cell r="B1007">
            <v>1408</v>
          </cell>
          <cell r="C1007">
            <v>1.7158</v>
          </cell>
          <cell r="D1007">
            <v>0.7278</v>
          </cell>
          <cell r="E1007">
            <v>0.98799999999999999</v>
          </cell>
          <cell r="F1007">
            <v>0</v>
          </cell>
          <cell r="G1007">
            <v>0</v>
          </cell>
          <cell r="H1007">
            <v>15.9</v>
          </cell>
          <cell r="I1007">
            <v>31.8</v>
          </cell>
          <cell r="J1007">
            <v>53</v>
          </cell>
        </row>
        <row r="1008">
          <cell r="B1008">
            <v>1408</v>
          </cell>
          <cell r="C1008">
            <v>0.70760000000000001</v>
          </cell>
          <cell r="D1008">
            <v>0.70760000000000001</v>
          </cell>
          <cell r="E1008">
            <v>0</v>
          </cell>
          <cell r="F1008">
            <v>0</v>
          </cell>
          <cell r="G1008">
            <v>0</v>
          </cell>
          <cell r="H1008">
            <v>15.9</v>
          </cell>
          <cell r="I1008">
            <v>31.8</v>
          </cell>
          <cell r="J1008">
            <v>53</v>
          </cell>
        </row>
        <row r="1009">
          <cell r="B1009">
            <v>1408</v>
          </cell>
          <cell r="C1009">
            <v>2.8997000000000002</v>
          </cell>
          <cell r="D1009">
            <v>2.8997000000000002</v>
          </cell>
          <cell r="E1009">
            <v>0</v>
          </cell>
          <cell r="F1009">
            <v>0</v>
          </cell>
          <cell r="G1009">
            <v>0</v>
          </cell>
          <cell r="H1009">
            <v>15.9</v>
          </cell>
          <cell r="I1009">
            <v>31.8</v>
          </cell>
          <cell r="J1009">
            <v>53</v>
          </cell>
        </row>
        <row r="1010">
          <cell r="B1010">
            <v>1408</v>
          </cell>
          <cell r="C1010">
            <v>5.3231000000000002</v>
          </cell>
          <cell r="D1010">
            <v>4.3350999999999997</v>
          </cell>
          <cell r="E1010">
            <v>0.98799999999999999</v>
          </cell>
          <cell r="F1010">
            <v>0</v>
          </cell>
          <cell r="G1010">
            <v>0</v>
          </cell>
          <cell r="H1010">
            <v>15.9</v>
          </cell>
          <cell r="I1010">
            <v>31.8</v>
          </cell>
          <cell r="J1010">
            <v>53</v>
          </cell>
        </row>
        <row r="1011">
          <cell r="B1011">
            <v>1408</v>
          </cell>
          <cell r="C1011">
            <v>1.4406000000000001</v>
          </cell>
          <cell r="D1011">
            <v>1.4406000000000001</v>
          </cell>
          <cell r="E1011">
            <v>0</v>
          </cell>
          <cell r="F1011">
            <v>0</v>
          </cell>
          <cell r="G1011">
            <v>0</v>
          </cell>
          <cell r="H1011">
            <v>15.9</v>
          </cell>
          <cell r="I1011">
            <v>31.8</v>
          </cell>
          <cell r="J1011">
            <v>53</v>
          </cell>
        </row>
        <row r="1012">
          <cell r="B1012">
            <v>1408</v>
          </cell>
          <cell r="C1012">
            <v>1.8594999999999999</v>
          </cell>
          <cell r="D1012">
            <v>1.8594999999999999</v>
          </cell>
          <cell r="E1012">
            <v>0</v>
          </cell>
          <cell r="F1012">
            <v>0</v>
          </cell>
          <cell r="G1012">
            <v>0</v>
          </cell>
          <cell r="H1012">
            <v>15.9</v>
          </cell>
          <cell r="I1012">
            <v>31.8</v>
          </cell>
          <cell r="J1012">
            <v>53</v>
          </cell>
        </row>
        <row r="1013">
          <cell r="B1013">
            <v>1408</v>
          </cell>
          <cell r="C1013">
            <v>0.87760000000000005</v>
          </cell>
          <cell r="D1013">
            <v>0.85419999999999996</v>
          </cell>
          <cell r="E1013">
            <v>2.3400000000000001E-2</v>
          </cell>
          <cell r="F1013">
            <v>0</v>
          </cell>
          <cell r="G1013">
            <v>0</v>
          </cell>
          <cell r="H1013">
            <v>15.9</v>
          </cell>
          <cell r="I1013">
            <v>31.8</v>
          </cell>
          <cell r="J1013">
            <v>53</v>
          </cell>
        </row>
        <row r="1014">
          <cell r="B1014">
            <v>1408</v>
          </cell>
          <cell r="C1014">
            <v>4.1776999999999997</v>
          </cell>
          <cell r="D1014">
            <v>4.1543000000000001</v>
          </cell>
          <cell r="E1014">
            <v>2.3400000000000001E-2</v>
          </cell>
          <cell r="F1014">
            <v>0</v>
          </cell>
          <cell r="G1014">
            <v>0</v>
          </cell>
          <cell r="H1014">
            <v>15.9</v>
          </cell>
          <cell r="I1014">
            <v>31.8</v>
          </cell>
          <cell r="J1014">
            <v>53</v>
          </cell>
        </row>
        <row r="1015">
          <cell r="B1015">
            <v>1408</v>
          </cell>
          <cell r="C1015">
            <v>2.8008000000000002</v>
          </cell>
          <cell r="D1015">
            <v>2.8008000000000002</v>
          </cell>
          <cell r="E1015">
            <v>0</v>
          </cell>
          <cell r="F1015">
            <v>0</v>
          </cell>
          <cell r="G1015">
            <v>0</v>
          </cell>
          <cell r="H1015">
            <v>15.9</v>
          </cell>
          <cell r="I1015">
            <v>31.8</v>
          </cell>
          <cell r="J1015">
            <v>53</v>
          </cell>
        </row>
        <row r="1016">
          <cell r="B1016">
            <v>1408</v>
          </cell>
          <cell r="C1016">
            <v>4.8000999999999996</v>
          </cell>
          <cell r="D1016">
            <v>4.7742000000000004</v>
          </cell>
          <cell r="E1016">
            <v>0</v>
          </cell>
          <cell r="F1016">
            <v>2.5899999999999999E-2</v>
          </cell>
          <cell r="G1016">
            <v>0</v>
          </cell>
          <cell r="H1016">
            <v>15.9</v>
          </cell>
          <cell r="I1016">
            <v>31.8</v>
          </cell>
          <cell r="J1016">
            <v>53</v>
          </cell>
        </row>
        <row r="1017">
          <cell r="B1017">
            <v>1408</v>
          </cell>
          <cell r="C1017">
            <v>4.8958000000000004</v>
          </cell>
          <cell r="D1017">
            <v>4.0587</v>
          </cell>
          <cell r="E1017">
            <v>0.56920000000000004</v>
          </cell>
          <cell r="F1017">
            <v>0.26450000000000001</v>
          </cell>
          <cell r="G1017">
            <v>3.3999999999999998E-3</v>
          </cell>
          <cell r="H1017">
            <v>15.9</v>
          </cell>
          <cell r="I1017">
            <v>31.8</v>
          </cell>
          <cell r="J1017">
            <v>53</v>
          </cell>
        </row>
        <row r="1018">
          <cell r="B1018">
            <v>1408</v>
          </cell>
          <cell r="C1018">
            <v>12.496700000000001</v>
          </cell>
          <cell r="D1018">
            <v>11.633699999999999</v>
          </cell>
          <cell r="E1018">
            <v>0.56920000000000004</v>
          </cell>
          <cell r="F1018">
            <v>0.29039999999999999</v>
          </cell>
          <cell r="G1018">
            <v>3.3999999999999998E-3</v>
          </cell>
          <cell r="I1018">
            <v>31.8</v>
          </cell>
          <cell r="J1018">
            <v>53</v>
          </cell>
        </row>
        <row r="1019">
          <cell r="B1019">
            <v>1408</v>
          </cell>
          <cell r="C1019">
            <v>39.899099999999997</v>
          </cell>
          <cell r="D1019">
            <v>37.859200000000001</v>
          </cell>
          <cell r="E1019">
            <v>1.5806</v>
          </cell>
          <cell r="F1019">
            <v>0.45600000000000002</v>
          </cell>
          <cell r="G1019">
            <v>3.3999999999999998E-3</v>
          </cell>
          <cell r="J1019">
            <v>53</v>
          </cell>
        </row>
        <row r="1021">
          <cell r="B1021" t="str">
            <v>Evolução DEC Conjunto Sapopemba</v>
          </cell>
        </row>
        <row r="1022">
          <cell r="B1022" t="str">
            <v>CONSUM</v>
          </cell>
          <cell r="C1022" t="str">
            <v>TOTAL</v>
          </cell>
          <cell r="D1022" t="str">
            <v>NPROG</v>
          </cell>
          <cell r="E1022" t="str">
            <v>PROG</v>
          </cell>
          <cell r="F1022" t="str">
            <v>SUBT INT</v>
          </cell>
          <cell r="G1022" t="str">
            <v>SUBT EXT</v>
          </cell>
          <cell r="H1022" t="str">
            <v>Padrão Mensal = 3</v>
          </cell>
          <cell r="I1022" t="str">
            <v>Padrão Trimestral = 6</v>
          </cell>
          <cell r="J1022" t="str">
            <v>Padrão Anual = 10</v>
          </cell>
        </row>
        <row r="1023">
          <cell r="B1023">
            <v>96542</v>
          </cell>
          <cell r="C1023">
            <v>0.89480000000000004</v>
          </cell>
          <cell r="D1023">
            <v>0.77210000000000001</v>
          </cell>
          <cell r="E1023">
            <v>9.98E-2</v>
          </cell>
          <cell r="F1023">
            <v>2.29E-2</v>
          </cell>
          <cell r="G1023">
            <v>0</v>
          </cell>
          <cell r="H1023">
            <v>3</v>
          </cell>
          <cell r="I1023">
            <v>6</v>
          </cell>
          <cell r="J1023">
            <v>10</v>
          </cell>
        </row>
        <row r="1024">
          <cell r="B1024">
            <v>96542</v>
          </cell>
          <cell r="C1024">
            <v>0.47020000000000001</v>
          </cell>
          <cell r="D1024">
            <v>0.2772</v>
          </cell>
          <cell r="E1024">
            <v>0.193</v>
          </cell>
          <cell r="F1024">
            <v>0</v>
          </cell>
          <cell r="G1024">
            <v>0</v>
          </cell>
          <cell r="H1024">
            <v>3</v>
          </cell>
          <cell r="I1024">
            <v>6</v>
          </cell>
          <cell r="J1024">
            <v>10</v>
          </cell>
        </row>
        <row r="1025">
          <cell r="B1025">
            <v>96305</v>
          </cell>
          <cell r="C1025">
            <v>0.36620000000000003</v>
          </cell>
          <cell r="D1025">
            <v>0.25609999999999999</v>
          </cell>
          <cell r="E1025">
            <v>6.4299999999999996E-2</v>
          </cell>
          <cell r="F1025">
            <v>0</v>
          </cell>
          <cell r="G1025">
            <v>4.5900000000000003E-2</v>
          </cell>
          <cell r="H1025">
            <v>3</v>
          </cell>
          <cell r="I1025">
            <v>6</v>
          </cell>
          <cell r="J1025">
            <v>10</v>
          </cell>
        </row>
        <row r="1026">
          <cell r="B1026">
            <v>96463</v>
          </cell>
          <cell r="C1026">
            <v>1.7317</v>
          </cell>
          <cell r="D1026">
            <v>1.3058000000000001</v>
          </cell>
          <cell r="E1026">
            <v>0.35720000000000002</v>
          </cell>
          <cell r="F1026">
            <v>2.29E-2</v>
          </cell>
          <cell r="G1026">
            <v>4.58E-2</v>
          </cell>
          <cell r="H1026">
            <v>3</v>
          </cell>
          <cell r="I1026">
            <v>6</v>
          </cell>
          <cell r="J1026">
            <v>10</v>
          </cell>
        </row>
        <row r="1027">
          <cell r="B1027">
            <v>96292</v>
          </cell>
          <cell r="C1027">
            <v>0.25290000000000001</v>
          </cell>
          <cell r="D1027">
            <v>0.1208</v>
          </cell>
          <cell r="E1027">
            <v>2.1499999999999998E-2</v>
          </cell>
          <cell r="F1027">
            <v>0</v>
          </cell>
          <cell r="G1027">
            <v>0.11070000000000001</v>
          </cell>
          <cell r="H1027">
            <v>3</v>
          </cell>
          <cell r="I1027">
            <v>6</v>
          </cell>
          <cell r="J1027">
            <v>10</v>
          </cell>
        </row>
        <row r="1028">
          <cell r="B1028">
            <v>96289</v>
          </cell>
          <cell r="C1028">
            <v>0.4153</v>
          </cell>
          <cell r="D1028">
            <v>0.33779999999999999</v>
          </cell>
          <cell r="E1028">
            <v>1.34E-2</v>
          </cell>
          <cell r="F1028">
            <v>4.6800000000000001E-2</v>
          </cell>
          <cell r="G1028">
            <v>1.7399999999999999E-2</v>
          </cell>
          <cell r="H1028">
            <v>3</v>
          </cell>
          <cell r="I1028">
            <v>6</v>
          </cell>
          <cell r="J1028">
            <v>10</v>
          </cell>
        </row>
        <row r="1029">
          <cell r="B1029">
            <v>96262</v>
          </cell>
          <cell r="C1029">
            <v>0.60209999999999997</v>
          </cell>
          <cell r="D1029">
            <v>0.57809999999999995</v>
          </cell>
          <cell r="E1029">
            <v>2.4E-2</v>
          </cell>
          <cell r="F1029">
            <v>0</v>
          </cell>
          <cell r="G1029">
            <v>0</v>
          </cell>
          <cell r="H1029">
            <v>3</v>
          </cell>
          <cell r="I1029">
            <v>6</v>
          </cell>
          <cell r="J1029">
            <v>10</v>
          </cell>
        </row>
        <row r="1030">
          <cell r="B1030">
            <v>96281</v>
          </cell>
          <cell r="C1030">
            <v>1.2702</v>
          </cell>
          <cell r="D1030">
            <v>1.0366</v>
          </cell>
          <cell r="E1030">
            <v>5.8900000000000001E-2</v>
          </cell>
          <cell r="F1030">
            <v>4.6800000000000001E-2</v>
          </cell>
          <cell r="G1030">
            <v>0.12809999999999999</v>
          </cell>
          <cell r="H1030">
            <v>3</v>
          </cell>
          <cell r="I1030">
            <v>6</v>
          </cell>
          <cell r="J1030">
            <v>10</v>
          </cell>
        </row>
        <row r="1031">
          <cell r="B1031">
            <v>97482</v>
          </cell>
          <cell r="C1031">
            <v>0.67390000000000005</v>
          </cell>
          <cell r="D1031">
            <v>0.51049999999999995</v>
          </cell>
          <cell r="E1031">
            <v>0.16350000000000001</v>
          </cell>
          <cell r="F1031">
            <v>0</v>
          </cell>
          <cell r="G1031">
            <v>0</v>
          </cell>
          <cell r="H1031">
            <v>3</v>
          </cell>
          <cell r="I1031">
            <v>6</v>
          </cell>
          <cell r="J1031">
            <v>10</v>
          </cell>
        </row>
        <row r="1032">
          <cell r="B1032">
            <v>97530</v>
          </cell>
          <cell r="C1032">
            <v>0.38290000000000002</v>
          </cell>
          <cell r="D1032">
            <v>0.24460000000000001</v>
          </cell>
          <cell r="E1032">
            <v>0.13819999999999999</v>
          </cell>
          <cell r="F1032">
            <v>0</v>
          </cell>
          <cell r="G1032">
            <v>0</v>
          </cell>
          <cell r="H1032">
            <v>3</v>
          </cell>
          <cell r="I1032">
            <v>6</v>
          </cell>
          <cell r="J1032">
            <v>10</v>
          </cell>
        </row>
        <row r="1033">
          <cell r="B1033">
            <v>97529</v>
          </cell>
          <cell r="C1033">
            <v>0.57299999999999995</v>
          </cell>
          <cell r="D1033">
            <v>0.4259</v>
          </cell>
          <cell r="E1033">
            <v>0.1472</v>
          </cell>
          <cell r="F1033">
            <v>0</v>
          </cell>
          <cell r="G1033">
            <v>0</v>
          </cell>
          <cell r="H1033">
            <v>3</v>
          </cell>
          <cell r="I1033">
            <v>6</v>
          </cell>
          <cell r="J1033">
            <v>10</v>
          </cell>
        </row>
        <row r="1034">
          <cell r="B1034">
            <v>97514</v>
          </cell>
          <cell r="C1034">
            <v>1.6296999999999999</v>
          </cell>
          <cell r="D1034">
            <v>1.1809000000000001</v>
          </cell>
          <cell r="E1034">
            <v>0.44890000000000002</v>
          </cell>
          <cell r="F1034">
            <v>0</v>
          </cell>
          <cell r="G1034">
            <v>0</v>
          </cell>
          <cell r="H1034">
            <v>3</v>
          </cell>
          <cell r="I1034">
            <v>6</v>
          </cell>
          <cell r="J1034">
            <v>10</v>
          </cell>
        </row>
        <row r="1035">
          <cell r="B1035">
            <v>97599</v>
          </cell>
          <cell r="C1035">
            <v>1.1346000000000001</v>
          </cell>
          <cell r="D1035">
            <v>0.61150000000000004</v>
          </cell>
          <cell r="E1035">
            <v>0.52310000000000001</v>
          </cell>
          <cell r="F1035">
            <v>0</v>
          </cell>
          <cell r="G1035">
            <v>0</v>
          </cell>
          <cell r="H1035">
            <v>3</v>
          </cell>
          <cell r="I1035">
            <v>6</v>
          </cell>
          <cell r="J1035">
            <v>10</v>
          </cell>
        </row>
        <row r="1036">
          <cell r="B1036">
            <v>97594</v>
          </cell>
          <cell r="C1036">
            <v>1.2795000000000001</v>
          </cell>
          <cell r="D1036">
            <v>0.23139999999999999</v>
          </cell>
          <cell r="E1036">
            <v>0.61260000000000003</v>
          </cell>
          <cell r="F1036">
            <v>0.2452</v>
          </cell>
          <cell r="G1036">
            <v>0.19020000000000001</v>
          </cell>
          <cell r="H1036">
            <v>3</v>
          </cell>
          <cell r="I1036">
            <v>6</v>
          </cell>
          <cell r="J1036">
            <v>10</v>
          </cell>
        </row>
        <row r="1037">
          <cell r="B1037">
            <v>98749</v>
          </cell>
          <cell r="C1037">
            <v>1.256</v>
          </cell>
          <cell r="D1037">
            <v>0.94479999999999997</v>
          </cell>
          <cell r="E1037">
            <v>0.19359999999999999</v>
          </cell>
          <cell r="F1037">
            <v>0.1177</v>
          </cell>
          <cell r="G1037">
            <v>0</v>
          </cell>
          <cell r="H1037">
            <v>3</v>
          </cell>
          <cell r="I1037">
            <v>6</v>
          </cell>
          <cell r="J1037">
            <v>10</v>
          </cell>
        </row>
        <row r="1038">
          <cell r="B1038">
            <v>97981</v>
          </cell>
          <cell r="C1038">
            <v>3.6705000000000001</v>
          </cell>
          <cell r="D1038">
            <v>1.7918000000000001</v>
          </cell>
          <cell r="E1038">
            <v>1.3264</v>
          </cell>
          <cell r="F1038">
            <v>0.3629</v>
          </cell>
          <cell r="G1038">
            <v>0.18940000000000001</v>
          </cell>
          <cell r="I1038">
            <v>6</v>
          </cell>
          <cell r="J1038">
            <v>10</v>
          </cell>
        </row>
        <row r="1039">
          <cell r="B1039">
            <v>97060</v>
          </cell>
          <cell r="C1039">
            <v>8.3238000000000003</v>
          </cell>
          <cell r="D1039">
            <v>5.3213999999999997</v>
          </cell>
          <cell r="E1039">
            <v>2.2033999999999998</v>
          </cell>
          <cell r="F1039">
            <v>0.4355</v>
          </cell>
          <cell r="G1039">
            <v>0.3639</v>
          </cell>
          <cell r="J1039">
            <v>10</v>
          </cell>
        </row>
        <row r="1041">
          <cell r="B1041" t="str">
            <v>Evolução DEC Conjunto Saúde</v>
          </cell>
        </row>
        <row r="1042">
          <cell r="B1042" t="str">
            <v>CONSUM</v>
          </cell>
          <cell r="C1042" t="str">
            <v>TOTAL</v>
          </cell>
          <cell r="D1042" t="str">
            <v>NPROG</v>
          </cell>
          <cell r="E1042" t="str">
            <v>PROG</v>
          </cell>
          <cell r="F1042" t="str">
            <v>SUBT INT</v>
          </cell>
          <cell r="G1042" t="str">
            <v>SUBT EXT</v>
          </cell>
          <cell r="H1042" t="str">
            <v>Padrão Mensal = 2,5</v>
          </cell>
          <cell r="I1042" t="str">
            <v>Padrão Trimestral = 3,6</v>
          </cell>
          <cell r="J1042" t="str">
            <v>Padrão Anual = 6</v>
          </cell>
        </row>
        <row r="1043">
          <cell r="B1043">
            <v>105070</v>
          </cell>
          <cell r="C1043">
            <v>0.32600000000000001</v>
          </cell>
          <cell r="D1043">
            <v>0.26869999999999999</v>
          </cell>
          <cell r="E1043">
            <v>5.74E-2</v>
          </cell>
          <cell r="F1043">
            <v>0</v>
          </cell>
          <cell r="G1043">
            <v>0</v>
          </cell>
          <cell r="H1043">
            <v>2.5</v>
          </cell>
          <cell r="I1043">
            <v>3.6</v>
          </cell>
          <cell r="J1043">
            <v>6</v>
          </cell>
        </row>
        <row r="1044">
          <cell r="B1044">
            <v>105001</v>
          </cell>
          <cell r="C1044">
            <v>1.4057999999999999</v>
          </cell>
          <cell r="D1044">
            <v>1.1343000000000001</v>
          </cell>
          <cell r="E1044">
            <v>2.46E-2</v>
          </cell>
          <cell r="F1044">
            <v>0.24690000000000001</v>
          </cell>
          <cell r="G1044">
            <v>0</v>
          </cell>
          <cell r="H1044">
            <v>2.5</v>
          </cell>
          <cell r="I1044">
            <v>3.6</v>
          </cell>
          <cell r="J1044">
            <v>6</v>
          </cell>
        </row>
        <row r="1045">
          <cell r="B1045">
            <v>105051</v>
          </cell>
          <cell r="C1045">
            <v>0.52329999999999999</v>
          </cell>
          <cell r="D1045">
            <v>0.36730000000000002</v>
          </cell>
          <cell r="E1045">
            <v>7.9299999999999995E-2</v>
          </cell>
          <cell r="F1045">
            <v>0</v>
          </cell>
          <cell r="G1045">
            <v>7.6799999999999993E-2</v>
          </cell>
          <cell r="H1045">
            <v>2.5</v>
          </cell>
          <cell r="I1045">
            <v>3.6</v>
          </cell>
          <cell r="J1045">
            <v>6</v>
          </cell>
        </row>
        <row r="1046">
          <cell r="B1046">
            <v>105041</v>
          </cell>
          <cell r="C1046">
            <v>2.2547000000000001</v>
          </cell>
          <cell r="D1046">
            <v>1.77</v>
          </cell>
          <cell r="E1046">
            <v>0.1613</v>
          </cell>
          <cell r="F1046">
            <v>0.24679999999999999</v>
          </cell>
          <cell r="G1046">
            <v>7.6799999999999993E-2</v>
          </cell>
          <cell r="H1046">
            <v>2.5</v>
          </cell>
          <cell r="I1046">
            <v>3.6</v>
          </cell>
          <cell r="J1046">
            <v>6</v>
          </cell>
        </row>
        <row r="1047">
          <cell r="B1047">
            <v>105053</v>
          </cell>
          <cell r="C1047">
            <v>0.9929</v>
          </cell>
          <cell r="D1047">
            <v>9.1700000000000004E-2</v>
          </cell>
          <cell r="E1047">
            <v>2.12E-2</v>
          </cell>
          <cell r="F1047">
            <v>1E-4</v>
          </cell>
          <cell r="G1047">
            <v>0.88</v>
          </cell>
          <cell r="H1047">
            <v>2.5</v>
          </cell>
          <cell r="I1047">
            <v>3.6</v>
          </cell>
          <cell r="J1047">
            <v>6</v>
          </cell>
        </row>
        <row r="1048">
          <cell r="B1048">
            <v>105032</v>
          </cell>
          <cell r="C1048">
            <v>0.30740000000000001</v>
          </cell>
          <cell r="D1048">
            <v>0.27400000000000002</v>
          </cell>
          <cell r="E1048">
            <v>3.3399999999999999E-2</v>
          </cell>
          <cell r="F1048">
            <v>0</v>
          </cell>
          <cell r="G1048">
            <v>0</v>
          </cell>
          <cell r="H1048">
            <v>2.5</v>
          </cell>
          <cell r="I1048">
            <v>3.6</v>
          </cell>
          <cell r="J1048">
            <v>6</v>
          </cell>
        </row>
        <row r="1049">
          <cell r="B1049">
            <v>105032</v>
          </cell>
          <cell r="C1049">
            <v>0.1046</v>
          </cell>
          <cell r="D1049">
            <v>5.0700000000000002E-2</v>
          </cell>
          <cell r="E1049">
            <v>5.3900000000000003E-2</v>
          </cell>
          <cell r="F1049">
            <v>0</v>
          </cell>
          <cell r="G1049">
            <v>0</v>
          </cell>
          <cell r="H1049">
            <v>2.5</v>
          </cell>
          <cell r="I1049">
            <v>3.6</v>
          </cell>
          <cell r="J1049">
            <v>6</v>
          </cell>
        </row>
        <row r="1050">
          <cell r="B1050">
            <v>105039</v>
          </cell>
          <cell r="C1050">
            <v>1.405</v>
          </cell>
          <cell r="D1050">
            <v>0.41639999999999999</v>
          </cell>
          <cell r="E1050">
            <v>0.1085</v>
          </cell>
          <cell r="F1050">
            <v>1E-4</v>
          </cell>
          <cell r="G1050">
            <v>0.88009999999999999</v>
          </cell>
          <cell r="H1050">
            <v>2.5</v>
          </cell>
          <cell r="I1050">
            <v>3.6</v>
          </cell>
          <cell r="J1050">
            <v>6</v>
          </cell>
        </row>
        <row r="1051">
          <cell r="B1051">
            <v>106751</v>
          </cell>
          <cell r="C1051">
            <v>8.7300000000000003E-2</v>
          </cell>
          <cell r="D1051">
            <v>4.9099999999999998E-2</v>
          </cell>
          <cell r="E1051">
            <v>3.8199999999999998E-2</v>
          </cell>
          <cell r="F1051">
            <v>0</v>
          </cell>
          <cell r="G1051">
            <v>0</v>
          </cell>
          <cell r="H1051">
            <v>2.5</v>
          </cell>
          <cell r="I1051">
            <v>3.6</v>
          </cell>
          <cell r="J1051">
            <v>6</v>
          </cell>
        </row>
        <row r="1052">
          <cell r="B1052">
            <v>106751</v>
          </cell>
          <cell r="C1052">
            <v>0.13750000000000001</v>
          </cell>
          <cell r="D1052">
            <v>8.7999999999999995E-2</v>
          </cell>
          <cell r="E1052">
            <v>4.7899999999999998E-2</v>
          </cell>
          <cell r="F1052">
            <v>1.6000000000000001E-3</v>
          </cell>
          <cell r="G1052">
            <v>0</v>
          </cell>
          <cell r="H1052">
            <v>2.5</v>
          </cell>
          <cell r="I1052">
            <v>3.6</v>
          </cell>
          <cell r="J1052">
            <v>6</v>
          </cell>
        </row>
        <row r="1053">
          <cell r="B1053">
            <v>106727</v>
          </cell>
          <cell r="C1053">
            <v>0.14799999999999999</v>
          </cell>
          <cell r="D1053">
            <v>7.3899999999999993E-2</v>
          </cell>
          <cell r="E1053">
            <v>8.6E-3</v>
          </cell>
          <cell r="F1053">
            <v>6.54E-2</v>
          </cell>
          <cell r="G1053">
            <v>0</v>
          </cell>
          <cell r="H1053">
            <v>2.5</v>
          </cell>
          <cell r="I1053">
            <v>3.6</v>
          </cell>
          <cell r="J1053">
            <v>6</v>
          </cell>
        </row>
        <row r="1054">
          <cell r="B1054">
            <v>106743</v>
          </cell>
          <cell r="C1054">
            <v>0.37280000000000002</v>
          </cell>
          <cell r="D1054">
            <v>0.21099999999999999</v>
          </cell>
          <cell r="E1054">
            <v>9.4700000000000006E-2</v>
          </cell>
          <cell r="F1054">
            <v>6.7000000000000004E-2</v>
          </cell>
          <cell r="G1054">
            <v>0</v>
          </cell>
          <cell r="H1054">
            <v>2.5</v>
          </cell>
          <cell r="I1054">
            <v>3.6</v>
          </cell>
          <cell r="J1054">
            <v>6</v>
          </cell>
        </row>
        <row r="1055">
          <cell r="B1055">
            <v>106760</v>
          </cell>
          <cell r="C1055">
            <v>0.50729999999999997</v>
          </cell>
          <cell r="D1055">
            <v>0.4723</v>
          </cell>
          <cell r="E1055">
            <v>3.1E-2</v>
          </cell>
          <cell r="F1055">
            <v>4.0000000000000001E-3</v>
          </cell>
          <cell r="G1055">
            <v>0</v>
          </cell>
          <cell r="H1055">
            <v>2.5</v>
          </cell>
          <cell r="I1055">
            <v>3.6</v>
          </cell>
          <cell r="J1055">
            <v>6</v>
          </cell>
        </row>
        <row r="1056">
          <cell r="B1056">
            <v>106542</v>
          </cell>
          <cell r="C1056">
            <v>0.1719</v>
          </cell>
          <cell r="D1056">
            <v>0.121</v>
          </cell>
          <cell r="E1056">
            <v>5.0900000000000001E-2</v>
          </cell>
          <cell r="F1056">
            <v>0</v>
          </cell>
          <cell r="G1056">
            <v>0</v>
          </cell>
          <cell r="H1056">
            <v>2.5</v>
          </cell>
          <cell r="I1056">
            <v>3.6</v>
          </cell>
          <cell r="J1056">
            <v>6</v>
          </cell>
        </row>
        <row r="1057">
          <cell r="B1057">
            <v>108758</v>
          </cell>
          <cell r="C1057">
            <v>0.2949</v>
          </cell>
          <cell r="D1057">
            <v>0.2666</v>
          </cell>
          <cell r="E1057">
            <v>2.8299999999999999E-2</v>
          </cell>
          <cell r="F1057">
            <v>0</v>
          </cell>
          <cell r="G1057">
            <v>0</v>
          </cell>
          <cell r="H1057">
            <v>2.5</v>
          </cell>
          <cell r="I1057">
            <v>3.6</v>
          </cell>
          <cell r="J1057">
            <v>6</v>
          </cell>
        </row>
        <row r="1058">
          <cell r="B1058">
            <v>107353</v>
          </cell>
          <cell r="C1058">
            <v>0.97389999999999999</v>
          </cell>
          <cell r="D1058">
            <v>0.8599</v>
          </cell>
          <cell r="E1058">
            <v>0.11</v>
          </cell>
          <cell r="F1058">
            <v>4.0000000000000001E-3</v>
          </cell>
          <cell r="G1058">
            <v>0</v>
          </cell>
          <cell r="I1058">
            <v>3.6</v>
          </cell>
          <cell r="J1058">
            <v>6</v>
          </cell>
        </row>
        <row r="1059">
          <cell r="B1059">
            <v>106044</v>
          </cell>
          <cell r="C1059">
            <v>4.9862000000000002</v>
          </cell>
          <cell r="D1059">
            <v>3.2486000000000002</v>
          </cell>
          <cell r="E1059">
            <v>0.47399999999999998</v>
          </cell>
          <cell r="F1059">
            <v>0.316</v>
          </cell>
          <cell r="G1059">
            <v>0.94789999999999996</v>
          </cell>
          <cell r="J1059">
            <v>6</v>
          </cell>
        </row>
        <row r="1061">
          <cell r="B1061" t="str">
            <v>Evolução DEC Conjunto Taboão da Serra</v>
          </cell>
        </row>
        <row r="1062">
          <cell r="B1062" t="str">
            <v>CONSUM</v>
          </cell>
          <cell r="C1062" t="str">
            <v>TOTAL</v>
          </cell>
          <cell r="D1062" t="str">
            <v>NPROG</v>
          </cell>
          <cell r="E1062" t="str">
            <v>PROG</v>
          </cell>
          <cell r="F1062" t="str">
            <v>SUBT INT</v>
          </cell>
          <cell r="G1062" t="str">
            <v>SUBT EXT</v>
          </cell>
          <cell r="H1062" t="str">
            <v>Padrão Mensal = 5,7</v>
          </cell>
          <cell r="I1062" t="str">
            <v>Padrão Trimestral = 11,4</v>
          </cell>
          <cell r="J1062" t="str">
            <v>Padrão Anual = 19</v>
          </cell>
        </row>
        <row r="1063">
          <cell r="B1063">
            <v>64339</v>
          </cell>
          <cell r="C1063">
            <v>2.2319</v>
          </cell>
          <cell r="D1063">
            <v>1.9710000000000001</v>
          </cell>
          <cell r="E1063">
            <v>0.26090000000000002</v>
          </cell>
          <cell r="F1063">
            <v>0</v>
          </cell>
          <cell r="G1063">
            <v>0</v>
          </cell>
          <cell r="H1063">
            <v>5.7</v>
          </cell>
          <cell r="I1063">
            <v>11.4</v>
          </cell>
          <cell r="J1063">
            <v>19</v>
          </cell>
        </row>
        <row r="1064">
          <cell r="B1064">
            <v>64342</v>
          </cell>
          <cell r="C1064">
            <v>7.3085000000000004</v>
          </cell>
          <cell r="D1064">
            <v>5.1516999999999999</v>
          </cell>
          <cell r="E1064">
            <v>2.1553</v>
          </cell>
          <cell r="F1064">
            <v>1.5E-3</v>
          </cell>
          <cell r="G1064">
            <v>0</v>
          </cell>
          <cell r="H1064">
            <v>5.7</v>
          </cell>
          <cell r="I1064">
            <v>11.4</v>
          </cell>
          <cell r="J1064">
            <v>19</v>
          </cell>
        </row>
        <row r="1065">
          <cell r="B1065">
            <v>64306</v>
          </cell>
          <cell r="C1065">
            <v>1.4077999999999999</v>
          </cell>
          <cell r="D1065">
            <v>1.3651</v>
          </cell>
          <cell r="E1065">
            <v>4.1500000000000002E-2</v>
          </cell>
          <cell r="F1065">
            <v>0</v>
          </cell>
          <cell r="G1065">
            <v>1.1999999999999999E-3</v>
          </cell>
          <cell r="H1065">
            <v>5.7</v>
          </cell>
          <cell r="I1065">
            <v>11.4</v>
          </cell>
          <cell r="J1065">
            <v>19</v>
          </cell>
        </row>
        <row r="1066">
          <cell r="B1066">
            <v>64329</v>
          </cell>
          <cell r="C1066">
            <v>10.9495</v>
          </cell>
          <cell r="D1066">
            <v>8.4886999999999997</v>
          </cell>
          <cell r="E1066">
            <v>2.4582000000000002</v>
          </cell>
          <cell r="F1066">
            <v>1.5E-3</v>
          </cell>
          <cell r="G1066">
            <v>1.1999999999999999E-3</v>
          </cell>
          <cell r="H1066">
            <v>5.7</v>
          </cell>
          <cell r="I1066">
            <v>11.4</v>
          </cell>
          <cell r="J1066">
            <v>19</v>
          </cell>
        </row>
        <row r="1067">
          <cell r="B1067">
            <v>64279</v>
          </cell>
          <cell r="C1067">
            <v>0.33510000000000001</v>
          </cell>
          <cell r="D1067">
            <v>0.23910000000000001</v>
          </cell>
          <cell r="E1067">
            <v>9.6100000000000005E-2</v>
          </cell>
          <cell r="F1067">
            <v>0</v>
          </cell>
          <cell r="G1067">
            <v>0</v>
          </cell>
          <cell r="H1067">
            <v>5.7</v>
          </cell>
          <cell r="I1067">
            <v>11.4</v>
          </cell>
          <cell r="J1067">
            <v>19</v>
          </cell>
        </row>
        <row r="1068">
          <cell r="B1068">
            <v>64399</v>
          </cell>
          <cell r="C1068">
            <v>1.0740000000000001</v>
          </cell>
          <cell r="D1068">
            <v>0.6754</v>
          </cell>
          <cell r="E1068">
            <v>1.04E-2</v>
          </cell>
          <cell r="F1068">
            <v>0.38819999999999999</v>
          </cell>
          <cell r="G1068">
            <v>0</v>
          </cell>
          <cell r="H1068">
            <v>5.7</v>
          </cell>
          <cell r="I1068">
            <v>11.4</v>
          </cell>
          <cell r="J1068">
            <v>19</v>
          </cell>
        </row>
        <row r="1069">
          <cell r="B1069">
            <v>64380</v>
          </cell>
          <cell r="C1069">
            <v>0.30549999999999999</v>
          </cell>
          <cell r="D1069">
            <v>0.28070000000000001</v>
          </cell>
          <cell r="E1069">
            <v>2.4799999999999999E-2</v>
          </cell>
          <cell r="F1069">
            <v>0</v>
          </cell>
          <cell r="G1069">
            <v>0</v>
          </cell>
          <cell r="H1069">
            <v>5.7</v>
          </cell>
          <cell r="I1069">
            <v>11.4</v>
          </cell>
          <cell r="J1069">
            <v>19</v>
          </cell>
        </row>
        <row r="1070">
          <cell r="B1070">
            <v>64353</v>
          </cell>
          <cell r="C1070">
            <v>1.7151000000000001</v>
          </cell>
          <cell r="D1070">
            <v>1.1955</v>
          </cell>
          <cell r="E1070">
            <v>0.13120000000000001</v>
          </cell>
          <cell r="F1070">
            <v>0.38850000000000001</v>
          </cell>
          <cell r="G1070">
            <v>0</v>
          </cell>
          <cell r="H1070">
            <v>5.7</v>
          </cell>
          <cell r="I1070">
            <v>11.4</v>
          </cell>
          <cell r="J1070">
            <v>19</v>
          </cell>
        </row>
        <row r="1071">
          <cell r="B1071">
            <v>65037</v>
          </cell>
          <cell r="C1071">
            <v>1.2646999999999999</v>
          </cell>
          <cell r="D1071">
            <v>1.2642</v>
          </cell>
          <cell r="E1071">
            <v>5.0000000000000001E-4</v>
          </cell>
          <cell r="F1071">
            <v>0</v>
          </cell>
          <cell r="G1071">
            <v>0</v>
          </cell>
          <cell r="H1071">
            <v>5.7</v>
          </cell>
          <cell r="I1071">
            <v>11.4</v>
          </cell>
          <cell r="J1071">
            <v>19</v>
          </cell>
        </row>
        <row r="1072">
          <cell r="B1072">
            <v>65043</v>
          </cell>
          <cell r="C1072">
            <v>0.73319999999999996</v>
          </cell>
          <cell r="D1072">
            <v>0.72150000000000003</v>
          </cell>
          <cell r="E1072">
            <v>1.17E-2</v>
          </cell>
          <cell r="F1072">
            <v>0</v>
          </cell>
          <cell r="G1072">
            <v>0</v>
          </cell>
          <cell r="H1072">
            <v>5.7</v>
          </cell>
          <cell r="I1072">
            <v>11.4</v>
          </cell>
          <cell r="J1072">
            <v>19</v>
          </cell>
        </row>
        <row r="1073">
          <cell r="B1073">
            <v>65033</v>
          </cell>
          <cell r="C1073">
            <v>1.6420999999999999</v>
          </cell>
          <cell r="D1073">
            <v>1.4798</v>
          </cell>
          <cell r="E1073">
            <v>1.8599999999999998E-2</v>
          </cell>
          <cell r="F1073">
            <v>0.14369999999999999</v>
          </cell>
          <cell r="G1073">
            <v>0</v>
          </cell>
          <cell r="H1073">
            <v>5.7</v>
          </cell>
          <cell r="I1073">
            <v>11.4</v>
          </cell>
          <cell r="J1073">
            <v>19</v>
          </cell>
        </row>
        <row r="1074">
          <cell r="B1074">
            <v>65038</v>
          </cell>
          <cell r="C1074">
            <v>3.6398999999999999</v>
          </cell>
          <cell r="D1074">
            <v>3.4653999999999998</v>
          </cell>
          <cell r="E1074">
            <v>3.0800000000000001E-2</v>
          </cell>
          <cell r="F1074">
            <v>0.14369999999999999</v>
          </cell>
          <cell r="G1074">
            <v>0</v>
          </cell>
          <cell r="H1074">
            <v>5.7</v>
          </cell>
          <cell r="I1074">
            <v>11.4</v>
          </cell>
          <cell r="J1074">
            <v>19</v>
          </cell>
        </row>
        <row r="1075">
          <cell r="B1075">
            <v>65061</v>
          </cell>
          <cell r="C1075">
            <v>1.2384999999999999</v>
          </cell>
          <cell r="D1075">
            <v>1.2049000000000001</v>
          </cell>
          <cell r="E1075">
            <v>1.7100000000000001E-2</v>
          </cell>
          <cell r="F1075">
            <v>1.5100000000000001E-2</v>
          </cell>
          <cell r="G1075">
            <v>1.4E-3</v>
          </cell>
          <cell r="H1075">
            <v>5.7</v>
          </cell>
          <cell r="I1075">
            <v>11.4</v>
          </cell>
          <cell r="J1075">
            <v>19</v>
          </cell>
        </row>
        <row r="1076">
          <cell r="B1076">
            <v>65056</v>
          </cell>
          <cell r="C1076">
            <v>0.48330000000000001</v>
          </cell>
          <cell r="D1076">
            <v>0.46379999999999999</v>
          </cell>
          <cell r="E1076">
            <v>1.95E-2</v>
          </cell>
          <cell r="F1076">
            <v>0</v>
          </cell>
          <cell r="G1076">
            <v>0</v>
          </cell>
          <cell r="H1076">
            <v>5.7</v>
          </cell>
          <cell r="I1076">
            <v>11.4</v>
          </cell>
          <cell r="J1076">
            <v>19</v>
          </cell>
        </row>
        <row r="1077">
          <cell r="B1077">
            <v>66253</v>
          </cell>
          <cell r="C1077">
            <v>0.52470000000000006</v>
          </cell>
          <cell r="D1077">
            <v>0.51929999999999998</v>
          </cell>
          <cell r="E1077">
            <v>5.4000000000000003E-3</v>
          </cell>
          <cell r="F1077">
            <v>0</v>
          </cell>
          <cell r="G1077">
            <v>0</v>
          </cell>
          <cell r="H1077">
            <v>5.7</v>
          </cell>
          <cell r="I1077">
            <v>11.4</v>
          </cell>
          <cell r="J1077">
            <v>19</v>
          </cell>
        </row>
        <row r="1078">
          <cell r="B1078">
            <v>65457</v>
          </cell>
          <cell r="C1078">
            <v>2.2423999999999999</v>
          </cell>
          <cell r="D1078">
            <v>2.1842000000000001</v>
          </cell>
          <cell r="E1078">
            <v>4.1799999999999997E-2</v>
          </cell>
          <cell r="F1078">
            <v>1.4999999999999999E-2</v>
          </cell>
          <cell r="G1078">
            <v>1.4E-3</v>
          </cell>
          <cell r="I1078">
            <v>11.4</v>
          </cell>
          <cell r="J1078">
            <v>19</v>
          </cell>
        </row>
        <row r="1079">
          <cell r="B1079">
            <v>64794</v>
          </cell>
          <cell r="C1079">
            <v>18.493400000000001</v>
          </cell>
          <cell r="D1079">
            <v>15.3001</v>
          </cell>
          <cell r="E1079">
            <v>2.6440000000000001</v>
          </cell>
          <cell r="F1079">
            <v>0.54669999999999996</v>
          </cell>
          <cell r="G1079">
            <v>2.5999999999999999E-3</v>
          </cell>
          <cell r="J1079">
            <v>19</v>
          </cell>
        </row>
        <row r="1081">
          <cell r="B1081" t="str">
            <v>Evolução DEC Conjunto Tatuapé</v>
          </cell>
        </row>
        <row r="1082">
          <cell r="B1082" t="str">
            <v>CONSUM</v>
          </cell>
          <cell r="C1082" t="str">
            <v>TOTAL</v>
          </cell>
          <cell r="D1082" t="str">
            <v>NPROG</v>
          </cell>
          <cell r="E1082" t="str">
            <v>PROG</v>
          </cell>
          <cell r="F1082" t="str">
            <v>SUBT INT</v>
          </cell>
          <cell r="G1082" t="str">
            <v>SUBT EXT</v>
          </cell>
          <cell r="H1082" t="str">
            <v>Padrão Mensal = 3</v>
          </cell>
          <cell r="I1082" t="str">
            <v>Padrão Trimestral = 6</v>
          </cell>
          <cell r="J1082" t="str">
            <v>Padrão Anual = 10</v>
          </cell>
        </row>
        <row r="1083">
          <cell r="B1083">
            <v>48235</v>
          </cell>
          <cell r="C1083">
            <v>0.98960000000000004</v>
          </cell>
          <cell r="D1083">
            <v>0.1193</v>
          </cell>
          <cell r="E1083">
            <v>1.3100000000000001E-2</v>
          </cell>
          <cell r="F1083">
            <v>0.85719999999999996</v>
          </cell>
          <cell r="G1083">
            <v>0</v>
          </cell>
          <cell r="H1083">
            <v>3</v>
          </cell>
          <cell r="I1083">
            <v>6</v>
          </cell>
          <cell r="J1083">
            <v>10</v>
          </cell>
        </row>
        <row r="1084">
          <cell r="B1084">
            <v>48128</v>
          </cell>
          <cell r="C1084">
            <v>0.36749999999999999</v>
          </cell>
          <cell r="D1084">
            <v>0.2883</v>
          </cell>
          <cell r="E1084">
            <v>5.04E-2</v>
          </cell>
          <cell r="F1084">
            <v>2.8899999999999999E-2</v>
          </cell>
          <cell r="G1084">
            <v>0</v>
          </cell>
          <cell r="H1084">
            <v>3</v>
          </cell>
          <cell r="I1084">
            <v>6</v>
          </cell>
          <cell r="J1084">
            <v>10</v>
          </cell>
        </row>
        <row r="1085">
          <cell r="B1085">
            <v>48031</v>
          </cell>
          <cell r="C1085">
            <v>0.47920000000000001</v>
          </cell>
          <cell r="D1085">
            <v>0.43809999999999999</v>
          </cell>
          <cell r="E1085">
            <v>1.6799999999999999E-2</v>
          </cell>
          <cell r="F1085">
            <v>0</v>
          </cell>
          <cell r="G1085">
            <v>2.4400000000000002E-2</v>
          </cell>
          <cell r="H1085">
            <v>3</v>
          </cell>
          <cell r="I1085">
            <v>6</v>
          </cell>
          <cell r="J1085">
            <v>10</v>
          </cell>
        </row>
        <row r="1086">
          <cell r="B1086">
            <v>48131</v>
          </cell>
          <cell r="C1086">
            <v>1.8373999999999999</v>
          </cell>
          <cell r="D1086">
            <v>0.84499999999999997</v>
          </cell>
          <cell r="E1086">
            <v>8.0299999999999996E-2</v>
          </cell>
          <cell r="F1086">
            <v>0.88800000000000001</v>
          </cell>
          <cell r="G1086">
            <v>2.4299999999999999E-2</v>
          </cell>
          <cell r="H1086">
            <v>3</v>
          </cell>
          <cell r="I1086">
            <v>6</v>
          </cell>
          <cell r="J1086">
            <v>10</v>
          </cell>
        </row>
        <row r="1087">
          <cell r="B1087">
            <v>48035</v>
          </cell>
          <cell r="C1087">
            <v>7.3099999999999998E-2</v>
          </cell>
          <cell r="D1087">
            <v>4.1599999999999998E-2</v>
          </cell>
          <cell r="E1087">
            <v>2.8000000000000001E-2</v>
          </cell>
          <cell r="F1087">
            <v>3.5000000000000001E-3</v>
          </cell>
          <cell r="G1087">
            <v>0</v>
          </cell>
          <cell r="H1087">
            <v>3</v>
          </cell>
          <cell r="I1087">
            <v>6</v>
          </cell>
          <cell r="J1087">
            <v>10</v>
          </cell>
        </row>
        <row r="1088">
          <cell r="B1088">
            <v>48035</v>
          </cell>
          <cell r="C1088">
            <v>9.0800000000000006E-2</v>
          </cell>
          <cell r="D1088">
            <v>2.9499999999999998E-2</v>
          </cell>
          <cell r="E1088">
            <v>6.13E-2</v>
          </cell>
          <cell r="F1088">
            <v>0</v>
          </cell>
          <cell r="G1088">
            <v>0</v>
          </cell>
          <cell r="H1088">
            <v>3</v>
          </cell>
          <cell r="I1088">
            <v>6</v>
          </cell>
          <cell r="J1088">
            <v>10</v>
          </cell>
        </row>
        <row r="1089">
          <cell r="B1089">
            <v>48033</v>
          </cell>
          <cell r="C1089">
            <v>8.6199999999999999E-2</v>
          </cell>
          <cell r="D1089">
            <v>4.4699999999999997E-2</v>
          </cell>
          <cell r="E1089">
            <v>4.1500000000000002E-2</v>
          </cell>
          <cell r="F1089">
            <v>0</v>
          </cell>
          <cell r="G1089">
            <v>0</v>
          </cell>
          <cell r="H1089">
            <v>3</v>
          </cell>
          <cell r="I1089">
            <v>6</v>
          </cell>
          <cell r="J1089">
            <v>10</v>
          </cell>
        </row>
        <row r="1090">
          <cell r="B1090">
            <v>48034</v>
          </cell>
          <cell r="C1090">
            <v>0.25009999999999999</v>
          </cell>
          <cell r="D1090">
            <v>0.1158</v>
          </cell>
          <cell r="E1090">
            <v>0.1308</v>
          </cell>
          <cell r="F1090">
            <v>3.5000000000000001E-3</v>
          </cell>
          <cell r="G1090">
            <v>0</v>
          </cell>
          <cell r="H1090">
            <v>3</v>
          </cell>
          <cell r="I1090">
            <v>6</v>
          </cell>
          <cell r="J1090">
            <v>10</v>
          </cell>
        </row>
        <row r="1091">
          <cell r="B1091">
            <v>48701</v>
          </cell>
          <cell r="C1091">
            <v>0.1618</v>
          </cell>
          <cell r="D1091">
            <v>6.6600000000000006E-2</v>
          </cell>
          <cell r="E1091">
            <v>9.5100000000000004E-2</v>
          </cell>
          <cell r="F1091">
            <v>1E-4</v>
          </cell>
          <cell r="G1091">
            <v>0</v>
          </cell>
          <cell r="H1091">
            <v>3</v>
          </cell>
          <cell r="I1091">
            <v>6</v>
          </cell>
          <cell r="J1091">
            <v>10</v>
          </cell>
        </row>
        <row r="1092">
          <cell r="B1092">
            <v>48534</v>
          </cell>
          <cell r="C1092">
            <v>7.3800000000000004E-2</v>
          </cell>
          <cell r="D1092">
            <v>5.8799999999999998E-2</v>
          </cell>
          <cell r="E1092">
            <v>1.4999999999999999E-2</v>
          </cell>
          <cell r="F1092">
            <v>0</v>
          </cell>
          <cell r="G1092">
            <v>0</v>
          </cell>
          <cell r="H1092">
            <v>3</v>
          </cell>
          <cell r="I1092">
            <v>6</v>
          </cell>
          <cell r="J1092">
            <v>10</v>
          </cell>
        </row>
        <row r="1093">
          <cell r="B1093">
            <v>48534</v>
          </cell>
          <cell r="C1093">
            <v>8.2400000000000001E-2</v>
          </cell>
          <cell r="D1093">
            <v>6.5600000000000006E-2</v>
          </cell>
          <cell r="E1093">
            <v>9.9000000000000008E-3</v>
          </cell>
          <cell r="F1093">
            <v>6.8999999999999999E-3</v>
          </cell>
          <cell r="G1093">
            <v>0</v>
          </cell>
          <cell r="H1093">
            <v>3</v>
          </cell>
          <cell r="I1093">
            <v>6</v>
          </cell>
          <cell r="J1093">
            <v>10</v>
          </cell>
        </row>
        <row r="1094">
          <cell r="B1094">
            <v>48590</v>
          </cell>
          <cell r="C1094">
            <v>0.31819999999999998</v>
          </cell>
          <cell r="D1094">
            <v>0.191</v>
          </cell>
          <cell r="E1094">
            <v>0.1202</v>
          </cell>
          <cell r="F1094">
            <v>7.0000000000000001E-3</v>
          </cell>
          <cell r="G1094">
            <v>0</v>
          </cell>
          <cell r="H1094">
            <v>3</v>
          </cell>
          <cell r="I1094">
            <v>6</v>
          </cell>
          <cell r="J1094">
            <v>10</v>
          </cell>
        </row>
        <row r="1095">
          <cell r="B1095">
            <v>48550</v>
          </cell>
          <cell r="C1095">
            <v>0.40010000000000001</v>
          </cell>
          <cell r="D1095">
            <v>0.39589999999999997</v>
          </cell>
          <cell r="E1095">
            <v>4.3E-3</v>
          </cell>
          <cell r="F1095">
            <v>0</v>
          </cell>
          <cell r="G1095">
            <v>0</v>
          </cell>
          <cell r="H1095">
            <v>3</v>
          </cell>
          <cell r="I1095">
            <v>6</v>
          </cell>
          <cell r="J1095">
            <v>10</v>
          </cell>
        </row>
        <row r="1096">
          <cell r="B1096">
            <v>48546</v>
          </cell>
          <cell r="C1096">
            <v>6.8099999999999994E-2</v>
          </cell>
          <cell r="D1096">
            <v>1.5599999999999999E-2</v>
          </cell>
          <cell r="E1096">
            <v>5.2499999999999998E-2</v>
          </cell>
          <cell r="F1096">
            <v>0</v>
          </cell>
          <cell r="G1096">
            <v>0</v>
          </cell>
          <cell r="H1096">
            <v>3</v>
          </cell>
          <cell r="I1096">
            <v>6</v>
          </cell>
          <cell r="J1096">
            <v>10</v>
          </cell>
        </row>
        <row r="1097">
          <cell r="B1097">
            <v>49084</v>
          </cell>
          <cell r="C1097">
            <v>0.24809999999999999</v>
          </cell>
          <cell r="D1097">
            <v>0.21240000000000001</v>
          </cell>
          <cell r="E1097">
            <v>3.5700000000000003E-2</v>
          </cell>
          <cell r="F1097">
            <v>0</v>
          </cell>
          <cell r="G1097">
            <v>0</v>
          </cell>
          <cell r="H1097">
            <v>3</v>
          </cell>
          <cell r="I1097">
            <v>6</v>
          </cell>
          <cell r="J1097">
            <v>10</v>
          </cell>
        </row>
        <row r="1098">
          <cell r="B1098">
            <v>48727</v>
          </cell>
          <cell r="C1098">
            <v>0.71640000000000004</v>
          </cell>
          <cell r="D1098">
            <v>0.624</v>
          </cell>
          <cell r="E1098">
            <v>9.2600000000000002E-2</v>
          </cell>
          <cell r="F1098">
            <v>0</v>
          </cell>
          <cell r="G1098">
            <v>0</v>
          </cell>
          <cell r="I1098">
            <v>6</v>
          </cell>
          <cell r="J1098">
            <v>10</v>
          </cell>
        </row>
        <row r="1099">
          <cell r="B1099">
            <v>48371</v>
          </cell>
          <cell r="C1099">
            <v>3.1179999999999999</v>
          </cell>
          <cell r="D1099">
            <v>1.7763</v>
          </cell>
          <cell r="E1099">
            <v>0.42370000000000002</v>
          </cell>
          <cell r="F1099">
            <v>0.89400000000000002</v>
          </cell>
          <cell r="G1099">
            <v>2.4199999999999999E-2</v>
          </cell>
          <cell r="J1099">
            <v>10</v>
          </cell>
        </row>
        <row r="1101">
          <cell r="B1101" t="str">
            <v>Evolução DEC Conjunto Tucuruvi</v>
          </cell>
        </row>
        <row r="1102">
          <cell r="B1102" t="str">
            <v>CONSUM</v>
          </cell>
          <cell r="C1102" t="str">
            <v>TOTAL</v>
          </cell>
          <cell r="D1102" t="str">
            <v>NPROG</v>
          </cell>
          <cell r="E1102" t="str">
            <v>PROG</v>
          </cell>
          <cell r="F1102" t="str">
            <v>SUBT INT</v>
          </cell>
          <cell r="G1102" t="str">
            <v>SUBT EXT</v>
          </cell>
          <cell r="H1102" t="str">
            <v>Padrão Mensal = 3</v>
          </cell>
          <cell r="I1102" t="str">
            <v>Padrão Trimestral = 6</v>
          </cell>
          <cell r="J1102" t="str">
            <v>Padrão Anual = 10</v>
          </cell>
        </row>
        <row r="1103">
          <cell r="B1103">
            <v>198183</v>
          </cell>
          <cell r="C1103">
            <v>0.6593</v>
          </cell>
          <cell r="D1103">
            <v>0.5988</v>
          </cell>
          <cell r="E1103">
            <v>5.0299999999999997E-2</v>
          </cell>
          <cell r="F1103">
            <v>1.0200000000000001E-2</v>
          </cell>
          <cell r="G1103">
            <v>0</v>
          </cell>
          <cell r="H1103">
            <v>3</v>
          </cell>
          <cell r="I1103">
            <v>6</v>
          </cell>
          <cell r="J1103">
            <v>10</v>
          </cell>
        </row>
        <row r="1104">
          <cell r="B1104">
            <v>198132</v>
          </cell>
          <cell r="C1104">
            <v>0.3241</v>
          </cell>
          <cell r="D1104">
            <v>0.28139999999999998</v>
          </cell>
          <cell r="E1104">
            <v>4.2500000000000003E-2</v>
          </cell>
          <cell r="F1104">
            <v>2.0000000000000001E-4</v>
          </cell>
          <cell r="G1104">
            <v>0</v>
          </cell>
          <cell r="H1104">
            <v>3</v>
          </cell>
          <cell r="I1104">
            <v>6</v>
          </cell>
          <cell r="J1104">
            <v>10</v>
          </cell>
        </row>
        <row r="1105">
          <cell r="B1105">
            <v>198134</v>
          </cell>
          <cell r="C1105">
            <v>0.80089999999999995</v>
          </cell>
          <cell r="D1105">
            <v>0.1726</v>
          </cell>
          <cell r="E1105">
            <v>0.29920000000000002</v>
          </cell>
          <cell r="F1105">
            <v>0</v>
          </cell>
          <cell r="G1105">
            <v>0.32900000000000001</v>
          </cell>
          <cell r="H1105">
            <v>3</v>
          </cell>
          <cell r="I1105">
            <v>6</v>
          </cell>
          <cell r="J1105">
            <v>10</v>
          </cell>
        </row>
        <row r="1106">
          <cell r="B1106">
            <v>198150</v>
          </cell>
          <cell r="C1106">
            <v>1.7843</v>
          </cell>
          <cell r="D1106">
            <v>1.0528999999999999</v>
          </cell>
          <cell r="E1106">
            <v>0.39200000000000002</v>
          </cell>
          <cell r="F1106">
            <v>1.04E-2</v>
          </cell>
          <cell r="G1106">
            <v>0.32900000000000001</v>
          </cell>
          <cell r="H1106">
            <v>3</v>
          </cell>
          <cell r="I1106">
            <v>6</v>
          </cell>
          <cell r="J1106">
            <v>10</v>
          </cell>
        </row>
        <row r="1107">
          <cell r="B1107">
            <v>198132</v>
          </cell>
          <cell r="C1107">
            <v>0.39040000000000002</v>
          </cell>
          <cell r="D1107">
            <v>0.2712</v>
          </cell>
          <cell r="E1107">
            <v>0.1148</v>
          </cell>
          <cell r="F1107">
            <v>4.4000000000000003E-3</v>
          </cell>
          <cell r="G1107">
            <v>0</v>
          </cell>
          <cell r="H1107">
            <v>3</v>
          </cell>
          <cell r="I1107">
            <v>6</v>
          </cell>
          <cell r="J1107">
            <v>10</v>
          </cell>
        </row>
        <row r="1108">
          <cell r="B1108">
            <v>198131</v>
          </cell>
          <cell r="C1108">
            <v>0.29630000000000001</v>
          </cell>
          <cell r="D1108">
            <v>0.27379999999999999</v>
          </cell>
          <cell r="E1108">
            <v>9.2999999999999992E-3</v>
          </cell>
          <cell r="F1108">
            <v>1.32E-2</v>
          </cell>
          <cell r="G1108">
            <v>0</v>
          </cell>
          <cell r="H1108">
            <v>3</v>
          </cell>
          <cell r="I1108">
            <v>6</v>
          </cell>
          <cell r="J1108">
            <v>10</v>
          </cell>
        </row>
        <row r="1109">
          <cell r="B1109">
            <v>198288</v>
          </cell>
          <cell r="C1109">
            <v>0.39479999999999998</v>
          </cell>
          <cell r="D1109">
            <v>0.1434</v>
          </cell>
          <cell r="E1109">
            <v>0.18490000000000001</v>
          </cell>
          <cell r="F1109">
            <v>6.6500000000000004E-2</v>
          </cell>
          <cell r="G1109">
            <v>0</v>
          </cell>
          <cell r="H1109">
            <v>3</v>
          </cell>
          <cell r="I1109">
            <v>6</v>
          </cell>
          <cell r="J1109">
            <v>10</v>
          </cell>
        </row>
        <row r="1110">
          <cell r="B1110">
            <v>198184</v>
          </cell>
          <cell r="C1110">
            <v>1.0814999999999999</v>
          </cell>
          <cell r="D1110">
            <v>0.68830000000000002</v>
          </cell>
          <cell r="E1110">
            <v>0.30909999999999999</v>
          </cell>
          <cell r="F1110">
            <v>8.4099999999999994E-2</v>
          </cell>
          <cell r="G1110">
            <v>0</v>
          </cell>
          <cell r="H1110">
            <v>3</v>
          </cell>
          <cell r="I1110">
            <v>6</v>
          </cell>
          <cell r="J1110">
            <v>10</v>
          </cell>
        </row>
        <row r="1111">
          <cell r="B1111">
            <v>200544</v>
          </cell>
          <cell r="C1111">
            <v>0.70269999999999999</v>
          </cell>
          <cell r="D1111">
            <v>0.62039999999999995</v>
          </cell>
          <cell r="E1111">
            <v>3.3500000000000002E-2</v>
          </cell>
          <cell r="F1111">
            <v>4.8000000000000001E-2</v>
          </cell>
          <cell r="G1111">
            <v>6.9999999999999999E-4</v>
          </cell>
          <cell r="H1111">
            <v>3</v>
          </cell>
          <cell r="I1111">
            <v>6</v>
          </cell>
          <cell r="J1111">
            <v>10</v>
          </cell>
        </row>
        <row r="1112">
          <cell r="B1112">
            <v>200536</v>
          </cell>
          <cell r="C1112">
            <v>0.21840000000000001</v>
          </cell>
          <cell r="D1112">
            <v>0.1426</v>
          </cell>
          <cell r="E1112">
            <v>1.84E-2</v>
          </cell>
          <cell r="F1112">
            <v>5.7299999999999997E-2</v>
          </cell>
          <cell r="G1112">
            <v>0</v>
          </cell>
          <cell r="H1112">
            <v>3</v>
          </cell>
          <cell r="I1112">
            <v>6</v>
          </cell>
          <cell r="J1112">
            <v>10</v>
          </cell>
        </row>
        <row r="1113">
          <cell r="B1113">
            <v>200636</v>
          </cell>
          <cell r="C1113">
            <v>0.2172</v>
          </cell>
          <cell r="D1113">
            <v>0.1016</v>
          </cell>
          <cell r="E1113">
            <v>0.10539999999999999</v>
          </cell>
          <cell r="F1113">
            <v>1.03E-2</v>
          </cell>
          <cell r="G1113">
            <v>0</v>
          </cell>
          <cell r="H1113">
            <v>3</v>
          </cell>
          <cell r="I1113">
            <v>6</v>
          </cell>
          <cell r="J1113">
            <v>10</v>
          </cell>
        </row>
        <row r="1114">
          <cell r="B1114">
            <v>200572</v>
          </cell>
          <cell r="C1114">
            <v>1.1382000000000001</v>
          </cell>
          <cell r="D1114">
            <v>0.86450000000000005</v>
          </cell>
          <cell r="E1114">
            <v>0.1573</v>
          </cell>
          <cell r="F1114">
            <v>0.11559999999999999</v>
          </cell>
          <cell r="G1114">
            <v>6.9999999999999999E-4</v>
          </cell>
          <cell r="H1114">
            <v>3</v>
          </cell>
          <cell r="I1114">
            <v>6</v>
          </cell>
          <cell r="J1114">
            <v>10</v>
          </cell>
        </row>
        <row r="1115">
          <cell r="B1115">
            <v>200636</v>
          </cell>
          <cell r="C1115">
            <v>0.26440000000000002</v>
          </cell>
          <cell r="D1115">
            <v>0.19769999999999999</v>
          </cell>
          <cell r="E1115">
            <v>1.54E-2</v>
          </cell>
          <cell r="F1115">
            <v>5.0900000000000001E-2</v>
          </cell>
          <cell r="G1115">
            <v>5.0000000000000001E-4</v>
          </cell>
          <cell r="H1115">
            <v>3</v>
          </cell>
          <cell r="I1115">
            <v>6</v>
          </cell>
          <cell r="J1115">
            <v>10</v>
          </cell>
        </row>
        <row r="1116">
          <cell r="B1116">
            <v>200627</v>
          </cell>
          <cell r="C1116">
            <v>0.38140000000000002</v>
          </cell>
          <cell r="D1116">
            <v>0.2303</v>
          </cell>
          <cell r="E1116">
            <v>0.15110000000000001</v>
          </cell>
          <cell r="F1116">
            <v>0</v>
          </cell>
          <cell r="G1116">
            <v>0</v>
          </cell>
          <cell r="H1116">
            <v>3</v>
          </cell>
          <cell r="I1116">
            <v>6</v>
          </cell>
          <cell r="J1116">
            <v>10</v>
          </cell>
        </row>
        <row r="1117">
          <cell r="B1117">
            <v>203633</v>
          </cell>
          <cell r="C1117">
            <v>0.69159999999999999</v>
          </cell>
          <cell r="D1117">
            <v>0.6159</v>
          </cell>
          <cell r="E1117">
            <v>6.2199999999999998E-2</v>
          </cell>
          <cell r="F1117">
            <v>1.1599999999999999E-2</v>
          </cell>
          <cell r="G1117">
            <v>1.9E-3</v>
          </cell>
          <cell r="H1117">
            <v>3</v>
          </cell>
          <cell r="I1117">
            <v>6</v>
          </cell>
          <cell r="J1117">
            <v>10</v>
          </cell>
        </row>
        <row r="1118">
          <cell r="B1118">
            <v>201632</v>
          </cell>
          <cell r="C1118">
            <v>1.3411</v>
          </cell>
          <cell r="D1118">
            <v>1.0479000000000001</v>
          </cell>
          <cell r="E1118">
            <v>0.22850000000000001</v>
          </cell>
          <cell r="F1118">
            <v>6.2399999999999997E-2</v>
          </cell>
          <cell r="G1118">
            <v>2.3999999999999998E-3</v>
          </cell>
          <cell r="I1118">
            <v>6</v>
          </cell>
          <cell r="J1118">
            <v>10</v>
          </cell>
        </row>
        <row r="1119">
          <cell r="B1119">
            <v>199634</v>
          </cell>
          <cell r="C1119">
            <v>5.3428000000000004</v>
          </cell>
          <cell r="D1119">
            <v>3.6553</v>
          </cell>
          <cell r="E1119">
            <v>1.0847</v>
          </cell>
          <cell r="F1119">
            <v>0.27300000000000002</v>
          </cell>
          <cell r="G1119">
            <v>0.32969999999999999</v>
          </cell>
          <cell r="J1119">
            <v>10</v>
          </cell>
        </row>
        <row r="1121">
          <cell r="B1121" t="str">
            <v>Evolução DEC Conjunto Vila Mariana</v>
          </cell>
        </row>
        <row r="1122">
          <cell r="B1122" t="str">
            <v>CONSUM</v>
          </cell>
          <cell r="C1122" t="str">
            <v>TOTAL</v>
          </cell>
          <cell r="D1122" t="str">
            <v>NPROG</v>
          </cell>
          <cell r="E1122" t="str">
            <v>PROG</v>
          </cell>
          <cell r="F1122" t="str">
            <v>SUBT INT</v>
          </cell>
          <cell r="G1122" t="str">
            <v>SUBT EXT</v>
          </cell>
          <cell r="H1122" t="str">
            <v>Padrão Mensal = 2,5</v>
          </cell>
          <cell r="I1122" t="str">
            <v>Padrão Trimestral = 4,8</v>
          </cell>
          <cell r="J1122" t="str">
            <v>Padrão Anual = 8</v>
          </cell>
        </row>
        <row r="1123">
          <cell r="B1123">
            <v>82789</v>
          </cell>
          <cell r="C1123">
            <v>0.65159999999999996</v>
          </cell>
          <cell r="D1123">
            <v>0.31900000000000001</v>
          </cell>
          <cell r="E1123">
            <v>0.33250000000000002</v>
          </cell>
          <cell r="F1123">
            <v>0</v>
          </cell>
          <cell r="G1123">
            <v>0</v>
          </cell>
          <cell r="H1123">
            <v>2.5</v>
          </cell>
          <cell r="I1123">
            <v>4.8</v>
          </cell>
          <cell r="J1123">
            <v>8</v>
          </cell>
        </row>
        <row r="1124">
          <cell r="B1124">
            <v>82453</v>
          </cell>
          <cell r="C1124">
            <v>2.2503000000000002</v>
          </cell>
          <cell r="D1124">
            <v>1.9746999999999999</v>
          </cell>
          <cell r="E1124">
            <v>4.87E-2</v>
          </cell>
          <cell r="F1124">
            <v>0.22689999999999999</v>
          </cell>
          <cell r="G1124">
            <v>0</v>
          </cell>
          <cell r="H1124">
            <v>2.5</v>
          </cell>
          <cell r="I1124">
            <v>4.8</v>
          </cell>
          <cell r="J1124">
            <v>8</v>
          </cell>
        </row>
        <row r="1125">
          <cell r="B1125">
            <v>82463</v>
          </cell>
          <cell r="C1125">
            <v>0.28110000000000002</v>
          </cell>
          <cell r="D1125">
            <v>0.26319999999999999</v>
          </cell>
          <cell r="E1125">
            <v>1.7399999999999999E-2</v>
          </cell>
          <cell r="F1125">
            <v>5.0000000000000001E-4</v>
          </cell>
          <cell r="G1125">
            <v>0</v>
          </cell>
          <cell r="H1125">
            <v>2.5</v>
          </cell>
          <cell r="I1125">
            <v>4.8</v>
          </cell>
          <cell r="J1125">
            <v>8</v>
          </cell>
        </row>
        <row r="1126">
          <cell r="B1126">
            <v>82568</v>
          </cell>
          <cell r="C1126">
            <v>3.1812999999999998</v>
          </cell>
          <cell r="D1126">
            <v>2.5547</v>
          </cell>
          <cell r="E1126">
            <v>0.39939999999999998</v>
          </cell>
          <cell r="F1126">
            <v>0.2271</v>
          </cell>
          <cell r="G1126">
            <v>0</v>
          </cell>
          <cell r="H1126">
            <v>2.5</v>
          </cell>
          <cell r="I1126">
            <v>4.8</v>
          </cell>
          <cell r="J1126">
            <v>8</v>
          </cell>
        </row>
        <row r="1127">
          <cell r="B1127">
            <v>82463</v>
          </cell>
          <cell r="C1127">
            <v>0.68889999999999996</v>
          </cell>
          <cell r="D1127">
            <v>0.20699999999999999</v>
          </cell>
          <cell r="E1127">
            <v>0.1133</v>
          </cell>
          <cell r="F1127">
            <v>2.9000000000000001E-2</v>
          </cell>
          <cell r="G1127">
            <v>0.33950000000000002</v>
          </cell>
          <cell r="H1127">
            <v>2.5</v>
          </cell>
          <cell r="I1127">
            <v>4.8</v>
          </cell>
          <cell r="J1127">
            <v>8</v>
          </cell>
        </row>
        <row r="1128">
          <cell r="B1128">
            <v>82463</v>
          </cell>
          <cell r="C1128">
            <v>0.5343</v>
          </cell>
          <cell r="D1128">
            <v>0.51439999999999997</v>
          </cell>
          <cell r="E1128">
            <v>1.9300000000000001E-2</v>
          </cell>
          <cell r="F1128">
            <v>0</v>
          </cell>
          <cell r="G1128">
            <v>6.9999999999999999E-4</v>
          </cell>
          <cell r="H1128">
            <v>2.5</v>
          </cell>
          <cell r="I1128">
            <v>4.8</v>
          </cell>
          <cell r="J1128">
            <v>8</v>
          </cell>
        </row>
        <row r="1129">
          <cell r="B1129">
            <v>82463</v>
          </cell>
          <cell r="C1129">
            <v>0.30969999999999998</v>
          </cell>
          <cell r="D1129">
            <v>0.24229999999999999</v>
          </cell>
          <cell r="E1129">
            <v>6.7400000000000002E-2</v>
          </cell>
          <cell r="F1129">
            <v>0</v>
          </cell>
          <cell r="G1129">
            <v>0</v>
          </cell>
          <cell r="H1129">
            <v>2.5</v>
          </cell>
          <cell r="I1129">
            <v>4.8</v>
          </cell>
          <cell r="J1129">
            <v>8</v>
          </cell>
        </row>
        <row r="1130">
          <cell r="B1130">
            <v>82463</v>
          </cell>
          <cell r="C1130">
            <v>1.5328999999999999</v>
          </cell>
          <cell r="D1130">
            <v>0.9637</v>
          </cell>
          <cell r="E1130">
            <v>0.2</v>
          </cell>
          <cell r="F1130">
            <v>2.9000000000000001E-2</v>
          </cell>
          <cell r="G1130">
            <v>0.3402</v>
          </cell>
          <cell r="H1130">
            <v>2.5</v>
          </cell>
          <cell r="I1130">
            <v>4.8</v>
          </cell>
          <cell r="J1130">
            <v>8</v>
          </cell>
        </row>
        <row r="1131">
          <cell r="B1131">
            <v>82811</v>
          </cell>
          <cell r="C1131">
            <v>0.20569999999999999</v>
          </cell>
          <cell r="D1131">
            <v>9.0899999999999995E-2</v>
          </cell>
          <cell r="E1131">
            <v>0.1148</v>
          </cell>
          <cell r="F1131">
            <v>0</v>
          </cell>
          <cell r="G1131">
            <v>0</v>
          </cell>
          <cell r="H1131">
            <v>2.5</v>
          </cell>
          <cell r="I1131">
            <v>4.8</v>
          </cell>
          <cell r="J1131">
            <v>8</v>
          </cell>
        </row>
        <row r="1132">
          <cell r="B1132">
            <v>82811</v>
          </cell>
          <cell r="C1132">
            <v>0.28610000000000002</v>
          </cell>
          <cell r="D1132">
            <v>6.7900000000000002E-2</v>
          </cell>
          <cell r="E1132">
            <v>0.2175</v>
          </cell>
          <cell r="F1132">
            <v>8.0000000000000004E-4</v>
          </cell>
          <cell r="G1132">
            <v>0</v>
          </cell>
          <cell r="H1132">
            <v>2.5</v>
          </cell>
          <cell r="I1132">
            <v>4.8</v>
          </cell>
          <cell r="J1132">
            <v>8</v>
          </cell>
        </row>
        <row r="1133">
          <cell r="B1133">
            <v>82811</v>
          </cell>
          <cell r="C1133">
            <v>0.315</v>
          </cell>
          <cell r="D1133">
            <v>0.2263</v>
          </cell>
          <cell r="E1133">
            <v>8.8800000000000004E-2</v>
          </cell>
          <cell r="F1133">
            <v>0</v>
          </cell>
          <cell r="G1133">
            <v>0</v>
          </cell>
          <cell r="H1133">
            <v>2.5</v>
          </cell>
          <cell r="I1133">
            <v>4.8</v>
          </cell>
          <cell r="J1133">
            <v>8</v>
          </cell>
        </row>
        <row r="1134">
          <cell r="B1134">
            <v>82811</v>
          </cell>
          <cell r="C1134">
            <v>0.80679999999999996</v>
          </cell>
          <cell r="D1134">
            <v>0.3851</v>
          </cell>
          <cell r="E1134">
            <v>0.42109999999999997</v>
          </cell>
          <cell r="F1134">
            <v>8.0000000000000004E-4</v>
          </cell>
          <cell r="G1134">
            <v>0</v>
          </cell>
          <cell r="H1134">
            <v>2.5</v>
          </cell>
          <cell r="I1134">
            <v>4.8</v>
          </cell>
          <cell r="J1134">
            <v>8</v>
          </cell>
        </row>
        <row r="1135">
          <cell r="B1135">
            <v>82973</v>
          </cell>
          <cell r="C1135">
            <v>0.75060000000000004</v>
          </cell>
          <cell r="D1135">
            <v>0.60880000000000001</v>
          </cell>
          <cell r="E1135">
            <v>0.1419</v>
          </cell>
          <cell r="F1135">
            <v>0</v>
          </cell>
          <cell r="G1135">
            <v>0</v>
          </cell>
          <cell r="H1135">
            <v>2.5</v>
          </cell>
          <cell r="I1135">
            <v>4.8</v>
          </cell>
          <cell r="J1135">
            <v>8</v>
          </cell>
        </row>
        <row r="1136">
          <cell r="B1136">
            <v>82682</v>
          </cell>
          <cell r="C1136">
            <v>0.74529999999999996</v>
          </cell>
          <cell r="D1136">
            <v>0.23910000000000001</v>
          </cell>
          <cell r="E1136">
            <v>0.50619999999999998</v>
          </cell>
          <cell r="F1136">
            <v>0</v>
          </cell>
          <cell r="G1136">
            <v>0</v>
          </cell>
          <cell r="H1136">
            <v>2.5</v>
          </cell>
          <cell r="I1136">
            <v>4.8</v>
          </cell>
          <cell r="J1136">
            <v>8</v>
          </cell>
        </row>
        <row r="1137">
          <cell r="B1137">
            <v>83788</v>
          </cell>
          <cell r="C1137">
            <v>0.41920000000000002</v>
          </cell>
          <cell r="D1137">
            <v>0.4113</v>
          </cell>
          <cell r="E1137">
            <v>7.9000000000000008E-3</v>
          </cell>
          <cell r="F1137">
            <v>0</v>
          </cell>
          <cell r="G1137">
            <v>0</v>
          </cell>
          <cell r="H1137">
            <v>2.5</v>
          </cell>
          <cell r="I1137">
            <v>4.8</v>
          </cell>
          <cell r="J1137">
            <v>8</v>
          </cell>
        </row>
        <row r="1138">
          <cell r="B1138">
            <v>83148</v>
          </cell>
          <cell r="C1138">
            <v>1.9126000000000001</v>
          </cell>
          <cell r="D1138">
            <v>1.2597</v>
          </cell>
          <cell r="E1138">
            <v>0.65290000000000004</v>
          </cell>
          <cell r="F1138">
            <v>0</v>
          </cell>
          <cell r="G1138">
            <v>0</v>
          </cell>
          <cell r="I1138">
            <v>4.8</v>
          </cell>
          <cell r="J1138">
            <v>8</v>
          </cell>
        </row>
        <row r="1139">
          <cell r="B1139">
            <v>82748</v>
          </cell>
          <cell r="C1139">
            <v>7.4311999999999996</v>
          </cell>
          <cell r="D1139">
            <v>5.1607000000000003</v>
          </cell>
          <cell r="E1139">
            <v>1.6753</v>
          </cell>
          <cell r="F1139">
            <v>0.25629999999999997</v>
          </cell>
          <cell r="G1139">
            <v>0.33900000000000002</v>
          </cell>
          <cell r="J1139">
            <v>8</v>
          </cell>
        </row>
        <row r="1141">
          <cell r="B1141" t="str">
            <v>Evolução DEC Conjunto Vila Matilde</v>
          </cell>
        </row>
        <row r="1142">
          <cell r="B1142" t="str">
            <v>CONSUM</v>
          </cell>
          <cell r="C1142" t="str">
            <v>TOTAL</v>
          </cell>
          <cell r="D1142" t="str">
            <v>NPROG</v>
          </cell>
          <cell r="E1142" t="str">
            <v>PROG</v>
          </cell>
          <cell r="F1142" t="str">
            <v>SUBT INT</v>
          </cell>
          <cell r="G1142" t="str">
            <v>SUBT EXT</v>
          </cell>
          <cell r="H1142" t="str">
            <v>Padrão Mensal = 2,7</v>
          </cell>
          <cell r="I1142" t="str">
            <v>Padrão Trimestral = 5,4</v>
          </cell>
          <cell r="J1142" t="str">
            <v>Padrão Anual = 9</v>
          </cell>
        </row>
        <row r="1143">
          <cell r="B1143">
            <v>87154</v>
          </cell>
          <cell r="C1143">
            <v>0.54300000000000004</v>
          </cell>
          <cell r="D1143">
            <v>0.51249999999999996</v>
          </cell>
          <cell r="E1143">
            <v>3.0499999999999999E-2</v>
          </cell>
          <cell r="F1143">
            <v>0</v>
          </cell>
          <cell r="G1143">
            <v>0</v>
          </cell>
          <cell r="H1143">
            <v>2.7</v>
          </cell>
          <cell r="I1143">
            <v>5.4</v>
          </cell>
          <cell r="J1143">
            <v>9</v>
          </cell>
        </row>
        <row r="1144">
          <cell r="B1144">
            <v>87156</v>
          </cell>
          <cell r="C1144">
            <v>0.40110000000000001</v>
          </cell>
          <cell r="D1144">
            <v>0.25740000000000002</v>
          </cell>
          <cell r="E1144">
            <v>4.65E-2</v>
          </cell>
          <cell r="F1144">
            <v>9.7199999999999995E-2</v>
          </cell>
          <cell r="G1144">
            <v>0</v>
          </cell>
          <cell r="H1144">
            <v>2.7</v>
          </cell>
          <cell r="I1144">
            <v>5.4</v>
          </cell>
          <cell r="J1144">
            <v>9</v>
          </cell>
        </row>
        <row r="1145">
          <cell r="B1145">
            <v>87151</v>
          </cell>
          <cell r="C1145">
            <v>0.27589999999999998</v>
          </cell>
          <cell r="D1145">
            <v>0.1547</v>
          </cell>
          <cell r="E1145">
            <v>3.4299999999999997E-2</v>
          </cell>
          <cell r="F1145">
            <v>3.2800000000000003E-2</v>
          </cell>
          <cell r="G1145">
            <v>5.4100000000000002E-2</v>
          </cell>
          <cell r="H1145">
            <v>2.7</v>
          </cell>
          <cell r="I1145">
            <v>5.4</v>
          </cell>
          <cell r="J1145">
            <v>9</v>
          </cell>
        </row>
        <row r="1146">
          <cell r="B1146">
            <v>87154</v>
          </cell>
          <cell r="C1146">
            <v>1.22</v>
          </cell>
          <cell r="D1146">
            <v>0.92459999999999998</v>
          </cell>
          <cell r="E1146">
            <v>0.1113</v>
          </cell>
          <cell r="F1146">
            <v>0.13</v>
          </cell>
          <cell r="G1146">
            <v>5.4100000000000002E-2</v>
          </cell>
          <cell r="H1146">
            <v>2.7</v>
          </cell>
          <cell r="I1146">
            <v>5.4</v>
          </cell>
          <cell r="J1146">
            <v>9</v>
          </cell>
        </row>
        <row r="1147">
          <cell r="B1147">
            <v>87162</v>
          </cell>
          <cell r="C1147">
            <v>0.56079999999999997</v>
          </cell>
          <cell r="D1147">
            <v>0.1153</v>
          </cell>
          <cell r="E1147">
            <v>0.42580000000000001</v>
          </cell>
          <cell r="F1147">
            <v>1.9699999999999999E-2</v>
          </cell>
          <cell r="G1147">
            <v>0</v>
          </cell>
          <cell r="H1147">
            <v>2.7</v>
          </cell>
          <cell r="I1147">
            <v>5.4</v>
          </cell>
          <cell r="J1147">
            <v>9</v>
          </cell>
        </row>
        <row r="1148">
          <cell r="B1148">
            <v>87154</v>
          </cell>
          <cell r="C1148">
            <v>0.61860000000000004</v>
          </cell>
          <cell r="D1148">
            <v>0.50149999999999995</v>
          </cell>
          <cell r="E1148">
            <v>0.1157</v>
          </cell>
          <cell r="F1148">
            <v>1.4E-3</v>
          </cell>
          <cell r="G1148">
            <v>0</v>
          </cell>
          <cell r="H1148">
            <v>2.7</v>
          </cell>
          <cell r="I1148">
            <v>5.4</v>
          </cell>
          <cell r="J1148">
            <v>9</v>
          </cell>
        </row>
        <row r="1149">
          <cell r="B1149">
            <v>87123</v>
          </cell>
          <cell r="C1149">
            <v>0.4012</v>
          </cell>
          <cell r="D1149">
            <v>0.38740000000000002</v>
          </cell>
          <cell r="E1149">
            <v>1.38E-2</v>
          </cell>
          <cell r="F1149">
            <v>0</v>
          </cell>
          <cell r="G1149">
            <v>0</v>
          </cell>
          <cell r="H1149">
            <v>2.7</v>
          </cell>
          <cell r="I1149">
            <v>5.4</v>
          </cell>
          <cell r="J1149">
            <v>9</v>
          </cell>
        </row>
        <row r="1150">
          <cell r="B1150">
            <v>87146</v>
          </cell>
          <cell r="C1150">
            <v>1.5807</v>
          </cell>
          <cell r="D1150">
            <v>1.0042</v>
          </cell>
          <cell r="E1150">
            <v>0.5554</v>
          </cell>
          <cell r="F1150">
            <v>2.1100000000000001E-2</v>
          </cell>
          <cell r="G1150">
            <v>0</v>
          </cell>
          <cell r="H1150">
            <v>2.7</v>
          </cell>
          <cell r="I1150">
            <v>5.4</v>
          </cell>
          <cell r="J1150">
            <v>9</v>
          </cell>
        </row>
        <row r="1151">
          <cell r="B1151">
            <v>88484</v>
          </cell>
          <cell r="C1151">
            <v>0.46760000000000002</v>
          </cell>
          <cell r="D1151">
            <v>0.28139999999999998</v>
          </cell>
          <cell r="E1151">
            <v>1.2699999999999999E-2</v>
          </cell>
          <cell r="F1151">
            <v>0.1734</v>
          </cell>
          <cell r="G1151">
            <v>0</v>
          </cell>
          <cell r="H1151">
            <v>2.7</v>
          </cell>
          <cell r="I1151">
            <v>5.4</v>
          </cell>
          <cell r="J1151">
            <v>9</v>
          </cell>
        </row>
        <row r="1152">
          <cell r="B1152">
            <v>88484</v>
          </cell>
          <cell r="C1152">
            <v>0.32490000000000002</v>
          </cell>
          <cell r="D1152">
            <v>0.2525</v>
          </cell>
          <cell r="E1152">
            <v>7.2499999999999995E-2</v>
          </cell>
          <cell r="F1152">
            <v>0</v>
          </cell>
          <cell r="G1152">
            <v>0</v>
          </cell>
          <cell r="H1152">
            <v>2.7</v>
          </cell>
          <cell r="I1152">
            <v>5.4</v>
          </cell>
          <cell r="J1152">
            <v>9</v>
          </cell>
        </row>
        <row r="1153">
          <cell r="B1153">
            <v>88484</v>
          </cell>
          <cell r="C1153">
            <v>0.2888</v>
          </cell>
          <cell r="D1153">
            <v>0.26719999999999999</v>
          </cell>
          <cell r="E1153">
            <v>2.1600000000000001E-2</v>
          </cell>
          <cell r="F1153">
            <v>0</v>
          </cell>
          <cell r="G1153">
            <v>0</v>
          </cell>
          <cell r="H1153">
            <v>2.7</v>
          </cell>
          <cell r="I1153">
            <v>5.4</v>
          </cell>
          <cell r="J1153">
            <v>9</v>
          </cell>
        </row>
        <row r="1154">
          <cell r="B1154">
            <v>88484</v>
          </cell>
          <cell r="C1154">
            <v>1.0812999999999999</v>
          </cell>
          <cell r="D1154">
            <v>0.80110000000000003</v>
          </cell>
          <cell r="E1154">
            <v>0.10680000000000001</v>
          </cell>
          <cell r="F1154">
            <v>0.1734</v>
          </cell>
          <cell r="G1154">
            <v>0</v>
          </cell>
          <cell r="H1154">
            <v>2.7</v>
          </cell>
          <cell r="I1154">
            <v>5.4</v>
          </cell>
          <cell r="J1154">
            <v>9</v>
          </cell>
        </row>
        <row r="1155">
          <cell r="B1155">
            <v>88453</v>
          </cell>
          <cell r="C1155">
            <v>0.72909999999999997</v>
          </cell>
          <cell r="D1155">
            <v>0.68430000000000002</v>
          </cell>
          <cell r="E1155">
            <v>4.4900000000000002E-2</v>
          </cell>
          <cell r="F1155">
            <v>0</v>
          </cell>
          <cell r="G1155">
            <v>0</v>
          </cell>
          <cell r="H1155">
            <v>2.7</v>
          </cell>
          <cell r="I1155">
            <v>5.4</v>
          </cell>
          <cell r="J1155">
            <v>9</v>
          </cell>
        </row>
        <row r="1156">
          <cell r="B1156">
            <v>88443</v>
          </cell>
          <cell r="C1156">
            <v>0.52810000000000001</v>
          </cell>
          <cell r="D1156">
            <v>0.13289999999999999</v>
          </cell>
          <cell r="E1156">
            <v>0.2223</v>
          </cell>
          <cell r="F1156">
            <v>0</v>
          </cell>
          <cell r="G1156">
            <v>0.17280000000000001</v>
          </cell>
          <cell r="H1156">
            <v>2.7</v>
          </cell>
          <cell r="I1156">
            <v>5.4</v>
          </cell>
          <cell r="J1156">
            <v>9</v>
          </cell>
        </row>
        <row r="1157">
          <cell r="B1157">
            <v>89419</v>
          </cell>
          <cell r="C1157">
            <v>1.1412</v>
          </cell>
          <cell r="D1157">
            <v>1.0330999999999999</v>
          </cell>
          <cell r="E1157">
            <v>9.4399999999999998E-2</v>
          </cell>
          <cell r="F1157">
            <v>1.37E-2</v>
          </cell>
          <cell r="G1157">
            <v>0</v>
          </cell>
          <cell r="H1157">
            <v>2.7</v>
          </cell>
          <cell r="I1157">
            <v>5.4</v>
          </cell>
          <cell r="J1157">
            <v>9</v>
          </cell>
        </row>
        <row r="1158">
          <cell r="B1158">
            <v>88772</v>
          </cell>
          <cell r="C1158">
            <v>2.4020999999999999</v>
          </cell>
          <cell r="D1158">
            <v>1.8549</v>
          </cell>
          <cell r="E1158">
            <v>0.36130000000000001</v>
          </cell>
          <cell r="F1158">
            <v>1.38E-2</v>
          </cell>
          <cell r="G1158">
            <v>0.17219999999999999</v>
          </cell>
          <cell r="I1158">
            <v>5.4</v>
          </cell>
          <cell r="J1158">
            <v>9</v>
          </cell>
        </row>
        <row r="1159">
          <cell r="B1159">
            <v>87889</v>
          </cell>
          <cell r="C1159">
            <v>6.2919999999999998</v>
          </cell>
          <cell r="D1159">
            <v>4.5926</v>
          </cell>
          <cell r="E1159">
            <v>1.1335</v>
          </cell>
          <cell r="F1159">
            <v>0.33839999999999998</v>
          </cell>
          <cell r="G1159">
            <v>0.22750000000000001</v>
          </cell>
          <cell r="J1159">
            <v>9</v>
          </cell>
        </row>
        <row r="1161">
          <cell r="B1161" t="str">
            <v>Evolução DEC Conjunto Vila Prudente</v>
          </cell>
        </row>
        <row r="1162">
          <cell r="B1162" t="str">
            <v>CONSUM</v>
          </cell>
          <cell r="C1162" t="str">
            <v>TOTAL</v>
          </cell>
          <cell r="D1162" t="str">
            <v>NPROG</v>
          </cell>
          <cell r="E1162" t="str">
            <v>PROG</v>
          </cell>
          <cell r="F1162" t="str">
            <v>SUBT INT</v>
          </cell>
          <cell r="G1162" t="str">
            <v>SUBT EXT</v>
          </cell>
          <cell r="H1162" t="str">
            <v>Padrão Mensal = 2,5</v>
          </cell>
          <cell r="I1162" t="str">
            <v>Padrão Trimestral = 4,2</v>
          </cell>
          <cell r="J1162" t="str">
            <v>Padrão Anual = 7</v>
          </cell>
        </row>
        <row r="1163">
          <cell r="B1163">
            <v>124181</v>
          </cell>
          <cell r="C1163">
            <v>0.36249999999999999</v>
          </cell>
          <cell r="D1163">
            <v>0.30669999999999997</v>
          </cell>
          <cell r="E1163">
            <v>1.3599999999999999E-2</v>
          </cell>
          <cell r="F1163">
            <v>4.2200000000000001E-2</v>
          </cell>
          <cell r="G1163">
            <v>0</v>
          </cell>
          <cell r="H1163">
            <v>2.5</v>
          </cell>
          <cell r="I1163">
            <v>4.2</v>
          </cell>
          <cell r="J1163">
            <v>7</v>
          </cell>
        </row>
        <row r="1164">
          <cell r="B1164">
            <v>124098</v>
          </cell>
          <cell r="C1164">
            <v>0.314</v>
          </cell>
          <cell r="D1164">
            <v>0.2145</v>
          </cell>
          <cell r="E1164">
            <v>6.2700000000000006E-2</v>
          </cell>
          <cell r="F1164">
            <v>3.6799999999999999E-2</v>
          </cell>
          <cell r="G1164">
            <v>0</v>
          </cell>
          <cell r="H1164">
            <v>2.5</v>
          </cell>
          <cell r="I1164">
            <v>4.2</v>
          </cell>
          <cell r="J1164">
            <v>7</v>
          </cell>
        </row>
        <row r="1165">
          <cell r="B1165">
            <v>124040</v>
          </cell>
          <cell r="C1165">
            <v>0.23649999999999999</v>
          </cell>
          <cell r="D1165">
            <v>0.2056</v>
          </cell>
          <cell r="E1165">
            <v>3.09E-2</v>
          </cell>
          <cell r="F1165">
            <v>0</v>
          </cell>
          <cell r="G1165">
            <v>0</v>
          </cell>
          <cell r="H1165">
            <v>2.5</v>
          </cell>
          <cell r="I1165">
            <v>4.2</v>
          </cell>
          <cell r="J1165">
            <v>7</v>
          </cell>
        </row>
        <row r="1166">
          <cell r="B1166">
            <v>124106</v>
          </cell>
          <cell r="C1166">
            <v>0.91310000000000002</v>
          </cell>
          <cell r="D1166">
            <v>0.72689999999999999</v>
          </cell>
          <cell r="E1166">
            <v>0.1072</v>
          </cell>
          <cell r="F1166">
            <v>7.9000000000000001E-2</v>
          </cell>
          <cell r="G1166">
            <v>0</v>
          </cell>
          <cell r="H1166">
            <v>2.5</v>
          </cell>
          <cell r="I1166">
            <v>4.2</v>
          </cell>
          <cell r="J1166">
            <v>7</v>
          </cell>
        </row>
        <row r="1167">
          <cell r="B1167">
            <v>124012</v>
          </cell>
          <cell r="C1167">
            <v>0.50480000000000003</v>
          </cell>
          <cell r="D1167">
            <v>9.8599999999999993E-2</v>
          </cell>
          <cell r="E1167">
            <v>0.14510000000000001</v>
          </cell>
          <cell r="F1167">
            <v>0.26119999999999999</v>
          </cell>
          <cell r="G1167">
            <v>0</v>
          </cell>
          <cell r="H1167">
            <v>2.5</v>
          </cell>
          <cell r="I1167">
            <v>4.2</v>
          </cell>
          <cell r="J1167">
            <v>7</v>
          </cell>
        </row>
        <row r="1168">
          <cell r="B1168">
            <v>123975</v>
          </cell>
          <cell r="C1168">
            <v>0.17910000000000001</v>
          </cell>
          <cell r="D1168">
            <v>0.126</v>
          </cell>
          <cell r="E1168">
            <v>4.2500000000000003E-2</v>
          </cell>
          <cell r="F1168">
            <v>1.06E-2</v>
          </cell>
          <cell r="G1168">
            <v>0</v>
          </cell>
          <cell r="H1168">
            <v>2.5</v>
          </cell>
          <cell r="I1168">
            <v>4.2</v>
          </cell>
          <cell r="J1168">
            <v>7</v>
          </cell>
        </row>
        <row r="1169">
          <cell r="B1169">
            <v>123895</v>
          </cell>
          <cell r="C1169">
            <v>0.17180000000000001</v>
          </cell>
          <cell r="D1169">
            <v>0.1598</v>
          </cell>
          <cell r="E1169">
            <v>1.1900000000000001E-2</v>
          </cell>
          <cell r="F1169">
            <v>0</v>
          </cell>
          <cell r="G1169">
            <v>0</v>
          </cell>
          <cell r="H1169">
            <v>2.5</v>
          </cell>
          <cell r="I1169">
            <v>4.2</v>
          </cell>
          <cell r="J1169">
            <v>7</v>
          </cell>
        </row>
        <row r="1170">
          <cell r="B1170">
            <v>123961</v>
          </cell>
          <cell r="C1170">
            <v>0.85580000000000001</v>
          </cell>
          <cell r="D1170">
            <v>0.38440000000000002</v>
          </cell>
          <cell r="E1170">
            <v>0.1996</v>
          </cell>
          <cell r="F1170">
            <v>0.27189999999999998</v>
          </cell>
          <cell r="G1170">
            <v>0</v>
          </cell>
          <cell r="H1170">
            <v>2.5</v>
          </cell>
          <cell r="I1170">
            <v>4.2</v>
          </cell>
          <cell r="J1170">
            <v>7</v>
          </cell>
        </row>
        <row r="1171">
          <cell r="B1171">
            <v>125456</v>
          </cell>
          <cell r="C1171">
            <v>0.31519999999999998</v>
          </cell>
          <cell r="D1171">
            <v>0.2366</v>
          </cell>
          <cell r="E1171">
            <v>7.8600000000000003E-2</v>
          </cell>
          <cell r="F1171">
            <v>0</v>
          </cell>
          <cell r="G1171">
            <v>0</v>
          </cell>
          <cell r="H1171">
            <v>2.5</v>
          </cell>
          <cell r="I1171">
            <v>4.2</v>
          </cell>
          <cell r="J1171">
            <v>7</v>
          </cell>
        </row>
        <row r="1172">
          <cell r="B1172">
            <v>125455</v>
          </cell>
          <cell r="C1172">
            <v>0.32969999999999999</v>
          </cell>
          <cell r="D1172">
            <v>0.191</v>
          </cell>
          <cell r="E1172">
            <v>0.13869999999999999</v>
          </cell>
          <cell r="F1172">
            <v>0</v>
          </cell>
          <cell r="G1172">
            <v>0</v>
          </cell>
          <cell r="H1172">
            <v>2.5</v>
          </cell>
          <cell r="I1172">
            <v>4.2</v>
          </cell>
          <cell r="J1172">
            <v>7</v>
          </cell>
        </row>
        <row r="1173">
          <cell r="B1173">
            <v>125455</v>
          </cell>
          <cell r="C1173">
            <v>0.4451</v>
          </cell>
          <cell r="D1173">
            <v>0.30330000000000001</v>
          </cell>
          <cell r="E1173">
            <v>0.14130000000000001</v>
          </cell>
          <cell r="F1173">
            <v>4.0000000000000002E-4</v>
          </cell>
          <cell r="G1173">
            <v>0</v>
          </cell>
          <cell r="H1173">
            <v>2.5</v>
          </cell>
          <cell r="I1173">
            <v>4.2</v>
          </cell>
          <cell r="J1173">
            <v>7</v>
          </cell>
        </row>
        <row r="1174">
          <cell r="B1174">
            <v>125455</v>
          </cell>
          <cell r="C1174">
            <v>1.0900000000000001</v>
          </cell>
          <cell r="D1174">
            <v>0.73089999999999999</v>
          </cell>
          <cell r="E1174">
            <v>0.35859999999999997</v>
          </cell>
          <cell r="F1174">
            <v>4.0000000000000002E-4</v>
          </cell>
          <cell r="G1174">
            <v>0</v>
          </cell>
          <cell r="H1174">
            <v>2.5</v>
          </cell>
          <cell r="I1174">
            <v>4.2</v>
          </cell>
          <cell r="J1174">
            <v>7</v>
          </cell>
        </row>
        <row r="1175">
          <cell r="B1175">
            <v>125504</v>
          </cell>
          <cell r="C1175">
            <v>0.4521</v>
          </cell>
          <cell r="D1175">
            <v>0.39040000000000002</v>
          </cell>
          <cell r="E1175">
            <v>6.1699999999999998E-2</v>
          </cell>
          <cell r="F1175">
            <v>0</v>
          </cell>
          <cell r="G1175">
            <v>0</v>
          </cell>
          <cell r="H1175">
            <v>2.5</v>
          </cell>
          <cell r="I1175">
            <v>4.2</v>
          </cell>
          <cell r="J1175">
            <v>7</v>
          </cell>
        </row>
        <row r="1176">
          <cell r="B1176">
            <v>125497</v>
          </cell>
          <cell r="C1176">
            <v>0.16839999999999999</v>
          </cell>
          <cell r="D1176">
            <v>0.13719999999999999</v>
          </cell>
          <cell r="E1176">
            <v>3.1199999999999999E-2</v>
          </cell>
          <cell r="F1176">
            <v>0</v>
          </cell>
          <cell r="G1176">
            <v>0</v>
          </cell>
          <cell r="H1176">
            <v>2.5</v>
          </cell>
          <cell r="I1176">
            <v>4.2</v>
          </cell>
          <cell r="J1176">
            <v>7</v>
          </cell>
        </row>
        <row r="1177">
          <cell r="B1177">
            <v>126544</v>
          </cell>
          <cell r="C1177">
            <v>0.75719999999999998</v>
          </cell>
          <cell r="D1177">
            <v>0.41170000000000001</v>
          </cell>
          <cell r="E1177">
            <v>2.9499999999999998E-2</v>
          </cell>
          <cell r="F1177">
            <v>0.316</v>
          </cell>
          <cell r="G1177">
            <v>0</v>
          </cell>
          <cell r="H1177">
            <v>2.5</v>
          </cell>
          <cell r="I1177">
            <v>4.2</v>
          </cell>
          <cell r="J1177">
            <v>7</v>
          </cell>
        </row>
        <row r="1178">
          <cell r="B1178">
            <v>125848</v>
          </cell>
          <cell r="C1178">
            <v>1.3802000000000001</v>
          </cell>
          <cell r="D1178">
            <v>0.94010000000000005</v>
          </cell>
          <cell r="E1178">
            <v>0.12230000000000001</v>
          </cell>
          <cell r="F1178">
            <v>0.31769999999999998</v>
          </cell>
          <cell r="G1178">
            <v>0</v>
          </cell>
          <cell r="I1178">
            <v>4.2</v>
          </cell>
          <cell r="J1178">
            <v>7</v>
          </cell>
        </row>
        <row r="1179">
          <cell r="B1179">
            <v>124843</v>
          </cell>
          <cell r="C1179">
            <v>4.2441000000000004</v>
          </cell>
          <cell r="D1179">
            <v>2.7864</v>
          </cell>
          <cell r="E1179">
            <v>0.78839999999999999</v>
          </cell>
          <cell r="F1179">
            <v>0.66930000000000001</v>
          </cell>
          <cell r="G1179">
            <v>0</v>
          </cell>
          <cell r="J1179">
            <v>7</v>
          </cell>
        </row>
        <row r="1181">
          <cell r="B1181" t="str">
            <v>Evolução DEC Total da Eletropaulo</v>
          </cell>
        </row>
        <row r="1182">
          <cell r="B1182" t="str">
            <v>CONSUM</v>
          </cell>
          <cell r="C1182" t="str">
            <v>TOTAL</v>
          </cell>
          <cell r="D1182" t="str">
            <v>NPROG</v>
          </cell>
          <cell r="E1182" t="str">
            <v>PROG</v>
          </cell>
          <cell r="F1182" t="str">
            <v>SUBT INT</v>
          </cell>
          <cell r="G1182" t="str">
            <v>SUBT EXT</v>
          </cell>
        </row>
        <row r="1183">
          <cell r="B1183">
            <v>5407625</v>
          </cell>
          <cell r="C1183">
            <v>0.91720000000000002</v>
          </cell>
          <cell r="D1183">
            <v>0.74260000000000004</v>
          </cell>
          <cell r="E1183">
            <v>0.1497</v>
          </cell>
          <cell r="F1183">
            <v>2.4799999999999999E-2</v>
          </cell>
          <cell r="G1183">
            <v>0</v>
          </cell>
          <cell r="H1183" t="e">
            <v>#N/A</v>
          </cell>
          <cell r="I1183" t="e">
            <v>#N/A</v>
          </cell>
          <cell r="J1183" t="e">
            <v>#N/A</v>
          </cell>
        </row>
        <row r="1184">
          <cell r="B1184">
            <v>5406022</v>
          </cell>
          <cell r="C1184">
            <v>0.91700000000000004</v>
          </cell>
          <cell r="D1184">
            <v>0.69950000000000001</v>
          </cell>
          <cell r="E1184">
            <v>0.1444</v>
          </cell>
          <cell r="F1184">
            <v>6.1600000000000002E-2</v>
          </cell>
          <cell r="G1184">
            <v>1.15E-2</v>
          </cell>
          <cell r="H1184" t="e">
            <v>#N/A</v>
          </cell>
          <cell r="I1184" t="e">
            <v>#N/A</v>
          </cell>
          <cell r="J1184" t="e">
            <v>#N/A</v>
          </cell>
        </row>
        <row r="1185">
          <cell r="B1185">
            <v>5412748</v>
          </cell>
          <cell r="C1185">
            <v>0.71009999999999995</v>
          </cell>
          <cell r="D1185">
            <v>0.50419999999999998</v>
          </cell>
          <cell r="E1185">
            <v>0.1115</v>
          </cell>
          <cell r="F1185">
            <v>3.5200000000000002E-2</v>
          </cell>
          <cell r="G1185">
            <v>5.9200000000000003E-2</v>
          </cell>
          <cell r="H1185" t="e">
            <v>#N/A</v>
          </cell>
          <cell r="I1185" t="e">
            <v>#N/A</v>
          </cell>
          <cell r="J1185" t="e">
            <v>#N/A</v>
          </cell>
        </row>
        <row r="1186">
          <cell r="B1186">
            <v>5408798</v>
          </cell>
          <cell r="C1186">
            <v>2.5440999999999998</v>
          </cell>
          <cell r="D1186">
            <v>1.9460999999999999</v>
          </cell>
          <cell r="E1186">
            <v>0.40560000000000002</v>
          </cell>
          <cell r="F1186">
            <v>0.1216</v>
          </cell>
          <cell r="G1186">
            <v>7.0699999999999999E-2</v>
          </cell>
          <cell r="H1186" t="e">
            <v>#N/A</v>
          </cell>
          <cell r="I1186" t="e">
            <v>#N/A</v>
          </cell>
          <cell r="J1186" t="e">
            <v>#N/A</v>
          </cell>
        </row>
        <row r="1187">
          <cell r="B1187">
            <v>5429440</v>
          </cell>
          <cell r="C1187">
            <v>0.62860000000000005</v>
          </cell>
          <cell r="D1187">
            <v>0.36730000000000002</v>
          </cell>
          <cell r="E1187">
            <v>0.15179999999999999</v>
          </cell>
          <cell r="F1187">
            <v>2.1600000000000001E-2</v>
          </cell>
          <cell r="G1187">
            <v>8.7999999999999995E-2</v>
          </cell>
          <cell r="H1187" t="e">
            <v>#N/A</v>
          </cell>
          <cell r="I1187" t="e">
            <v>#N/A</v>
          </cell>
          <cell r="J1187" t="e">
            <v>#N/A</v>
          </cell>
        </row>
        <row r="1188">
          <cell r="B1188">
            <v>5429726</v>
          </cell>
          <cell r="C1188">
            <v>0.84219999999999995</v>
          </cell>
          <cell r="D1188">
            <v>0.54379999999999995</v>
          </cell>
          <cell r="E1188">
            <v>0.12089999999999999</v>
          </cell>
          <cell r="F1188">
            <v>0.1656</v>
          </cell>
          <cell r="G1188">
            <v>1.1900000000000001E-2</v>
          </cell>
          <cell r="H1188" t="e">
            <v>#N/A</v>
          </cell>
          <cell r="I1188" t="e">
            <v>#N/A</v>
          </cell>
          <cell r="J1188" t="e">
            <v>#N/A</v>
          </cell>
        </row>
        <row r="1189">
          <cell r="B1189">
            <v>5428429</v>
          </cell>
          <cell r="C1189">
            <v>0.48099999999999998</v>
          </cell>
          <cell r="D1189">
            <v>0.38179999999999997</v>
          </cell>
          <cell r="E1189">
            <v>7.2800000000000004E-2</v>
          </cell>
          <cell r="F1189">
            <v>2.63E-2</v>
          </cell>
          <cell r="G1189">
            <v>1E-4</v>
          </cell>
          <cell r="H1189" t="e">
            <v>#N/A</v>
          </cell>
          <cell r="I1189" t="e">
            <v>#N/A</v>
          </cell>
          <cell r="J1189" t="e">
            <v>#N/A</v>
          </cell>
        </row>
        <row r="1190">
          <cell r="B1190">
            <v>5429198</v>
          </cell>
          <cell r="C1190">
            <v>1.9518</v>
          </cell>
          <cell r="D1190">
            <v>1.2928999999999999</v>
          </cell>
          <cell r="E1190">
            <v>0.34549999999999997</v>
          </cell>
          <cell r="F1190">
            <v>0.2135</v>
          </cell>
          <cell r="G1190">
            <v>0.1</v>
          </cell>
          <cell r="H1190" t="e">
            <v>#N/A</v>
          </cell>
          <cell r="I1190" t="e">
            <v>#N/A</v>
          </cell>
          <cell r="J1190" t="e">
            <v>#N/A</v>
          </cell>
        </row>
        <row r="1191">
          <cell r="B1191">
            <v>5505149</v>
          </cell>
          <cell r="C1191">
            <v>0.79379999999999995</v>
          </cell>
          <cell r="D1191">
            <v>0.65620000000000001</v>
          </cell>
          <cell r="E1191">
            <v>9.3200000000000005E-2</v>
          </cell>
          <cell r="F1191">
            <v>4.1599999999999998E-2</v>
          </cell>
          <cell r="G1191">
            <v>2.8E-3</v>
          </cell>
          <cell r="H1191" t="e">
            <v>#N/A</v>
          </cell>
          <cell r="I1191" t="e">
            <v>#N/A</v>
          </cell>
          <cell r="J1191" t="e">
            <v>#N/A</v>
          </cell>
        </row>
        <row r="1192">
          <cell r="B1192">
            <v>5503468</v>
          </cell>
          <cell r="C1192">
            <v>0.41970000000000002</v>
          </cell>
          <cell r="D1192">
            <v>0.32069999999999999</v>
          </cell>
          <cell r="E1192">
            <v>8.9599999999999999E-2</v>
          </cell>
          <cell r="F1192">
            <v>9.1999999999999998E-3</v>
          </cell>
          <cell r="G1192">
            <v>2.9999999999999997E-4</v>
          </cell>
          <cell r="H1192" t="e">
            <v>#N/A</v>
          </cell>
          <cell r="I1192" t="e">
            <v>#N/A</v>
          </cell>
          <cell r="J1192" t="e">
            <v>#N/A</v>
          </cell>
        </row>
        <row r="1193">
          <cell r="B1193">
            <v>5502537</v>
          </cell>
          <cell r="C1193">
            <v>0.58250000000000002</v>
          </cell>
          <cell r="D1193">
            <v>0.4516</v>
          </cell>
          <cell r="E1193">
            <v>9.6000000000000002E-2</v>
          </cell>
          <cell r="F1193">
            <v>3.49E-2</v>
          </cell>
          <cell r="G1193">
            <v>0</v>
          </cell>
          <cell r="H1193" t="e">
            <v>#N/A</v>
          </cell>
          <cell r="I1193" t="e">
            <v>#N/A</v>
          </cell>
          <cell r="J1193" t="e">
            <v>#N/A</v>
          </cell>
        </row>
        <row r="1194">
          <cell r="B1194">
            <v>5503718</v>
          </cell>
          <cell r="C1194">
            <v>1.7961</v>
          </cell>
          <cell r="D1194">
            <v>1.4286000000000001</v>
          </cell>
          <cell r="E1194">
            <v>0.27879999999999999</v>
          </cell>
          <cell r="F1194">
            <v>8.5699999999999998E-2</v>
          </cell>
          <cell r="G1194">
            <v>3.0999999999999999E-3</v>
          </cell>
          <cell r="H1194" t="e">
            <v>#N/A</v>
          </cell>
          <cell r="I1194" t="e">
            <v>#N/A</v>
          </cell>
          <cell r="J1194" t="e">
            <v>#N/A</v>
          </cell>
        </row>
        <row r="1195">
          <cell r="B1195">
            <v>5505750</v>
          </cell>
          <cell r="C1195">
            <v>1.0124</v>
          </cell>
          <cell r="D1195">
            <v>0.75460000000000005</v>
          </cell>
          <cell r="E1195">
            <v>0.126</v>
          </cell>
          <cell r="F1195">
            <v>6.1699999999999998E-2</v>
          </cell>
          <cell r="G1195">
            <v>7.0099999999999996E-2</v>
          </cell>
          <cell r="H1195" t="e">
            <v>#N/A</v>
          </cell>
          <cell r="I1195" t="e">
            <v>#N/A</v>
          </cell>
          <cell r="J1195" t="e">
            <v>#N/A</v>
          </cell>
        </row>
        <row r="1196">
          <cell r="B1196">
            <v>5508391</v>
          </cell>
          <cell r="C1196">
            <v>0.69230000000000003</v>
          </cell>
          <cell r="D1196">
            <v>0.4854</v>
          </cell>
          <cell r="E1196">
            <v>9.8599999999999993E-2</v>
          </cell>
          <cell r="F1196">
            <v>5.5300000000000002E-2</v>
          </cell>
          <cell r="G1196">
            <v>5.2999999999999999E-2</v>
          </cell>
          <cell r="H1196" t="e">
            <v>#N/A</v>
          </cell>
          <cell r="I1196" t="e">
            <v>#N/A</v>
          </cell>
          <cell r="J1196" t="e">
            <v>#N/A</v>
          </cell>
        </row>
        <row r="1197">
          <cell r="B1197">
            <v>5596196</v>
          </cell>
          <cell r="C1197">
            <v>1.0813999999999999</v>
          </cell>
          <cell r="D1197">
            <v>0.93289999999999995</v>
          </cell>
          <cell r="E1197">
            <v>8.1199999999999994E-2</v>
          </cell>
          <cell r="F1197">
            <v>4.2099999999999999E-2</v>
          </cell>
          <cell r="G1197">
            <v>2.5100000000000001E-2</v>
          </cell>
          <cell r="H1197" t="e">
            <v>#N/A</v>
          </cell>
          <cell r="I1197" t="e">
            <v>#N/A</v>
          </cell>
          <cell r="J1197" t="e">
            <v>#N/A</v>
          </cell>
        </row>
        <row r="1198">
          <cell r="B1198">
            <v>5536779</v>
          </cell>
          <cell r="C1198">
            <v>2.7885</v>
          </cell>
          <cell r="D1198">
            <v>2.1762000000000001</v>
          </cell>
          <cell r="E1198">
            <v>0.30549999999999999</v>
          </cell>
          <cell r="F1198">
            <v>0.15890000000000001</v>
          </cell>
          <cell r="G1198">
            <v>0.14779999999999999</v>
          </cell>
          <cell r="H1198" t="e">
            <v>#N/A</v>
          </cell>
          <cell r="I1198" t="e">
            <v>#N/A</v>
          </cell>
          <cell r="J1198" t="e">
            <v>#N/A</v>
          </cell>
        </row>
        <row r="1199">
          <cell r="B1199">
            <v>5469623</v>
          </cell>
          <cell r="C1199">
            <v>9.0831999999999997</v>
          </cell>
          <cell r="D1199">
            <v>6.8482000000000003</v>
          </cell>
          <cell r="E1199">
            <v>1.3338000000000001</v>
          </cell>
          <cell r="F1199">
            <v>0.57930000000000004</v>
          </cell>
          <cell r="G1199">
            <v>0.32200000000000001</v>
          </cell>
          <cell r="I1199" t="e">
            <v>#N/A</v>
          </cell>
          <cell r="J1199" t="e">
            <v>#N/A</v>
          </cell>
        </row>
        <row r="1201">
          <cell r="B1201" t="str">
            <v>Evolução DEC Unidade Oeste</v>
          </cell>
        </row>
        <row r="1202">
          <cell r="B1202" t="str">
            <v>CONSUM</v>
          </cell>
          <cell r="C1202" t="str">
            <v>TOTAL</v>
          </cell>
          <cell r="D1202" t="str">
            <v>NPROG</v>
          </cell>
          <cell r="E1202" t="str">
            <v>PROG</v>
          </cell>
          <cell r="F1202" t="str">
            <v>SUBT INT</v>
          </cell>
          <cell r="G1202" t="str">
            <v>SUBT EXT</v>
          </cell>
        </row>
        <row r="1203">
          <cell r="B1203">
            <v>735078</v>
          </cell>
          <cell r="C1203">
            <v>1.8033999999999999</v>
          </cell>
          <cell r="D1203">
            <v>1.4645999999999999</v>
          </cell>
          <cell r="E1203">
            <v>0.2843</v>
          </cell>
          <cell r="F1203">
            <v>5.45E-2</v>
          </cell>
          <cell r="G1203">
            <v>0</v>
          </cell>
          <cell r="H1203" t="e">
            <v>#N/A</v>
          </cell>
          <cell r="I1203" t="e">
            <v>#N/A</v>
          </cell>
          <cell r="J1203" t="e">
            <v>#N/A</v>
          </cell>
        </row>
        <row r="1204">
          <cell r="B1204">
            <v>735305</v>
          </cell>
          <cell r="C1204">
            <v>1.8568</v>
          </cell>
          <cell r="D1204">
            <v>1.5698000000000001</v>
          </cell>
          <cell r="E1204">
            <v>0.25340000000000001</v>
          </cell>
          <cell r="F1204">
            <v>3.1E-2</v>
          </cell>
          <cell r="G1204">
            <v>2.5000000000000001E-3</v>
          </cell>
          <cell r="H1204" t="e">
            <v>#N/A</v>
          </cell>
          <cell r="I1204" t="e">
            <v>#N/A</v>
          </cell>
          <cell r="J1204" t="e">
            <v>#N/A</v>
          </cell>
        </row>
        <row r="1205">
          <cell r="B1205">
            <v>735899</v>
          </cell>
          <cell r="C1205">
            <v>1.1085</v>
          </cell>
          <cell r="D1205">
            <v>0.88919999999999999</v>
          </cell>
          <cell r="E1205">
            <v>0.1009</v>
          </cell>
          <cell r="F1205">
            <v>7.2599999999999998E-2</v>
          </cell>
          <cell r="G1205">
            <v>4.58E-2</v>
          </cell>
          <cell r="H1205" t="e">
            <v>#N/A</v>
          </cell>
          <cell r="I1205" t="e">
            <v>#N/A</v>
          </cell>
          <cell r="J1205" t="e">
            <v>#N/A</v>
          </cell>
        </row>
        <row r="1206">
          <cell r="B1206">
            <v>735427</v>
          </cell>
          <cell r="C1206">
            <v>4.7682000000000002</v>
          </cell>
          <cell r="D1206">
            <v>3.9232</v>
          </cell>
          <cell r="E1206">
            <v>0.63849999999999996</v>
          </cell>
          <cell r="F1206">
            <v>0.15809999999999999</v>
          </cell>
          <cell r="G1206">
            <v>4.8300000000000003E-2</v>
          </cell>
          <cell r="H1206" t="e">
            <v>#N/A</v>
          </cell>
          <cell r="I1206" t="e">
            <v>#N/A</v>
          </cell>
          <cell r="J1206" t="e">
            <v>#N/A</v>
          </cell>
        </row>
        <row r="1207">
          <cell r="B1207">
            <v>752645</v>
          </cell>
          <cell r="C1207">
            <v>0.79749999999999999</v>
          </cell>
          <cell r="D1207">
            <v>0.62109999999999999</v>
          </cell>
          <cell r="E1207">
            <v>0.13350000000000001</v>
          </cell>
          <cell r="F1207">
            <v>4.1700000000000001E-2</v>
          </cell>
          <cell r="G1207">
            <v>1.1000000000000001E-3</v>
          </cell>
          <cell r="H1207" t="e">
            <v>#N/A</v>
          </cell>
          <cell r="I1207" t="e">
            <v>#N/A</v>
          </cell>
          <cell r="J1207" t="e">
            <v>#N/A</v>
          </cell>
        </row>
        <row r="1208">
          <cell r="B1208">
            <v>752816</v>
          </cell>
          <cell r="C1208">
            <v>1.1501999999999999</v>
          </cell>
          <cell r="D1208">
            <v>0.99850000000000005</v>
          </cell>
          <cell r="E1208">
            <v>9.6299999999999997E-2</v>
          </cell>
          <cell r="F1208">
            <v>5.45E-2</v>
          </cell>
          <cell r="G1208">
            <v>8.9999999999999998E-4</v>
          </cell>
          <cell r="H1208" t="e">
            <v>#N/A</v>
          </cell>
          <cell r="I1208" t="e">
            <v>#N/A</v>
          </cell>
          <cell r="J1208" t="e">
            <v>#N/A</v>
          </cell>
        </row>
        <row r="1209">
          <cell r="B1209">
            <v>752995</v>
          </cell>
          <cell r="C1209">
            <v>0.60440000000000005</v>
          </cell>
          <cell r="D1209">
            <v>0.53010000000000002</v>
          </cell>
          <cell r="E1209">
            <v>6.1899999999999997E-2</v>
          </cell>
          <cell r="F1209">
            <v>1.1599999999999999E-2</v>
          </cell>
          <cell r="G1209">
            <v>8.9999999999999998E-4</v>
          </cell>
          <cell r="H1209" t="e">
            <v>#N/A</v>
          </cell>
          <cell r="I1209" t="e">
            <v>#N/A</v>
          </cell>
          <cell r="J1209" t="e">
            <v>#N/A</v>
          </cell>
        </row>
        <row r="1210">
          <cell r="B1210">
            <v>752819</v>
          </cell>
          <cell r="C1210">
            <v>2.5520999999999998</v>
          </cell>
          <cell r="D1210">
            <v>2.1497000000000002</v>
          </cell>
          <cell r="E1210">
            <v>0.29170000000000001</v>
          </cell>
          <cell r="F1210">
            <v>0.10780000000000001</v>
          </cell>
          <cell r="G1210">
            <v>2.8999999999999998E-3</v>
          </cell>
          <cell r="H1210" t="e">
            <v>#N/A</v>
          </cell>
          <cell r="I1210" t="e">
            <v>#N/A</v>
          </cell>
          <cell r="J1210" t="e">
            <v>#N/A</v>
          </cell>
        </row>
        <row r="1211">
          <cell r="B1211">
            <v>762806</v>
          </cell>
          <cell r="C1211">
            <v>1.4805999999999999</v>
          </cell>
          <cell r="D1211">
            <v>1.2867999999999999</v>
          </cell>
          <cell r="E1211">
            <v>4.65E-2</v>
          </cell>
          <cell r="F1211">
            <v>0.1426</v>
          </cell>
          <cell r="G1211">
            <v>4.7999999999999996E-3</v>
          </cell>
          <cell r="H1211" t="e">
            <v>#N/A</v>
          </cell>
          <cell r="I1211" t="e">
            <v>#N/A</v>
          </cell>
          <cell r="J1211" t="e">
            <v>#N/A</v>
          </cell>
        </row>
        <row r="1212">
          <cell r="B1212">
            <v>762762</v>
          </cell>
          <cell r="C1212">
            <v>0.63800000000000001</v>
          </cell>
          <cell r="D1212">
            <v>0.56989999999999996</v>
          </cell>
          <cell r="E1212">
            <v>4.41E-2</v>
          </cell>
          <cell r="F1212">
            <v>2.1899999999999999E-2</v>
          </cell>
          <cell r="G1212">
            <v>2E-3</v>
          </cell>
          <cell r="H1212" t="e">
            <v>#N/A</v>
          </cell>
          <cell r="I1212" t="e">
            <v>#N/A</v>
          </cell>
          <cell r="J1212" t="e">
            <v>#N/A</v>
          </cell>
        </row>
        <row r="1213">
          <cell r="B1213">
            <v>762628</v>
          </cell>
          <cell r="C1213">
            <v>0.96799999999999997</v>
          </cell>
          <cell r="D1213">
            <v>0.91090000000000004</v>
          </cell>
          <cell r="E1213">
            <v>3.7900000000000003E-2</v>
          </cell>
          <cell r="F1213">
            <v>1.9099999999999999E-2</v>
          </cell>
          <cell r="G1213">
            <v>0</v>
          </cell>
          <cell r="H1213" t="e">
            <v>#N/A</v>
          </cell>
          <cell r="I1213" t="e">
            <v>#N/A</v>
          </cell>
          <cell r="J1213" t="e">
            <v>#N/A</v>
          </cell>
        </row>
        <row r="1214">
          <cell r="B1214">
            <v>762732</v>
          </cell>
          <cell r="C1214">
            <v>3.0865999999999998</v>
          </cell>
          <cell r="D1214">
            <v>2.7675999999999998</v>
          </cell>
          <cell r="E1214">
            <v>0.1285</v>
          </cell>
          <cell r="F1214">
            <v>0.18360000000000001</v>
          </cell>
          <cell r="G1214">
            <v>6.7999999999999996E-3</v>
          </cell>
          <cell r="H1214" t="e">
            <v>#N/A</v>
          </cell>
          <cell r="I1214" t="e">
            <v>#N/A</v>
          </cell>
          <cell r="J1214" t="e">
            <v>#N/A</v>
          </cell>
        </row>
        <row r="1215">
          <cell r="B1215">
            <v>763151</v>
          </cell>
          <cell r="C1215">
            <v>1.5866</v>
          </cell>
          <cell r="D1215">
            <v>1.1132</v>
          </cell>
          <cell r="E1215">
            <v>6.7100000000000007E-2</v>
          </cell>
          <cell r="F1215">
            <v>0.29830000000000001</v>
          </cell>
          <cell r="G1215">
            <v>0.1081</v>
          </cell>
          <cell r="H1215" t="e">
            <v>#N/A</v>
          </cell>
          <cell r="I1215" t="e">
            <v>#N/A</v>
          </cell>
          <cell r="J1215" t="e">
            <v>#N/A</v>
          </cell>
        </row>
        <row r="1216">
          <cell r="B1216">
            <v>765732</v>
          </cell>
          <cell r="C1216">
            <v>1.3327</v>
          </cell>
          <cell r="D1216">
            <v>1.0965</v>
          </cell>
          <cell r="E1216">
            <v>6.0400000000000002E-2</v>
          </cell>
          <cell r="F1216">
            <v>0.11940000000000001</v>
          </cell>
          <cell r="G1216">
            <v>5.6399999999999999E-2</v>
          </cell>
          <cell r="H1216" t="e">
            <v>#N/A</v>
          </cell>
          <cell r="I1216" t="e">
            <v>#N/A</v>
          </cell>
          <cell r="J1216" t="e">
            <v>#N/A</v>
          </cell>
        </row>
        <row r="1217">
          <cell r="B1217">
            <v>780552</v>
          </cell>
          <cell r="C1217">
            <v>1.9159999999999999</v>
          </cell>
          <cell r="D1217">
            <v>1.7129000000000001</v>
          </cell>
          <cell r="E1217">
            <v>0.08</v>
          </cell>
          <cell r="F1217">
            <v>0.1115</v>
          </cell>
          <cell r="G1217">
            <v>1.17E-2</v>
          </cell>
          <cell r="H1217" t="e">
            <v>#N/A</v>
          </cell>
          <cell r="I1217" t="e">
            <v>#N/A</v>
          </cell>
          <cell r="J1217" t="e">
            <v>#N/A</v>
          </cell>
        </row>
        <row r="1218">
          <cell r="B1218">
            <v>769812</v>
          </cell>
          <cell r="C1218">
            <v>4.8411999999999997</v>
          </cell>
          <cell r="D1218">
            <v>3.9310999999999998</v>
          </cell>
          <cell r="E1218">
            <v>0.2077</v>
          </cell>
          <cell r="F1218">
            <v>0.52749999999999997</v>
          </cell>
          <cell r="G1218">
            <v>0.17510000000000001</v>
          </cell>
          <cell r="H1218" t="e">
            <v>#N/A</v>
          </cell>
          <cell r="I1218" t="e">
            <v>#N/A</v>
          </cell>
          <cell r="J1218" t="e">
            <v>#N/A</v>
          </cell>
        </row>
        <row r="1219">
          <cell r="B1219">
            <v>755197</v>
          </cell>
          <cell r="C1219">
            <v>15.239800000000001</v>
          </cell>
          <cell r="D1219">
            <v>12.7658</v>
          </cell>
          <cell r="E1219">
            <v>1.2541</v>
          </cell>
          <cell r="F1219">
            <v>0.98460000000000003</v>
          </cell>
          <cell r="G1219">
            <v>0.23530000000000001</v>
          </cell>
          <cell r="I1219" t="e">
            <v>#N/A</v>
          </cell>
          <cell r="J1219" t="e">
            <v>#N/A</v>
          </cell>
        </row>
        <row r="1221">
          <cell r="B1221" t="str">
            <v>Evolução DEC Unidade São Paulo Sul</v>
          </cell>
        </row>
        <row r="1222">
          <cell r="B1222" t="str">
            <v>CONSUM</v>
          </cell>
          <cell r="C1222" t="str">
            <v>TOTAL</v>
          </cell>
          <cell r="D1222" t="str">
            <v>NPROG</v>
          </cell>
          <cell r="E1222" t="str">
            <v>PROG</v>
          </cell>
          <cell r="F1222" t="str">
            <v>SUBT INT</v>
          </cell>
          <cell r="G1222" t="str">
            <v>SUBT EXT</v>
          </cell>
        </row>
        <row r="1223">
          <cell r="B1223">
            <v>951710</v>
          </cell>
          <cell r="C1223">
            <v>0.99719999999999998</v>
          </cell>
          <cell r="D1223">
            <v>0.85950000000000004</v>
          </cell>
          <cell r="E1223">
            <v>0.13600000000000001</v>
          </cell>
          <cell r="F1223">
            <v>1.8E-3</v>
          </cell>
          <cell r="G1223">
            <v>0</v>
          </cell>
          <cell r="H1223" t="e">
            <v>#N/A</v>
          </cell>
          <cell r="I1223" t="e">
            <v>#N/A</v>
          </cell>
          <cell r="J1223" t="e">
            <v>#N/A</v>
          </cell>
        </row>
        <row r="1224">
          <cell r="B1224">
            <v>951238</v>
          </cell>
          <cell r="C1224">
            <v>1.0881000000000001</v>
          </cell>
          <cell r="D1224">
            <v>0.95850000000000002</v>
          </cell>
          <cell r="E1224">
            <v>8.8999999999999996E-2</v>
          </cell>
          <cell r="F1224">
            <v>4.07E-2</v>
          </cell>
          <cell r="G1224">
            <v>0</v>
          </cell>
          <cell r="H1224" t="e">
            <v>#N/A</v>
          </cell>
          <cell r="I1224" t="e">
            <v>#N/A</v>
          </cell>
          <cell r="J1224" t="e">
            <v>#N/A</v>
          </cell>
        </row>
        <row r="1225">
          <cell r="B1225">
            <v>958008</v>
          </cell>
          <cell r="C1225">
            <v>0.996</v>
          </cell>
          <cell r="D1225">
            <v>0.82389999999999997</v>
          </cell>
          <cell r="E1225">
            <v>0.11219999999999999</v>
          </cell>
          <cell r="F1225">
            <v>4.6300000000000001E-2</v>
          </cell>
          <cell r="G1225">
            <v>1.3599999999999999E-2</v>
          </cell>
          <cell r="H1225" t="e">
            <v>#N/A</v>
          </cell>
          <cell r="I1225" t="e">
            <v>#N/A</v>
          </cell>
          <cell r="J1225" t="e">
            <v>#N/A</v>
          </cell>
        </row>
        <row r="1226">
          <cell r="B1226">
            <v>953652</v>
          </cell>
          <cell r="C1226">
            <v>3.0811000000000002</v>
          </cell>
          <cell r="D1226">
            <v>2.6415000000000002</v>
          </cell>
          <cell r="E1226">
            <v>0.3372</v>
          </cell>
          <cell r="F1226">
            <v>8.8900000000000007E-2</v>
          </cell>
          <cell r="G1226">
            <v>1.37E-2</v>
          </cell>
          <cell r="H1226" t="e">
            <v>#N/A</v>
          </cell>
          <cell r="I1226" t="e">
            <v>#N/A</v>
          </cell>
          <cell r="J1226" t="e">
            <v>#N/A</v>
          </cell>
        </row>
        <row r="1227">
          <cell r="B1227">
            <v>958023</v>
          </cell>
          <cell r="C1227">
            <v>0.76129999999999998</v>
          </cell>
          <cell r="D1227">
            <v>0.45300000000000001</v>
          </cell>
          <cell r="E1227">
            <v>0.2843</v>
          </cell>
          <cell r="F1227">
            <v>1.9E-3</v>
          </cell>
          <cell r="G1227">
            <v>2.2100000000000002E-2</v>
          </cell>
          <cell r="H1227" t="e">
            <v>#N/A</v>
          </cell>
          <cell r="I1227" t="e">
            <v>#N/A</v>
          </cell>
          <cell r="J1227" t="e">
            <v>#N/A</v>
          </cell>
        </row>
        <row r="1228">
          <cell r="B1228">
            <v>957977</v>
          </cell>
          <cell r="C1228">
            <v>0.70369999999999999</v>
          </cell>
          <cell r="D1228">
            <v>0.48099999999999998</v>
          </cell>
          <cell r="E1228">
            <v>0.1527</v>
          </cell>
          <cell r="F1228">
            <v>6.7199999999999996E-2</v>
          </cell>
          <cell r="G1228">
            <v>2.8E-3</v>
          </cell>
          <cell r="H1228" t="e">
            <v>#N/A</v>
          </cell>
          <cell r="I1228" t="e">
            <v>#N/A</v>
          </cell>
          <cell r="J1228" t="e">
            <v>#N/A</v>
          </cell>
        </row>
        <row r="1229">
          <cell r="B1229">
            <v>957799</v>
          </cell>
          <cell r="C1229">
            <v>0.83879999999999999</v>
          </cell>
          <cell r="D1229">
            <v>0.64600000000000002</v>
          </cell>
          <cell r="E1229">
            <v>0.15110000000000001</v>
          </cell>
          <cell r="F1229">
            <v>4.1599999999999998E-2</v>
          </cell>
          <cell r="G1229">
            <v>0</v>
          </cell>
          <cell r="H1229" t="e">
            <v>#N/A</v>
          </cell>
          <cell r="I1229" t="e">
            <v>#N/A</v>
          </cell>
          <cell r="J1229" t="e">
            <v>#N/A</v>
          </cell>
        </row>
        <row r="1230">
          <cell r="B1230">
            <v>957933</v>
          </cell>
          <cell r="C1230">
            <v>2.3037999999999998</v>
          </cell>
          <cell r="D1230">
            <v>1.58</v>
          </cell>
          <cell r="E1230">
            <v>0.58809999999999996</v>
          </cell>
          <cell r="F1230">
            <v>0.11070000000000001</v>
          </cell>
          <cell r="G1230">
            <v>2.4899999999999999E-2</v>
          </cell>
          <cell r="H1230" t="e">
            <v>#N/A</v>
          </cell>
          <cell r="I1230" t="e">
            <v>#N/A</v>
          </cell>
          <cell r="J1230" t="e">
            <v>#N/A</v>
          </cell>
        </row>
        <row r="1231">
          <cell r="B1231">
            <v>974966</v>
          </cell>
          <cell r="C1231">
            <v>0.95409999999999995</v>
          </cell>
          <cell r="D1231">
            <v>0.80469999999999997</v>
          </cell>
          <cell r="E1231">
            <v>0.1331</v>
          </cell>
          <cell r="F1231">
            <v>1.46E-2</v>
          </cell>
          <cell r="G1231">
            <v>1.6999999999999999E-3</v>
          </cell>
          <cell r="H1231" t="e">
            <v>#N/A</v>
          </cell>
          <cell r="I1231" t="e">
            <v>#N/A</v>
          </cell>
          <cell r="J1231" t="e">
            <v>#N/A</v>
          </cell>
        </row>
        <row r="1232">
          <cell r="B1232">
            <v>974883</v>
          </cell>
          <cell r="C1232">
            <v>0.54859999999999998</v>
          </cell>
          <cell r="D1232">
            <v>0.37640000000000001</v>
          </cell>
          <cell r="E1232">
            <v>0.1673</v>
          </cell>
          <cell r="F1232">
            <v>4.8999999999999998E-3</v>
          </cell>
          <cell r="G1232">
            <v>0</v>
          </cell>
          <cell r="H1232" t="e">
            <v>#N/A</v>
          </cell>
          <cell r="I1232" t="e">
            <v>#N/A</v>
          </cell>
          <cell r="J1232" t="e">
            <v>#N/A</v>
          </cell>
        </row>
        <row r="1233">
          <cell r="B1233">
            <v>974942</v>
          </cell>
          <cell r="C1233">
            <v>0.73570000000000002</v>
          </cell>
          <cell r="D1233">
            <v>0.5393</v>
          </cell>
          <cell r="E1233">
            <v>0.16189999999999999</v>
          </cell>
          <cell r="F1233">
            <v>3.44E-2</v>
          </cell>
          <cell r="G1233">
            <v>0</v>
          </cell>
          <cell r="H1233" t="e">
            <v>#N/A</v>
          </cell>
          <cell r="I1233" t="e">
            <v>#N/A</v>
          </cell>
          <cell r="J1233" t="e">
            <v>#N/A</v>
          </cell>
        </row>
        <row r="1234">
          <cell r="B1234">
            <v>974930</v>
          </cell>
          <cell r="C1234">
            <v>2.2383999999999999</v>
          </cell>
          <cell r="D1234">
            <v>1.7203999999999999</v>
          </cell>
          <cell r="E1234">
            <v>0.46229999999999999</v>
          </cell>
          <cell r="F1234">
            <v>5.3900000000000003E-2</v>
          </cell>
          <cell r="G1234">
            <v>1.6999999999999999E-3</v>
          </cell>
          <cell r="H1234" t="e">
            <v>#N/A</v>
          </cell>
          <cell r="I1234" t="e">
            <v>#N/A</v>
          </cell>
          <cell r="J1234" t="e">
            <v>#N/A</v>
          </cell>
        </row>
        <row r="1235">
          <cell r="B1235">
            <v>975648</v>
          </cell>
          <cell r="C1235">
            <v>1.0199</v>
          </cell>
          <cell r="D1235">
            <v>0.82750000000000001</v>
          </cell>
          <cell r="E1235">
            <v>7.9799999999999996E-2</v>
          </cell>
          <cell r="F1235">
            <v>7.8299999999999995E-2</v>
          </cell>
          <cell r="G1235">
            <v>3.4299999999999997E-2</v>
          </cell>
          <cell r="H1235" t="e">
            <v>#N/A</v>
          </cell>
          <cell r="I1235" t="e">
            <v>#N/A</v>
          </cell>
          <cell r="J1235" t="e">
            <v>#N/A</v>
          </cell>
        </row>
        <row r="1236">
          <cell r="B1236">
            <v>975764</v>
          </cell>
          <cell r="C1236">
            <v>0.56410000000000005</v>
          </cell>
          <cell r="D1236">
            <v>0.4894</v>
          </cell>
          <cell r="E1236">
            <v>4.5699999999999998E-2</v>
          </cell>
          <cell r="F1236">
            <v>2.87E-2</v>
          </cell>
          <cell r="G1236">
            <v>2.0000000000000001E-4</v>
          </cell>
          <cell r="H1236" t="e">
            <v>#N/A</v>
          </cell>
          <cell r="I1236" t="e">
            <v>#N/A</v>
          </cell>
          <cell r="J1236" t="e">
            <v>#N/A</v>
          </cell>
        </row>
        <row r="1237">
          <cell r="B1237">
            <v>993935</v>
          </cell>
          <cell r="C1237">
            <v>1.1497999999999999</v>
          </cell>
          <cell r="D1237">
            <v>1.0197000000000001</v>
          </cell>
          <cell r="E1237">
            <v>8.1600000000000006E-2</v>
          </cell>
          <cell r="F1237">
            <v>3.2099999999999997E-2</v>
          </cell>
          <cell r="G1237">
            <v>1.66E-2</v>
          </cell>
          <cell r="H1237" t="e">
            <v>#N/A</v>
          </cell>
          <cell r="I1237" t="e">
            <v>#N/A</v>
          </cell>
          <cell r="J1237" t="e">
            <v>#N/A</v>
          </cell>
        </row>
        <row r="1238">
          <cell r="B1238">
            <v>981782</v>
          </cell>
          <cell r="C1238">
            <v>2.7382</v>
          </cell>
          <cell r="D1238">
            <v>2.3411</v>
          </cell>
          <cell r="E1238">
            <v>0.20730000000000001</v>
          </cell>
          <cell r="F1238">
            <v>0.13880000000000001</v>
          </cell>
          <cell r="G1238">
            <v>5.11E-2</v>
          </cell>
          <cell r="H1238" t="e">
            <v>#N/A</v>
          </cell>
          <cell r="I1238" t="e">
            <v>#N/A</v>
          </cell>
          <cell r="J1238" t="e">
            <v>#N/A</v>
          </cell>
        </row>
        <row r="1239">
          <cell r="B1239">
            <v>967074</v>
          </cell>
          <cell r="C1239">
            <v>10.3568</v>
          </cell>
          <cell r="D1239">
            <v>8.2809000000000008</v>
          </cell>
          <cell r="E1239">
            <v>1.5915999999999999</v>
          </cell>
          <cell r="F1239">
            <v>0.3926</v>
          </cell>
          <cell r="G1239">
            <v>9.1700000000000004E-2</v>
          </cell>
          <cell r="I1239" t="e">
            <v>#N/A</v>
          </cell>
          <cell r="J1239" t="e">
            <v>#N/A</v>
          </cell>
        </row>
        <row r="1241">
          <cell r="B1241" t="str">
            <v>Evolução DEC Unidade Anhembi</v>
          </cell>
        </row>
        <row r="1242">
          <cell r="B1242" t="str">
            <v>CONSUM</v>
          </cell>
          <cell r="C1242" t="str">
            <v>TOTAL</v>
          </cell>
          <cell r="D1242" t="str">
            <v>NPROG</v>
          </cell>
          <cell r="E1242" t="str">
            <v>PROG</v>
          </cell>
          <cell r="F1242" t="str">
            <v>SUBT INT</v>
          </cell>
          <cell r="G1242" t="str">
            <v>SUBT EXT</v>
          </cell>
        </row>
        <row r="1243">
          <cell r="B1243">
            <v>764938</v>
          </cell>
          <cell r="C1243">
            <v>0.85580000000000001</v>
          </cell>
          <cell r="D1243">
            <v>0.72409999999999997</v>
          </cell>
          <cell r="E1243">
            <v>8.7599999999999997E-2</v>
          </cell>
          <cell r="F1243">
            <v>4.41E-2</v>
          </cell>
          <cell r="G1243">
            <v>0</v>
          </cell>
          <cell r="H1243" t="e">
            <v>#N/A</v>
          </cell>
          <cell r="I1243" t="e">
            <v>#N/A</v>
          </cell>
          <cell r="J1243" t="e">
            <v>#N/A</v>
          </cell>
        </row>
        <row r="1244">
          <cell r="B1244">
            <v>764908</v>
          </cell>
          <cell r="C1244">
            <v>0.55079999999999996</v>
          </cell>
          <cell r="D1244">
            <v>0.33279999999999998</v>
          </cell>
          <cell r="E1244">
            <v>0.1678</v>
          </cell>
          <cell r="F1244">
            <v>5.0099999999999999E-2</v>
          </cell>
          <cell r="G1244">
            <v>0</v>
          </cell>
          <cell r="H1244" t="e">
            <v>#N/A</v>
          </cell>
          <cell r="I1244" t="e">
            <v>#N/A</v>
          </cell>
          <cell r="J1244" t="e">
            <v>#N/A</v>
          </cell>
        </row>
        <row r="1245">
          <cell r="B1245">
            <v>764697</v>
          </cell>
          <cell r="C1245">
            <v>0.77910000000000001</v>
          </cell>
          <cell r="D1245">
            <v>0.33139999999999997</v>
          </cell>
          <cell r="E1245">
            <v>0.1973</v>
          </cell>
          <cell r="F1245">
            <v>9.1999999999999998E-2</v>
          </cell>
          <cell r="G1245">
            <v>0.1583</v>
          </cell>
          <cell r="H1245" t="e">
            <v>#N/A</v>
          </cell>
          <cell r="I1245" t="e">
            <v>#N/A</v>
          </cell>
          <cell r="J1245" t="e">
            <v>#N/A</v>
          </cell>
        </row>
        <row r="1246">
          <cell r="B1246">
            <v>764848</v>
          </cell>
          <cell r="C1246">
            <v>2.1857000000000002</v>
          </cell>
          <cell r="D1246">
            <v>1.3883000000000001</v>
          </cell>
          <cell r="E1246">
            <v>0.45269999999999999</v>
          </cell>
          <cell r="F1246">
            <v>0.1862</v>
          </cell>
          <cell r="G1246">
            <v>0.1583</v>
          </cell>
          <cell r="H1246" t="e">
            <v>#N/A</v>
          </cell>
          <cell r="I1246" t="e">
            <v>#N/A</v>
          </cell>
          <cell r="J1246" t="e">
            <v>#N/A</v>
          </cell>
        </row>
        <row r="1247">
          <cell r="B1247">
            <v>764805</v>
          </cell>
          <cell r="C1247">
            <v>0.40529999999999999</v>
          </cell>
          <cell r="D1247">
            <v>0.29149999999999998</v>
          </cell>
          <cell r="E1247">
            <v>0.1115</v>
          </cell>
          <cell r="F1247">
            <v>2.3E-3</v>
          </cell>
          <cell r="G1247">
            <v>0</v>
          </cell>
          <cell r="H1247" t="e">
            <v>#N/A</v>
          </cell>
          <cell r="I1247" t="e">
            <v>#N/A</v>
          </cell>
          <cell r="J1247" t="e">
            <v>#N/A</v>
          </cell>
        </row>
        <row r="1248">
          <cell r="B1248">
            <v>764819</v>
          </cell>
          <cell r="C1248">
            <v>1.1739999999999999</v>
          </cell>
          <cell r="D1248">
            <v>0.33889999999999998</v>
          </cell>
          <cell r="E1248">
            <v>0.1061</v>
          </cell>
          <cell r="F1248">
            <v>0.72909999999999997</v>
          </cell>
          <cell r="G1248">
            <v>0</v>
          </cell>
          <cell r="H1248" t="e">
            <v>#N/A</v>
          </cell>
          <cell r="I1248" t="e">
            <v>#N/A</v>
          </cell>
          <cell r="J1248" t="e">
            <v>#N/A</v>
          </cell>
        </row>
        <row r="1249">
          <cell r="B1249">
            <v>765285</v>
          </cell>
          <cell r="C1249">
            <v>0.45179999999999998</v>
          </cell>
          <cell r="D1249">
            <v>0.27889999999999998</v>
          </cell>
          <cell r="E1249">
            <v>0.10249999999999999</v>
          </cell>
          <cell r="F1249">
            <v>7.0400000000000004E-2</v>
          </cell>
          <cell r="G1249">
            <v>0</v>
          </cell>
          <cell r="H1249" t="e">
            <v>#N/A</v>
          </cell>
          <cell r="I1249" t="e">
            <v>#N/A</v>
          </cell>
          <cell r="J1249" t="e">
            <v>#N/A</v>
          </cell>
        </row>
        <row r="1250">
          <cell r="B1250">
            <v>764970</v>
          </cell>
          <cell r="C1250">
            <v>2.0310000000000001</v>
          </cell>
          <cell r="D1250">
            <v>0.9093</v>
          </cell>
          <cell r="E1250">
            <v>0.3201</v>
          </cell>
          <cell r="F1250">
            <v>0.80169999999999997</v>
          </cell>
          <cell r="G1250">
            <v>0</v>
          </cell>
          <cell r="H1250" t="e">
            <v>#N/A</v>
          </cell>
          <cell r="I1250" t="e">
            <v>#N/A</v>
          </cell>
          <cell r="J1250" t="e">
            <v>#N/A</v>
          </cell>
        </row>
        <row r="1251">
          <cell r="B1251">
            <v>776620</v>
          </cell>
          <cell r="C1251">
            <v>0.68679999999999997</v>
          </cell>
          <cell r="D1251">
            <v>0.61419999999999997</v>
          </cell>
          <cell r="E1251">
            <v>4.4999999999999998E-2</v>
          </cell>
          <cell r="F1251">
            <v>1.47E-2</v>
          </cell>
          <cell r="G1251">
            <v>1.29E-2</v>
          </cell>
          <cell r="H1251" t="e">
            <v>#N/A</v>
          </cell>
          <cell r="I1251" t="e">
            <v>#N/A</v>
          </cell>
          <cell r="J1251" t="e">
            <v>#N/A</v>
          </cell>
        </row>
        <row r="1252">
          <cell r="B1252">
            <v>776710</v>
          </cell>
          <cell r="C1252">
            <v>0.29160000000000003</v>
          </cell>
          <cell r="D1252">
            <v>0.2306</v>
          </cell>
          <cell r="E1252">
            <v>3.2300000000000002E-2</v>
          </cell>
          <cell r="F1252">
            <v>2.87E-2</v>
          </cell>
          <cell r="G1252">
            <v>0</v>
          </cell>
          <cell r="H1252" t="e">
            <v>#N/A</v>
          </cell>
          <cell r="I1252" t="e">
            <v>#N/A</v>
          </cell>
          <cell r="J1252" t="e">
            <v>#N/A</v>
          </cell>
        </row>
        <row r="1253">
          <cell r="B1253">
            <v>776641</v>
          </cell>
          <cell r="C1253">
            <v>0.36899999999999999</v>
          </cell>
          <cell r="D1253">
            <v>0.2772</v>
          </cell>
          <cell r="E1253">
            <v>7.8399999999999997E-2</v>
          </cell>
          <cell r="F1253">
            <v>1.35E-2</v>
          </cell>
          <cell r="G1253">
            <v>0</v>
          </cell>
          <cell r="H1253" t="e">
            <v>#N/A</v>
          </cell>
          <cell r="I1253" t="e">
            <v>#N/A</v>
          </cell>
          <cell r="J1253" t="e">
            <v>#N/A</v>
          </cell>
        </row>
        <row r="1254">
          <cell r="B1254">
            <v>776657</v>
          </cell>
          <cell r="C1254">
            <v>1.3473999999999999</v>
          </cell>
          <cell r="D1254">
            <v>1.1220000000000001</v>
          </cell>
          <cell r="E1254">
            <v>0.15570000000000001</v>
          </cell>
          <cell r="F1254">
            <v>5.6899999999999999E-2</v>
          </cell>
          <cell r="G1254">
            <v>1.29E-2</v>
          </cell>
          <cell r="H1254" t="e">
            <v>#N/A</v>
          </cell>
          <cell r="I1254" t="e">
            <v>#N/A</v>
          </cell>
          <cell r="J1254" t="e">
            <v>#N/A</v>
          </cell>
        </row>
        <row r="1255">
          <cell r="B1255">
            <v>777120</v>
          </cell>
          <cell r="C1255">
            <v>0.67779999999999996</v>
          </cell>
          <cell r="D1255">
            <v>0.32819999999999999</v>
          </cell>
          <cell r="E1255">
            <v>5.7299999999999997E-2</v>
          </cell>
          <cell r="F1255">
            <v>1.72E-2</v>
          </cell>
          <cell r="G1255">
            <v>0.27510000000000001</v>
          </cell>
          <cell r="H1255" t="e">
            <v>#N/A</v>
          </cell>
          <cell r="I1255" t="e">
            <v>#N/A</v>
          </cell>
          <cell r="J1255" t="e">
            <v>#N/A</v>
          </cell>
        </row>
        <row r="1256">
          <cell r="B1256">
            <v>777197</v>
          </cell>
          <cell r="C1256">
            <v>0.49959999999999999</v>
          </cell>
          <cell r="D1256">
            <v>0.4012</v>
          </cell>
          <cell r="E1256">
            <v>9.4899999999999998E-2</v>
          </cell>
          <cell r="F1256">
            <v>3.5999999999999999E-3</v>
          </cell>
          <cell r="G1256">
            <v>0</v>
          </cell>
          <cell r="H1256" t="e">
            <v>#N/A</v>
          </cell>
          <cell r="I1256" t="e">
            <v>#N/A</v>
          </cell>
          <cell r="J1256" t="e">
            <v>#N/A</v>
          </cell>
        </row>
        <row r="1257">
          <cell r="B1257">
            <v>787526</v>
          </cell>
          <cell r="C1257">
            <v>1.4790000000000001</v>
          </cell>
          <cell r="D1257">
            <v>1.1814</v>
          </cell>
          <cell r="E1257">
            <v>0.1389</v>
          </cell>
          <cell r="F1257">
            <v>3.09E-2</v>
          </cell>
          <cell r="G1257">
            <v>0.1278</v>
          </cell>
          <cell r="H1257" t="e">
            <v>#N/A</v>
          </cell>
          <cell r="I1257" t="e">
            <v>#N/A</v>
          </cell>
          <cell r="J1257" t="e">
            <v>#N/A</v>
          </cell>
        </row>
        <row r="1258">
          <cell r="B1258">
            <v>780614</v>
          </cell>
          <cell r="C1258">
            <v>2.6642999999999999</v>
          </cell>
          <cell r="D1258">
            <v>1.9179999999999999</v>
          </cell>
          <cell r="E1258">
            <v>0.29170000000000001</v>
          </cell>
          <cell r="F1258">
            <v>5.1900000000000002E-2</v>
          </cell>
          <cell r="G1258">
            <v>0.40279999999999999</v>
          </cell>
          <cell r="H1258" t="e">
            <v>#N/A</v>
          </cell>
          <cell r="I1258" t="e">
            <v>#N/A</v>
          </cell>
          <cell r="J1258" t="e">
            <v>#N/A</v>
          </cell>
        </row>
        <row r="1259">
          <cell r="B1259">
            <v>771772</v>
          </cell>
          <cell r="C1259">
            <v>8.2299000000000007</v>
          </cell>
          <cell r="D1259">
            <v>5.3463000000000003</v>
          </cell>
          <cell r="E1259">
            <v>1.2176</v>
          </cell>
          <cell r="F1259">
            <v>1.0889</v>
          </cell>
          <cell r="G1259">
            <v>0.57720000000000005</v>
          </cell>
          <cell r="I1259" t="e">
            <v>#N/A</v>
          </cell>
          <cell r="J1259" t="e">
            <v>#N/A</v>
          </cell>
        </row>
        <row r="1261">
          <cell r="B1261" t="str">
            <v>Evolução DEC Unidade Centro</v>
          </cell>
        </row>
        <row r="1262">
          <cell r="B1262" t="str">
            <v>CONSUM</v>
          </cell>
          <cell r="C1262" t="str">
            <v>TOTAL</v>
          </cell>
          <cell r="D1262" t="str">
            <v>NPROG</v>
          </cell>
          <cell r="E1262" t="str">
            <v>PROG</v>
          </cell>
          <cell r="F1262" t="str">
            <v>SUBT INT</v>
          </cell>
          <cell r="G1262" t="str">
            <v>SUBT EXT</v>
          </cell>
        </row>
        <row r="1263">
          <cell r="B1263">
            <v>675819</v>
          </cell>
          <cell r="C1263">
            <v>0.58620000000000005</v>
          </cell>
          <cell r="D1263">
            <v>0.38109999999999999</v>
          </cell>
          <cell r="E1263">
            <v>0.19869999999999999</v>
          </cell>
          <cell r="F1263">
            <v>6.3E-3</v>
          </cell>
          <cell r="G1263">
            <v>0</v>
          </cell>
          <cell r="H1263" t="e">
            <v>#N/A</v>
          </cell>
          <cell r="I1263" t="e">
            <v>#N/A</v>
          </cell>
          <cell r="J1263" t="e">
            <v>#N/A</v>
          </cell>
        </row>
        <row r="1264">
          <cell r="B1264">
            <v>675407</v>
          </cell>
          <cell r="C1264">
            <v>1.1831</v>
          </cell>
          <cell r="D1264">
            <v>0.93640000000000001</v>
          </cell>
          <cell r="E1264">
            <v>0.13239999999999999</v>
          </cell>
          <cell r="F1264">
            <v>0.1142</v>
          </cell>
          <cell r="G1264">
            <v>0</v>
          </cell>
          <cell r="H1264" t="e">
            <v>#N/A</v>
          </cell>
          <cell r="I1264" t="e">
            <v>#N/A</v>
          </cell>
          <cell r="J1264" t="e">
            <v>#N/A</v>
          </cell>
        </row>
        <row r="1265">
          <cell r="B1265">
            <v>675780</v>
          </cell>
          <cell r="C1265">
            <v>0.5242</v>
          </cell>
          <cell r="D1265">
            <v>0.35489999999999999</v>
          </cell>
          <cell r="E1265">
            <v>0.12759999999999999</v>
          </cell>
          <cell r="F1265">
            <v>1.78E-2</v>
          </cell>
          <cell r="G1265">
            <v>2.3900000000000001E-2</v>
          </cell>
          <cell r="H1265" t="e">
            <v>#N/A</v>
          </cell>
          <cell r="I1265" t="e">
            <v>#N/A</v>
          </cell>
          <cell r="J1265" t="e">
            <v>#N/A</v>
          </cell>
        </row>
        <row r="1266">
          <cell r="B1266">
            <v>675669</v>
          </cell>
          <cell r="C1266">
            <v>2.2932999999999999</v>
          </cell>
          <cell r="D1266">
            <v>1.6721999999999999</v>
          </cell>
          <cell r="E1266">
            <v>0.4587</v>
          </cell>
          <cell r="F1266">
            <v>0.13830000000000001</v>
          </cell>
          <cell r="G1266">
            <v>2.3900000000000001E-2</v>
          </cell>
          <cell r="H1266" t="e">
            <v>#N/A</v>
          </cell>
          <cell r="I1266" t="e">
            <v>#N/A</v>
          </cell>
          <cell r="J1266" t="e">
            <v>#N/A</v>
          </cell>
        </row>
        <row r="1267">
          <cell r="B1267">
            <v>675783</v>
          </cell>
          <cell r="C1267">
            <v>0.81379999999999997</v>
          </cell>
          <cell r="D1267">
            <v>0.27150000000000002</v>
          </cell>
          <cell r="E1267">
            <v>0.11409999999999999</v>
          </cell>
          <cell r="F1267">
            <v>9.1000000000000004E-3</v>
          </cell>
          <cell r="G1267">
            <v>0.41920000000000002</v>
          </cell>
          <cell r="H1267" t="e">
            <v>#N/A</v>
          </cell>
          <cell r="I1267" t="e">
            <v>#N/A</v>
          </cell>
          <cell r="J1267" t="e">
            <v>#N/A</v>
          </cell>
        </row>
        <row r="1268">
          <cell r="B1268">
            <v>675760</v>
          </cell>
          <cell r="C1268">
            <v>0.44109999999999999</v>
          </cell>
          <cell r="D1268">
            <v>0.3836</v>
          </cell>
          <cell r="E1268">
            <v>3.5999999999999997E-2</v>
          </cell>
          <cell r="F1268">
            <v>1.66E-2</v>
          </cell>
          <cell r="G1268">
            <v>4.8999999999999998E-3</v>
          </cell>
          <cell r="H1268" t="e">
            <v>#N/A</v>
          </cell>
          <cell r="I1268" t="e">
            <v>#N/A</v>
          </cell>
          <cell r="J1268" t="e">
            <v>#N/A</v>
          </cell>
        </row>
        <row r="1269">
          <cell r="B1269">
            <v>674633</v>
          </cell>
          <cell r="C1269">
            <v>0.26519999999999999</v>
          </cell>
          <cell r="D1269">
            <v>0.18759999999999999</v>
          </cell>
          <cell r="E1269">
            <v>4.7899999999999998E-2</v>
          </cell>
          <cell r="F1269">
            <v>2.9700000000000001E-2</v>
          </cell>
          <cell r="G1269">
            <v>0</v>
          </cell>
          <cell r="H1269" t="e">
            <v>#N/A</v>
          </cell>
          <cell r="I1269" t="e">
            <v>#N/A</v>
          </cell>
          <cell r="J1269" t="e">
            <v>#N/A</v>
          </cell>
        </row>
        <row r="1270">
          <cell r="B1270">
            <v>675392</v>
          </cell>
          <cell r="C1270">
            <v>1.5205</v>
          </cell>
          <cell r="D1270">
            <v>0.84289999999999998</v>
          </cell>
          <cell r="E1270">
            <v>0.19800000000000001</v>
          </cell>
          <cell r="F1270">
            <v>5.5399999999999998E-2</v>
          </cell>
          <cell r="G1270">
            <v>0.42430000000000001</v>
          </cell>
          <cell r="H1270" t="e">
            <v>#N/A</v>
          </cell>
          <cell r="I1270" t="e">
            <v>#N/A</v>
          </cell>
          <cell r="J1270" t="e">
            <v>#N/A</v>
          </cell>
        </row>
        <row r="1271">
          <cell r="B1271">
            <v>684427</v>
          </cell>
          <cell r="C1271">
            <v>0.43480000000000002</v>
          </cell>
          <cell r="D1271">
            <v>0.35210000000000002</v>
          </cell>
          <cell r="E1271">
            <v>6.6600000000000006E-2</v>
          </cell>
          <cell r="F1271">
            <v>1.61E-2</v>
          </cell>
          <cell r="G1271">
            <v>0</v>
          </cell>
          <cell r="H1271" t="e">
            <v>#N/A</v>
          </cell>
          <cell r="I1271" t="e">
            <v>#N/A</v>
          </cell>
          <cell r="J1271" t="e">
            <v>#N/A</v>
          </cell>
        </row>
        <row r="1272">
          <cell r="B1272">
            <v>683445</v>
          </cell>
          <cell r="C1272">
            <v>0.26150000000000001</v>
          </cell>
          <cell r="D1272">
            <v>0.1837</v>
          </cell>
          <cell r="E1272">
            <v>6.8500000000000005E-2</v>
          </cell>
          <cell r="F1272">
            <v>9.2999999999999992E-3</v>
          </cell>
          <cell r="G1272">
            <v>0</v>
          </cell>
          <cell r="H1272" t="e">
            <v>#N/A</v>
          </cell>
          <cell r="I1272" t="e">
            <v>#N/A</v>
          </cell>
          <cell r="J1272" t="e">
            <v>#N/A</v>
          </cell>
        </row>
        <row r="1273">
          <cell r="B1273">
            <v>682818</v>
          </cell>
          <cell r="C1273">
            <v>0.33589999999999998</v>
          </cell>
          <cell r="D1273">
            <v>0.23139999999999999</v>
          </cell>
          <cell r="E1273">
            <v>7.2300000000000003E-2</v>
          </cell>
          <cell r="F1273">
            <v>3.2199999999999999E-2</v>
          </cell>
          <cell r="G1273">
            <v>0</v>
          </cell>
          <cell r="H1273" t="e">
            <v>#N/A</v>
          </cell>
          <cell r="I1273" t="e">
            <v>#N/A</v>
          </cell>
          <cell r="J1273" t="e">
            <v>#N/A</v>
          </cell>
        </row>
        <row r="1274">
          <cell r="B1274">
            <v>683563</v>
          </cell>
          <cell r="C1274">
            <v>1.0323</v>
          </cell>
          <cell r="D1274">
            <v>0.76739999999999997</v>
          </cell>
          <cell r="E1274">
            <v>0.2074</v>
          </cell>
          <cell r="F1274">
            <v>5.7599999999999998E-2</v>
          </cell>
          <cell r="G1274">
            <v>0</v>
          </cell>
          <cell r="H1274" t="e">
            <v>#N/A</v>
          </cell>
          <cell r="I1274" t="e">
            <v>#N/A</v>
          </cell>
          <cell r="J1274" t="e">
            <v>#N/A</v>
          </cell>
        </row>
        <row r="1275">
          <cell r="B1275">
            <v>682925</v>
          </cell>
          <cell r="C1275">
            <v>0.77010000000000001</v>
          </cell>
          <cell r="D1275">
            <v>0.65139999999999998</v>
          </cell>
          <cell r="E1275">
            <v>9.6199999999999994E-2</v>
          </cell>
          <cell r="F1275">
            <v>1.18E-2</v>
          </cell>
          <cell r="G1275">
            <v>1.06E-2</v>
          </cell>
          <cell r="H1275" t="e">
            <v>#N/A</v>
          </cell>
          <cell r="I1275" t="e">
            <v>#N/A</v>
          </cell>
          <cell r="J1275" t="e">
            <v>#N/A</v>
          </cell>
        </row>
        <row r="1276">
          <cell r="B1276">
            <v>681511</v>
          </cell>
          <cell r="C1276">
            <v>0.4788</v>
          </cell>
          <cell r="D1276">
            <v>0.28510000000000002</v>
          </cell>
          <cell r="E1276">
            <v>0.13</v>
          </cell>
          <cell r="F1276">
            <v>6.3700000000000007E-2</v>
          </cell>
          <cell r="G1276">
            <v>0</v>
          </cell>
          <cell r="H1276" t="e">
            <v>#N/A</v>
          </cell>
          <cell r="I1276" t="e">
            <v>#N/A</v>
          </cell>
          <cell r="J1276" t="e">
            <v>#N/A</v>
          </cell>
        </row>
        <row r="1277">
          <cell r="B1277">
            <v>695161</v>
          </cell>
          <cell r="C1277">
            <v>0.5212</v>
          </cell>
          <cell r="D1277">
            <v>0.43640000000000001</v>
          </cell>
          <cell r="E1277">
            <v>4.2200000000000001E-2</v>
          </cell>
          <cell r="F1277">
            <v>2.2700000000000001E-2</v>
          </cell>
          <cell r="G1277">
            <v>0.02</v>
          </cell>
          <cell r="H1277" t="e">
            <v>#N/A</v>
          </cell>
          <cell r="I1277" t="e">
            <v>#N/A</v>
          </cell>
          <cell r="J1277" t="e">
            <v>#N/A</v>
          </cell>
        </row>
        <row r="1278">
          <cell r="B1278">
            <v>686532</v>
          </cell>
          <cell r="C1278">
            <v>1.7690999999999999</v>
          </cell>
          <cell r="D1278">
            <v>1.3729</v>
          </cell>
          <cell r="E1278">
            <v>0.26750000000000002</v>
          </cell>
          <cell r="F1278">
            <v>9.8000000000000004E-2</v>
          </cell>
          <cell r="G1278">
            <v>3.0800000000000001E-2</v>
          </cell>
          <cell r="H1278" t="e">
            <v>#N/A</v>
          </cell>
          <cell r="I1278" t="e">
            <v>#N/A</v>
          </cell>
          <cell r="J1278" t="e">
            <v>#N/A</v>
          </cell>
        </row>
        <row r="1279">
          <cell r="B1279">
            <v>680289</v>
          </cell>
          <cell r="C1279">
            <v>6.6098999999999997</v>
          </cell>
          <cell r="D1279">
            <v>4.6540999999999997</v>
          </cell>
          <cell r="E1279">
            <v>1.1305000000000001</v>
          </cell>
          <cell r="F1279">
            <v>0.34899999999999998</v>
          </cell>
          <cell r="G1279">
            <v>0.47610000000000002</v>
          </cell>
          <cell r="I1279" t="e">
            <v>#N/A</v>
          </cell>
          <cell r="J1279" t="e">
            <v>#N/A</v>
          </cell>
        </row>
        <row r="1281">
          <cell r="B1281" t="str">
            <v>Evolução DEC Unidade Leste</v>
          </cell>
        </row>
        <row r="1282">
          <cell r="B1282" t="str">
            <v>CONSUM</v>
          </cell>
          <cell r="C1282" t="str">
            <v>TOTAL</v>
          </cell>
          <cell r="D1282" t="str">
            <v>NPROG</v>
          </cell>
          <cell r="E1282" t="str">
            <v>PROG</v>
          </cell>
          <cell r="F1282" t="str">
            <v>SUBT INT</v>
          </cell>
          <cell r="G1282" t="str">
            <v>SUBT EXT</v>
          </cell>
        </row>
        <row r="1283">
          <cell r="B1283">
            <v>1308832</v>
          </cell>
          <cell r="C1283">
            <v>0.82509999999999994</v>
          </cell>
          <cell r="D1283">
            <v>0.64880000000000004</v>
          </cell>
          <cell r="E1283">
            <v>0.13569999999999999</v>
          </cell>
          <cell r="F1283">
            <v>4.0599999999999997E-2</v>
          </cell>
          <cell r="G1283">
            <v>0</v>
          </cell>
          <cell r="H1283" t="e">
            <v>#N/A</v>
          </cell>
          <cell r="I1283" t="e">
            <v>#N/A</v>
          </cell>
          <cell r="J1283" t="e">
            <v>#N/A</v>
          </cell>
        </row>
        <row r="1284">
          <cell r="B1284">
            <v>1308285</v>
          </cell>
          <cell r="C1284">
            <v>0.62170000000000003</v>
          </cell>
          <cell r="D1284">
            <v>0.3599</v>
          </cell>
          <cell r="E1284">
            <v>0.10929999999999999</v>
          </cell>
          <cell r="F1284">
            <v>0.10639999999999999</v>
          </cell>
          <cell r="G1284">
            <v>4.6100000000000002E-2</v>
          </cell>
          <cell r="H1284" t="e">
            <v>#N/A</v>
          </cell>
          <cell r="I1284" t="e">
            <v>#N/A</v>
          </cell>
          <cell r="J1284" t="e">
            <v>#N/A</v>
          </cell>
        </row>
        <row r="1285">
          <cell r="B1285">
            <v>1307611</v>
          </cell>
          <cell r="C1285">
            <v>0.49380000000000002</v>
          </cell>
          <cell r="D1285">
            <v>0.35460000000000003</v>
          </cell>
          <cell r="E1285">
            <v>6.25E-2</v>
          </cell>
          <cell r="F1285">
            <v>3.8999999999999998E-3</v>
          </cell>
          <cell r="G1285">
            <v>7.2800000000000004E-2</v>
          </cell>
          <cell r="H1285" t="e">
            <v>#N/A</v>
          </cell>
          <cell r="I1285" t="e">
            <v>#N/A</v>
          </cell>
          <cell r="J1285" t="e">
            <v>#N/A</v>
          </cell>
        </row>
        <row r="1286">
          <cell r="B1286">
            <v>1308243</v>
          </cell>
          <cell r="C1286">
            <v>1.9408000000000001</v>
          </cell>
          <cell r="D1286">
            <v>1.3633999999999999</v>
          </cell>
          <cell r="E1286">
            <v>0.3075</v>
          </cell>
          <cell r="F1286">
            <v>0.15090000000000001</v>
          </cell>
          <cell r="G1286">
            <v>0.11890000000000001</v>
          </cell>
          <cell r="H1286" t="e">
            <v>#N/A</v>
          </cell>
          <cell r="I1286" t="e">
            <v>#N/A</v>
          </cell>
          <cell r="J1286" t="e">
            <v>#N/A</v>
          </cell>
        </row>
        <row r="1287">
          <cell r="B1287">
            <v>1307476</v>
          </cell>
          <cell r="C1287">
            <v>0.59389999999999998</v>
          </cell>
          <cell r="D1287">
            <v>0.36940000000000001</v>
          </cell>
          <cell r="E1287">
            <v>0.1583</v>
          </cell>
          <cell r="F1287">
            <v>5.7200000000000001E-2</v>
          </cell>
          <cell r="G1287">
            <v>8.9999999999999993E-3</v>
          </cell>
          <cell r="H1287" t="e">
            <v>#N/A</v>
          </cell>
          <cell r="I1287" t="e">
            <v>#N/A</v>
          </cell>
          <cell r="J1287" t="e">
            <v>#N/A</v>
          </cell>
        </row>
        <row r="1288">
          <cell r="B1288">
            <v>1307438</v>
          </cell>
          <cell r="C1288">
            <v>1.1144000000000001</v>
          </cell>
          <cell r="D1288">
            <v>0.7702</v>
          </cell>
          <cell r="E1288">
            <v>0.22819999999999999</v>
          </cell>
          <cell r="F1288">
            <v>0.1142</v>
          </cell>
          <cell r="G1288">
            <v>1.8E-3</v>
          </cell>
          <cell r="H1288" t="e">
            <v>#N/A</v>
          </cell>
          <cell r="I1288" t="e">
            <v>#N/A</v>
          </cell>
          <cell r="J1288" t="e">
            <v>#N/A</v>
          </cell>
        </row>
        <row r="1289">
          <cell r="B1289">
            <v>1306908</v>
          </cell>
          <cell r="C1289">
            <v>0.44119999999999998</v>
          </cell>
          <cell r="D1289">
            <v>0.39689999999999998</v>
          </cell>
          <cell r="E1289">
            <v>3.78E-2</v>
          </cell>
          <cell r="F1289">
            <v>6.4999999999999997E-3</v>
          </cell>
          <cell r="G1289">
            <v>0</v>
          </cell>
          <cell r="H1289" t="e">
            <v>#N/A</v>
          </cell>
          <cell r="I1289" t="e">
            <v>#N/A</v>
          </cell>
          <cell r="J1289" t="e">
            <v>#N/A</v>
          </cell>
        </row>
        <row r="1290">
          <cell r="B1290">
            <v>1307274</v>
          </cell>
          <cell r="C1290">
            <v>2.1496</v>
          </cell>
          <cell r="D1290">
            <v>1.5365</v>
          </cell>
          <cell r="E1290">
            <v>0.42430000000000001</v>
          </cell>
          <cell r="F1290">
            <v>0.1779</v>
          </cell>
          <cell r="G1290">
            <v>1.0800000000000001E-2</v>
          </cell>
          <cell r="H1290" t="e">
            <v>#N/A</v>
          </cell>
          <cell r="I1290" t="e">
            <v>#N/A</v>
          </cell>
          <cell r="J1290" t="e">
            <v>#N/A</v>
          </cell>
        </row>
        <row r="1291">
          <cell r="B1291">
            <v>1323847</v>
          </cell>
          <cell r="C1291">
            <v>0.68640000000000001</v>
          </cell>
          <cell r="D1291">
            <v>0.48909999999999998</v>
          </cell>
          <cell r="E1291">
            <v>0.1399</v>
          </cell>
          <cell r="F1291">
            <v>5.74E-2</v>
          </cell>
          <cell r="G1291">
            <v>0</v>
          </cell>
          <cell r="H1291" t="e">
            <v>#N/A</v>
          </cell>
          <cell r="I1291" t="e">
            <v>#N/A</v>
          </cell>
          <cell r="J1291" t="e">
            <v>#N/A</v>
          </cell>
        </row>
        <row r="1292">
          <cell r="B1292">
            <v>1323886</v>
          </cell>
          <cell r="C1292">
            <v>0.4783</v>
          </cell>
          <cell r="D1292">
            <v>0.32950000000000002</v>
          </cell>
          <cell r="E1292">
            <v>0.14879999999999999</v>
          </cell>
          <cell r="F1292">
            <v>0</v>
          </cell>
          <cell r="G1292">
            <v>0</v>
          </cell>
          <cell r="H1292" t="e">
            <v>#N/A</v>
          </cell>
          <cell r="I1292" t="e">
            <v>#N/A</v>
          </cell>
          <cell r="J1292" t="e">
            <v>#N/A</v>
          </cell>
        </row>
        <row r="1293">
          <cell r="B1293">
            <v>1323551</v>
          </cell>
          <cell r="C1293">
            <v>0.61419999999999997</v>
          </cell>
          <cell r="D1293">
            <v>0.38740000000000002</v>
          </cell>
          <cell r="E1293">
            <v>0.1452</v>
          </cell>
          <cell r="F1293">
            <v>8.1600000000000006E-2</v>
          </cell>
          <cell r="G1293">
            <v>0</v>
          </cell>
          <cell r="H1293" t="e">
            <v>#N/A</v>
          </cell>
          <cell r="I1293" t="e">
            <v>#N/A</v>
          </cell>
          <cell r="J1293" t="e">
            <v>#N/A</v>
          </cell>
        </row>
        <row r="1294">
          <cell r="B1294">
            <v>1323761</v>
          </cell>
          <cell r="C1294">
            <v>1.7788999999999999</v>
          </cell>
          <cell r="D1294">
            <v>1.206</v>
          </cell>
          <cell r="E1294">
            <v>0.43390000000000001</v>
          </cell>
          <cell r="F1294">
            <v>0.13900000000000001</v>
          </cell>
          <cell r="G1294">
            <v>0</v>
          </cell>
          <cell r="H1294" t="e">
            <v>#N/A</v>
          </cell>
          <cell r="I1294" t="e">
            <v>#N/A</v>
          </cell>
          <cell r="J1294" t="e">
            <v>#N/A</v>
          </cell>
        </row>
        <row r="1295">
          <cell r="B1295">
            <v>1324245</v>
          </cell>
          <cell r="C1295">
            <v>0.9163</v>
          </cell>
          <cell r="D1295">
            <v>0.62319999999999998</v>
          </cell>
          <cell r="E1295">
            <v>0.28549999999999998</v>
          </cell>
          <cell r="F1295">
            <v>7.7000000000000002E-3</v>
          </cell>
          <cell r="G1295">
            <v>0</v>
          </cell>
          <cell r="H1295" t="e">
            <v>#N/A</v>
          </cell>
          <cell r="I1295" t="e">
            <v>#N/A</v>
          </cell>
          <cell r="J1295" t="e">
            <v>#N/A</v>
          </cell>
        </row>
        <row r="1296">
          <cell r="B1296">
            <v>1324233</v>
          </cell>
          <cell r="C1296">
            <v>0.80930000000000002</v>
          </cell>
          <cell r="D1296">
            <v>0.42980000000000002</v>
          </cell>
          <cell r="E1296">
            <v>0.1976</v>
          </cell>
          <cell r="F1296">
            <v>5.3400000000000003E-2</v>
          </cell>
          <cell r="G1296">
            <v>0.12859999999999999</v>
          </cell>
          <cell r="H1296" t="e">
            <v>#N/A</v>
          </cell>
          <cell r="I1296" t="e">
            <v>#N/A</v>
          </cell>
          <cell r="J1296" t="e">
            <v>#N/A</v>
          </cell>
        </row>
        <row r="1297">
          <cell r="B1297">
            <v>1342005</v>
          </cell>
          <cell r="C1297">
            <v>0.87880000000000003</v>
          </cell>
          <cell r="D1297">
            <v>0.74019999999999997</v>
          </cell>
          <cell r="E1297">
            <v>8.9499999999999996E-2</v>
          </cell>
          <cell r="F1297">
            <v>4.9099999999999998E-2</v>
          </cell>
          <cell r="G1297">
            <v>0</v>
          </cell>
          <cell r="H1297" t="e">
            <v>#N/A</v>
          </cell>
          <cell r="I1297" t="e">
            <v>#N/A</v>
          </cell>
          <cell r="J1297" t="e">
            <v>#N/A</v>
          </cell>
        </row>
        <row r="1298">
          <cell r="B1298">
            <v>1330161</v>
          </cell>
          <cell r="C1298">
            <v>2.6044999999999998</v>
          </cell>
          <cell r="D1298">
            <v>1.7950999999999999</v>
          </cell>
          <cell r="E1298">
            <v>0.57120000000000004</v>
          </cell>
          <cell r="F1298">
            <v>0.1104</v>
          </cell>
          <cell r="G1298">
            <v>0.128</v>
          </cell>
          <cell r="H1298" t="e">
            <v>#N/A</v>
          </cell>
          <cell r="I1298" t="e">
            <v>#N/A</v>
          </cell>
          <cell r="J1298" t="e">
            <v>#N/A</v>
          </cell>
        </row>
        <row r="1299">
          <cell r="B1299">
            <v>1317360</v>
          </cell>
          <cell r="C1299">
            <v>8.4779</v>
          </cell>
          <cell r="D1299">
            <v>5.9032</v>
          </cell>
          <cell r="E1299">
            <v>1.7393000000000001</v>
          </cell>
          <cell r="F1299">
            <v>0.57750000000000001</v>
          </cell>
          <cell r="G1299">
            <v>0.25800000000000001</v>
          </cell>
          <cell r="I1299" t="e">
            <v>#N/A</v>
          </cell>
          <cell r="J1299" t="e">
            <v>#N/A</v>
          </cell>
        </row>
        <row r="1301">
          <cell r="B1301" t="str">
            <v>Evolução Unidade Grande ABC</v>
          </cell>
        </row>
        <row r="1302">
          <cell r="B1302" t="str">
            <v>CONSUM</v>
          </cell>
          <cell r="C1302" t="str">
            <v>TOTAL</v>
          </cell>
          <cell r="D1302" t="str">
            <v>NPROG</v>
          </cell>
          <cell r="E1302" t="str">
            <v>PROG</v>
          </cell>
          <cell r="F1302" t="str">
            <v>SUBT INT</v>
          </cell>
          <cell r="G1302" t="str">
            <v>SUBT EXT</v>
          </cell>
        </row>
        <row r="1303">
          <cell r="B1303">
            <v>796174</v>
          </cell>
          <cell r="C1303">
            <v>0.64600000000000002</v>
          </cell>
          <cell r="D1303">
            <v>0.52900000000000003</v>
          </cell>
          <cell r="E1303">
            <v>0.1153</v>
          </cell>
          <cell r="F1303">
            <v>1.6999999999999999E-3</v>
          </cell>
          <cell r="G1303">
            <v>0</v>
          </cell>
          <cell r="H1303" t="e">
            <v>#N/A</v>
          </cell>
          <cell r="I1303" t="e">
            <v>#N/A</v>
          </cell>
          <cell r="J1303" t="e">
            <v>#N/A</v>
          </cell>
        </row>
        <row r="1304">
          <cell r="B1304">
            <v>795805</v>
          </cell>
          <cell r="C1304">
            <v>0.64659999999999995</v>
          </cell>
          <cell r="D1304">
            <v>0.43940000000000001</v>
          </cell>
          <cell r="E1304">
            <v>0.18640000000000001</v>
          </cell>
          <cell r="F1304">
            <v>2.0799999999999999E-2</v>
          </cell>
          <cell r="G1304">
            <v>0</v>
          </cell>
          <cell r="H1304" t="e">
            <v>#N/A</v>
          </cell>
          <cell r="I1304" t="e">
            <v>#N/A</v>
          </cell>
          <cell r="J1304" t="e">
            <v>#N/A</v>
          </cell>
        </row>
        <row r="1305">
          <cell r="B1305">
            <v>795679</v>
          </cell>
          <cell r="C1305">
            <v>0.56620000000000004</v>
          </cell>
          <cell r="D1305">
            <v>0.40939999999999999</v>
          </cell>
          <cell r="E1305">
            <v>0.1067</v>
          </cell>
          <cell r="F1305">
            <v>1.5E-3</v>
          </cell>
          <cell r="G1305">
            <v>4.87E-2</v>
          </cell>
          <cell r="H1305" t="e">
            <v>#N/A</v>
          </cell>
          <cell r="I1305" t="e">
            <v>#N/A</v>
          </cell>
          <cell r="J1305" t="e">
            <v>#N/A</v>
          </cell>
        </row>
        <row r="1306">
          <cell r="B1306">
            <v>795886</v>
          </cell>
          <cell r="C1306">
            <v>1.8588</v>
          </cell>
          <cell r="D1306">
            <v>1.3777999999999999</v>
          </cell>
          <cell r="E1306">
            <v>0.40839999999999999</v>
          </cell>
          <cell r="F1306">
            <v>2.4E-2</v>
          </cell>
          <cell r="G1306">
            <v>4.87E-2</v>
          </cell>
          <cell r="H1306" t="e">
            <v>#N/A</v>
          </cell>
          <cell r="I1306" t="e">
            <v>#N/A</v>
          </cell>
          <cell r="J1306" t="e">
            <v>#N/A</v>
          </cell>
        </row>
        <row r="1307">
          <cell r="B1307">
            <v>795747</v>
          </cell>
          <cell r="C1307">
            <v>0.55169999999999997</v>
          </cell>
          <cell r="D1307">
            <v>0.253</v>
          </cell>
          <cell r="E1307">
            <v>9.5899999999999999E-2</v>
          </cell>
          <cell r="F1307">
            <v>1.5E-3</v>
          </cell>
          <cell r="G1307">
            <v>0.20130000000000001</v>
          </cell>
          <cell r="H1307" t="e">
            <v>#N/A</v>
          </cell>
          <cell r="I1307" t="e">
            <v>#N/A</v>
          </cell>
          <cell r="J1307" t="e">
            <v>#N/A</v>
          </cell>
        </row>
        <row r="1308">
          <cell r="B1308">
            <v>795860</v>
          </cell>
          <cell r="C1308">
            <v>0.47470000000000001</v>
          </cell>
          <cell r="D1308">
            <v>0.26889999999999997</v>
          </cell>
          <cell r="E1308">
            <v>4.1799999999999997E-2</v>
          </cell>
          <cell r="F1308">
            <v>9.4399999999999998E-2</v>
          </cell>
          <cell r="G1308">
            <v>6.9500000000000006E-2</v>
          </cell>
          <cell r="H1308" t="e">
            <v>#N/A</v>
          </cell>
          <cell r="I1308" t="e">
            <v>#N/A</v>
          </cell>
          <cell r="J1308" t="e">
            <v>#N/A</v>
          </cell>
        </row>
        <row r="1309">
          <cell r="B1309">
            <v>795886</v>
          </cell>
          <cell r="C1309">
            <v>0.31419999999999998</v>
          </cell>
          <cell r="D1309">
            <v>0.24479999999999999</v>
          </cell>
          <cell r="E1309">
            <v>5.4699999999999999E-2</v>
          </cell>
          <cell r="F1309">
            <v>1.47E-2</v>
          </cell>
          <cell r="G1309">
            <v>0</v>
          </cell>
          <cell r="H1309" t="e">
            <v>#N/A</v>
          </cell>
          <cell r="I1309" t="e">
            <v>#N/A</v>
          </cell>
          <cell r="J1309" t="e">
            <v>#N/A</v>
          </cell>
        </row>
        <row r="1310">
          <cell r="B1310">
            <v>795831</v>
          </cell>
          <cell r="C1310">
            <v>1.3406</v>
          </cell>
          <cell r="D1310">
            <v>0.76670000000000005</v>
          </cell>
          <cell r="E1310">
            <v>0.19239999999999999</v>
          </cell>
          <cell r="F1310">
            <v>0.1106</v>
          </cell>
          <cell r="G1310">
            <v>0.27079999999999999</v>
          </cell>
          <cell r="H1310" t="e">
            <v>#N/A</v>
          </cell>
          <cell r="I1310" t="e">
            <v>#N/A</v>
          </cell>
          <cell r="J1310" t="e">
            <v>#N/A</v>
          </cell>
        </row>
        <row r="1311">
          <cell r="B1311">
            <v>807546</v>
          </cell>
          <cell r="C1311">
            <v>0.70550000000000002</v>
          </cell>
          <cell r="D1311">
            <v>0.59470000000000001</v>
          </cell>
          <cell r="E1311">
            <v>0.1016</v>
          </cell>
          <cell r="F1311">
            <v>9.1999999999999998E-3</v>
          </cell>
          <cell r="G1311">
            <v>0</v>
          </cell>
          <cell r="H1311" t="e">
            <v>#N/A</v>
          </cell>
          <cell r="I1311" t="e">
            <v>#N/A</v>
          </cell>
          <cell r="J1311" t="e">
            <v>#N/A</v>
          </cell>
        </row>
        <row r="1312">
          <cell r="B1312">
            <v>806844</v>
          </cell>
          <cell r="C1312">
            <v>0.30559999999999998</v>
          </cell>
          <cell r="D1312">
            <v>0.27279999999999999</v>
          </cell>
          <cell r="E1312">
            <v>3.2800000000000003E-2</v>
          </cell>
          <cell r="F1312">
            <v>0</v>
          </cell>
          <cell r="G1312">
            <v>0</v>
          </cell>
          <cell r="H1312" t="e">
            <v>#N/A</v>
          </cell>
          <cell r="I1312" t="e">
            <v>#N/A</v>
          </cell>
          <cell r="J1312" t="e">
            <v>#N/A</v>
          </cell>
        </row>
        <row r="1313">
          <cell r="B1313">
            <v>807015</v>
          </cell>
          <cell r="C1313">
            <v>0.51749999999999996</v>
          </cell>
          <cell r="D1313">
            <v>0.46600000000000003</v>
          </cell>
          <cell r="E1313">
            <v>4.8399999999999999E-2</v>
          </cell>
          <cell r="F1313">
            <v>3.2000000000000002E-3</v>
          </cell>
          <cell r="G1313">
            <v>0</v>
          </cell>
          <cell r="H1313" t="e">
            <v>#N/A</v>
          </cell>
          <cell r="I1313" t="e">
            <v>#N/A</v>
          </cell>
          <cell r="J1313" t="e">
            <v>#N/A</v>
          </cell>
        </row>
        <row r="1314">
          <cell r="B1314">
            <v>807135</v>
          </cell>
          <cell r="C1314">
            <v>1.5287999999999999</v>
          </cell>
          <cell r="D1314">
            <v>1.3335999999999999</v>
          </cell>
          <cell r="E1314">
            <v>0.18279999999999999</v>
          </cell>
          <cell r="F1314">
            <v>1.24E-2</v>
          </cell>
          <cell r="G1314">
            <v>0</v>
          </cell>
          <cell r="H1314" t="e">
            <v>#N/A</v>
          </cell>
          <cell r="I1314" t="e">
            <v>#N/A</v>
          </cell>
          <cell r="J1314" t="e">
            <v>#N/A</v>
          </cell>
        </row>
        <row r="1315">
          <cell r="B1315">
            <v>807721</v>
          </cell>
          <cell r="C1315">
            <v>1.3619000000000001</v>
          </cell>
          <cell r="D1315">
            <v>1.2037</v>
          </cell>
          <cell r="E1315">
            <v>9.3899999999999997E-2</v>
          </cell>
          <cell r="F1315">
            <v>4.1000000000000003E-3</v>
          </cell>
          <cell r="G1315">
            <v>6.0299999999999999E-2</v>
          </cell>
          <cell r="H1315" t="e">
            <v>#N/A</v>
          </cell>
          <cell r="I1315" t="e">
            <v>#N/A</v>
          </cell>
          <cell r="J1315" t="e">
            <v>#N/A</v>
          </cell>
        </row>
        <row r="1316">
          <cell r="B1316">
            <v>809062</v>
          </cell>
          <cell r="C1316">
            <v>0.5575</v>
          </cell>
          <cell r="D1316">
            <v>0.34549999999999997</v>
          </cell>
          <cell r="E1316">
            <v>3.5000000000000003E-2</v>
          </cell>
          <cell r="F1316">
            <v>8.0299999999999996E-2</v>
          </cell>
          <cell r="G1316">
            <v>9.6699999999999994E-2</v>
          </cell>
          <cell r="H1316" t="e">
            <v>#N/A</v>
          </cell>
          <cell r="I1316" t="e">
            <v>#N/A</v>
          </cell>
          <cell r="J1316" t="e">
            <v>#N/A</v>
          </cell>
        </row>
        <row r="1317">
          <cell r="B1317">
            <v>821407</v>
          </cell>
          <cell r="C1317">
            <v>0.85260000000000002</v>
          </cell>
          <cell r="D1317">
            <v>0.77859999999999996</v>
          </cell>
          <cell r="E1317">
            <v>6.1199999999999997E-2</v>
          </cell>
          <cell r="F1317">
            <v>1.2800000000000001E-2</v>
          </cell>
          <cell r="G1317">
            <v>0</v>
          </cell>
          <cell r="H1317" t="e">
            <v>#N/A</v>
          </cell>
          <cell r="I1317" t="e">
            <v>#N/A</v>
          </cell>
          <cell r="J1317" t="e">
            <v>#N/A</v>
          </cell>
        </row>
        <row r="1318">
          <cell r="B1318">
            <v>812730</v>
          </cell>
          <cell r="C1318">
            <v>2.7702</v>
          </cell>
          <cell r="D1318">
            <v>2.3271000000000002</v>
          </cell>
          <cell r="E1318">
            <v>0.19</v>
          </cell>
          <cell r="F1318">
            <v>9.69E-2</v>
          </cell>
          <cell r="G1318">
            <v>0.15620000000000001</v>
          </cell>
          <cell r="H1318" t="e">
            <v>#N/A</v>
          </cell>
          <cell r="I1318" t="e">
            <v>#N/A</v>
          </cell>
          <cell r="J1318" t="e">
            <v>#N/A</v>
          </cell>
        </row>
        <row r="1319">
          <cell r="B1319">
            <v>802896</v>
          </cell>
          <cell r="C1319">
            <v>7.5122999999999998</v>
          </cell>
          <cell r="D1319">
            <v>5.8220999999999998</v>
          </cell>
          <cell r="E1319">
            <v>0.97170000000000001</v>
          </cell>
          <cell r="F1319">
            <v>0.24399999999999999</v>
          </cell>
          <cell r="G1319">
            <v>0.4748</v>
          </cell>
          <cell r="I1319" t="e">
            <v>#N/A</v>
          </cell>
          <cell r="J1319" t="e">
            <v>#N/A</v>
          </cell>
        </row>
        <row r="1321">
          <cell r="B1321" t="str">
            <v>Evolução DEC Unidade Centro (com subterrâneo)</v>
          </cell>
        </row>
        <row r="1322">
          <cell r="B1322" t="str">
            <v>CONSUM</v>
          </cell>
          <cell r="C1322" t="str">
            <v>TOTAL</v>
          </cell>
          <cell r="D1322" t="str">
            <v>NPROG</v>
          </cell>
          <cell r="E1322" t="str">
            <v>PROG</v>
          </cell>
          <cell r="F1322" t="str">
            <v>SUBT INT</v>
          </cell>
          <cell r="G1322" t="str">
            <v>SUBT EXT</v>
          </cell>
        </row>
        <row r="1323">
          <cell r="B1323">
            <v>850893</v>
          </cell>
          <cell r="C1323">
            <v>0.51259999999999994</v>
          </cell>
          <cell r="D1323">
            <v>0.34920000000000001</v>
          </cell>
          <cell r="E1323">
            <v>0.15840000000000001</v>
          </cell>
          <cell r="F1323">
            <v>5.0000000000000001E-3</v>
          </cell>
          <cell r="G1323">
            <v>0</v>
          </cell>
          <cell r="H1323" t="e">
            <v>#N/A</v>
          </cell>
          <cell r="I1323" t="e">
            <v>#N/A</v>
          </cell>
          <cell r="J1323" t="e">
            <v>#N/A</v>
          </cell>
        </row>
        <row r="1324">
          <cell r="B1324">
            <v>850481</v>
          </cell>
          <cell r="C1324">
            <v>0.94940000000000002</v>
          </cell>
          <cell r="D1324">
            <v>0.753</v>
          </cell>
          <cell r="E1324">
            <v>0.1056</v>
          </cell>
          <cell r="F1324">
            <v>9.0800000000000006E-2</v>
          </cell>
          <cell r="G1324">
            <v>0</v>
          </cell>
          <cell r="H1324" t="e">
            <v>#N/A</v>
          </cell>
          <cell r="I1324" t="e">
            <v>#N/A</v>
          </cell>
          <cell r="J1324" t="e">
            <v>#N/A</v>
          </cell>
        </row>
        <row r="1325">
          <cell r="B1325">
            <v>850854</v>
          </cell>
          <cell r="C1325">
            <v>0.44850000000000001</v>
          </cell>
          <cell r="D1325">
            <v>0.2853</v>
          </cell>
          <cell r="E1325">
            <v>0.12239999999999999</v>
          </cell>
          <cell r="F1325">
            <v>1.8800000000000001E-2</v>
          </cell>
          <cell r="G1325">
            <v>2.2100000000000002E-2</v>
          </cell>
          <cell r="H1325" t="e">
            <v>#N/A</v>
          </cell>
          <cell r="I1325" t="e">
            <v>#N/A</v>
          </cell>
          <cell r="J1325" t="e">
            <v>#N/A</v>
          </cell>
        </row>
        <row r="1326">
          <cell r="B1326">
            <v>850743</v>
          </cell>
          <cell r="C1326">
            <v>1.9104000000000001</v>
          </cell>
          <cell r="D1326">
            <v>1.3874</v>
          </cell>
          <cell r="E1326">
            <v>0.38640000000000002</v>
          </cell>
          <cell r="F1326">
            <v>0.11459999999999999</v>
          </cell>
          <cell r="G1326">
            <v>2.2100000000000002E-2</v>
          </cell>
          <cell r="H1326" t="e">
            <v>#N/A</v>
          </cell>
          <cell r="I1326" t="e">
            <v>#N/A</v>
          </cell>
          <cell r="J1326" t="e">
            <v>#N/A</v>
          </cell>
        </row>
        <row r="1327">
          <cell r="B1327">
            <v>850744</v>
          </cell>
          <cell r="C1327">
            <v>0.65580000000000005</v>
          </cell>
          <cell r="D1327">
            <v>0.218</v>
          </cell>
          <cell r="E1327">
            <v>9.7299999999999998E-2</v>
          </cell>
          <cell r="F1327">
            <v>7.1999999999999998E-3</v>
          </cell>
          <cell r="G1327">
            <v>0.33329999999999999</v>
          </cell>
          <cell r="H1327" t="e">
            <v>#N/A</v>
          </cell>
          <cell r="I1327" t="e">
            <v>#N/A</v>
          </cell>
          <cell r="J1327" t="e">
            <v>#N/A</v>
          </cell>
        </row>
        <row r="1328">
          <cell r="B1328">
            <v>850816</v>
          </cell>
          <cell r="C1328">
            <v>0.3528</v>
          </cell>
          <cell r="D1328">
            <v>0.30590000000000001</v>
          </cell>
          <cell r="E1328">
            <v>2.9000000000000001E-2</v>
          </cell>
          <cell r="F1328">
            <v>1.37E-2</v>
          </cell>
          <cell r="G1328">
            <v>4.1000000000000003E-3</v>
          </cell>
          <cell r="H1328" t="e">
            <v>#N/A</v>
          </cell>
          <cell r="I1328" t="e">
            <v>#N/A</v>
          </cell>
          <cell r="J1328" t="e">
            <v>#N/A</v>
          </cell>
        </row>
        <row r="1329">
          <cell r="B1329">
            <v>849556</v>
          </cell>
          <cell r="C1329">
            <v>0.21199999999999999</v>
          </cell>
          <cell r="D1329">
            <v>0.15029999999999999</v>
          </cell>
          <cell r="E1329">
            <v>3.8199999999999998E-2</v>
          </cell>
          <cell r="F1329">
            <v>2.3599999999999999E-2</v>
          </cell>
          <cell r="G1329">
            <v>0</v>
          </cell>
          <cell r="H1329" t="e">
            <v>#N/A</v>
          </cell>
          <cell r="I1329" t="e">
            <v>#N/A</v>
          </cell>
          <cell r="J1329" t="e">
            <v>#N/A</v>
          </cell>
        </row>
        <row r="1330">
          <cell r="B1330">
            <v>850372</v>
          </cell>
          <cell r="C1330">
            <v>1.2209000000000001</v>
          </cell>
          <cell r="D1330">
            <v>0.67430000000000001</v>
          </cell>
          <cell r="E1330">
            <v>0.16450000000000001</v>
          </cell>
          <cell r="F1330">
            <v>4.4499999999999998E-2</v>
          </cell>
          <cell r="G1330">
            <v>0.33750000000000002</v>
          </cell>
          <cell r="H1330" t="e">
            <v>#N/A</v>
          </cell>
          <cell r="I1330" t="e">
            <v>#N/A</v>
          </cell>
          <cell r="J1330" t="e">
            <v>#N/A</v>
          </cell>
        </row>
        <row r="1331">
          <cell r="B1331">
            <v>859364</v>
          </cell>
          <cell r="C1331">
            <v>0.34720000000000001</v>
          </cell>
          <cell r="D1331">
            <v>0.28139999999999998</v>
          </cell>
          <cell r="E1331">
            <v>5.2999999999999999E-2</v>
          </cell>
          <cell r="F1331">
            <v>1.2800000000000001E-2</v>
          </cell>
          <cell r="G1331">
            <v>0</v>
          </cell>
          <cell r="H1331" t="e">
            <v>#N/A</v>
          </cell>
          <cell r="I1331" t="e">
            <v>#N/A</v>
          </cell>
          <cell r="J1331" t="e">
            <v>#N/A</v>
          </cell>
        </row>
        <row r="1332">
          <cell r="B1332">
            <v>858383</v>
          </cell>
          <cell r="C1332">
            <v>0.21240000000000001</v>
          </cell>
          <cell r="D1332">
            <v>0.14899999999999999</v>
          </cell>
          <cell r="E1332">
            <v>5.5500000000000001E-2</v>
          </cell>
          <cell r="F1332">
            <v>7.9000000000000008E-3</v>
          </cell>
          <cell r="G1332">
            <v>0</v>
          </cell>
          <cell r="H1332" t="e">
            <v>#N/A</v>
          </cell>
          <cell r="I1332" t="e">
            <v>#N/A</v>
          </cell>
          <cell r="J1332" t="e">
            <v>#N/A</v>
          </cell>
        </row>
        <row r="1333">
          <cell r="B1333">
            <v>857760</v>
          </cell>
          <cell r="C1333">
            <v>0.27139999999999997</v>
          </cell>
          <cell r="D1333">
            <v>0.18729999999999999</v>
          </cell>
          <cell r="E1333">
            <v>5.7599999999999998E-2</v>
          </cell>
          <cell r="F1333">
            <v>2.64E-2</v>
          </cell>
          <cell r="G1333">
            <v>0</v>
          </cell>
          <cell r="H1333" t="e">
            <v>#N/A</v>
          </cell>
          <cell r="I1333" t="e">
            <v>#N/A</v>
          </cell>
          <cell r="J1333" t="e">
            <v>#N/A</v>
          </cell>
        </row>
        <row r="1334">
          <cell r="B1334">
            <v>858502</v>
          </cell>
          <cell r="C1334">
            <v>0.83109999999999995</v>
          </cell>
          <cell r="D1334">
            <v>0.61780000000000002</v>
          </cell>
          <cell r="E1334">
            <v>0.1661</v>
          </cell>
          <cell r="F1334">
            <v>4.7100000000000003E-2</v>
          </cell>
          <cell r="G1334">
            <v>0</v>
          </cell>
          <cell r="H1334" t="e">
            <v>#N/A</v>
          </cell>
          <cell r="I1334" t="e">
            <v>#N/A</v>
          </cell>
          <cell r="J1334" t="e">
            <v>#N/A</v>
          </cell>
        </row>
        <row r="1335">
          <cell r="B1335">
            <v>857865</v>
          </cell>
          <cell r="C1335">
            <v>0.61560000000000004</v>
          </cell>
          <cell r="D1335">
            <v>0.51919999999999999</v>
          </cell>
          <cell r="E1335">
            <v>7.7499999999999999E-2</v>
          </cell>
          <cell r="F1335">
            <v>1.04E-2</v>
          </cell>
          <cell r="G1335">
            <v>8.5000000000000006E-3</v>
          </cell>
          <cell r="H1335" t="e">
            <v>#N/A</v>
          </cell>
          <cell r="I1335" t="e">
            <v>#N/A</v>
          </cell>
          <cell r="J1335" t="e">
            <v>#N/A</v>
          </cell>
        </row>
        <row r="1336">
          <cell r="B1336">
            <v>856403</v>
          </cell>
          <cell r="C1336">
            <v>0.3871</v>
          </cell>
          <cell r="D1336">
            <v>0.2293</v>
          </cell>
          <cell r="E1336">
            <v>0.10340000000000001</v>
          </cell>
          <cell r="F1336">
            <v>5.4399999999999997E-2</v>
          </cell>
          <cell r="G1336">
            <v>0</v>
          </cell>
          <cell r="H1336" t="e">
            <v>#N/A</v>
          </cell>
          <cell r="I1336" t="e">
            <v>#N/A</v>
          </cell>
          <cell r="J1336" t="e">
            <v>#N/A</v>
          </cell>
        </row>
        <row r="1337">
          <cell r="B1337">
            <v>870771</v>
          </cell>
          <cell r="C1337">
            <v>0.42370000000000002</v>
          </cell>
          <cell r="D1337">
            <v>0.35270000000000001</v>
          </cell>
          <cell r="E1337">
            <v>3.5799999999999998E-2</v>
          </cell>
          <cell r="F1337">
            <v>1.8599999999999998E-2</v>
          </cell>
          <cell r="G1337">
            <v>1.66E-2</v>
          </cell>
          <cell r="H1337" t="e">
            <v>#N/A</v>
          </cell>
          <cell r="I1337" t="e">
            <v>#N/A</v>
          </cell>
          <cell r="J1337" t="e">
            <v>#N/A</v>
          </cell>
        </row>
        <row r="1338">
          <cell r="B1338">
            <v>861680</v>
          </cell>
          <cell r="C1338">
            <v>1.4258</v>
          </cell>
          <cell r="D1338">
            <v>1.1012</v>
          </cell>
          <cell r="E1338">
            <v>0.21609999999999999</v>
          </cell>
          <cell r="F1338">
            <v>8.3199999999999996E-2</v>
          </cell>
          <cell r="G1338">
            <v>2.52E-2</v>
          </cell>
          <cell r="H1338" t="e">
            <v>#N/A</v>
          </cell>
          <cell r="I1338" t="e">
            <v>#N/A</v>
          </cell>
          <cell r="J1338" t="e">
            <v>#N/A</v>
          </cell>
        </row>
        <row r="1339">
          <cell r="B1339">
            <v>855324</v>
          </cell>
          <cell r="C1339">
            <v>5.3845000000000001</v>
          </cell>
          <cell r="D1339">
            <v>3.7797999999999998</v>
          </cell>
          <cell r="E1339">
            <v>0.93230000000000002</v>
          </cell>
          <cell r="F1339">
            <v>0.2893</v>
          </cell>
          <cell r="G1339">
            <v>0.38300000000000001</v>
          </cell>
          <cell r="I1339" t="e">
            <v>#N/A</v>
          </cell>
          <cell r="J1339" t="e">
            <v>#N/A</v>
          </cell>
        </row>
      </sheetData>
      <sheetData sheetId="53" refreshError="1">
        <row r="21">
          <cell r="B21" t="str">
            <v>Evolução FEC Conjunto Aeroporto</v>
          </cell>
        </row>
        <row r="22">
          <cell r="B22" t="str">
            <v>CONSUM</v>
          </cell>
          <cell r="C22" t="str">
            <v>TOTAL</v>
          </cell>
          <cell r="D22" t="str">
            <v>NPROG</v>
          </cell>
          <cell r="E22" t="str">
            <v>PROG</v>
          </cell>
          <cell r="F22" t="str">
            <v>SUBT INT</v>
          </cell>
          <cell r="G22" t="str">
            <v>SUBT EXT</v>
          </cell>
          <cell r="H22" t="str">
            <v>Padrão Mensal = 2</v>
          </cell>
          <cell r="I22" t="str">
            <v>Padrão Trimestral = 3</v>
          </cell>
          <cell r="J22" t="str">
            <v>Padrão Anual = 5</v>
          </cell>
        </row>
        <row r="23">
          <cell r="B23">
            <v>159995</v>
          </cell>
          <cell r="C23">
            <v>0.13780000000000001</v>
          </cell>
          <cell r="D23">
            <v>9.06E-2</v>
          </cell>
          <cell r="E23">
            <v>2.6700000000000002E-2</v>
          </cell>
          <cell r="F23">
            <v>2.0500000000000001E-2</v>
          </cell>
          <cell r="G23">
            <v>0</v>
          </cell>
          <cell r="H23">
            <v>2</v>
          </cell>
          <cell r="I23">
            <v>3</v>
          </cell>
          <cell r="J23">
            <v>5</v>
          </cell>
        </row>
        <row r="24">
          <cell r="B24">
            <v>159995</v>
          </cell>
          <cell r="C24">
            <v>0.35249999999999998</v>
          </cell>
          <cell r="D24">
            <v>0.30620000000000003</v>
          </cell>
          <cell r="E24">
            <v>3.3599999999999998E-2</v>
          </cell>
          <cell r="F24">
            <v>1.2800000000000001E-2</v>
          </cell>
          <cell r="G24">
            <v>0</v>
          </cell>
          <cell r="H24">
            <v>2</v>
          </cell>
          <cell r="I24">
            <v>3</v>
          </cell>
          <cell r="J24">
            <v>5</v>
          </cell>
        </row>
        <row r="25">
          <cell r="B25">
            <v>159995</v>
          </cell>
          <cell r="C25">
            <v>0.34789999999999999</v>
          </cell>
          <cell r="D25">
            <v>0.32250000000000001</v>
          </cell>
          <cell r="E25">
            <v>2.5499999999999998E-2</v>
          </cell>
          <cell r="F25">
            <v>0</v>
          </cell>
          <cell r="G25">
            <v>0</v>
          </cell>
          <cell r="H25">
            <v>2</v>
          </cell>
          <cell r="I25">
            <v>3</v>
          </cell>
          <cell r="J25">
            <v>5</v>
          </cell>
        </row>
        <row r="26">
          <cell r="B26">
            <v>159995</v>
          </cell>
          <cell r="C26">
            <v>0.83819999999999995</v>
          </cell>
          <cell r="D26">
            <v>0.71930000000000005</v>
          </cell>
          <cell r="E26">
            <v>8.5800000000000001E-2</v>
          </cell>
          <cell r="F26">
            <v>3.3300000000000003E-2</v>
          </cell>
          <cell r="G26">
            <v>0</v>
          </cell>
          <cell r="H26">
            <v>2</v>
          </cell>
          <cell r="I26">
            <v>3</v>
          </cell>
          <cell r="J26">
            <v>5</v>
          </cell>
        </row>
        <row r="27">
          <cell r="B27">
            <v>159995</v>
          </cell>
          <cell r="C27">
            <v>0.4284</v>
          </cell>
          <cell r="D27">
            <v>0.35070000000000001</v>
          </cell>
          <cell r="E27">
            <v>7.7700000000000005E-2</v>
          </cell>
          <cell r="F27">
            <v>0</v>
          </cell>
          <cell r="G27">
            <v>0</v>
          </cell>
          <cell r="H27">
            <v>2</v>
          </cell>
          <cell r="I27">
            <v>3</v>
          </cell>
          <cell r="J27">
            <v>5</v>
          </cell>
        </row>
        <row r="28">
          <cell r="B28">
            <v>159995</v>
          </cell>
          <cell r="C28">
            <v>0.30020000000000002</v>
          </cell>
          <cell r="D28">
            <v>0.28970000000000001</v>
          </cell>
          <cell r="E28">
            <v>1.0500000000000001E-2</v>
          </cell>
          <cell r="F28">
            <v>0</v>
          </cell>
          <cell r="G28">
            <v>0</v>
          </cell>
          <cell r="H28">
            <v>2</v>
          </cell>
          <cell r="I28">
            <v>3</v>
          </cell>
          <cell r="J28">
            <v>5</v>
          </cell>
        </row>
        <row r="29">
          <cell r="B29">
            <v>159004</v>
          </cell>
          <cell r="C29">
            <v>9.69E-2</v>
          </cell>
          <cell r="D29">
            <v>7.8700000000000006E-2</v>
          </cell>
          <cell r="E29">
            <v>1.8200000000000001E-2</v>
          </cell>
          <cell r="F29">
            <v>0</v>
          </cell>
          <cell r="G29">
            <v>0</v>
          </cell>
          <cell r="H29">
            <v>2</v>
          </cell>
          <cell r="I29">
            <v>3</v>
          </cell>
          <cell r="J29">
            <v>5</v>
          </cell>
        </row>
        <row r="30">
          <cell r="B30">
            <v>159665</v>
          </cell>
          <cell r="C30">
            <v>0.8266</v>
          </cell>
          <cell r="D30">
            <v>0.72009999999999996</v>
          </cell>
          <cell r="E30">
            <v>0.1065</v>
          </cell>
          <cell r="F30">
            <v>0</v>
          </cell>
          <cell r="G30">
            <v>0</v>
          </cell>
          <cell r="H30">
            <v>2</v>
          </cell>
          <cell r="I30">
            <v>3</v>
          </cell>
          <cell r="J30">
            <v>5</v>
          </cell>
        </row>
        <row r="31">
          <cell r="B31">
            <v>161745</v>
          </cell>
          <cell r="C31">
            <v>0.17530000000000001</v>
          </cell>
          <cell r="D31">
            <v>0.1542</v>
          </cell>
          <cell r="E31">
            <v>2.1000000000000001E-2</v>
          </cell>
          <cell r="F31">
            <v>0</v>
          </cell>
          <cell r="G31">
            <v>0</v>
          </cell>
          <cell r="H31">
            <v>2</v>
          </cell>
          <cell r="I31">
            <v>3</v>
          </cell>
          <cell r="J31">
            <v>5</v>
          </cell>
        </row>
        <row r="32">
          <cell r="B32">
            <v>160636</v>
          </cell>
          <cell r="C32">
            <v>0.16819999999999999</v>
          </cell>
          <cell r="D32">
            <v>0.1454</v>
          </cell>
          <cell r="E32">
            <v>2.29E-2</v>
          </cell>
          <cell r="F32">
            <v>0</v>
          </cell>
          <cell r="G32">
            <v>0</v>
          </cell>
          <cell r="H32">
            <v>2</v>
          </cell>
          <cell r="I32">
            <v>3</v>
          </cell>
          <cell r="J32">
            <v>5</v>
          </cell>
        </row>
        <row r="33">
          <cell r="B33">
            <v>160032</v>
          </cell>
          <cell r="C33">
            <v>0.10920000000000001</v>
          </cell>
          <cell r="D33">
            <v>9.4100000000000003E-2</v>
          </cell>
          <cell r="E33">
            <v>1.5100000000000001E-2</v>
          </cell>
          <cell r="F33">
            <v>0</v>
          </cell>
          <cell r="G33">
            <v>0</v>
          </cell>
          <cell r="H33">
            <v>2</v>
          </cell>
          <cell r="I33">
            <v>3</v>
          </cell>
          <cell r="J33">
            <v>5</v>
          </cell>
        </row>
        <row r="34">
          <cell r="B34">
            <v>160804</v>
          </cell>
          <cell r="C34">
            <v>0.45300000000000001</v>
          </cell>
          <cell r="D34">
            <v>0.39400000000000002</v>
          </cell>
          <cell r="E34">
            <v>5.8999999999999997E-2</v>
          </cell>
          <cell r="F34">
            <v>0</v>
          </cell>
          <cell r="G34">
            <v>0</v>
          </cell>
          <cell r="H34">
            <v>2</v>
          </cell>
          <cell r="I34">
            <v>3</v>
          </cell>
          <cell r="J34">
            <v>5</v>
          </cell>
        </row>
        <row r="35">
          <cell r="B35">
            <v>159787</v>
          </cell>
          <cell r="C35">
            <v>0.64090000000000003</v>
          </cell>
          <cell r="D35">
            <v>0.51990000000000003</v>
          </cell>
          <cell r="E35">
            <v>5.74E-2</v>
          </cell>
          <cell r="F35">
            <v>6.3600000000000004E-2</v>
          </cell>
          <cell r="G35">
            <v>0</v>
          </cell>
          <cell r="H35">
            <v>2</v>
          </cell>
          <cell r="I35">
            <v>3</v>
          </cell>
          <cell r="J35">
            <v>5</v>
          </cell>
        </row>
        <row r="36">
          <cell r="B36">
            <v>159181</v>
          </cell>
          <cell r="C36">
            <v>0.626</v>
          </cell>
          <cell r="D36">
            <v>0.36520000000000002</v>
          </cell>
          <cell r="E36">
            <v>4.9000000000000002E-2</v>
          </cell>
          <cell r="F36">
            <v>0.21179999999999999</v>
          </cell>
          <cell r="G36">
            <v>0</v>
          </cell>
          <cell r="H36">
            <v>2</v>
          </cell>
          <cell r="I36">
            <v>3</v>
          </cell>
          <cell r="J36">
            <v>5</v>
          </cell>
        </row>
        <row r="37">
          <cell r="B37">
            <v>162473</v>
          </cell>
          <cell r="C37">
            <v>0.40720000000000001</v>
          </cell>
          <cell r="D37">
            <v>0.2797</v>
          </cell>
          <cell r="E37">
            <v>4.48E-2</v>
          </cell>
          <cell r="F37">
            <v>8.2600000000000007E-2</v>
          </cell>
          <cell r="G37">
            <v>0</v>
          </cell>
          <cell r="H37">
            <v>2</v>
          </cell>
          <cell r="I37">
            <v>3</v>
          </cell>
          <cell r="J37">
            <v>5</v>
          </cell>
        </row>
        <row r="38">
          <cell r="B38">
            <v>160480</v>
          </cell>
          <cell r="C38">
            <v>1.6713</v>
          </cell>
          <cell r="D38">
            <v>1.1631</v>
          </cell>
          <cell r="E38">
            <v>0.15110000000000001</v>
          </cell>
          <cell r="F38">
            <v>0.35699999999999998</v>
          </cell>
          <cell r="G38">
            <v>0</v>
          </cell>
          <cell r="I38">
            <v>3</v>
          </cell>
          <cell r="J38">
            <v>5</v>
          </cell>
        </row>
        <row r="39">
          <cell r="B39">
            <v>160236</v>
          </cell>
          <cell r="C39">
            <v>3.7890999999999999</v>
          </cell>
          <cell r="D39">
            <v>2.996</v>
          </cell>
          <cell r="E39">
            <v>0.40239999999999998</v>
          </cell>
          <cell r="F39">
            <v>0.39079999999999998</v>
          </cell>
          <cell r="G39">
            <v>0</v>
          </cell>
          <cell r="J39">
            <v>5</v>
          </cell>
        </row>
        <row r="41">
          <cell r="B41" t="str">
            <v>Evolução FEC Conjunto Aricanduva</v>
          </cell>
        </row>
        <row r="42">
          <cell r="B42" t="str">
            <v>CONSUM</v>
          </cell>
          <cell r="C42" t="str">
            <v>TOTAL</v>
          </cell>
          <cell r="D42" t="str">
            <v>NPROG</v>
          </cell>
          <cell r="E42" t="str">
            <v>PROG</v>
          </cell>
          <cell r="F42" t="str">
            <v>SUBT INT</v>
          </cell>
          <cell r="G42" t="str">
            <v>SUBT EXT</v>
          </cell>
          <cell r="H42" t="str">
            <v>Padrão Mensal = 2,4</v>
          </cell>
          <cell r="I42" t="str">
            <v>Padrão Trimestral = 4,8</v>
          </cell>
          <cell r="J42" t="str">
            <v>Padrão Anual = 8</v>
          </cell>
        </row>
        <row r="43">
          <cell r="B43">
            <v>73423</v>
          </cell>
          <cell r="C43">
            <v>0.39040000000000002</v>
          </cell>
          <cell r="D43">
            <v>0.38500000000000001</v>
          </cell>
          <cell r="E43">
            <v>5.4000000000000003E-3</v>
          </cell>
          <cell r="F43">
            <v>0</v>
          </cell>
          <cell r="G43">
            <v>0</v>
          </cell>
          <cell r="H43">
            <v>2.4</v>
          </cell>
          <cell r="I43">
            <v>4.8</v>
          </cell>
          <cell r="J43">
            <v>8</v>
          </cell>
        </row>
        <row r="44">
          <cell r="B44">
            <v>73264</v>
          </cell>
          <cell r="C44">
            <v>0.18160000000000001</v>
          </cell>
          <cell r="D44">
            <v>0.14030000000000001</v>
          </cell>
          <cell r="E44">
            <v>2.86E-2</v>
          </cell>
          <cell r="F44">
            <v>1.2699999999999999E-2</v>
          </cell>
          <cell r="G44">
            <v>0</v>
          </cell>
          <cell r="H44">
            <v>2.4</v>
          </cell>
          <cell r="I44">
            <v>4.8</v>
          </cell>
          <cell r="J44">
            <v>8</v>
          </cell>
        </row>
        <row r="45">
          <cell r="B45">
            <v>73175</v>
          </cell>
          <cell r="C45">
            <v>0.21579999999999999</v>
          </cell>
          <cell r="D45">
            <v>0.12590000000000001</v>
          </cell>
          <cell r="E45">
            <v>4.2999999999999997E-2</v>
          </cell>
          <cell r="F45">
            <v>4.6899999999999997E-2</v>
          </cell>
          <cell r="G45">
            <v>0</v>
          </cell>
          <cell r="H45">
            <v>2.4</v>
          </cell>
          <cell r="I45">
            <v>4.8</v>
          </cell>
          <cell r="J45">
            <v>8</v>
          </cell>
        </row>
        <row r="46">
          <cell r="B46">
            <v>73287</v>
          </cell>
          <cell r="C46">
            <v>0.78810000000000002</v>
          </cell>
          <cell r="D46">
            <v>0.65169999999999995</v>
          </cell>
          <cell r="E46">
            <v>7.6899999999999996E-2</v>
          </cell>
          <cell r="F46">
            <v>5.9499999999999997E-2</v>
          </cell>
          <cell r="G46">
            <v>0</v>
          </cell>
          <cell r="H46">
            <v>2.4</v>
          </cell>
          <cell r="I46">
            <v>4.8</v>
          </cell>
          <cell r="J46">
            <v>8</v>
          </cell>
        </row>
        <row r="47">
          <cell r="B47">
            <v>73233</v>
          </cell>
          <cell r="C47">
            <v>0.2913</v>
          </cell>
          <cell r="D47">
            <v>9.7500000000000003E-2</v>
          </cell>
          <cell r="E47">
            <v>0.19339999999999999</v>
          </cell>
          <cell r="F47">
            <v>0</v>
          </cell>
          <cell r="G47">
            <v>4.0000000000000002E-4</v>
          </cell>
          <cell r="H47">
            <v>2.4</v>
          </cell>
          <cell r="I47">
            <v>4.8</v>
          </cell>
          <cell r="J47">
            <v>8</v>
          </cell>
        </row>
        <row r="48">
          <cell r="B48">
            <v>73233</v>
          </cell>
          <cell r="C48">
            <v>0.38750000000000001</v>
          </cell>
          <cell r="D48">
            <v>0.21829999999999999</v>
          </cell>
          <cell r="E48">
            <v>0.1109</v>
          </cell>
          <cell r="F48">
            <v>5.8299999999999998E-2</v>
          </cell>
          <cell r="G48">
            <v>0</v>
          </cell>
          <cell r="H48">
            <v>2.4</v>
          </cell>
          <cell r="I48">
            <v>4.8</v>
          </cell>
          <cell r="J48">
            <v>8</v>
          </cell>
        </row>
        <row r="49">
          <cell r="B49">
            <v>73101</v>
          </cell>
          <cell r="C49">
            <v>0.21460000000000001</v>
          </cell>
          <cell r="D49">
            <v>0.20219999999999999</v>
          </cell>
          <cell r="E49">
            <v>1.24E-2</v>
          </cell>
          <cell r="F49">
            <v>0</v>
          </cell>
          <cell r="G49">
            <v>0</v>
          </cell>
          <cell r="H49">
            <v>2.4</v>
          </cell>
          <cell r="I49">
            <v>4.8</v>
          </cell>
          <cell r="J49">
            <v>8</v>
          </cell>
        </row>
        <row r="50">
          <cell r="B50">
            <v>73189</v>
          </cell>
          <cell r="C50">
            <v>0.89359999999999995</v>
          </cell>
          <cell r="D50">
            <v>0.51790000000000003</v>
          </cell>
          <cell r="E50">
            <v>0.31690000000000002</v>
          </cell>
          <cell r="F50">
            <v>5.8299999999999998E-2</v>
          </cell>
          <cell r="G50">
            <v>4.0000000000000002E-4</v>
          </cell>
          <cell r="H50">
            <v>2.4</v>
          </cell>
          <cell r="I50">
            <v>4.8</v>
          </cell>
          <cell r="J50">
            <v>8</v>
          </cell>
        </row>
        <row r="51">
          <cell r="B51">
            <v>74156</v>
          </cell>
          <cell r="C51">
            <v>0.63980000000000004</v>
          </cell>
          <cell r="D51">
            <v>0.221</v>
          </cell>
          <cell r="E51">
            <v>2.4899999999999999E-2</v>
          </cell>
          <cell r="F51">
            <v>0.39389999999999997</v>
          </cell>
          <cell r="G51">
            <v>0</v>
          </cell>
          <cell r="H51">
            <v>2.4</v>
          </cell>
          <cell r="I51">
            <v>4.8</v>
          </cell>
          <cell r="J51">
            <v>8</v>
          </cell>
        </row>
        <row r="52">
          <cell r="B52">
            <v>74221</v>
          </cell>
          <cell r="C52">
            <v>0.33100000000000002</v>
          </cell>
          <cell r="D52">
            <v>0.2913</v>
          </cell>
          <cell r="E52">
            <v>3.9699999999999999E-2</v>
          </cell>
          <cell r="F52">
            <v>0</v>
          </cell>
          <cell r="G52">
            <v>0</v>
          </cell>
          <cell r="H52">
            <v>2.4</v>
          </cell>
          <cell r="I52">
            <v>4.8</v>
          </cell>
          <cell r="J52">
            <v>8</v>
          </cell>
        </row>
        <row r="53">
          <cell r="B53">
            <v>74214</v>
          </cell>
          <cell r="C53">
            <v>0.20780000000000001</v>
          </cell>
          <cell r="D53">
            <v>0.19040000000000001</v>
          </cell>
          <cell r="E53">
            <v>1.7299999999999999E-2</v>
          </cell>
          <cell r="F53">
            <v>0</v>
          </cell>
          <cell r="G53">
            <v>0</v>
          </cell>
          <cell r="H53">
            <v>2.4</v>
          </cell>
          <cell r="I53">
            <v>4.8</v>
          </cell>
          <cell r="J53">
            <v>8</v>
          </cell>
        </row>
        <row r="54">
          <cell r="B54">
            <v>74197</v>
          </cell>
          <cell r="C54">
            <v>1.1783999999999999</v>
          </cell>
          <cell r="D54">
            <v>0.70269999999999999</v>
          </cell>
          <cell r="E54">
            <v>8.1900000000000001E-2</v>
          </cell>
          <cell r="F54">
            <v>0.39369999999999999</v>
          </cell>
          <cell r="G54">
            <v>0</v>
          </cell>
          <cell r="H54">
            <v>2.4</v>
          </cell>
          <cell r="I54">
            <v>4.8</v>
          </cell>
          <cell r="J54">
            <v>8</v>
          </cell>
        </row>
        <row r="55">
          <cell r="B55">
            <v>74277</v>
          </cell>
          <cell r="C55">
            <v>0.38590000000000002</v>
          </cell>
          <cell r="D55">
            <v>0.29809999999999998</v>
          </cell>
          <cell r="E55">
            <v>8.7900000000000006E-2</v>
          </cell>
          <cell r="F55">
            <v>0</v>
          </cell>
          <cell r="G55">
            <v>0</v>
          </cell>
          <cell r="H55">
            <v>2.4</v>
          </cell>
          <cell r="I55">
            <v>4.8</v>
          </cell>
          <cell r="J55">
            <v>8</v>
          </cell>
        </row>
        <row r="56">
          <cell r="B56">
            <v>74272</v>
          </cell>
          <cell r="C56">
            <v>1.0075000000000001</v>
          </cell>
          <cell r="D56">
            <v>0.21260000000000001</v>
          </cell>
          <cell r="E56">
            <v>0.1653</v>
          </cell>
          <cell r="F56">
            <v>2.2000000000000001E-3</v>
          </cell>
          <cell r="G56">
            <v>0.62739999999999996</v>
          </cell>
          <cell r="H56">
            <v>2.4</v>
          </cell>
          <cell r="I56">
            <v>4.8</v>
          </cell>
          <cell r="J56">
            <v>8</v>
          </cell>
        </row>
        <row r="57">
          <cell r="B57">
            <v>75191</v>
          </cell>
          <cell r="C57">
            <v>0.43780000000000002</v>
          </cell>
          <cell r="D57">
            <v>0.31569999999999998</v>
          </cell>
          <cell r="E57">
            <v>3.7600000000000001E-2</v>
          </cell>
          <cell r="F57">
            <v>8.4500000000000006E-2</v>
          </cell>
          <cell r="G57">
            <v>0</v>
          </cell>
          <cell r="H57">
            <v>2.4</v>
          </cell>
          <cell r="I57">
            <v>4.8</v>
          </cell>
          <cell r="J57">
            <v>8</v>
          </cell>
        </row>
        <row r="58">
          <cell r="B58">
            <v>74580</v>
          </cell>
          <cell r="C58">
            <v>1.8290999999999999</v>
          </cell>
          <cell r="D58">
            <v>0.82689999999999997</v>
          </cell>
          <cell r="E58">
            <v>0.29010000000000002</v>
          </cell>
          <cell r="F58">
            <v>8.7400000000000005E-2</v>
          </cell>
          <cell r="G58">
            <v>0.62480000000000002</v>
          </cell>
          <cell r="I58">
            <v>4.8</v>
          </cell>
          <cell r="J58">
            <v>8</v>
          </cell>
        </row>
        <row r="59">
          <cell r="B59">
            <v>73813</v>
          </cell>
          <cell r="C59">
            <v>4.7011000000000003</v>
          </cell>
          <cell r="D59">
            <v>2.7025000000000001</v>
          </cell>
          <cell r="E59">
            <v>0.76600000000000001</v>
          </cell>
          <cell r="F59">
            <v>0.60099999999999998</v>
          </cell>
          <cell r="G59">
            <v>0.63170000000000004</v>
          </cell>
          <cell r="J59">
            <v>8</v>
          </cell>
        </row>
        <row r="61">
          <cell r="B61" t="str">
            <v>Evolução FEC Conjunto Butantã</v>
          </cell>
        </row>
        <row r="62">
          <cell r="B62" t="str">
            <v>CONSUM</v>
          </cell>
          <cell r="C62" t="str">
            <v>TOTAL</v>
          </cell>
          <cell r="D62" t="str">
            <v>NPROG</v>
          </cell>
          <cell r="E62" t="str">
            <v>PROG</v>
          </cell>
          <cell r="F62" t="str">
            <v>SUBT INT</v>
          </cell>
          <cell r="G62" t="str">
            <v>SUBT EXT</v>
          </cell>
          <cell r="H62" t="str">
            <v>Padrão Mensal = 2,1</v>
          </cell>
          <cell r="I62" t="str">
            <v>Padrão Trimestral = 4,2</v>
          </cell>
          <cell r="J62" t="str">
            <v>Padrão Anual = 7</v>
          </cell>
        </row>
        <row r="63">
          <cell r="B63">
            <v>29173</v>
          </cell>
          <cell r="C63">
            <v>0.2175</v>
          </cell>
          <cell r="D63">
            <v>0.2019</v>
          </cell>
          <cell r="E63">
            <v>1.5599999999999999E-2</v>
          </cell>
          <cell r="F63">
            <v>0</v>
          </cell>
          <cell r="G63">
            <v>0</v>
          </cell>
          <cell r="H63">
            <v>2.1</v>
          </cell>
          <cell r="I63">
            <v>4.2</v>
          </cell>
          <cell r="J63">
            <v>7</v>
          </cell>
        </row>
        <row r="64">
          <cell r="B64">
            <v>29173</v>
          </cell>
          <cell r="C64">
            <v>0.22869999999999999</v>
          </cell>
          <cell r="D64">
            <v>0.21179999999999999</v>
          </cell>
          <cell r="E64">
            <v>7.6E-3</v>
          </cell>
          <cell r="F64">
            <v>9.2999999999999992E-3</v>
          </cell>
          <cell r="G64">
            <v>0</v>
          </cell>
          <cell r="H64">
            <v>2.1</v>
          </cell>
          <cell r="I64">
            <v>4.2</v>
          </cell>
          <cell r="J64">
            <v>7</v>
          </cell>
        </row>
        <row r="65">
          <cell r="B65">
            <v>29140</v>
          </cell>
          <cell r="C65">
            <v>0.52129999999999999</v>
          </cell>
          <cell r="D65">
            <v>0.38279999999999997</v>
          </cell>
          <cell r="E65">
            <v>4.4200000000000003E-2</v>
          </cell>
          <cell r="F65">
            <v>9.4200000000000006E-2</v>
          </cell>
          <cell r="G65">
            <v>0</v>
          </cell>
          <cell r="H65">
            <v>2.1</v>
          </cell>
          <cell r="I65">
            <v>4.2</v>
          </cell>
          <cell r="J65">
            <v>7</v>
          </cell>
        </row>
        <row r="66">
          <cell r="B66">
            <v>29162</v>
          </cell>
          <cell r="C66">
            <v>0.96730000000000005</v>
          </cell>
          <cell r="D66">
            <v>0.7964</v>
          </cell>
          <cell r="E66">
            <v>6.7400000000000002E-2</v>
          </cell>
          <cell r="F66">
            <v>0.10340000000000001</v>
          </cell>
          <cell r="G66">
            <v>0</v>
          </cell>
          <cell r="H66">
            <v>2.1</v>
          </cell>
          <cell r="I66">
            <v>4.2</v>
          </cell>
          <cell r="J66">
            <v>7</v>
          </cell>
        </row>
        <row r="67">
          <cell r="B67">
            <v>29140</v>
          </cell>
          <cell r="C67">
            <v>0.31259999999999999</v>
          </cell>
          <cell r="D67">
            <v>0.29959999999999998</v>
          </cell>
          <cell r="E67">
            <v>1.2999999999999999E-2</v>
          </cell>
          <cell r="F67">
            <v>0</v>
          </cell>
          <cell r="G67">
            <v>0</v>
          </cell>
          <cell r="H67">
            <v>2.1</v>
          </cell>
          <cell r="I67">
            <v>4.2</v>
          </cell>
          <cell r="J67">
            <v>7</v>
          </cell>
        </row>
        <row r="68">
          <cell r="B68">
            <v>29144</v>
          </cell>
          <cell r="C68">
            <v>0.5575</v>
          </cell>
          <cell r="D68">
            <v>0.18659999999999999</v>
          </cell>
          <cell r="E68">
            <v>4.5999999999999999E-3</v>
          </cell>
          <cell r="F68">
            <v>0.30930000000000002</v>
          </cell>
          <cell r="G68">
            <v>5.7000000000000002E-2</v>
          </cell>
          <cell r="H68">
            <v>2.1</v>
          </cell>
          <cell r="I68">
            <v>4.2</v>
          </cell>
          <cell r="J68">
            <v>7</v>
          </cell>
        </row>
        <row r="69">
          <cell r="B69">
            <v>29112</v>
          </cell>
          <cell r="C69">
            <v>0.1847</v>
          </cell>
          <cell r="D69">
            <v>0.1716</v>
          </cell>
          <cell r="E69">
            <v>1.3100000000000001E-2</v>
          </cell>
          <cell r="F69">
            <v>0</v>
          </cell>
          <cell r="G69">
            <v>0</v>
          </cell>
          <cell r="H69">
            <v>2.1</v>
          </cell>
          <cell r="I69">
            <v>4.2</v>
          </cell>
          <cell r="J69">
            <v>7</v>
          </cell>
        </row>
        <row r="70">
          <cell r="B70">
            <v>29132</v>
          </cell>
          <cell r="C70">
            <v>1.0549999999999999</v>
          </cell>
          <cell r="D70">
            <v>0.65780000000000005</v>
          </cell>
          <cell r="E70">
            <v>3.0700000000000002E-2</v>
          </cell>
          <cell r="F70">
            <v>0.30940000000000001</v>
          </cell>
          <cell r="G70">
            <v>5.7000000000000002E-2</v>
          </cell>
          <cell r="H70">
            <v>2.1</v>
          </cell>
          <cell r="I70">
            <v>4.2</v>
          </cell>
          <cell r="J70">
            <v>7</v>
          </cell>
        </row>
        <row r="71">
          <cell r="B71">
            <v>29445</v>
          </cell>
          <cell r="C71">
            <v>0.14760000000000001</v>
          </cell>
          <cell r="D71">
            <v>0.14660000000000001</v>
          </cell>
          <cell r="E71">
            <v>1E-3</v>
          </cell>
          <cell r="F71">
            <v>0</v>
          </cell>
          <cell r="G71">
            <v>0</v>
          </cell>
          <cell r="H71">
            <v>2.1</v>
          </cell>
          <cell r="I71">
            <v>4.2</v>
          </cell>
          <cell r="J71">
            <v>7</v>
          </cell>
        </row>
        <row r="72">
          <cell r="B72">
            <v>29445</v>
          </cell>
          <cell r="C72">
            <v>7.46E-2</v>
          </cell>
          <cell r="D72">
            <v>6.8699999999999997E-2</v>
          </cell>
          <cell r="E72">
            <v>6.0000000000000001E-3</v>
          </cell>
          <cell r="F72">
            <v>0</v>
          </cell>
          <cell r="G72">
            <v>0</v>
          </cell>
          <cell r="H72">
            <v>2.1</v>
          </cell>
          <cell r="I72">
            <v>4.2</v>
          </cell>
          <cell r="J72">
            <v>7</v>
          </cell>
        </row>
        <row r="73">
          <cell r="B73">
            <v>29444</v>
          </cell>
          <cell r="C73">
            <v>0.69850000000000001</v>
          </cell>
          <cell r="D73">
            <v>0.68710000000000004</v>
          </cell>
          <cell r="E73">
            <v>5.3E-3</v>
          </cell>
          <cell r="F73">
            <v>6.0000000000000001E-3</v>
          </cell>
          <cell r="G73">
            <v>0</v>
          </cell>
          <cell r="H73">
            <v>2.1</v>
          </cell>
          <cell r="I73">
            <v>4.2</v>
          </cell>
          <cell r="J73">
            <v>7</v>
          </cell>
        </row>
        <row r="74">
          <cell r="B74">
            <v>29445</v>
          </cell>
          <cell r="C74">
            <v>0.92069999999999996</v>
          </cell>
          <cell r="D74">
            <v>0.90239999999999998</v>
          </cell>
          <cell r="E74">
            <v>1.23E-2</v>
          </cell>
          <cell r="F74">
            <v>6.0000000000000001E-3</v>
          </cell>
          <cell r="G74">
            <v>0</v>
          </cell>
          <cell r="H74">
            <v>2.1</v>
          </cell>
          <cell r="I74">
            <v>4.2</v>
          </cell>
          <cell r="J74">
            <v>7</v>
          </cell>
        </row>
        <row r="75">
          <cell r="B75">
            <v>29437</v>
          </cell>
          <cell r="C75">
            <v>1.0003</v>
          </cell>
          <cell r="D75">
            <v>0.96960000000000002</v>
          </cell>
          <cell r="E75">
            <v>3.0700000000000002E-2</v>
          </cell>
          <cell r="F75">
            <v>0</v>
          </cell>
          <cell r="G75">
            <v>0</v>
          </cell>
          <cell r="H75">
            <v>2.1</v>
          </cell>
          <cell r="I75">
            <v>4.2</v>
          </cell>
          <cell r="J75">
            <v>7</v>
          </cell>
        </row>
        <row r="76">
          <cell r="B76">
            <v>29436</v>
          </cell>
          <cell r="C76">
            <v>0.32100000000000001</v>
          </cell>
          <cell r="D76">
            <v>0.28189999999999998</v>
          </cell>
          <cell r="E76">
            <v>3.9100000000000003E-2</v>
          </cell>
          <cell r="F76">
            <v>0</v>
          </cell>
          <cell r="G76">
            <v>0</v>
          </cell>
          <cell r="H76">
            <v>2.1</v>
          </cell>
          <cell r="I76">
            <v>4.2</v>
          </cell>
          <cell r="J76">
            <v>7</v>
          </cell>
        </row>
        <row r="77">
          <cell r="B77">
            <v>29858</v>
          </cell>
          <cell r="C77">
            <v>0.2954</v>
          </cell>
          <cell r="D77">
            <v>0.2853</v>
          </cell>
          <cell r="E77">
            <v>1.01E-2</v>
          </cell>
          <cell r="F77">
            <v>0</v>
          </cell>
          <cell r="G77">
            <v>0</v>
          </cell>
          <cell r="H77">
            <v>2.1</v>
          </cell>
          <cell r="I77">
            <v>4.2</v>
          </cell>
          <cell r="J77">
            <v>7</v>
          </cell>
        </row>
        <row r="78">
          <cell r="B78">
            <v>29577</v>
          </cell>
          <cell r="C78">
            <v>1.6132</v>
          </cell>
          <cell r="D78">
            <v>1.5336000000000001</v>
          </cell>
          <cell r="E78">
            <v>7.9699999999999993E-2</v>
          </cell>
          <cell r="F78">
            <v>0</v>
          </cell>
          <cell r="G78">
            <v>0</v>
          </cell>
          <cell r="I78">
            <v>4.2</v>
          </cell>
          <cell r="J78">
            <v>7</v>
          </cell>
        </row>
        <row r="79">
          <cell r="B79">
            <v>29329</v>
          </cell>
          <cell r="C79">
            <v>4.5609000000000002</v>
          </cell>
          <cell r="D79">
            <v>3.8976999999999999</v>
          </cell>
          <cell r="E79">
            <v>0.19020000000000001</v>
          </cell>
          <cell r="F79">
            <v>0.41620000000000001</v>
          </cell>
          <cell r="G79">
            <v>5.6599999999999998E-2</v>
          </cell>
          <cell r="J79">
            <v>7</v>
          </cell>
        </row>
        <row r="81">
          <cell r="B81" t="str">
            <v>Evolução FEC Conjunto Campo Limpo</v>
          </cell>
        </row>
        <row r="82">
          <cell r="B82" t="str">
            <v>CONSUM</v>
          </cell>
          <cell r="C82" t="str">
            <v>TOTAL</v>
          </cell>
          <cell r="D82" t="str">
            <v>NPROG</v>
          </cell>
          <cell r="E82" t="str">
            <v>PROG</v>
          </cell>
          <cell r="F82" t="str">
            <v>SUBT INT</v>
          </cell>
          <cell r="G82" t="str">
            <v>SUBT EXT</v>
          </cell>
          <cell r="H82" t="str">
            <v>Padrão Mensal = 3,6</v>
          </cell>
          <cell r="I82" t="str">
            <v>Padrão Trimestral = 7,2</v>
          </cell>
          <cell r="J82" t="str">
            <v>Padrão Anual = 12</v>
          </cell>
        </row>
        <row r="83">
          <cell r="B83">
            <v>130903</v>
          </cell>
          <cell r="C83">
            <v>1.0456000000000001</v>
          </cell>
          <cell r="D83">
            <v>0.98270000000000002</v>
          </cell>
          <cell r="E83">
            <v>6.3E-2</v>
          </cell>
          <cell r="F83">
            <v>0</v>
          </cell>
          <cell r="G83">
            <v>0</v>
          </cell>
          <cell r="H83">
            <v>3.6</v>
          </cell>
          <cell r="I83">
            <v>7.2</v>
          </cell>
          <cell r="J83">
            <v>12</v>
          </cell>
        </row>
        <row r="84">
          <cell r="B84">
            <v>130903</v>
          </cell>
          <cell r="C84">
            <v>1.2299</v>
          </cell>
          <cell r="D84">
            <v>0.90720000000000001</v>
          </cell>
          <cell r="E84">
            <v>0.16980000000000001</v>
          </cell>
          <cell r="F84">
            <v>0.15290000000000001</v>
          </cell>
          <cell r="G84">
            <v>0</v>
          </cell>
          <cell r="H84">
            <v>3.6</v>
          </cell>
          <cell r="I84">
            <v>7.2</v>
          </cell>
          <cell r="J84">
            <v>12</v>
          </cell>
        </row>
        <row r="85">
          <cell r="B85">
            <v>130903</v>
          </cell>
          <cell r="C85">
            <v>0.81759999999999999</v>
          </cell>
          <cell r="D85">
            <v>0.67910000000000004</v>
          </cell>
          <cell r="E85">
            <v>7.5800000000000006E-2</v>
          </cell>
          <cell r="F85">
            <v>6.1600000000000002E-2</v>
          </cell>
          <cell r="G85">
            <v>1.1000000000000001E-3</v>
          </cell>
          <cell r="H85">
            <v>3.6</v>
          </cell>
          <cell r="I85">
            <v>7.2</v>
          </cell>
          <cell r="J85">
            <v>12</v>
          </cell>
        </row>
        <row r="86">
          <cell r="B86">
            <v>130903</v>
          </cell>
          <cell r="C86">
            <v>3.0931000000000002</v>
          </cell>
          <cell r="D86">
            <v>2.569</v>
          </cell>
          <cell r="E86">
            <v>0.30859999999999999</v>
          </cell>
          <cell r="F86">
            <v>0.2145</v>
          </cell>
          <cell r="G86">
            <v>1.1000000000000001E-3</v>
          </cell>
          <cell r="H86">
            <v>3.6</v>
          </cell>
          <cell r="I86">
            <v>7.2</v>
          </cell>
          <cell r="J86">
            <v>12</v>
          </cell>
        </row>
        <row r="87">
          <cell r="B87">
            <v>130903</v>
          </cell>
          <cell r="C87">
            <v>0.81950000000000001</v>
          </cell>
          <cell r="D87">
            <v>0.6542</v>
          </cell>
          <cell r="E87">
            <v>7.9600000000000004E-2</v>
          </cell>
          <cell r="F87">
            <v>0</v>
          </cell>
          <cell r="G87">
            <v>8.5699999999999998E-2</v>
          </cell>
          <cell r="H87">
            <v>3.6</v>
          </cell>
          <cell r="I87">
            <v>7.2</v>
          </cell>
          <cell r="J87">
            <v>12</v>
          </cell>
        </row>
        <row r="88">
          <cell r="B88">
            <v>130903</v>
          </cell>
          <cell r="C88">
            <v>1.2326999999999999</v>
          </cell>
          <cell r="D88">
            <v>0.44669999999999999</v>
          </cell>
          <cell r="E88">
            <v>1.17E-2</v>
          </cell>
          <cell r="F88">
            <v>0.77429999999999999</v>
          </cell>
          <cell r="G88">
            <v>0</v>
          </cell>
          <cell r="H88">
            <v>3.6</v>
          </cell>
          <cell r="I88">
            <v>7.2</v>
          </cell>
          <cell r="J88">
            <v>12</v>
          </cell>
        </row>
        <row r="89">
          <cell r="B89">
            <v>130903</v>
          </cell>
          <cell r="C89">
            <v>0.52749999999999997</v>
          </cell>
          <cell r="D89">
            <v>0.51659999999999995</v>
          </cell>
          <cell r="E89">
            <v>1.0800000000000001E-2</v>
          </cell>
          <cell r="F89">
            <v>0</v>
          </cell>
          <cell r="G89">
            <v>0</v>
          </cell>
          <cell r="H89">
            <v>3.6</v>
          </cell>
          <cell r="I89">
            <v>7.2</v>
          </cell>
          <cell r="J89">
            <v>12</v>
          </cell>
        </row>
        <row r="90">
          <cell r="B90">
            <v>130903</v>
          </cell>
          <cell r="C90">
            <v>2.5796999999999999</v>
          </cell>
          <cell r="D90">
            <v>1.6174999999999999</v>
          </cell>
          <cell r="E90">
            <v>0.1021</v>
          </cell>
          <cell r="F90">
            <v>0.77429999999999999</v>
          </cell>
          <cell r="G90">
            <v>8.5699999999999998E-2</v>
          </cell>
          <cell r="H90">
            <v>3.6</v>
          </cell>
          <cell r="I90">
            <v>7.2</v>
          </cell>
          <cell r="J90">
            <v>12</v>
          </cell>
        </row>
        <row r="91">
          <cell r="B91">
            <v>131514</v>
          </cell>
          <cell r="C91">
            <v>0.75619999999999998</v>
          </cell>
          <cell r="D91">
            <v>0.74750000000000005</v>
          </cell>
          <cell r="E91">
            <v>8.6999999999999994E-3</v>
          </cell>
          <cell r="F91">
            <v>0</v>
          </cell>
          <cell r="G91">
            <v>0</v>
          </cell>
          <cell r="H91">
            <v>3.6</v>
          </cell>
          <cell r="I91">
            <v>7.2</v>
          </cell>
          <cell r="J91">
            <v>12</v>
          </cell>
        </row>
        <row r="92">
          <cell r="B92">
            <v>131577</v>
          </cell>
          <cell r="C92">
            <v>0.35799999999999998</v>
          </cell>
          <cell r="D92">
            <v>0.35289999999999999</v>
          </cell>
          <cell r="E92">
            <v>5.1000000000000004E-3</v>
          </cell>
          <cell r="F92">
            <v>0</v>
          </cell>
          <cell r="G92">
            <v>0</v>
          </cell>
          <cell r="H92">
            <v>3.6</v>
          </cell>
          <cell r="I92">
            <v>7.2</v>
          </cell>
          <cell r="J92">
            <v>12</v>
          </cell>
        </row>
        <row r="93">
          <cell r="B93">
            <v>131591</v>
          </cell>
          <cell r="C93">
            <v>0.79330000000000001</v>
          </cell>
          <cell r="D93">
            <v>0.68640000000000001</v>
          </cell>
          <cell r="E93">
            <v>8.6999999999999994E-3</v>
          </cell>
          <cell r="F93">
            <v>9.8199999999999996E-2</v>
          </cell>
          <cell r="G93">
            <v>0</v>
          </cell>
          <cell r="H93">
            <v>3.6</v>
          </cell>
          <cell r="I93">
            <v>7.2</v>
          </cell>
          <cell r="J93">
            <v>12</v>
          </cell>
        </row>
        <row r="94">
          <cell r="B94">
            <v>131561</v>
          </cell>
          <cell r="C94">
            <v>1.9075</v>
          </cell>
          <cell r="D94">
            <v>1.7867</v>
          </cell>
          <cell r="E94">
            <v>2.2499999999999999E-2</v>
          </cell>
          <cell r="F94">
            <v>9.8199999999999996E-2</v>
          </cell>
          <cell r="G94">
            <v>0</v>
          </cell>
          <cell r="H94">
            <v>3.6</v>
          </cell>
          <cell r="I94">
            <v>7.2</v>
          </cell>
          <cell r="J94">
            <v>12</v>
          </cell>
        </row>
        <row r="95">
          <cell r="B95">
            <v>131448</v>
          </cell>
          <cell r="C95">
            <v>0.9214</v>
          </cell>
          <cell r="D95">
            <v>0.88190000000000002</v>
          </cell>
          <cell r="E95">
            <v>3.9399999999999998E-2</v>
          </cell>
          <cell r="F95">
            <v>0</v>
          </cell>
          <cell r="G95">
            <v>1E-4</v>
          </cell>
          <cell r="H95">
            <v>3.6</v>
          </cell>
          <cell r="I95">
            <v>7.2</v>
          </cell>
          <cell r="J95">
            <v>12</v>
          </cell>
        </row>
        <row r="96">
          <cell r="B96">
            <v>131439</v>
          </cell>
          <cell r="C96">
            <v>0.80359999999999998</v>
          </cell>
          <cell r="D96">
            <v>0.77539999999999998</v>
          </cell>
          <cell r="E96">
            <v>2.8299999999999999E-2</v>
          </cell>
          <cell r="F96">
            <v>0</v>
          </cell>
          <cell r="G96">
            <v>0</v>
          </cell>
          <cell r="H96">
            <v>3.6</v>
          </cell>
          <cell r="I96">
            <v>7.2</v>
          </cell>
          <cell r="J96">
            <v>12</v>
          </cell>
        </row>
        <row r="97">
          <cell r="B97">
            <v>135806</v>
          </cell>
          <cell r="C97">
            <v>0.87280000000000002</v>
          </cell>
          <cell r="D97">
            <v>0.85819999999999996</v>
          </cell>
          <cell r="E97">
            <v>1.37E-2</v>
          </cell>
          <cell r="F97">
            <v>8.0000000000000004E-4</v>
          </cell>
          <cell r="G97">
            <v>0</v>
          </cell>
          <cell r="H97">
            <v>3.6</v>
          </cell>
          <cell r="I97">
            <v>7.2</v>
          </cell>
          <cell r="J97">
            <v>12</v>
          </cell>
        </row>
        <row r="98">
          <cell r="B98">
            <v>132898</v>
          </cell>
          <cell r="C98">
            <v>2.5979999999999999</v>
          </cell>
          <cell r="D98">
            <v>2.5160999999999998</v>
          </cell>
          <cell r="E98">
            <v>8.1000000000000003E-2</v>
          </cell>
          <cell r="F98">
            <v>8.0000000000000004E-4</v>
          </cell>
          <cell r="G98">
            <v>1E-4</v>
          </cell>
          <cell r="I98">
            <v>7.2</v>
          </cell>
          <cell r="J98">
            <v>12</v>
          </cell>
        </row>
        <row r="99">
          <cell r="B99">
            <v>131566</v>
          </cell>
          <cell r="C99">
            <v>10.1759</v>
          </cell>
          <cell r="D99">
            <v>8.4937000000000005</v>
          </cell>
          <cell r="E99">
            <v>0.51290000000000002</v>
          </cell>
          <cell r="F99">
            <v>1.0829</v>
          </cell>
          <cell r="G99">
            <v>8.6499999999999994E-2</v>
          </cell>
          <cell r="J99">
            <v>12</v>
          </cell>
        </row>
        <row r="101">
          <cell r="B101" t="str">
            <v>Evolução FEC Conjunto Capão Redondo</v>
          </cell>
        </row>
        <row r="102">
          <cell r="B102" t="str">
            <v>CONSUM</v>
          </cell>
          <cell r="C102" t="str">
            <v>TOTAL</v>
          </cell>
          <cell r="D102" t="str">
            <v>NPROG</v>
          </cell>
          <cell r="E102" t="str">
            <v>PROG</v>
          </cell>
          <cell r="F102" t="str">
            <v>SUBT INT</v>
          </cell>
          <cell r="G102" t="str">
            <v>SUBT EXT</v>
          </cell>
          <cell r="H102" t="str">
            <v>Padrão Mensal = 2,1</v>
          </cell>
          <cell r="I102" t="str">
            <v>Padrão Trimestral = 4,2</v>
          </cell>
          <cell r="J102" t="str">
            <v>Padrão Anual = 7</v>
          </cell>
        </row>
        <row r="103">
          <cell r="B103">
            <v>96399</v>
          </cell>
          <cell r="C103">
            <v>0.76329999999999998</v>
          </cell>
          <cell r="D103">
            <v>0.6472</v>
          </cell>
          <cell r="E103">
            <v>0.11609999999999999</v>
          </cell>
          <cell r="F103">
            <v>0</v>
          </cell>
          <cell r="G103">
            <v>0</v>
          </cell>
          <cell r="H103">
            <v>2.1</v>
          </cell>
          <cell r="I103">
            <v>4.2</v>
          </cell>
          <cell r="J103">
            <v>7</v>
          </cell>
        </row>
        <row r="104">
          <cell r="B104">
            <v>96309</v>
          </cell>
          <cell r="C104">
            <v>0.3518</v>
          </cell>
          <cell r="D104">
            <v>0.23749999999999999</v>
          </cell>
          <cell r="E104">
            <v>1.6799999999999999E-2</v>
          </cell>
          <cell r="F104">
            <v>9.7500000000000003E-2</v>
          </cell>
          <cell r="G104">
            <v>0</v>
          </cell>
          <cell r="H104">
            <v>2.1</v>
          </cell>
          <cell r="I104">
            <v>4.2</v>
          </cell>
          <cell r="J104">
            <v>7</v>
          </cell>
        </row>
        <row r="105">
          <cell r="B105">
            <v>96309</v>
          </cell>
          <cell r="C105">
            <v>0.45219999999999999</v>
          </cell>
          <cell r="D105">
            <v>0.40200000000000002</v>
          </cell>
          <cell r="E105">
            <v>4.8000000000000001E-2</v>
          </cell>
          <cell r="F105">
            <v>0</v>
          </cell>
          <cell r="G105">
            <v>2.2000000000000001E-3</v>
          </cell>
          <cell r="H105">
            <v>2.1</v>
          </cell>
          <cell r="I105">
            <v>4.2</v>
          </cell>
          <cell r="J105">
            <v>7</v>
          </cell>
        </row>
        <row r="106">
          <cell r="B106">
            <v>96339</v>
          </cell>
          <cell r="C106">
            <v>1.5674999999999999</v>
          </cell>
          <cell r="D106">
            <v>1.2868999999999999</v>
          </cell>
          <cell r="E106">
            <v>0.18099999999999999</v>
          </cell>
          <cell r="F106">
            <v>9.7500000000000003E-2</v>
          </cell>
          <cell r="G106">
            <v>2.2000000000000001E-3</v>
          </cell>
          <cell r="H106">
            <v>2.1</v>
          </cell>
          <cell r="I106">
            <v>4.2</v>
          </cell>
          <cell r="J106">
            <v>7</v>
          </cell>
        </row>
        <row r="107">
          <cell r="B107">
            <v>96323</v>
          </cell>
          <cell r="C107">
            <v>0.2</v>
          </cell>
          <cell r="D107">
            <v>0.1045</v>
          </cell>
          <cell r="E107">
            <v>9.5299999999999996E-2</v>
          </cell>
          <cell r="F107">
            <v>0</v>
          </cell>
          <cell r="G107">
            <v>2.0000000000000001E-4</v>
          </cell>
          <cell r="H107">
            <v>2.1</v>
          </cell>
          <cell r="I107">
            <v>4.2</v>
          </cell>
          <cell r="J107">
            <v>7</v>
          </cell>
        </row>
        <row r="108">
          <cell r="B108">
            <v>96306</v>
          </cell>
          <cell r="C108">
            <v>0.85950000000000004</v>
          </cell>
          <cell r="D108">
            <v>0.28549999999999998</v>
          </cell>
          <cell r="E108">
            <v>0.12670000000000001</v>
          </cell>
          <cell r="F108">
            <v>0.44740000000000002</v>
          </cell>
          <cell r="G108">
            <v>0</v>
          </cell>
          <cell r="H108">
            <v>2.1</v>
          </cell>
          <cell r="I108">
            <v>4.2</v>
          </cell>
          <cell r="J108">
            <v>7</v>
          </cell>
        </row>
        <row r="109">
          <cell r="B109">
            <v>96313</v>
          </cell>
          <cell r="C109">
            <v>0.35060000000000002</v>
          </cell>
          <cell r="D109">
            <v>0.33889999999999998</v>
          </cell>
          <cell r="E109">
            <v>1.17E-2</v>
          </cell>
          <cell r="F109">
            <v>0</v>
          </cell>
          <cell r="G109">
            <v>0</v>
          </cell>
          <cell r="H109">
            <v>2.1</v>
          </cell>
          <cell r="I109">
            <v>4.2</v>
          </cell>
          <cell r="J109">
            <v>7</v>
          </cell>
        </row>
        <row r="110">
          <cell r="B110">
            <v>96314</v>
          </cell>
          <cell r="C110">
            <v>1.41</v>
          </cell>
          <cell r="D110">
            <v>0.72889999999999999</v>
          </cell>
          <cell r="E110">
            <v>0.23369999999999999</v>
          </cell>
          <cell r="F110">
            <v>0.44740000000000002</v>
          </cell>
          <cell r="G110">
            <v>2.0000000000000001E-4</v>
          </cell>
          <cell r="H110">
            <v>2.1</v>
          </cell>
          <cell r="I110">
            <v>4.2</v>
          </cell>
          <cell r="J110">
            <v>7</v>
          </cell>
        </row>
        <row r="111">
          <cell r="B111">
            <v>98356</v>
          </cell>
          <cell r="C111">
            <v>0.56240000000000001</v>
          </cell>
          <cell r="D111">
            <v>0.5585</v>
          </cell>
          <cell r="E111">
            <v>3.8999999999999998E-3</v>
          </cell>
          <cell r="F111">
            <v>0</v>
          </cell>
          <cell r="G111">
            <v>0</v>
          </cell>
          <cell r="H111">
            <v>2.1</v>
          </cell>
          <cell r="I111">
            <v>4.2</v>
          </cell>
          <cell r="J111">
            <v>7</v>
          </cell>
        </row>
        <row r="112">
          <cell r="B112">
            <v>98356</v>
          </cell>
          <cell r="C112">
            <v>0.36549999999999999</v>
          </cell>
          <cell r="D112">
            <v>0.30120000000000002</v>
          </cell>
          <cell r="E112">
            <v>6.4199999999999993E-2</v>
          </cell>
          <cell r="F112">
            <v>0</v>
          </cell>
          <cell r="G112">
            <v>0</v>
          </cell>
          <cell r="H112">
            <v>2.1</v>
          </cell>
          <cell r="I112">
            <v>4.2</v>
          </cell>
          <cell r="J112">
            <v>7</v>
          </cell>
        </row>
        <row r="113">
          <cell r="B113">
            <v>98356</v>
          </cell>
          <cell r="C113">
            <v>0.26579999999999998</v>
          </cell>
          <cell r="D113">
            <v>0.17050000000000001</v>
          </cell>
          <cell r="E113">
            <v>9.5299999999999996E-2</v>
          </cell>
          <cell r="F113">
            <v>0</v>
          </cell>
          <cell r="G113">
            <v>0</v>
          </cell>
          <cell r="H113">
            <v>2.1</v>
          </cell>
          <cell r="I113">
            <v>4.2</v>
          </cell>
          <cell r="J113">
            <v>7</v>
          </cell>
        </row>
        <row r="114">
          <cell r="B114">
            <v>98356</v>
          </cell>
          <cell r="C114">
            <v>1.1937</v>
          </cell>
          <cell r="D114">
            <v>1.0302</v>
          </cell>
          <cell r="E114">
            <v>0.16339999999999999</v>
          </cell>
          <cell r="F114">
            <v>0</v>
          </cell>
          <cell r="G114">
            <v>0</v>
          </cell>
          <cell r="H114">
            <v>2.1</v>
          </cell>
          <cell r="I114">
            <v>4.2</v>
          </cell>
          <cell r="J114">
            <v>7</v>
          </cell>
        </row>
        <row r="115">
          <cell r="B115">
            <v>98458</v>
          </cell>
          <cell r="C115">
            <v>0.35260000000000002</v>
          </cell>
          <cell r="D115">
            <v>0.34229999999999999</v>
          </cell>
          <cell r="E115">
            <v>8.0999999999999996E-3</v>
          </cell>
          <cell r="F115">
            <v>0</v>
          </cell>
          <cell r="G115">
            <v>2.2000000000000001E-3</v>
          </cell>
          <cell r="H115">
            <v>2.1</v>
          </cell>
          <cell r="I115">
            <v>4.2</v>
          </cell>
          <cell r="J115">
            <v>7</v>
          </cell>
        </row>
        <row r="116">
          <cell r="B116">
            <v>98457</v>
          </cell>
          <cell r="C116">
            <v>0.3992</v>
          </cell>
          <cell r="D116">
            <v>0.39889999999999998</v>
          </cell>
          <cell r="E116">
            <v>2.9999999999999997E-4</v>
          </cell>
          <cell r="F116">
            <v>0</v>
          </cell>
          <cell r="G116">
            <v>0</v>
          </cell>
          <cell r="H116">
            <v>2.1</v>
          </cell>
          <cell r="I116">
            <v>4.2</v>
          </cell>
          <cell r="J116">
            <v>7</v>
          </cell>
        </row>
        <row r="117">
          <cell r="B117">
            <v>99864</v>
          </cell>
          <cell r="C117">
            <v>1.1155999999999999</v>
          </cell>
          <cell r="D117">
            <v>1.1073999999999999</v>
          </cell>
          <cell r="E117">
            <v>8.2000000000000007E-3</v>
          </cell>
          <cell r="F117">
            <v>0</v>
          </cell>
          <cell r="G117">
            <v>0</v>
          </cell>
          <cell r="H117">
            <v>2.1</v>
          </cell>
          <cell r="I117">
            <v>4.2</v>
          </cell>
          <cell r="J117">
            <v>7</v>
          </cell>
        </row>
        <row r="118">
          <cell r="B118">
            <v>98926</v>
          </cell>
          <cell r="C118">
            <v>1.8744000000000001</v>
          </cell>
          <cell r="D118">
            <v>1.8555999999999999</v>
          </cell>
          <cell r="E118">
            <v>1.66E-2</v>
          </cell>
          <cell r="F118">
            <v>0</v>
          </cell>
          <cell r="G118">
            <v>2.2000000000000001E-3</v>
          </cell>
          <cell r="I118">
            <v>4.2</v>
          </cell>
          <cell r="J118">
            <v>7</v>
          </cell>
        </row>
        <row r="119">
          <cell r="B119">
            <v>97484</v>
          </cell>
          <cell r="C119">
            <v>6.0488</v>
          </cell>
          <cell r="D119">
            <v>4.9143999999999997</v>
          </cell>
          <cell r="E119">
            <v>0.59150000000000003</v>
          </cell>
          <cell r="F119">
            <v>0.5383</v>
          </cell>
          <cell r="G119">
            <v>4.5999999999999999E-3</v>
          </cell>
          <cell r="J119">
            <v>7</v>
          </cell>
        </row>
        <row r="121">
          <cell r="B121" t="str">
            <v>Evolução FEC Conjunto Carapicuíba</v>
          </cell>
        </row>
        <row r="122">
          <cell r="B122" t="str">
            <v>CONSUM</v>
          </cell>
          <cell r="C122" t="str">
            <v>TOTAL</v>
          </cell>
          <cell r="D122" t="str">
            <v>NPROG</v>
          </cell>
          <cell r="E122" t="str">
            <v>PROG</v>
          </cell>
          <cell r="F122" t="str">
            <v>SUBT INT</v>
          </cell>
          <cell r="G122" t="str">
            <v>SUBT EXT</v>
          </cell>
          <cell r="H122" t="str">
            <v>Padrão Mensal = 3,6</v>
          </cell>
          <cell r="I122" t="str">
            <v>Padrão Trimestral = 7,2</v>
          </cell>
          <cell r="J122" t="str">
            <v>Padrão Anual = 12</v>
          </cell>
        </row>
        <row r="123">
          <cell r="B123">
            <v>99703</v>
          </cell>
          <cell r="C123">
            <v>0.98089999999999999</v>
          </cell>
          <cell r="D123">
            <v>0.79300000000000004</v>
          </cell>
          <cell r="E123">
            <v>9.69E-2</v>
          </cell>
          <cell r="F123">
            <v>9.0999999999999998E-2</v>
          </cell>
          <cell r="G123">
            <v>0</v>
          </cell>
          <cell r="H123">
            <v>3.6</v>
          </cell>
          <cell r="I123">
            <v>7.2</v>
          </cell>
          <cell r="J123">
            <v>12</v>
          </cell>
        </row>
        <row r="124">
          <cell r="B124">
            <v>99703</v>
          </cell>
          <cell r="C124">
            <v>0.28739999999999999</v>
          </cell>
          <cell r="D124">
            <v>0.28249999999999997</v>
          </cell>
          <cell r="E124">
            <v>4.7999999999999996E-3</v>
          </cell>
          <cell r="F124">
            <v>0</v>
          </cell>
          <cell r="G124">
            <v>0</v>
          </cell>
          <cell r="H124">
            <v>3.6</v>
          </cell>
          <cell r="I124">
            <v>7.2</v>
          </cell>
          <cell r="J124">
            <v>12</v>
          </cell>
        </row>
        <row r="125">
          <cell r="B125">
            <v>99703</v>
          </cell>
          <cell r="C125">
            <v>0.55679999999999996</v>
          </cell>
          <cell r="D125">
            <v>0.35510000000000003</v>
          </cell>
          <cell r="E125">
            <v>4.5999999999999999E-2</v>
          </cell>
          <cell r="F125">
            <v>0</v>
          </cell>
          <cell r="G125">
            <v>0.15570000000000001</v>
          </cell>
          <cell r="H125">
            <v>3.6</v>
          </cell>
          <cell r="I125">
            <v>7.2</v>
          </cell>
          <cell r="J125">
            <v>12</v>
          </cell>
        </row>
        <row r="126">
          <cell r="B126">
            <v>99703</v>
          </cell>
          <cell r="C126">
            <v>1.8250999999999999</v>
          </cell>
          <cell r="D126">
            <v>1.4306000000000001</v>
          </cell>
          <cell r="E126">
            <v>0.1477</v>
          </cell>
          <cell r="F126">
            <v>9.0999999999999998E-2</v>
          </cell>
          <cell r="G126">
            <v>0.15570000000000001</v>
          </cell>
          <cell r="H126">
            <v>3.6</v>
          </cell>
          <cell r="I126">
            <v>7.2</v>
          </cell>
          <cell r="J126">
            <v>12</v>
          </cell>
        </row>
        <row r="127">
          <cell r="B127">
            <v>99703</v>
          </cell>
          <cell r="C127">
            <v>0.71919999999999995</v>
          </cell>
          <cell r="D127">
            <v>0.39179999999999998</v>
          </cell>
          <cell r="E127">
            <v>3.0099999999999998E-2</v>
          </cell>
          <cell r="F127">
            <v>0.29730000000000001</v>
          </cell>
          <cell r="G127">
            <v>0</v>
          </cell>
          <cell r="H127">
            <v>3.6</v>
          </cell>
          <cell r="I127">
            <v>7.2</v>
          </cell>
          <cell r="J127">
            <v>12</v>
          </cell>
        </row>
        <row r="128">
          <cell r="B128">
            <v>99703</v>
          </cell>
          <cell r="C128">
            <v>0.54169999999999996</v>
          </cell>
          <cell r="D128">
            <v>0.37369999999999998</v>
          </cell>
          <cell r="E128">
            <v>9.2999999999999992E-3</v>
          </cell>
          <cell r="F128">
            <v>0.1588</v>
          </cell>
          <cell r="G128">
            <v>0</v>
          </cell>
          <cell r="H128">
            <v>3.6</v>
          </cell>
          <cell r="I128">
            <v>7.2</v>
          </cell>
          <cell r="J128">
            <v>12</v>
          </cell>
        </row>
        <row r="129">
          <cell r="B129">
            <v>99703</v>
          </cell>
          <cell r="C129">
            <v>0.39319999999999999</v>
          </cell>
          <cell r="D129">
            <v>0.39019999999999999</v>
          </cell>
          <cell r="E129">
            <v>3.0000000000000001E-3</v>
          </cell>
          <cell r="F129">
            <v>0</v>
          </cell>
          <cell r="G129">
            <v>0</v>
          </cell>
          <cell r="H129">
            <v>3.6</v>
          </cell>
          <cell r="I129">
            <v>7.2</v>
          </cell>
          <cell r="J129">
            <v>12</v>
          </cell>
        </row>
        <row r="130">
          <cell r="B130">
            <v>99703</v>
          </cell>
          <cell r="C130">
            <v>1.6540999999999999</v>
          </cell>
          <cell r="D130">
            <v>1.1556999999999999</v>
          </cell>
          <cell r="E130">
            <v>4.24E-2</v>
          </cell>
          <cell r="F130">
            <v>0.45610000000000001</v>
          </cell>
          <cell r="G130">
            <v>0</v>
          </cell>
          <cell r="H130">
            <v>3.6</v>
          </cell>
          <cell r="I130">
            <v>7.2</v>
          </cell>
          <cell r="J130">
            <v>12</v>
          </cell>
        </row>
        <row r="131">
          <cell r="B131">
            <v>99703</v>
          </cell>
          <cell r="C131">
            <v>1.2576000000000001</v>
          </cell>
          <cell r="D131">
            <v>0.87529999999999997</v>
          </cell>
          <cell r="E131">
            <v>5.7000000000000002E-3</v>
          </cell>
          <cell r="F131">
            <v>0.37659999999999999</v>
          </cell>
          <cell r="G131">
            <v>0</v>
          </cell>
          <cell r="H131">
            <v>3.6</v>
          </cell>
          <cell r="I131">
            <v>7.2</v>
          </cell>
          <cell r="J131">
            <v>12</v>
          </cell>
        </row>
        <row r="132">
          <cell r="B132">
            <v>99703</v>
          </cell>
          <cell r="C132">
            <v>0.20880000000000001</v>
          </cell>
          <cell r="D132">
            <v>0.1981</v>
          </cell>
          <cell r="E132">
            <v>1.0800000000000001E-2</v>
          </cell>
          <cell r="F132">
            <v>0</v>
          </cell>
          <cell r="G132">
            <v>0</v>
          </cell>
          <cell r="H132">
            <v>3.6</v>
          </cell>
          <cell r="I132">
            <v>7.2</v>
          </cell>
          <cell r="J132">
            <v>12</v>
          </cell>
        </row>
        <row r="133">
          <cell r="B133">
            <v>99703</v>
          </cell>
          <cell r="C133">
            <v>0.41880000000000001</v>
          </cell>
          <cell r="D133">
            <v>0.41620000000000001</v>
          </cell>
          <cell r="E133">
            <v>2.5999999999999999E-3</v>
          </cell>
          <cell r="F133">
            <v>0</v>
          </cell>
          <cell r="G133">
            <v>0</v>
          </cell>
          <cell r="H133">
            <v>3.6</v>
          </cell>
          <cell r="I133">
            <v>7.2</v>
          </cell>
          <cell r="J133">
            <v>12</v>
          </cell>
        </row>
        <row r="134">
          <cell r="B134">
            <v>99703</v>
          </cell>
          <cell r="C134">
            <v>1.8852</v>
          </cell>
          <cell r="D134">
            <v>1.4896</v>
          </cell>
          <cell r="E134">
            <v>1.9099999999999999E-2</v>
          </cell>
          <cell r="F134">
            <v>0.37659999999999999</v>
          </cell>
          <cell r="G134">
            <v>0</v>
          </cell>
          <cell r="H134">
            <v>3.6</v>
          </cell>
          <cell r="I134">
            <v>7.2</v>
          </cell>
          <cell r="J134">
            <v>12</v>
          </cell>
        </row>
        <row r="135">
          <cell r="B135">
            <v>99703</v>
          </cell>
          <cell r="C135">
            <v>0.77539999999999998</v>
          </cell>
          <cell r="D135">
            <v>0.60670000000000002</v>
          </cell>
          <cell r="E135">
            <v>1.2800000000000001E-2</v>
          </cell>
          <cell r="F135">
            <v>2.9999999999999997E-4</v>
          </cell>
          <cell r="G135">
            <v>0.15570000000000001</v>
          </cell>
          <cell r="H135">
            <v>3.6</v>
          </cell>
          <cell r="I135">
            <v>7.2</v>
          </cell>
          <cell r="J135">
            <v>12</v>
          </cell>
        </row>
        <row r="136">
          <cell r="B136">
            <v>99703</v>
          </cell>
          <cell r="C136">
            <v>0.59</v>
          </cell>
          <cell r="D136">
            <v>0.40110000000000001</v>
          </cell>
          <cell r="E136">
            <v>8.3999999999999995E-3</v>
          </cell>
          <cell r="F136">
            <v>0.18060000000000001</v>
          </cell>
          <cell r="G136">
            <v>0</v>
          </cell>
          <cell r="H136">
            <v>3.6</v>
          </cell>
          <cell r="I136">
            <v>7.2</v>
          </cell>
          <cell r="J136">
            <v>12</v>
          </cell>
        </row>
        <row r="137">
          <cell r="B137">
            <v>104102</v>
          </cell>
          <cell r="C137">
            <v>1.1681999999999999</v>
          </cell>
          <cell r="D137">
            <v>1.1512</v>
          </cell>
          <cell r="E137">
            <v>1.6899999999999998E-2</v>
          </cell>
          <cell r="F137">
            <v>0</v>
          </cell>
          <cell r="G137">
            <v>0</v>
          </cell>
          <cell r="H137">
            <v>3.6</v>
          </cell>
          <cell r="I137">
            <v>7.2</v>
          </cell>
          <cell r="J137">
            <v>12</v>
          </cell>
        </row>
        <row r="138">
          <cell r="B138">
            <v>101169</v>
          </cell>
          <cell r="C138">
            <v>2.5476999999999999</v>
          </cell>
          <cell r="D138">
            <v>2.1778</v>
          </cell>
          <cell r="E138">
            <v>3.8300000000000001E-2</v>
          </cell>
          <cell r="F138">
            <v>0.17829999999999999</v>
          </cell>
          <cell r="G138">
            <v>0.15340000000000001</v>
          </cell>
          <cell r="I138">
            <v>7.2</v>
          </cell>
          <cell r="J138">
            <v>12</v>
          </cell>
        </row>
        <row r="139">
          <cell r="B139">
            <v>100070</v>
          </cell>
          <cell r="C139">
            <v>7.9203999999999999</v>
          </cell>
          <cell r="D139">
            <v>6.2625999999999999</v>
          </cell>
          <cell r="E139">
            <v>0.24709999999999999</v>
          </cell>
          <cell r="F139">
            <v>1.1005</v>
          </cell>
          <cell r="G139">
            <v>0.31030000000000002</v>
          </cell>
          <cell r="J139">
            <v>12</v>
          </cell>
        </row>
        <row r="141">
          <cell r="B141" t="str">
            <v>Evolução FEC Conjunto Casa Verde</v>
          </cell>
        </row>
        <row r="142">
          <cell r="B142" t="str">
            <v>CONSUM</v>
          </cell>
          <cell r="C142" t="str">
            <v>TOTAL</v>
          </cell>
          <cell r="D142" t="str">
            <v>NPROG</v>
          </cell>
          <cell r="E142" t="str">
            <v>PROG</v>
          </cell>
          <cell r="F142" t="str">
            <v>SUBT INT</v>
          </cell>
          <cell r="G142" t="str">
            <v>SUBT EXT</v>
          </cell>
          <cell r="H142" t="str">
            <v>Padrão Mensal = 2,4</v>
          </cell>
          <cell r="I142" t="str">
            <v>Padrão Trimestral = 4,8</v>
          </cell>
          <cell r="J142" t="str">
            <v>Padrão Anual = 8</v>
          </cell>
        </row>
        <row r="143">
          <cell r="B143">
            <v>247596</v>
          </cell>
          <cell r="C143">
            <v>0.54039999999999999</v>
          </cell>
          <cell r="D143">
            <v>0.40970000000000001</v>
          </cell>
          <cell r="E143">
            <v>2.4400000000000002E-2</v>
          </cell>
          <cell r="F143">
            <v>0.10630000000000001</v>
          </cell>
          <cell r="G143">
            <v>0</v>
          </cell>
          <cell r="H143">
            <v>2.4</v>
          </cell>
          <cell r="I143">
            <v>4.8</v>
          </cell>
          <cell r="J143">
            <v>8</v>
          </cell>
        </row>
        <row r="144">
          <cell r="B144">
            <v>247599</v>
          </cell>
          <cell r="C144">
            <v>0.63119999999999998</v>
          </cell>
          <cell r="D144">
            <v>0.19289999999999999</v>
          </cell>
          <cell r="E144">
            <v>5.74E-2</v>
          </cell>
          <cell r="F144">
            <v>0.38090000000000002</v>
          </cell>
          <cell r="G144">
            <v>0</v>
          </cell>
          <cell r="H144">
            <v>2.4</v>
          </cell>
          <cell r="I144">
            <v>4.8</v>
          </cell>
          <cell r="J144">
            <v>8</v>
          </cell>
        </row>
        <row r="145">
          <cell r="B145">
            <v>247635</v>
          </cell>
          <cell r="C145">
            <v>0.45619999999999999</v>
          </cell>
          <cell r="D145">
            <v>0.29339999999999999</v>
          </cell>
          <cell r="E145">
            <v>3.1800000000000002E-2</v>
          </cell>
          <cell r="F145">
            <v>0</v>
          </cell>
          <cell r="G145">
            <v>0.13100000000000001</v>
          </cell>
          <cell r="H145">
            <v>2.4</v>
          </cell>
          <cell r="I145">
            <v>4.8</v>
          </cell>
          <cell r="J145">
            <v>8</v>
          </cell>
        </row>
        <row r="146">
          <cell r="B146">
            <v>247610</v>
          </cell>
          <cell r="C146">
            <v>1.6277999999999999</v>
          </cell>
          <cell r="D146">
            <v>0.89600000000000002</v>
          </cell>
          <cell r="E146">
            <v>0.11360000000000001</v>
          </cell>
          <cell r="F146">
            <v>0.48720000000000002</v>
          </cell>
          <cell r="G146">
            <v>0.13100000000000001</v>
          </cell>
          <cell r="H146">
            <v>2.4</v>
          </cell>
          <cell r="I146">
            <v>4.8</v>
          </cell>
          <cell r="J146">
            <v>8</v>
          </cell>
        </row>
        <row r="147">
          <cell r="B147">
            <v>247566</v>
          </cell>
          <cell r="C147">
            <v>0.39739999999999998</v>
          </cell>
          <cell r="D147">
            <v>0.2248</v>
          </cell>
          <cell r="E147">
            <v>2.2700000000000001E-2</v>
          </cell>
          <cell r="F147">
            <v>0.14990000000000001</v>
          </cell>
          <cell r="G147">
            <v>0</v>
          </cell>
          <cell r="H147">
            <v>2.4</v>
          </cell>
          <cell r="I147">
            <v>4.8</v>
          </cell>
          <cell r="J147">
            <v>8</v>
          </cell>
        </row>
        <row r="148">
          <cell r="B148">
            <v>247561</v>
          </cell>
          <cell r="C148">
            <v>0.25840000000000002</v>
          </cell>
          <cell r="D148">
            <v>0.2465</v>
          </cell>
          <cell r="E148">
            <v>1.1900000000000001E-2</v>
          </cell>
          <cell r="F148">
            <v>0</v>
          </cell>
          <cell r="G148">
            <v>0</v>
          </cell>
          <cell r="H148">
            <v>2.4</v>
          </cell>
          <cell r="I148">
            <v>4.8</v>
          </cell>
          <cell r="J148">
            <v>8</v>
          </cell>
        </row>
        <row r="149">
          <cell r="B149">
            <v>247633</v>
          </cell>
          <cell r="C149">
            <v>0.81189999999999996</v>
          </cell>
          <cell r="D149">
            <v>0.18540000000000001</v>
          </cell>
          <cell r="E149">
            <v>6.7999999999999996E-3</v>
          </cell>
          <cell r="F149">
            <v>0.61980000000000002</v>
          </cell>
          <cell r="G149">
            <v>0</v>
          </cell>
          <cell r="H149">
            <v>2.4</v>
          </cell>
          <cell r="I149">
            <v>4.8</v>
          </cell>
          <cell r="J149">
            <v>8</v>
          </cell>
        </row>
        <row r="150">
          <cell r="B150">
            <v>247587</v>
          </cell>
          <cell r="C150">
            <v>1.4678</v>
          </cell>
          <cell r="D150">
            <v>0.65669999999999995</v>
          </cell>
          <cell r="E150">
            <v>4.1399999999999999E-2</v>
          </cell>
          <cell r="F150">
            <v>0.76980000000000004</v>
          </cell>
          <cell r="G150">
            <v>0</v>
          </cell>
          <cell r="H150">
            <v>2.4</v>
          </cell>
          <cell r="I150">
            <v>4.8</v>
          </cell>
          <cell r="J150">
            <v>8</v>
          </cell>
        </row>
        <row r="151">
          <cell r="B151">
            <v>250944</v>
          </cell>
          <cell r="C151">
            <v>0.68459999999999999</v>
          </cell>
          <cell r="D151">
            <v>0.33529999999999999</v>
          </cell>
          <cell r="E151">
            <v>1.1599999999999999E-2</v>
          </cell>
          <cell r="F151">
            <v>0</v>
          </cell>
          <cell r="G151">
            <v>0.33779999999999999</v>
          </cell>
          <cell r="H151">
            <v>2.4</v>
          </cell>
          <cell r="I151">
            <v>4.8</v>
          </cell>
          <cell r="J151">
            <v>8</v>
          </cell>
        </row>
        <row r="152">
          <cell r="B152">
            <v>251040</v>
          </cell>
          <cell r="C152">
            <v>0.43130000000000002</v>
          </cell>
          <cell r="D152">
            <v>0.28870000000000001</v>
          </cell>
          <cell r="E152">
            <v>8.9999999999999998E-4</v>
          </cell>
          <cell r="F152">
            <v>0.1416</v>
          </cell>
          <cell r="G152">
            <v>0</v>
          </cell>
          <cell r="H152">
            <v>2.4</v>
          </cell>
          <cell r="I152">
            <v>4.8</v>
          </cell>
          <cell r="J152">
            <v>8</v>
          </cell>
        </row>
        <row r="153">
          <cell r="B153">
            <v>251042</v>
          </cell>
          <cell r="C153">
            <v>0.5827</v>
          </cell>
          <cell r="D153">
            <v>0.28179999999999999</v>
          </cell>
          <cell r="E153">
            <v>8.8000000000000005E-3</v>
          </cell>
          <cell r="F153">
            <v>0.29210000000000003</v>
          </cell>
          <cell r="G153">
            <v>0</v>
          </cell>
          <cell r="H153">
            <v>2.4</v>
          </cell>
          <cell r="I153">
            <v>4.8</v>
          </cell>
          <cell r="J153">
            <v>8</v>
          </cell>
        </row>
        <row r="154">
          <cell r="B154">
            <v>251009</v>
          </cell>
          <cell r="C154">
            <v>1.6986000000000001</v>
          </cell>
          <cell r="D154">
            <v>0.90580000000000005</v>
          </cell>
          <cell r="E154">
            <v>2.1299999999999999E-2</v>
          </cell>
          <cell r="F154">
            <v>0.43380000000000002</v>
          </cell>
          <cell r="G154">
            <v>0.3377</v>
          </cell>
          <cell r="H154">
            <v>2.4</v>
          </cell>
          <cell r="I154">
            <v>4.8</v>
          </cell>
          <cell r="J154">
            <v>8</v>
          </cell>
        </row>
        <row r="155">
          <cell r="B155">
            <v>251060</v>
          </cell>
          <cell r="C155">
            <v>0.90049999999999997</v>
          </cell>
          <cell r="D155">
            <v>0.18690000000000001</v>
          </cell>
          <cell r="E155">
            <v>7.1000000000000004E-3</v>
          </cell>
          <cell r="F155">
            <v>0</v>
          </cell>
          <cell r="G155">
            <v>0.70650000000000002</v>
          </cell>
          <cell r="H155">
            <v>2.4</v>
          </cell>
          <cell r="I155">
            <v>4.8</v>
          </cell>
          <cell r="J155">
            <v>8</v>
          </cell>
        </row>
        <row r="156">
          <cell r="B156">
            <v>251049</v>
          </cell>
          <cell r="C156">
            <v>0.2676</v>
          </cell>
          <cell r="D156">
            <v>0.2341</v>
          </cell>
          <cell r="E156">
            <v>0.01</v>
          </cell>
          <cell r="F156">
            <v>2.35E-2</v>
          </cell>
          <cell r="G156">
            <v>0</v>
          </cell>
          <cell r="H156">
            <v>2.4</v>
          </cell>
          <cell r="I156">
            <v>4.8</v>
          </cell>
          <cell r="J156">
            <v>8</v>
          </cell>
        </row>
        <row r="157">
          <cell r="B157">
            <v>253740</v>
          </cell>
          <cell r="C157">
            <v>1.633</v>
          </cell>
          <cell r="D157">
            <v>0.68369999999999997</v>
          </cell>
          <cell r="E157">
            <v>6.2199999999999998E-2</v>
          </cell>
          <cell r="F157">
            <v>9.8799999999999999E-2</v>
          </cell>
          <cell r="G157">
            <v>0.78839999999999999</v>
          </cell>
          <cell r="H157">
            <v>2.4</v>
          </cell>
          <cell r="I157">
            <v>4.8</v>
          </cell>
          <cell r="J157">
            <v>8</v>
          </cell>
        </row>
        <row r="158">
          <cell r="B158">
            <v>251950</v>
          </cell>
          <cell r="C158">
            <v>2.8086000000000002</v>
          </cell>
          <cell r="D158">
            <v>1.1081000000000001</v>
          </cell>
          <cell r="E158">
            <v>7.9699999999999993E-2</v>
          </cell>
          <cell r="F158">
            <v>0.1229</v>
          </cell>
          <cell r="G158">
            <v>1.498</v>
          </cell>
          <cell r="I158">
            <v>4.8</v>
          </cell>
          <cell r="J158">
            <v>8</v>
          </cell>
        </row>
        <row r="159">
          <cell r="B159">
            <v>249539</v>
          </cell>
          <cell r="C159">
            <v>7.6158000000000001</v>
          </cell>
          <cell r="D159">
            <v>3.5705</v>
          </cell>
          <cell r="E159">
            <v>0.25569999999999998</v>
          </cell>
          <cell r="F159">
            <v>1.8076000000000001</v>
          </cell>
          <cell r="G159">
            <v>1.9822</v>
          </cell>
          <cell r="J159">
            <v>8</v>
          </cell>
        </row>
        <row r="161">
          <cell r="B161" t="str">
            <v>Evolução FEC Conjunto Centro Jardins</v>
          </cell>
        </row>
        <row r="162">
          <cell r="B162" t="str">
            <v>CONSUM</v>
          </cell>
          <cell r="C162" t="str">
            <v>TOTAL</v>
          </cell>
          <cell r="D162" t="str">
            <v>NPROG</v>
          </cell>
          <cell r="E162" t="str">
            <v>PROG</v>
          </cell>
          <cell r="F162" t="str">
            <v>SUBT INT</v>
          </cell>
          <cell r="G162" t="str">
            <v>SUBT EXT</v>
          </cell>
          <cell r="H162" t="str">
            <v>Padrão Mensal = 1,8</v>
          </cell>
          <cell r="I162" t="str">
            <v>Padrão Trimestral = 1,8</v>
          </cell>
          <cell r="J162" t="str">
            <v>Padrão Anual = 3</v>
          </cell>
        </row>
        <row r="163">
          <cell r="B163">
            <v>175074</v>
          </cell>
          <cell r="C163">
            <v>7.4499999999999997E-2</v>
          </cell>
          <cell r="D163">
            <v>7.3599999999999999E-2</v>
          </cell>
          <cell r="E163">
            <v>8.9999999999999998E-4</v>
          </cell>
          <cell r="F163">
            <v>0</v>
          </cell>
          <cell r="G163">
            <v>0</v>
          </cell>
          <cell r="H163">
            <v>1.8</v>
          </cell>
          <cell r="I163">
            <v>1.8</v>
          </cell>
          <cell r="J163">
            <v>3</v>
          </cell>
        </row>
        <row r="164">
          <cell r="B164">
            <v>175074</v>
          </cell>
          <cell r="C164">
            <v>1.6299999999999999E-2</v>
          </cell>
          <cell r="D164">
            <v>1.47E-2</v>
          </cell>
          <cell r="E164">
            <v>8.0000000000000004E-4</v>
          </cell>
          <cell r="F164">
            <v>6.9999999999999999E-4</v>
          </cell>
          <cell r="G164">
            <v>0</v>
          </cell>
          <cell r="H164">
            <v>1.8</v>
          </cell>
          <cell r="I164">
            <v>1.8</v>
          </cell>
          <cell r="J164">
            <v>3</v>
          </cell>
        </row>
        <row r="165">
          <cell r="B165">
            <v>175074</v>
          </cell>
          <cell r="C165">
            <v>0.1477</v>
          </cell>
          <cell r="D165">
            <v>1.26E-2</v>
          </cell>
          <cell r="E165">
            <v>2.2599999999999999E-2</v>
          </cell>
          <cell r="F165">
            <v>8.4500000000000006E-2</v>
          </cell>
          <cell r="G165">
            <v>2.8000000000000001E-2</v>
          </cell>
          <cell r="H165">
            <v>1.8</v>
          </cell>
          <cell r="I165">
            <v>1.8</v>
          </cell>
          <cell r="J165">
            <v>3</v>
          </cell>
        </row>
        <row r="166">
          <cell r="B166">
            <v>175074</v>
          </cell>
          <cell r="C166">
            <v>0.23849999999999999</v>
          </cell>
          <cell r="D166">
            <v>0.1009</v>
          </cell>
          <cell r="E166">
            <v>2.4299999999999999E-2</v>
          </cell>
          <cell r="F166">
            <v>8.5199999999999998E-2</v>
          </cell>
          <cell r="G166">
            <v>2.8000000000000001E-2</v>
          </cell>
          <cell r="H166">
            <v>1.8</v>
          </cell>
          <cell r="I166">
            <v>1.8</v>
          </cell>
          <cell r="J166">
            <v>3</v>
          </cell>
        </row>
        <row r="167">
          <cell r="B167">
            <v>174961</v>
          </cell>
          <cell r="C167">
            <v>4.5999999999999999E-2</v>
          </cell>
          <cell r="D167">
            <v>1.4200000000000001E-2</v>
          </cell>
          <cell r="E167">
            <v>2.6100000000000002E-2</v>
          </cell>
          <cell r="F167">
            <v>1.2999999999999999E-3</v>
          </cell>
          <cell r="G167">
            <v>4.3E-3</v>
          </cell>
          <cell r="H167">
            <v>1.8</v>
          </cell>
          <cell r="I167">
            <v>1.8</v>
          </cell>
          <cell r="J167">
            <v>3</v>
          </cell>
        </row>
        <row r="168">
          <cell r="B168">
            <v>175056</v>
          </cell>
          <cell r="C168">
            <v>7.9600000000000004E-2</v>
          </cell>
          <cell r="D168">
            <v>1.3899999999999999E-2</v>
          </cell>
          <cell r="E168">
            <v>2.7199999999999998E-2</v>
          </cell>
          <cell r="F168">
            <v>2.3400000000000001E-2</v>
          </cell>
          <cell r="G168">
            <v>1.4999999999999999E-2</v>
          </cell>
          <cell r="H168">
            <v>1.8</v>
          </cell>
          <cell r="I168">
            <v>1.8</v>
          </cell>
          <cell r="J168">
            <v>3</v>
          </cell>
        </row>
        <row r="169">
          <cell r="B169">
            <v>174923</v>
          </cell>
          <cell r="C169">
            <v>3.0000000000000001E-3</v>
          </cell>
          <cell r="D169">
            <v>2.8E-3</v>
          </cell>
          <cell r="E169">
            <v>2.0000000000000001E-4</v>
          </cell>
          <cell r="F169">
            <v>0</v>
          </cell>
          <cell r="G169">
            <v>0</v>
          </cell>
          <cell r="H169">
            <v>1.8</v>
          </cell>
          <cell r="I169">
            <v>1.8</v>
          </cell>
          <cell r="J169">
            <v>3</v>
          </cell>
        </row>
        <row r="170">
          <cell r="B170">
            <v>174980</v>
          </cell>
          <cell r="C170">
            <v>0.12859999999999999</v>
          </cell>
          <cell r="D170">
            <v>3.09E-2</v>
          </cell>
          <cell r="E170">
            <v>5.3499999999999999E-2</v>
          </cell>
          <cell r="F170">
            <v>2.47E-2</v>
          </cell>
          <cell r="G170">
            <v>1.9300000000000001E-2</v>
          </cell>
          <cell r="H170">
            <v>1.8</v>
          </cell>
          <cell r="I170">
            <v>1.8</v>
          </cell>
          <cell r="J170">
            <v>3</v>
          </cell>
        </row>
        <row r="171">
          <cell r="B171">
            <v>174937</v>
          </cell>
          <cell r="C171">
            <v>7.3000000000000001E-3</v>
          </cell>
          <cell r="D171">
            <v>7.1999999999999998E-3</v>
          </cell>
          <cell r="E171">
            <v>0</v>
          </cell>
          <cell r="F171">
            <v>0</v>
          </cell>
          <cell r="G171">
            <v>0</v>
          </cell>
          <cell r="H171">
            <v>1.8</v>
          </cell>
          <cell r="I171">
            <v>1.8</v>
          </cell>
          <cell r="J171">
            <v>3</v>
          </cell>
        </row>
        <row r="172">
          <cell r="B172">
            <v>174938</v>
          </cell>
          <cell r="C172">
            <v>1.24E-2</v>
          </cell>
          <cell r="D172">
            <v>6.7999999999999996E-3</v>
          </cell>
          <cell r="E172">
            <v>3.3E-3</v>
          </cell>
          <cell r="F172">
            <v>2.3E-3</v>
          </cell>
          <cell r="G172">
            <v>0</v>
          </cell>
          <cell r="H172">
            <v>1.8</v>
          </cell>
          <cell r="I172">
            <v>1.8</v>
          </cell>
          <cell r="J172">
            <v>3</v>
          </cell>
        </row>
        <row r="173">
          <cell r="B173">
            <v>174942</v>
          </cell>
          <cell r="C173">
            <v>3.7100000000000001E-2</v>
          </cell>
          <cell r="D173">
            <v>2.2100000000000002E-2</v>
          </cell>
          <cell r="E173">
            <v>3.5000000000000001E-3</v>
          </cell>
          <cell r="F173">
            <v>1.15E-2</v>
          </cell>
          <cell r="G173">
            <v>0</v>
          </cell>
          <cell r="H173">
            <v>1.8</v>
          </cell>
          <cell r="I173">
            <v>1.8</v>
          </cell>
          <cell r="J173">
            <v>3</v>
          </cell>
        </row>
        <row r="174">
          <cell r="B174">
            <v>174939</v>
          </cell>
          <cell r="C174">
            <v>5.6800000000000003E-2</v>
          </cell>
          <cell r="D174">
            <v>3.61E-2</v>
          </cell>
          <cell r="E174">
            <v>6.7999999999999996E-3</v>
          </cell>
          <cell r="F174">
            <v>1.38E-2</v>
          </cell>
          <cell r="G174">
            <v>0</v>
          </cell>
          <cell r="H174">
            <v>1.8</v>
          </cell>
          <cell r="I174">
            <v>1.8</v>
          </cell>
          <cell r="J174">
            <v>3</v>
          </cell>
        </row>
        <row r="175">
          <cell r="B175">
            <v>174940</v>
          </cell>
          <cell r="C175">
            <v>6.3700000000000007E-2</v>
          </cell>
          <cell r="D175">
            <v>2.8E-3</v>
          </cell>
          <cell r="E175">
            <v>2.4899999999999999E-2</v>
          </cell>
          <cell r="F175">
            <v>2.9700000000000001E-2</v>
          </cell>
          <cell r="G175">
            <v>6.1999999999999998E-3</v>
          </cell>
          <cell r="H175">
            <v>1.8</v>
          </cell>
          <cell r="I175">
            <v>1.8</v>
          </cell>
          <cell r="J175">
            <v>3</v>
          </cell>
        </row>
        <row r="176">
          <cell r="B176">
            <v>174892</v>
          </cell>
          <cell r="C176">
            <v>4.6899999999999997E-2</v>
          </cell>
          <cell r="D176">
            <v>3.15E-2</v>
          </cell>
          <cell r="E176">
            <v>0</v>
          </cell>
          <cell r="F176">
            <v>1.5299999999999999E-2</v>
          </cell>
          <cell r="G176">
            <v>0</v>
          </cell>
          <cell r="H176">
            <v>1.8</v>
          </cell>
          <cell r="I176">
            <v>1.8</v>
          </cell>
          <cell r="J176">
            <v>3</v>
          </cell>
        </row>
        <row r="177">
          <cell r="B177">
            <v>175610</v>
          </cell>
          <cell r="C177">
            <v>5.5800000000000002E-2</v>
          </cell>
          <cell r="D177">
            <v>1.2999999999999999E-2</v>
          </cell>
          <cell r="E177">
            <v>1.5E-3</v>
          </cell>
          <cell r="F177">
            <v>3.5099999999999999E-2</v>
          </cell>
          <cell r="G177">
            <v>6.1999999999999998E-3</v>
          </cell>
          <cell r="H177">
            <v>1.8</v>
          </cell>
          <cell r="I177">
            <v>1.8</v>
          </cell>
          <cell r="J177">
            <v>3</v>
          </cell>
        </row>
        <row r="178">
          <cell r="B178">
            <v>175147</v>
          </cell>
          <cell r="C178">
            <v>0.16639999999999999</v>
          </cell>
          <cell r="D178">
            <v>4.7300000000000002E-2</v>
          </cell>
          <cell r="E178">
            <v>2.64E-2</v>
          </cell>
          <cell r="F178">
            <v>8.0100000000000005E-2</v>
          </cell>
          <cell r="G178">
            <v>1.24E-2</v>
          </cell>
          <cell r="I178">
            <v>1.8</v>
          </cell>
          <cell r="J178">
            <v>3</v>
          </cell>
        </row>
        <row r="179">
          <cell r="B179">
            <v>175035</v>
          </cell>
          <cell r="C179">
            <v>0.59040000000000004</v>
          </cell>
          <cell r="D179">
            <v>0.2152</v>
          </cell>
          <cell r="E179">
            <v>0.111</v>
          </cell>
          <cell r="F179">
            <v>0.2039</v>
          </cell>
          <cell r="G179">
            <v>5.9700000000000003E-2</v>
          </cell>
          <cell r="J179">
            <v>3</v>
          </cell>
        </row>
        <row r="181">
          <cell r="B181" t="str">
            <v>Evolução FEC Conjunto Cursino</v>
          </cell>
        </row>
        <row r="182">
          <cell r="B182" t="str">
            <v>CONSUM</v>
          </cell>
          <cell r="C182" t="str">
            <v>TOTAL</v>
          </cell>
          <cell r="D182" t="str">
            <v>NPROG</v>
          </cell>
          <cell r="E182" t="str">
            <v>PROG</v>
          </cell>
          <cell r="F182" t="str">
            <v>SUBT INT</v>
          </cell>
          <cell r="G182" t="str">
            <v>SUBT EXT</v>
          </cell>
          <cell r="H182" t="str">
            <v>Padrão Mensal = 2,4</v>
          </cell>
          <cell r="I182" t="str">
            <v>Padrão Trimestral = 4,8</v>
          </cell>
          <cell r="J182" t="str">
            <v>Padrão Anual = 8</v>
          </cell>
        </row>
        <row r="183">
          <cell r="B183">
            <v>108826</v>
          </cell>
          <cell r="C183">
            <v>0.80869999999999997</v>
          </cell>
          <cell r="D183">
            <v>0.62670000000000003</v>
          </cell>
          <cell r="E183">
            <v>0.18210000000000001</v>
          </cell>
          <cell r="F183">
            <v>0</v>
          </cell>
          <cell r="G183">
            <v>0</v>
          </cell>
          <cell r="H183">
            <v>2.4</v>
          </cell>
          <cell r="I183">
            <v>4.8</v>
          </cell>
          <cell r="J183">
            <v>8</v>
          </cell>
        </row>
        <row r="184">
          <cell r="B184">
            <v>108775</v>
          </cell>
          <cell r="C184">
            <v>0.89959999999999996</v>
          </cell>
          <cell r="D184">
            <v>0.44330000000000003</v>
          </cell>
          <cell r="E184">
            <v>0.1042</v>
          </cell>
          <cell r="F184">
            <v>0.35220000000000001</v>
          </cell>
          <cell r="G184">
            <v>0</v>
          </cell>
          <cell r="H184">
            <v>2.4</v>
          </cell>
          <cell r="I184">
            <v>4.8</v>
          </cell>
          <cell r="J184">
            <v>8</v>
          </cell>
        </row>
        <row r="185">
          <cell r="B185">
            <v>108754</v>
          </cell>
          <cell r="C185">
            <v>0.37419999999999998</v>
          </cell>
          <cell r="D185">
            <v>0.34370000000000001</v>
          </cell>
          <cell r="E185">
            <v>3.0499999999999999E-2</v>
          </cell>
          <cell r="F185">
            <v>0</v>
          </cell>
          <cell r="G185">
            <v>0</v>
          </cell>
          <cell r="H185">
            <v>2.4</v>
          </cell>
          <cell r="I185">
            <v>4.8</v>
          </cell>
          <cell r="J185">
            <v>8</v>
          </cell>
        </row>
        <row r="186">
          <cell r="B186">
            <v>108785</v>
          </cell>
          <cell r="C186">
            <v>2.0825999999999998</v>
          </cell>
          <cell r="D186">
            <v>1.4137999999999999</v>
          </cell>
          <cell r="E186">
            <v>0.31690000000000002</v>
          </cell>
          <cell r="F186">
            <v>0.35220000000000001</v>
          </cell>
          <cell r="G186">
            <v>0</v>
          </cell>
          <cell r="H186">
            <v>2.4</v>
          </cell>
          <cell r="I186">
            <v>4.8</v>
          </cell>
          <cell r="J186">
            <v>8</v>
          </cell>
        </row>
        <row r="187">
          <cell r="B187">
            <v>108755</v>
          </cell>
          <cell r="C187">
            <v>1.0512999999999999</v>
          </cell>
          <cell r="D187">
            <v>0.2737</v>
          </cell>
          <cell r="E187">
            <v>1.5599999999999999E-2</v>
          </cell>
          <cell r="F187">
            <v>0.1227</v>
          </cell>
          <cell r="G187">
            <v>0.63929999999999998</v>
          </cell>
          <cell r="H187">
            <v>2.4</v>
          </cell>
          <cell r="I187">
            <v>4.8</v>
          </cell>
          <cell r="J187">
            <v>8</v>
          </cell>
        </row>
        <row r="188">
          <cell r="B188">
            <v>108755</v>
          </cell>
          <cell r="C188">
            <v>0.46450000000000002</v>
          </cell>
          <cell r="D188">
            <v>0.40620000000000001</v>
          </cell>
          <cell r="E188">
            <v>1.5800000000000002E-2</v>
          </cell>
          <cell r="F188">
            <v>0</v>
          </cell>
          <cell r="G188">
            <v>4.2500000000000003E-2</v>
          </cell>
          <cell r="H188">
            <v>2.4</v>
          </cell>
          <cell r="I188">
            <v>4.8</v>
          </cell>
          <cell r="J188">
            <v>8</v>
          </cell>
        </row>
        <row r="189">
          <cell r="B189">
            <v>109092</v>
          </cell>
          <cell r="C189">
            <v>0.39789999999999998</v>
          </cell>
          <cell r="D189">
            <v>0.3926</v>
          </cell>
          <cell r="E189">
            <v>5.3E-3</v>
          </cell>
          <cell r="F189">
            <v>0</v>
          </cell>
          <cell r="G189">
            <v>0</v>
          </cell>
          <cell r="H189">
            <v>2.4</v>
          </cell>
          <cell r="I189">
            <v>4.8</v>
          </cell>
          <cell r="J189">
            <v>8</v>
          </cell>
        </row>
        <row r="190">
          <cell r="B190">
            <v>108867</v>
          </cell>
          <cell r="C190">
            <v>1.913</v>
          </cell>
          <cell r="D190">
            <v>1.0726</v>
          </cell>
          <cell r="E190">
            <v>3.6700000000000003E-2</v>
          </cell>
          <cell r="F190">
            <v>0.1226</v>
          </cell>
          <cell r="G190">
            <v>0.68110000000000004</v>
          </cell>
          <cell r="H190">
            <v>2.4</v>
          </cell>
          <cell r="I190">
            <v>4.8</v>
          </cell>
          <cell r="J190">
            <v>8</v>
          </cell>
        </row>
        <row r="191">
          <cell r="B191">
            <v>111060</v>
          </cell>
          <cell r="C191">
            <v>0.72289999999999999</v>
          </cell>
          <cell r="D191">
            <v>0.58930000000000005</v>
          </cell>
          <cell r="E191">
            <v>1.12E-2</v>
          </cell>
          <cell r="F191">
            <v>0.12239999999999999</v>
          </cell>
          <cell r="G191">
            <v>0</v>
          </cell>
          <cell r="H191">
            <v>2.4</v>
          </cell>
          <cell r="I191">
            <v>4.8</v>
          </cell>
          <cell r="J191">
            <v>8</v>
          </cell>
        </row>
        <row r="192">
          <cell r="B192">
            <v>111171</v>
          </cell>
          <cell r="C192">
            <v>0.26929999999999998</v>
          </cell>
          <cell r="D192">
            <v>0.17630000000000001</v>
          </cell>
          <cell r="E192">
            <v>9.9000000000000008E-3</v>
          </cell>
          <cell r="F192">
            <v>8.3000000000000004E-2</v>
          </cell>
          <cell r="G192">
            <v>0</v>
          </cell>
          <cell r="H192">
            <v>2.4</v>
          </cell>
          <cell r="I192">
            <v>4.8</v>
          </cell>
          <cell r="J192">
            <v>8</v>
          </cell>
        </row>
        <row r="193">
          <cell r="B193">
            <v>111170</v>
          </cell>
          <cell r="C193">
            <v>0.44519999999999998</v>
          </cell>
          <cell r="D193">
            <v>4.2900000000000001E-2</v>
          </cell>
          <cell r="E193">
            <v>0.2049</v>
          </cell>
          <cell r="F193">
            <v>0.19739999999999999</v>
          </cell>
          <cell r="G193">
            <v>0</v>
          </cell>
          <cell r="H193">
            <v>2.4</v>
          </cell>
          <cell r="I193">
            <v>4.8</v>
          </cell>
          <cell r="J193">
            <v>8</v>
          </cell>
        </row>
        <row r="194">
          <cell r="B194">
            <v>111134</v>
          </cell>
          <cell r="C194">
            <v>1.4372</v>
          </cell>
          <cell r="D194">
            <v>0.80820000000000003</v>
          </cell>
          <cell r="E194">
            <v>0.2261</v>
          </cell>
          <cell r="F194">
            <v>0.40279999999999999</v>
          </cell>
          <cell r="G194">
            <v>0</v>
          </cell>
          <cell r="H194">
            <v>2.4</v>
          </cell>
          <cell r="I194">
            <v>4.8</v>
          </cell>
          <cell r="J194">
            <v>8</v>
          </cell>
        </row>
        <row r="195">
          <cell r="B195">
            <v>111226</v>
          </cell>
          <cell r="C195">
            <v>0.4909</v>
          </cell>
          <cell r="D195">
            <v>0.42580000000000001</v>
          </cell>
          <cell r="E195">
            <v>6.5100000000000005E-2</v>
          </cell>
          <cell r="F195">
            <v>0</v>
          </cell>
          <cell r="G195">
            <v>0</v>
          </cell>
          <cell r="H195">
            <v>2.4</v>
          </cell>
          <cell r="I195">
            <v>4.8</v>
          </cell>
          <cell r="J195">
            <v>8</v>
          </cell>
        </row>
        <row r="196">
          <cell r="B196">
            <v>111222</v>
          </cell>
          <cell r="C196">
            <v>0.15260000000000001</v>
          </cell>
          <cell r="D196">
            <v>0.13450000000000001</v>
          </cell>
          <cell r="E196">
            <v>1.8100000000000002E-2</v>
          </cell>
          <cell r="F196">
            <v>0</v>
          </cell>
          <cell r="G196">
            <v>0</v>
          </cell>
          <cell r="H196">
            <v>2.4</v>
          </cell>
          <cell r="I196">
            <v>4.8</v>
          </cell>
          <cell r="J196">
            <v>8</v>
          </cell>
        </row>
        <row r="197">
          <cell r="B197">
            <v>113851</v>
          </cell>
          <cell r="C197">
            <v>0.54920000000000002</v>
          </cell>
          <cell r="D197">
            <v>0.54179999999999995</v>
          </cell>
          <cell r="E197">
            <v>7.4000000000000003E-3</v>
          </cell>
          <cell r="F197">
            <v>0</v>
          </cell>
          <cell r="G197">
            <v>0</v>
          </cell>
          <cell r="H197">
            <v>2.4</v>
          </cell>
          <cell r="I197">
            <v>4.8</v>
          </cell>
          <cell r="J197">
            <v>8</v>
          </cell>
        </row>
        <row r="198">
          <cell r="B198">
            <v>112100</v>
          </cell>
          <cell r="C198">
            <v>1.1962999999999999</v>
          </cell>
          <cell r="D198">
            <v>1.1062000000000001</v>
          </cell>
          <cell r="E198">
            <v>9.01E-2</v>
          </cell>
          <cell r="F198">
            <v>0</v>
          </cell>
          <cell r="G198">
            <v>0</v>
          </cell>
          <cell r="I198">
            <v>4.8</v>
          </cell>
          <cell r="J198">
            <v>8</v>
          </cell>
        </row>
        <row r="199">
          <cell r="B199">
            <v>110221</v>
          </cell>
          <cell r="C199">
            <v>6.6106999999999996</v>
          </cell>
          <cell r="D199">
            <v>4.3947000000000003</v>
          </cell>
          <cell r="E199">
            <v>0.66849999999999998</v>
          </cell>
          <cell r="F199">
            <v>0.87480000000000002</v>
          </cell>
          <cell r="G199">
            <v>0.67269999999999996</v>
          </cell>
          <cell r="J199">
            <v>8</v>
          </cell>
        </row>
        <row r="201">
          <cell r="B201" t="str">
            <v>Evolução FEC Conjunto Diadema</v>
          </cell>
        </row>
        <row r="202">
          <cell r="B202" t="str">
            <v>CONSUM</v>
          </cell>
          <cell r="C202" t="str">
            <v>TOTAL</v>
          </cell>
          <cell r="D202" t="str">
            <v>NPROG</v>
          </cell>
          <cell r="E202" t="str">
            <v>PROG</v>
          </cell>
          <cell r="F202" t="str">
            <v>SUBT INT</v>
          </cell>
          <cell r="G202" t="str">
            <v>SUBT EXT</v>
          </cell>
          <cell r="H202" t="str">
            <v>Padrão Mensal = 2,1</v>
          </cell>
          <cell r="I202" t="str">
            <v>Padrão Trimestral = 4,2</v>
          </cell>
          <cell r="J202" t="str">
            <v>Padrão Anual = 7</v>
          </cell>
        </row>
        <row r="203">
          <cell r="B203">
            <v>113969</v>
          </cell>
          <cell r="C203">
            <v>0.68469999999999998</v>
          </cell>
          <cell r="D203">
            <v>0.66379999999999995</v>
          </cell>
          <cell r="E203">
            <v>2.0899999999999998E-2</v>
          </cell>
          <cell r="F203">
            <v>0</v>
          </cell>
          <cell r="G203">
            <v>0</v>
          </cell>
          <cell r="H203">
            <v>2.1</v>
          </cell>
          <cell r="I203">
            <v>4.2</v>
          </cell>
          <cell r="J203">
            <v>7</v>
          </cell>
        </row>
        <row r="204">
          <cell r="B204">
            <v>113775</v>
          </cell>
          <cell r="C204">
            <v>0.75260000000000005</v>
          </cell>
          <cell r="D204">
            <v>0.33139999999999997</v>
          </cell>
          <cell r="E204">
            <v>4.36E-2</v>
          </cell>
          <cell r="F204">
            <v>0.37759999999999999</v>
          </cell>
          <cell r="G204">
            <v>0</v>
          </cell>
          <cell r="H204">
            <v>2.1</v>
          </cell>
          <cell r="I204">
            <v>4.2</v>
          </cell>
          <cell r="J204">
            <v>7</v>
          </cell>
        </row>
        <row r="205">
          <cell r="B205">
            <v>113672</v>
          </cell>
          <cell r="C205">
            <v>1.2585</v>
          </cell>
          <cell r="D205">
            <v>0.36209999999999998</v>
          </cell>
          <cell r="E205">
            <v>6.3600000000000004E-2</v>
          </cell>
          <cell r="F205">
            <v>0</v>
          </cell>
          <cell r="G205">
            <v>0.83279999999999998</v>
          </cell>
          <cell r="H205">
            <v>2.1</v>
          </cell>
          <cell r="I205">
            <v>4.2</v>
          </cell>
          <cell r="J205">
            <v>7</v>
          </cell>
        </row>
        <row r="206">
          <cell r="B206">
            <v>113805</v>
          </cell>
          <cell r="C206">
            <v>2.6951000000000001</v>
          </cell>
          <cell r="D206">
            <v>1.3576999999999999</v>
          </cell>
          <cell r="E206">
            <v>0.128</v>
          </cell>
          <cell r="F206">
            <v>0.3775</v>
          </cell>
          <cell r="G206">
            <v>0.83179999999999998</v>
          </cell>
          <cell r="H206">
            <v>2.1</v>
          </cell>
          <cell r="I206">
            <v>4.2</v>
          </cell>
          <cell r="J206">
            <v>7</v>
          </cell>
        </row>
        <row r="207">
          <cell r="B207">
            <v>113687</v>
          </cell>
          <cell r="C207">
            <v>0.5494</v>
          </cell>
          <cell r="D207">
            <v>0.1229</v>
          </cell>
          <cell r="E207">
            <v>2.8899999999999999E-2</v>
          </cell>
          <cell r="F207">
            <v>0</v>
          </cell>
          <cell r="G207">
            <v>0.39750000000000002</v>
          </cell>
          <cell r="H207">
            <v>2.1</v>
          </cell>
          <cell r="I207">
            <v>4.2</v>
          </cell>
          <cell r="J207">
            <v>7</v>
          </cell>
        </row>
        <row r="208">
          <cell r="B208">
            <v>113693</v>
          </cell>
          <cell r="C208">
            <v>0.77290000000000003</v>
          </cell>
          <cell r="D208">
            <v>0.18790000000000001</v>
          </cell>
          <cell r="E208">
            <v>2.0400000000000001E-2</v>
          </cell>
          <cell r="F208">
            <v>0</v>
          </cell>
          <cell r="G208">
            <v>0.56459999999999999</v>
          </cell>
          <cell r="H208">
            <v>2.1</v>
          </cell>
          <cell r="I208">
            <v>4.2</v>
          </cell>
          <cell r="J208">
            <v>7</v>
          </cell>
        </row>
        <row r="209">
          <cell r="B209">
            <v>113604</v>
          </cell>
          <cell r="C209">
            <v>0.34129999999999999</v>
          </cell>
          <cell r="D209">
            <v>0.28029999999999999</v>
          </cell>
          <cell r="E209">
            <v>1.2699999999999999E-2</v>
          </cell>
          <cell r="F209">
            <v>4.8300000000000003E-2</v>
          </cell>
          <cell r="G209">
            <v>0</v>
          </cell>
          <cell r="H209">
            <v>2.1</v>
          </cell>
          <cell r="I209">
            <v>4.2</v>
          </cell>
          <cell r="J209">
            <v>7</v>
          </cell>
        </row>
        <row r="210">
          <cell r="B210">
            <v>113661</v>
          </cell>
          <cell r="C210">
            <v>1.6637999999999999</v>
          </cell>
          <cell r="D210">
            <v>0.59099999999999997</v>
          </cell>
          <cell r="E210">
            <v>6.2E-2</v>
          </cell>
          <cell r="F210">
            <v>4.8300000000000003E-2</v>
          </cell>
          <cell r="G210">
            <v>0.96230000000000004</v>
          </cell>
          <cell r="H210">
            <v>2.1</v>
          </cell>
          <cell r="I210">
            <v>4.2</v>
          </cell>
          <cell r="J210">
            <v>7</v>
          </cell>
        </row>
        <row r="211">
          <cell r="B211">
            <v>116592</v>
          </cell>
          <cell r="C211">
            <v>0.73050000000000004</v>
          </cell>
          <cell r="D211">
            <v>0.6048</v>
          </cell>
          <cell r="E211">
            <v>4.4200000000000003E-2</v>
          </cell>
          <cell r="F211">
            <v>8.1500000000000003E-2</v>
          </cell>
          <cell r="G211">
            <v>0</v>
          </cell>
          <cell r="H211">
            <v>2.1</v>
          </cell>
          <cell r="I211">
            <v>4.2</v>
          </cell>
          <cell r="J211">
            <v>7</v>
          </cell>
        </row>
        <row r="212">
          <cell r="B212">
            <v>116239</v>
          </cell>
          <cell r="C212">
            <v>0.1774</v>
          </cell>
          <cell r="D212">
            <v>0.15840000000000001</v>
          </cell>
          <cell r="E212">
            <v>1.9E-2</v>
          </cell>
          <cell r="F212">
            <v>0</v>
          </cell>
          <cell r="G212">
            <v>0</v>
          </cell>
          <cell r="H212">
            <v>2.1</v>
          </cell>
          <cell r="I212">
            <v>4.2</v>
          </cell>
          <cell r="J212">
            <v>7</v>
          </cell>
        </row>
        <row r="213">
          <cell r="B213">
            <v>116365</v>
          </cell>
          <cell r="C213">
            <v>0.2326</v>
          </cell>
          <cell r="D213">
            <v>0.2039</v>
          </cell>
          <cell r="E213">
            <v>2.87E-2</v>
          </cell>
          <cell r="F213">
            <v>0</v>
          </cell>
          <cell r="G213">
            <v>0</v>
          </cell>
          <cell r="H213">
            <v>2.1</v>
          </cell>
          <cell r="I213">
            <v>4.2</v>
          </cell>
          <cell r="J213">
            <v>7</v>
          </cell>
        </row>
        <row r="214">
          <cell r="B214">
            <v>116399</v>
          </cell>
          <cell r="C214">
            <v>1.1414</v>
          </cell>
          <cell r="D214">
            <v>0.96779999999999999</v>
          </cell>
          <cell r="E214">
            <v>9.1899999999999996E-2</v>
          </cell>
          <cell r="F214">
            <v>8.1600000000000006E-2</v>
          </cell>
          <cell r="G214">
            <v>0</v>
          </cell>
          <cell r="H214">
            <v>2.1</v>
          </cell>
          <cell r="I214">
            <v>4.2</v>
          </cell>
          <cell r="J214">
            <v>7</v>
          </cell>
        </row>
        <row r="215">
          <cell r="B215">
            <v>116559</v>
          </cell>
          <cell r="C215">
            <v>0.68479999999999996</v>
          </cell>
          <cell r="D215">
            <v>0.21010000000000001</v>
          </cell>
          <cell r="E215">
            <v>3.1600000000000003E-2</v>
          </cell>
          <cell r="F215">
            <v>6.7999999999999996E-3</v>
          </cell>
          <cell r="G215">
            <v>0.43619999999999998</v>
          </cell>
          <cell r="H215">
            <v>2.1</v>
          </cell>
          <cell r="I215">
            <v>4.2</v>
          </cell>
          <cell r="J215">
            <v>7</v>
          </cell>
        </row>
        <row r="216">
          <cell r="B216">
            <v>116463</v>
          </cell>
          <cell r="C216">
            <v>0.53310000000000002</v>
          </cell>
          <cell r="D216">
            <v>0.35289999999999999</v>
          </cell>
          <cell r="E216">
            <v>1.38E-2</v>
          </cell>
          <cell r="F216">
            <v>0.16639999999999999</v>
          </cell>
          <cell r="G216">
            <v>0</v>
          </cell>
          <cell r="H216">
            <v>2.1</v>
          </cell>
          <cell r="I216">
            <v>4.2</v>
          </cell>
          <cell r="J216">
            <v>7</v>
          </cell>
        </row>
        <row r="217">
          <cell r="B217">
            <v>119044</v>
          </cell>
          <cell r="C217">
            <v>0.67530000000000001</v>
          </cell>
          <cell r="D217">
            <v>0.66600000000000004</v>
          </cell>
          <cell r="E217">
            <v>9.4000000000000004E-3</v>
          </cell>
          <cell r="F217">
            <v>0</v>
          </cell>
          <cell r="G217">
            <v>0</v>
          </cell>
          <cell r="H217">
            <v>2.1</v>
          </cell>
          <cell r="I217">
            <v>4.2</v>
          </cell>
          <cell r="J217">
            <v>7</v>
          </cell>
        </row>
        <row r="218">
          <cell r="B218">
            <v>117355</v>
          </cell>
          <cell r="C218">
            <v>1.8942000000000001</v>
          </cell>
          <cell r="D218">
            <v>1.2344999999999999</v>
          </cell>
          <cell r="E218">
            <v>5.4600000000000003E-2</v>
          </cell>
          <cell r="F218">
            <v>0.1719</v>
          </cell>
          <cell r="G218">
            <v>0.43319999999999997</v>
          </cell>
          <cell r="I218">
            <v>4.2</v>
          </cell>
          <cell r="J218">
            <v>7</v>
          </cell>
        </row>
        <row r="219">
          <cell r="B219">
            <v>115305</v>
          </cell>
          <cell r="C219">
            <v>7.3802000000000003</v>
          </cell>
          <cell r="D219">
            <v>4.1561000000000003</v>
          </cell>
          <cell r="E219">
            <v>0.33589999999999998</v>
          </cell>
          <cell r="F219">
            <v>0.67749999999999999</v>
          </cell>
          <cell r="G219">
            <v>2.2105999999999999</v>
          </cell>
          <cell r="J219">
            <v>7</v>
          </cell>
        </row>
        <row r="221">
          <cell r="B221" t="str">
            <v>Evolução FEC Conjunto Embu</v>
          </cell>
        </row>
        <row r="222">
          <cell r="B222" t="str">
            <v>CONSUM</v>
          </cell>
          <cell r="C222" t="str">
            <v>TOTAL</v>
          </cell>
          <cell r="D222" t="str">
            <v>NPROG</v>
          </cell>
          <cell r="E222" t="str">
            <v>PROG</v>
          </cell>
          <cell r="F222" t="str">
            <v>SUBT INT</v>
          </cell>
          <cell r="G222" t="str">
            <v>SUBT EXT</v>
          </cell>
          <cell r="H222" t="str">
            <v>Padrão Mensal = 5,7</v>
          </cell>
          <cell r="I222" t="str">
            <v>Padrão Trimestral = 11,4</v>
          </cell>
          <cell r="J222" t="str">
            <v>Padrão Anual = 19</v>
          </cell>
        </row>
        <row r="223">
          <cell r="B223">
            <v>55676</v>
          </cell>
          <cell r="C223">
            <v>1.1777</v>
          </cell>
          <cell r="D223">
            <v>1.115</v>
          </cell>
          <cell r="E223">
            <v>6.2799999999999995E-2</v>
          </cell>
          <cell r="F223">
            <v>0</v>
          </cell>
          <cell r="G223">
            <v>0</v>
          </cell>
          <cell r="H223">
            <v>5.7</v>
          </cell>
          <cell r="I223">
            <v>11.4</v>
          </cell>
          <cell r="J223">
            <v>19</v>
          </cell>
        </row>
        <row r="224">
          <cell r="B224">
            <v>55679</v>
          </cell>
          <cell r="C224">
            <v>1.9361999999999999</v>
          </cell>
          <cell r="D224">
            <v>1.7745</v>
          </cell>
          <cell r="E224">
            <v>9.69E-2</v>
          </cell>
          <cell r="F224">
            <v>6.4699999999999994E-2</v>
          </cell>
          <cell r="G224">
            <v>0</v>
          </cell>
          <cell r="H224">
            <v>5.7</v>
          </cell>
          <cell r="I224">
            <v>11.4</v>
          </cell>
          <cell r="J224">
            <v>19</v>
          </cell>
        </row>
        <row r="225">
          <cell r="B225">
            <v>55663</v>
          </cell>
          <cell r="C225">
            <v>2.1166</v>
          </cell>
          <cell r="D225">
            <v>0.70609999999999995</v>
          </cell>
          <cell r="E225">
            <v>0.5736</v>
          </cell>
          <cell r="F225">
            <v>0</v>
          </cell>
          <cell r="G225">
            <v>0.83679999999999999</v>
          </cell>
          <cell r="H225">
            <v>5.7</v>
          </cell>
          <cell r="I225">
            <v>11.4</v>
          </cell>
          <cell r="J225">
            <v>19</v>
          </cell>
        </row>
        <row r="226">
          <cell r="B226">
            <v>55673</v>
          </cell>
          <cell r="C226">
            <v>5.2304000000000004</v>
          </cell>
          <cell r="D226">
            <v>3.5956999999999999</v>
          </cell>
          <cell r="E226">
            <v>0.73319999999999996</v>
          </cell>
          <cell r="F226">
            <v>6.4699999999999994E-2</v>
          </cell>
          <cell r="G226">
            <v>0.83660000000000001</v>
          </cell>
          <cell r="H226">
            <v>5.7</v>
          </cell>
          <cell r="I226">
            <v>11.4</v>
          </cell>
          <cell r="J226">
            <v>19</v>
          </cell>
        </row>
        <row r="227">
          <cell r="B227">
            <v>57650</v>
          </cell>
          <cell r="C227">
            <v>0.37480000000000002</v>
          </cell>
          <cell r="D227">
            <v>0.2555</v>
          </cell>
          <cell r="E227">
            <v>0.1193</v>
          </cell>
          <cell r="F227">
            <v>0</v>
          </cell>
          <cell r="G227">
            <v>0</v>
          </cell>
          <cell r="H227">
            <v>5.7</v>
          </cell>
          <cell r="I227">
            <v>11.4</v>
          </cell>
          <cell r="J227">
            <v>19</v>
          </cell>
        </row>
        <row r="228">
          <cell r="B228">
            <v>57577</v>
          </cell>
          <cell r="C228">
            <v>1.1292</v>
          </cell>
          <cell r="D228">
            <v>0.31490000000000001</v>
          </cell>
          <cell r="E228">
            <v>8.3099999999999993E-2</v>
          </cell>
          <cell r="F228">
            <v>0.73109999999999997</v>
          </cell>
          <cell r="G228">
            <v>0</v>
          </cell>
          <cell r="H228">
            <v>5.7</v>
          </cell>
          <cell r="I228">
            <v>11.4</v>
          </cell>
          <cell r="J228">
            <v>19</v>
          </cell>
        </row>
        <row r="229">
          <cell r="B229">
            <v>57559</v>
          </cell>
          <cell r="C229">
            <v>0.34760000000000002</v>
          </cell>
          <cell r="D229">
            <v>0.312</v>
          </cell>
          <cell r="E229">
            <v>3.5700000000000003E-2</v>
          </cell>
          <cell r="F229">
            <v>0</v>
          </cell>
          <cell r="G229">
            <v>0</v>
          </cell>
          <cell r="H229">
            <v>5.7</v>
          </cell>
          <cell r="I229">
            <v>11.4</v>
          </cell>
          <cell r="J229">
            <v>19</v>
          </cell>
        </row>
        <row r="230">
          <cell r="B230">
            <v>57595</v>
          </cell>
          <cell r="C230">
            <v>1.8513999999999999</v>
          </cell>
          <cell r="D230">
            <v>0.88239999999999996</v>
          </cell>
          <cell r="E230">
            <v>0.2382</v>
          </cell>
          <cell r="F230">
            <v>0.73089999999999999</v>
          </cell>
          <cell r="G230">
            <v>0</v>
          </cell>
          <cell r="H230">
            <v>5.7</v>
          </cell>
          <cell r="I230">
            <v>11.4</v>
          </cell>
          <cell r="J230">
            <v>19</v>
          </cell>
        </row>
        <row r="231">
          <cell r="B231">
            <v>57890</v>
          </cell>
          <cell r="C231">
            <v>0.57479999999999998</v>
          </cell>
          <cell r="D231">
            <v>0.55910000000000004</v>
          </cell>
          <cell r="E231">
            <v>1.54E-2</v>
          </cell>
          <cell r="F231">
            <v>2.9999999999999997E-4</v>
          </cell>
          <cell r="G231">
            <v>0</v>
          </cell>
          <cell r="H231">
            <v>5.7</v>
          </cell>
          <cell r="I231">
            <v>11.4</v>
          </cell>
          <cell r="J231">
            <v>19</v>
          </cell>
        </row>
        <row r="232">
          <cell r="B232">
            <v>57883</v>
          </cell>
          <cell r="C232">
            <v>0.29239999999999999</v>
          </cell>
          <cell r="D232">
            <v>0.2286</v>
          </cell>
          <cell r="E232">
            <v>1.23E-2</v>
          </cell>
          <cell r="F232">
            <v>5.1499999999999997E-2</v>
          </cell>
          <cell r="G232">
            <v>0</v>
          </cell>
          <cell r="H232">
            <v>5.7</v>
          </cell>
          <cell r="I232">
            <v>11.4</v>
          </cell>
          <cell r="J232">
            <v>19</v>
          </cell>
        </row>
        <row r="233">
          <cell r="B233">
            <v>57880</v>
          </cell>
          <cell r="C233">
            <v>0.2636</v>
          </cell>
          <cell r="D233">
            <v>0.26200000000000001</v>
          </cell>
          <cell r="E233">
            <v>1.6000000000000001E-3</v>
          </cell>
          <cell r="F233">
            <v>0</v>
          </cell>
          <cell r="G233">
            <v>0</v>
          </cell>
          <cell r="H233">
            <v>5.7</v>
          </cell>
          <cell r="I233">
            <v>11.4</v>
          </cell>
          <cell r="J233">
            <v>19</v>
          </cell>
        </row>
        <row r="234">
          <cell r="B234">
            <v>57884</v>
          </cell>
          <cell r="C234">
            <v>1.1308</v>
          </cell>
          <cell r="D234">
            <v>1.0497000000000001</v>
          </cell>
          <cell r="E234">
            <v>2.93E-2</v>
          </cell>
          <cell r="F234">
            <v>5.1799999999999999E-2</v>
          </cell>
          <cell r="G234">
            <v>0</v>
          </cell>
          <cell r="H234">
            <v>5.7</v>
          </cell>
          <cell r="I234">
            <v>11.4</v>
          </cell>
          <cell r="J234">
            <v>19</v>
          </cell>
        </row>
        <row r="235">
          <cell r="B235">
            <v>57944</v>
          </cell>
          <cell r="C235">
            <v>1.8302</v>
          </cell>
          <cell r="D235">
            <v>0.72299999999999998</v>
          </cell>
          <cell r="E235">
            <v>7.0000000000000001E-3</v>
          </cell>
          <cell r="F235">
            <v>0.26500000000000001</v>
          </cell>
          <cell r="G235">
            <v>0.83520000000000005</v>
          </cell>
          <cell r="H235">
            <v>5.7</v>
          </cell>
          <cell r="I235">
            <v>11.4</v>
          </cell>
          <cell r="J235">
            <v>19</v>
          </cell>
        </row>
        <row r="236">
          <cell r="B236">
            <v>57944</v>
          </cell>
          <cell r="C236">
            <v>0.27410000000000001</v>
          </cell>
          <cell r="D236">
            <v>0.22600000000000001</v>
          </cell>
          <cell r="E236">
            <v>3.7699999999999997E-2</v>
          </cell>
          <cell r="F236">
            <v>1.04E-2</v>
          </cell>
          <cell r="G236">
            <v>0</v>
          </cell>
          <cell r="H236">
            <v>5.7</v>
          </cell>
          <cell r="I236">
            <v>11.4</v>
          </cell>
          <cell r="J236">
            <v>19</v>
          </cell>
        </row>
        <row r="237">
          <cell r="B237">
            <v>58677</v>
          </cell>
          <cell r="C237">
            <v>1.1402000000000001</v>
          </cell>
          <cell r="D237">
            <v>1.1119000000000001</v>
          </cell>
          <cell r="E237">
            <v>2.8299999999999999E-2</v>
          </cell>
          <cell r="F237">
            <v>0</v>
          </cell>
          <cell r="G237">
            <v>0</v>
          </cell>
          <cell r="H237">
            <v>5.7</v>
          </cell>
          <cell r="I237">
            <v>11.4</v>
          </cell>
          <cell r="J237">
            <v>19</v>
          </cell>
        </row>
        <row r="238">
          <cell r="B238">
            <v>58188</v>
          </cell>
          <cell r="C238">
            <v>3.2452999999999999</v>
          </cell>
          <cell r="D238">
            <v>2.0663</v>
          </cell>
          <cell r="E238">
            <v>7.3099999999999998E-2</v>
          </cell>
          <cell r="F238">
            <v>0.2742</v>
          </cell>
          <cell r="G238">
            <v>0.83169999999999999</v>
          </cell>
          <cell r="I238">
            <v>11.4</v>
          </cell>
          <cell r="J238">
            <v>19</v>
          </cell>
        </row>
        <row r="239">
          <cell r="B239">
            <v>57335</v>
          </cell>
          <cell r="C239">
            <v>11.373799999999999</v>
          </cell>
          <cell r="D239">
            <v>7.5346000000000002</v>
          </cell>
          <cell r="E239">
            <v>1.0548999999999999</v>
          </cell>
          <cell r="F239">
            <v>1.1275999999999999</v>
          </cell>
          <cell r="G239">
            <v>1.6565000000000001</v>
          </cell>
          <cell r="J239">
            <v>19</v>
          </cell>
        </row>
        <row r="241">
          <cell r="B241" t="str">
            <v>Evolução FEC Conjunto Embu Guaçu</v>
          </cell>
        </row>
        <row r="242">
          <cell r="B242" t="str">
            <v>CONSUM</v>
          </cell>
          <cell r="C242" t="str">
            <v>TOTAL</v>
          </cell>
          <cell r="D242" t="str">
            <v>NPROG</v>
          </cell>
          <cell r="E242" t="str">
            <v>PROG</v>
          </cell>
          <cell r="F242" t="str">
            <v>SUBT INT</v>
          </cell>
          <cell r="G242" t="str">
            <v>SUBT EXT</v>
          </cell>
          <cell r="H242" t="str">
            <v>Padrão Mensal = 5,4</v>
          </cell>
          <cell r="I242" t="str">
            <v>Padrão Trimestral = 10,8</v>
          </cell>
          <cell r="J242" t="str">
            <v>Padrão Anual = 18</v>
          </cell>
        </row>
        <row r="243">
          <cell r="B243">
            <v>9575</v>
          </cell>
          <cell r="C243">
            <v>0.87719999999999998</v>
          </cell>
          <cell r="D243">
            <v>0.82579999999999998</v>
          </cell>
          <cell r="E243">
            <v>5.1400000000000001E-2</v>
          </cell>
          <cell r="F243">
            <v>0</v>
          </cell>
          <cell r="G243">
            <v>0</v>
          </cell>
          <cell r="H243">
            <v>5.4</v>
          </cell>
          <cell r="I243">
            <v>10.8</v>
          </cell>
          <cell r="J243">
            <v>18</v>
          </cell>
        </row>
        <row r="244">
          <cell r="B244">
            <v>9577</v>
          </cell>
          <cell r="C244">
            <v>0.46639999999999998</v>
          </cell>
          <cell r="D244">
            <v>0.4647</v>
          </cell>
          <cell r="E244">
            <v>1.8E-3</v>
          </cell>
          <cell r="F244">
            <v>0</v>
          </cell>
          <cell r="G244">
            <v>0</v>
          </cell>
          <cell r="H244">
            <v>5.4</v>
          </cell>
          <cell r="I244">
            <v>10.8</v>
          </cell>
          <cell r="J244">
            <v>18</v>
          </cell>
        </row>
        <row r="245">
          <cell r="B245">
            <v>9573</v>
          </cell>
          <cell r="C245">
            <v>0.86</v>
          </cell>
          <cell r="D245">
            <v>0.59670000000000001</v>
          </cell>
          <cell r="E245">
            <v>5.3400000000000003E-2</v>
          </cell>
          <cell r="F245">
            <v>0.21</v>
          </cell>
          <cell r="G245">
            <v>0</v>
          </cell>
          <cell r="H245">
            <v>5.4</v>
          </cell>
          <cell r="I245">
            <v>10.8</v>
          </cell>
          <cell r="J245">
            <v>18</v>
          </cell>
        </row>
        <row r="246">
          <cell r="B246">
            <v>9575</v>
          </cell>
          <cell r="C246">
            <v>2.2035</v>
          </cell>
          <cell r="D246">
            <v>1.8872</v>
          </cell>
          <cell r="E246">
            <v>0.1066</v>
          </cell>
          <cell r="F246">
            <v>0.21</v>
          </cell>
          <cell r="G246">
            <v>0</v>
          </cell>
          <cell r="H246">
            <v>5.4</v>
          </cell>
          <cell r="I246">
            <v>10.8</v>
          </cell>
          <cell r="J246">
            <v>18</v>
          </cell>
        </row>
        <row r="247">
          <cell r="B247">
            <v>13710</v>
          </cell>
          <cell r="C247">
            <v>0.94979999999999998</v>
          </cell>
          <cell r="D247">
            <v>0.9395</v>
          </cell>
          <cell r="E247">
            <v>1.04E-2</v>
          </cell>
          <cell r="F247">
            <v>0</v>
          </cell>
          <cell r="G247">
            <v>0</v>
          </cell>
          <cell r="H247">
            <v>5.4</v>
          </cell>
          <cell r="I247">
            <v>10.8</v>
          </cell>
          <cell r="J247">
            <v>18</v>
          </cell>
        </row>
        <row r="248">
          <cell r="B248">
            <v>13823</v>
          </cell>
          <cell r="C248">
            <v>0.77470000000000006</v>
          </cell>
          <cell r="D248">
            <v>0.76049999999999995</v>
          </cell>
          <cell r="E248">
            <v>1.4200000000000001E-2</v>
          </cell>
          <cell r="F248">
            <v>0</v>
          </cell>
          <cell r="G248">
            <v>0</v>
          </cell>
          <cell r="H248">
            <v>5.4</v>
          </cell>
          <cell r="I248">
            <v>10.8</v>
          </cell>
          <cell r="J248">
            <v>18</v>
          </cell>
        </row>
        <row r="249">
          <cell r="B249">
            <v>13816</v>
          </cell>
          <cell r="C249">
            <v>0.3674</v>
          </cell>
          <cell r="D249">
            <v>0.36359999999999998</v>
          </cell>
          <cell r="E249">
            <v>3.8E-3</v>
          </cell>
          <cell r="F249">
            <v>0</v>
          </cell>
          <cell r="G249">
            <v>0</v>
          </cell>
          <cell r="H249">
            <v>5.4</v>
          </cell>
          <cell r="I249">
            <v>10.8</v>
          </cell>
          <cell r="J249">
            <v>18</v>
          </cell>
        </row>
        <row r="250">
          <cell r="B250">
            <v>13783</v>
          </cell>
          <cell r="C250">
            <v>2.09</v>
          </cell>
          <cell r="D250">
            <v>2.0617000000000001</v>
          </cell>
          <cell r="E250">
            <v>2.8400000000000002E-2</v>
          </cell>
          <cell r="F250">
            <v>0</v>
          </cell>
          <cell r="G250">
            <v>0</v>
          </cell>
          <cell r="H250">
            <v>5.4</v>
          </cell>
          <cell r="I250">
            <v>10.8</v>
          </cell>
          <cell r="J250">
            <v>18</v>
          </cell>
        </row>
        <row r="251">
          <cell r="B251">
            <v>13961</v>
          </cell>
          <cell r="C251">
            <v>1.2040999999999999</v>
          </cell>
          <cell r="D251">
            <v>1.1994</v>
          </cell>
          <cell r="E251">
            <v>4.7000000000000002E-3</v>
          </cell>
          <cell r="F251">
            <v>0</v>
          </cell>
          <cell r="G251">
            <v>0</v>
          </cell>
          <cell r="H251">
            <v>5.4</v>
          </cell>
          <cell r="I251">
            <v>10.8</v>
          </cell>
          <cell r="J251">
            <v>18</v>
          </cell>
        </row>
        <row r="252">
          <cell r="B252">
            <v>13963</v>
          </cell>
          <cell r="C252">
            <v>0.79279999999999995</v>
          </cell>
          <cell r="D252">
            <v>0.78979999999999995</v>
          </cell>
          <cell r="E252">
            <v>3.0000000000000001E-3</v>
          </cell>
          <cell r="F252">
            <v>0</v>
          </cell>
          <cell r="G252">
            <v>0</v>
          </cell>
          <cell r="H252">
            <v>5.4</v>
          </cell>
          <cell r="I252">
            <v>10.8</v>
          </cell>
          <cell r="J252">
            <v>18</v>
          </cell>
        </row>
        <row r="253">
          <cell r="B253">
            <v>13957</v>
          </cell>
          <cell r="C253">
            <v>1.2154</v>
          </cell>
          <cell r="D253">
            <v>1.208</v>
          </cell>
          <cell r="E253">
            <v>7.4000000000000003E-3</v>
          </cell>
          <cell r="F253">
            <v>0</v>
          </cell>
          <cell r="G253">
            <v>0</v>
          </cell>
          <cell r="H253">
            <v>5.4</v>
          </cell>
          <cell r="I253">
            <v>10.8</v>
          </cell>
          <cell r="J253">
            <v>18</v>
          </cell>
        </row>
        <row r="254">
          <cell r="B254">
            <v>13960</v>
          </cell>
          <cell r="C254">
            <v>3.2122999999999999</v>
          </cell>
          <cell r="D254">
            <v>3.1972</v>
          </cell>
          <cell r="E254">
            <v>1.5100000000000001E-2</v>
          </cell>
          <cell r="F254">
            <v>0</v>
          </cell>
          <cell r="G254">
            <v>0</v>
          </cell>
          <cell r="H254">
            <v>5.4</v>
          </cell>
          <cell r="I254">
            <v>10.8</v>
          </cell>
          <cell r="J254">
            <v>18</v>
          </cell>
        </row>
        <row r="255">
          <cell r="B255">
            <v>13965</v>
          </cell>
          <cell r="C255">
            <v>2.4500000000000002</v>
          </cell>
          <cell r="D255">
            <v>2.4430000000000001</v>
          </cell>
          <cell r="E255">
            <v>7.0000000000000001E-3</v>
          </cell>
          <cell r="F255">
            <v>0</v>
          </cell>
          <cell r="G255">
            <v>0</v>
          </cell>
          <cell r="H255">
            <v>5.4</v>
          </cell>
          <cell r="I255">
            <v>10.8</v>
          </cell>
          <cell r="J255">
            <v>18</v>
          </cell>
        </row>
        <row r="256">
          <cell r="B256">
            <v>13937</v>
          </cell>
          <cell r="C256">
            <v>2.3515999999999999</v>
          </cell>
          <cell r="D256">
            <v>1.3385</v>
          </cell>
          <cell r="E256">
            <v>2.0500000000000001E-2</v>
          </cell>
          <cell r="F256">
            <v>0.28489999999999999</v>
          </cell>
          <cell r="G256">
            <v>0.70779999999999998</v>
          </cell>
          <cell r="H256">
            <v>5.4</v>
          </cell>
          <cell r="I256">
            <v>10.8</v>
          </cell>
          <cell r="J256">
            <v>18</v>
          </cell>
        </row>
        <row r="257">
          <cell r="B257">
            <v>14036</v>
          </cell>
          <cell r="C257">
            <v>2.5590999999999999</v>
          </cell>
          <cell r="D257">
            <v>1.4032</v>
          </cell>
          <cell r="E257">
            <v>1.3100000000000001E-2</v>
          </cell>
          <cell r="F257">
            <v>0.85709999999999997</v>
          </cell>
          <cell r="G257">
            <v>0.28570000000000001</v>
          </cell>
          <cell r="H257">
            <v>5.4</v>
          </cell>
          <cell r="I257">
            <v>10.8</v>
          </cell>
          <cell r="J257">
            <v>18</v>
          </cell>
        </row>
        <row r="258">
          <cell r="B258">
            <v>13979</v>
          </cell>
          <cell r="C258">
            <v>7.3616000000000001</v>
          </cell>
          <cell r="D258">
            <v>5.1840000000000002</v>
          </cell>
          <cell r="E258">
            <v>4.0599999999999997E-2</v>
          </cell>
          <cell r="F258">
            <v>1.1446000000000001</v>
          </cell>
          <cell r="G258">
            <v>0.99250000000000005</v>
          </cell>
          <cell r="I258">
            <v>10.8</v>
          </cell>
          <cell r="J258">
            <v>18</v>
          </cell>
        </row>
        <row r="259">
          <cell r="B259">
            <v>12824</v>
          </cell>
          <cell r="C259">
            <v>15.413</v>
          </cell>
          <cell r="D259">
            <v>12.7562</v>
          </cell>
          <cell r="E259">
            <v>0.17080000000000001</v>
          </cell>
          <cell r="F259">
            <v>1.4045000000000001</v>
          </cell>
          <cell r="G259">
            <v>1.0819000000000001</v>
          </cell>
          <cell r="J259">
            <v>18</v>
          </cell>
        </row>
        <row r="261">
          <cell r="B261" t="str">
            <v>Evolução FEC Conjunto Ermelino Matarazzo</v>
          </cell>
        </row>
        <row r="262">
          <cell r="B262" t="str">
            <v>CONSUM</v>
          </cell>
          <cell r="C262" t="str">
            <v>TOTAL</v>
          </cell>
          <cell r="D262" t="str">
            <v>NPROG</v>
          </cell>
          <cell r="E262" t="str">
            <v>PROG</v>
          </cell>
          <cell r="F262" t="str">
            <v>SUBT INT</v>
          </cell>
          <cell r="G262" t="str">
            <v>SUBT EXT</v>
          </cell>
          <cell r="H262" t="str">
            <v>Padrão Mensal = 3,3</v>
          </cell>
          <cell r="I262" t="str">
            <v>Padrão Trimestral = 6,6</v>
          </cell>
          <cell r="J262" t="str">
            <v>Padrão Anual = 11</v>
          </cell>
        </row>
        <row r="263">
          <cell r="B263">
            <v>81780</v>
          </cell>
          <cell r="C263">
            <v>0.70960000000000001</v>
          </cell>
          <cell r="D263">
            <v>0.68479999999999996</v>
          </cell>
          <cell r="E263">
            <v>2.4799999999999999E-2</v>
          </cell>
          <cell r="F263">
            <v>0</v>
          </cell>
          <cell r="G263">
            <v>0</v>
          </cell>
          <cell r="H263">
            <v>3.3</v>
          </cell>
          <cell r="I263">
            <v>6.6</v>
          </cell>
          <cell r="J263">
            <v>11</v>
          </cell>
        </row>
        <row r="264">
          <cell r="B264">
            <v>81780</v>
          </cell>
          <cell r="C264">
            <v>1.1868000000000001</v>
          </cell>
          <cell r="D264">
            <v>0.33289999999999997</v>
          </cell>
          <cell r="E264">
            <v>1.6199999999999999E-2</v>
          </cell>
          <cell r="F264">
            <v>0.83409999999999995</v>
          </cell>
          <cell r="G264">
            <v>3.7000000000000002E-3</v>
          </cell>
          <cell r="H264">
            <v>3.3</v>
          </cell>
          <cell r="I264">
            <v>6.6</v>
          </cell>
          <cell r="J264">
            <v>11</v>
          </cell>
        </row>
        <row r="265">
          <cell r="B265">
            <v>81770</v>
          </cell>
          <cell r="C265">
            <v>0.29749999999999999</v>
          </cell>
          <cell r="D265">
            <v>0.1173</v>
          </cell>
          <cell r="E265">
            <v>1.7999999999999999E-2</v>
          </cell>
          <cell r="F265">
            <v>0</v>
          </cell>
          <cell r="G265">
            <v>0.16220000000000001</v>
          </cell>
          <cell r="H265">
            <v>3.3</v>
          </cell>
          <cell r="I265">
            <v>6.6</v>
          </cell>
          <cell r="J265">
            <v>11</v>
          </cell>
        </row>
        <row r="266">
          <cell r="B266">
            <v>81777</v>
          </cell>
          <cell r="C266">
            <v>2.1939000000000002</v>
          </cell>
          <cell r="D266">
            <v>1.135</v>
          </cell>
          <cell r="E266">
            <v>5.8999999999999997E-2</v>
          </cell>
          <cell r="F266">
            <v>0.83409999999999995</v>
          </cell>
          <cell r="G266">
            <v>0.16589999999999999</v>
          </cell>
          <cell r="H266">
            <v>3.3</v>
          </cell>
          <cell r="I266">
            <v>6.6</v>
          </cell>
          <cell r="J266">
            <v>11</v>
          </cell>
        </row>
        <row r="267">
          <cell r="B267">
            <v>81764</v>
          </cell>
          <cell r="C267">
            <v>0.16170000000000001</v>
          </cell>
          <cell r="D267">
            <v>0.13</v>
          </cell>
          <cell r="E267">
            <v>3.1699999999999999E-2</v>
          </cell>
          <cell r="F267">
            <v>0</v>
          </cell>
          <cell r="G267">
            <v>0</v>
          </cell>
          <cell r="H267">
            <v>3.3</v>
          </cell>
          <cell r="I267">
            <v>6.6</v>
          </cell>
          <cell r="J267">
            <v>11</v>
          </cell>
        </row>
        <row r="268">
          <cell r="B268">
            <v>81764</v>
          </cell>
          <cell r="C268">
            <v>0.3463</v>
          </cell>
          <cell r="D268">
            <v>0.25269999999999998</v>
          </cell>
          <cell r="E268">
            <v>0.09</v>
          </cell>
          <cell r="F268">
            <v>3.5999999999999999E-3</v>
          </cell>
          <cell r="G268">
            <v>0</v>
          </cell>
          <cell r="H268">
            <v>3.3</v>
          </cell>
          <cell r="I268">
            <v>6.6</v>
          </cell>
          <cell r="J268">
            <v>11</v>
          </cell>
        </row>
        <row r="269">
          <cell r="B269">
            <v>81820</v>
          </cell>
          <cell r="C269">
            <v>0.55769999999999997</v>
          </cell>
          <cell r="D269">
            <v>0.54949999999999999</v>
          </cell>
          <cell r="E269">
            <v>8.0999999999999996E-3</v>
          </cell>
          <cell r="F269">
            <v>0</v>
          </cell>
          <cell r="G269">
            <v>0</v>
          </cell>
          <cell r="H269">
            <v>3.3</v>
          </cell>
          <cell r="I269">
            <v>6.6</v>
          </cell>
          <cell r="J269">
            <v>11</v>
          </cell>
        </row>
        <row r="270">
          <cell r="B270">
            <v>81783</v>
          </cell>
          <cell r="C270">
            <v>1.0658000000000001</v>
          </cell>
          <cell r="D270">
            <v>0.93240000000000001</v>
          </cell>
          <cell r="E270">
            <v>0.1298</v>
          </cell>
          <cell r="F270">
            <v>3.5999999999999999E-3</v>
          </cell>
          <cell r="G270">
            <v>0</v>
          </cell>
          <cell r="H270">
            <v>3.3</v>
          </cell>
          <cell r="I270">
            <v>6.6</v>
          </cell>
          <cell r="J270">
            <v>11</v>
          </cell>
        </row>
        <row r="271">
          <cell r="B271">
            <v>83021</v>
          </cell>
          <cell r="C271">
            <v>0.34339999999999998</v>
          </cell>
          <cell r="D271">
            <v>0.34250000000000003</v>
          </cell>
          <cell r="E271">
            <v>8.9999999999999998E-4</v>
          </cell>
          <cell r="F271">
            <v>0</v>
          </cell>
          <cell r="G271">
            <v>0</v>
          </cell>
          <cell r="H271">
            <v>3.3</v>
          </cell>
          <cell r="I271">
            <v>6.6</v>
          </cell>
          <cell r="J271">
            <v>11</v>
          </cell>
        </row>
        <row r="272">
          <cell r="B272">
            <v>83023</v>
          </cell>
          <cell r="C272">
            <v>0.1396</v>
          </cell>
          <cell r="D272">
            <v>0.1303</v>
          </cell>
          <cell r="E272">
            <v>9.1999999999999998E-3</v>
          </cell>
          <cell r="F272">
            <v>0</v>
          </cell>
          <cell r="G272">
            <v>0</v>
          </cell>
          <cell r="H272">
            <v>3.3</v>
          </cell>
          <cell r="I272">
            <v>6.6</v>
          </cell>
          <cell r="J272">
            <v>11</v>
          </cell>
        </row>
        <row r="273">
          <cell r="B273">
            <v>83014</v>
          </cell>
          <cell r="C273">
            <v>0.25769999999999998</v>
          </cell>
          <cell r="D273">
            <v>0.24479999999999999</v>
          </cell>
          <cell r="E273">
            <v>1.29E-2</v>
          </cell>
          <cell r="F273">
            <v>0</v>
          </cell>
          <cell r="G273">
            <v>0</v>
          </cell>
          <cell r="H273">
            <v>3.3</v>
          </cell>
          <cell r="I273">
            <v>6.6</v>
          </cell>
          <cell r="J273">
            <v>11</v>
          </cell>
        </row>
        <row r="274">
          <cell r="B274">
            <v>83019</v>
          </cell>
          <cell r="C274">
            <v>0.74070000000000003</v>
          </cell>
          <cell r="D274">
            <v>0.71760000000000002</v>
          </cell>
          <cell r="E274">
            <v>2.3E-2</v>
          </cell>
          <cell r="F274">
            <v>0</v>
          </cell>
          <cell r="G274">
            <v>0</v>
          </cell>
          <cell r="H274">
            <v>3.3</v>
          </cell>
          <cell r="I274">
            <v>6.6</v>
          </cell>
          <cell r="J274">
            <v>11</v>
          </cell>
        </row>
        <row r="275">
          <cell r="B275">
            <v>83071</v>
          </cell>
          <cell r="C275">
            <v>0.4914</v>
          </cell>
          <cell r="D275">
            <v>0.40010000000000001</v>
          </cell>
          <cell r="E275">
            <v>4.2999999999999997E-2</v>
          </cell>
          <cell r="F275">
            <v>4.8300000000000003E-2</v>
          </cell>
          <cell r="G275">
            <v>0</v>
          </cell>
          <cell r="H275">
            <v>3.3</v>
          </cell>
          <cell r="I275">
            <v>6.6</v>
          </cell>
          <cell r="J275">
            <v>11</v>
          </cell>
        </row>
        <row r="276">
          <cell r="B276">
            <v>83063</v>
          </cell>
          <cell r="C276">
            <v>0.38190000000000002</v>
          </cell>
          <cell r="D276">
            <v>0.33800000000000002</v>
          </cell>
          <cell r="E276">
            <v>4.0300000000000002E-2</v>
          </cell>
          <cell r="F276">
            <v>3.5999999999999999E-3</v>
          </cell>
          <cell r="G276">
            <v>0</v>
          </cell>
          <cell r="H276">
            <v>3.3</v>
          </cell>
          <cell r="I276">
            <v>6.6</v>
          </cell>
          <cell r="J276">
            <v>11</v>
          </cell>
        </row>
        <row r="277">
          <cell r="B277">
            <v>84655</v>
          </cell>
          <cell r="C277">
            <v>0.8629</v>
          </cell>
          <cell r="D277">
            <v>0.84989999999999999</v>
          </cell>
          <cell r="E277">
            <v>1.3100000000000001E-2</v>
          </cell>
          <cell r="F277">
            <v>0</v>
          </cell>
          <cell r="G277">
            <v>0</v>
          </cell>
          <cell r="H277">
            <v>3.3</v>
          </cell>
          <cell r="I277">
            <v>6.6</v>
          </cell>
          <cell r="J277">
            <v>11</v>
          </cell>
        </row>
        <row r="278">
          <cell r="B278">
            <v>83596</v>
          </cell>
          <cell r="C278">
            <v>1.7416</v>
          </cell>
          <cell r="D278">
            <v>1.5941000000000001</v>
          </cell>
          <cell r="E278">
            <v>9.6000000000000002E-2</v>
          </cell>
          <cell r="F278">
            <v>5.16E-2</v>
          </cell>
          <cell r="G278">
            <v>0</v>
          </cell>
          <cell r="I278">
            <v>6.6</v>
          </cell>
          <cell r="J278">
            <v>11</v>
          </cell>
        </row>
        <row r="279">
          <cell r="B279">
            <v>82544</v>
          </cell>
          <cell r="C279">
            <v>5.7382999999999997</v>
          </cell>
          <cell r="D279">
            <v>4.3844000000000003</v>
          </cell>
          <cell r="E279">
            <v>0.30740000000000001</v>
          </cell>
          <cell r="F279">
            <v>0.88219999999999998</v>
          </cell>
          <cell r="G279">
            <v>0.1643</v>
          </cell>
          <cell r="J279">
            <v>11</v>
          </cell>
        </row>
        <row r="281">
          <cell r="B281" t="str">
            <v>Evolução FEC Conjunto Guaianazes</v>
          </cell>
        </row>
        <row r="282">
          <cell r="B282" t="str">
            <v>CONSUM</v>
          </cell>
          <cell r="C282" t="str">
            <v>TOTAL</v>
          </cell>
          <cell r="D282" t="str">
            <v>NPROG</v>
          </cell>
          <cell r="E282" t="str">
            <v>PROG</v>
          </cell>
          <cell r="F282" t="str">
            <v>SUBT INT</v>
          </cell>
          <cell r="G282" t="str">
            <v>SUBT EXT</v>
          </cell>
          <cell r="H282" t="str">
            <v>Padrão Mensal = 2,7</v>
          </cell>
          <cell r="I282" t="str">
            <v>Padrão Trimestral = 5,4</v>
          </cell>
          <cell r="J282" t="str">
            <v>Padrão Anual = 9</v>
          </cell>
        </row>
        <row r="283">
          <cell r="B283">
            <v>59135</v>
          </cell>
          <cell r="C283">
            <v>0.81010000000000004</v>
          </cell>
          <cell r="D283">
            <v>0.79349999999999998</v>
          </cell>
          <cell r="E283">
            <v>1.66E-2</v>
          </cell>
          <cell r="F283">
            <v>0</v>
          </cell>
          <cell r="G283">
            <v>0</v>
          </cell>
          <cell r="H283">
            <v>2.7</v>
          </cell>
          <cell r="I283">
            <v>5.4</v>
          </cell>
          <cell r="J283">
            <v>9</v>
          </cell>
        </row>
        <row r="284">
          <cell r="B284">
            <v>59140</v>
          </cell>
          <cell r="C284">
            <v>1.3774</v>
          </cell>
          <cell r="D284">
            <v>0.3841</v>
          </cell>
          <cell r="E284">
            <v>6.4000000000000003E-3</v>
          </cell>
          <cell r="F284">
            <v>4.5900000000000003E-2</v>
          </cell>
          <cell r="G284">
            <v>0.94099999999999995</v>
          </cell>
          <cell r="H284">
            <v>2.7</v>
          </cell>
          <cell r="I284">
            <v>5.4</v>
          </cell>
          <cell r="J284">
            <v>9</v>
          </cell>
        </row>
        <row r="285">
          <cell r="B285">
            <v>59152</v>
          </cell>
          <cell r="C285">
            <v>0.32529999999999998</v>
          </cell>
          <cell r="D285">
            <v>0.1603</v>
          </cell>
          <cell r="E285">
            <v>0.16500000000000001</v>
          </cell>
          <cell r="F285">
            <v>0</v>
          </cell>
          <cell r="G285">
            <v>0</v>
          </cell>
          <cell r="H285">
            <v>2.7</v>
          </cell>
          <cell r="I285">
            <v>5.4</v>
          </cell>
          <cell r="J285">
            <v>9</v>
          </cell>
        </row>
        <row r="286">
          <cell r="B286">
            <v>59142</v>
          </cell>
          <cell r="C286">
            <v>2.5127000000000002</v>
          </cell>
          <cell r="D286">
            <v>1.3378000000000001</v>
          </cell>
          <cell r="E286">
            <v>0.188</v>
          </cell>
          <cell r="F286">
            <v>4.5900000000000003E-2</v>
          </cell>
          <cell r="G286">
            <v>0.94099999999999995</v>
          </cell>
          <cell r="H286">
            <v>2.7</v>
          </cell>
          <cell r="I286">
            <v>5.4</v>
          </cell>
          <cell r="J286">
            <v>9</v>
          </cell>
        </row>
        <row r="287">
          <cell r="B287">
            <v>59152</v>
          </cell>
          <cell r="C287">
            <v>0.1172</v>
          </cell>
          <cell r="D287">
            <v>8.2299999999999998E-2</v>
          </cell>
          <cell r="E287">
            <v>2.2200000000000001E-2</v>
          </cell>
          <cell r="F287">
            <v>1.2699999999999999E-2</v>
          </cell>
          <cell r="G287">
            <v>0</v>
          </cell>
          <cell r="H287">
            <v>2.7</v>
          </cell>
          <cell r="I287">
            <v>5.4</v>
          </cell>
          <cell r="J287">
            <v>9</v>
          </cell>
        </row>
        <row r="288">
          <cell r="B288">
            <v>59152</v>
          </cell>
          <cell r="C288">
            <v>0.84119999999999995</v>
          </cell>
          <cell r="D288">
            <v>0.32900000000000001</v>
          </cell>
          <cell r="E288">
            <v>3.1600000000000003E-2</v>
          </cell>
          <cell r="F288">
            <v>0.48070000000000002</v>
          </cell>
          <cell r="G288">
            <v>0</v>
          </cell>
          <cell r="H288">
            <v>2.7</v>
          </cell>
          <cell r="I288">
            <v>5.4</v>
          </cell>
          <cell r="J288">
            <v>9</v>
          </cell>
        </row>
        <row r="289">
          <cell r="B289">
            <v>59032</v>
          </cell>
          <cell r="C289">
            <v>0.37469999999999998</v>
          </cell>
          <cell r="D289">
            <v>0.37019999999999997</v>
          </cell>
          <cell r="E289">
            <v>4.4999999999999997E-3</v>
          </cell>
          <cell r="F289">
            <v>0</v>
          </cell>
          <cell r="G289">
            <v>0</v>
          </cell>
          <cell r="H289">
            <v>2.7</v>
          </cell>
          <cell r="I289">
            <v>5.4</v>
          </cell>
          <cell r="J289">
            <v>9</v>
          </cell>
        </row>
        <row r="290">
          <cell r="B290">
            <v>59112</v>
          </cell>
          <cell r="C290">
            <v>1.3331999999999999</v>
          </cell>
          <cell r="D290">
            <v>0.78129999999999999</v>
          </cell>
          <cell r="E290">
            <v>5.8299999999999998E-2</v>
          </cell>
          <cell r="F290">
            <v>0.49370000000000003</v>
          </cell>
          <cell r="G290">
            <v>0</v>
          </cell>
          <cell r="H290">
            <v>2.7</v>
          </cell>
          <cell r="I290">
            <v>5.4</v>
          </cell>
          <cell r="J290">
            <v>9</v>
          </cell>
        </row>
        <row r="291">
          <cell r="B291">
            <v>59657</v>
          </cell>
          <cell r="C291">
            <v>0.59</v>
          </cell>
          <cell r="D291">
            <v>0.58120000000000005</v>
          </cell>
          <cell r="E291">
            <v>8.8000000000000005E-3</v>
          </cell>
          <cell r="F291">
            <v>0</v>
          </cell>
          <cell r="G291">
            <v>0</v>
          </cell>
          <cell r="H291">
            <v>2.7</v>
          </cell>
          <cell r="I291">
            <v>5.4</v>
          </cell>
          <cell r="J291">
            <v>9</v>
          </cell>
        </row>
        <row r="292">
          <cell r="B292">
            <v>59657</v>
          </cell>
          <cell r="C292">
            <v>0.17849999999999999</v>
          </cell>
          <cell r="D292">
            <v>0.1694</v>
          </cell>
          <cell r="E292">
            <v>9.1999999999999998E-3</v>
          </cell>
          <cell r="F292">
            <v>0</v>
          </cell>
          <cell r="G292">
            <v>0</v>
          </cell>
          <cell r="H292">
            <v>2.7</v>
          </cell>
          <cell r="I292">
            <v>5.4</v>
          </cell>
          <cell r="J292">
            <v>9</v>
          </cell>
        </row>
        <row r="293">
          <cell r="B293">
            <v>59656</v>
          </cell>
          <cell r="C293">
            <v>0.31869999999999998</v>
          </cell>
          <cell r="D293">
            <v>0.31030000000000002</v>
          </cell>
          <cell r="E293">
            <v>8.3999999999999995E-3</v>
          </cell>
          <cell r="F293">
            <v>0</v>
          </cell>
          <cell r="G293">
            <v>0</v>
          </cell>
          <cell r="H293">
            <v>2.7</v>
          </cell>
          <cell r="I293">
            <v>5.4</v>
          </cell>
          <cell r="J293">
            <v>9</v>
          </cell>
        </row>
        <row r="294">
          <cell r="B294">
            <v>59657</v>
          </cell>
          <cell r="C294">
            <v>1.0871999999999999</v>
          </cell>
          <cell r="D294">
            <v>1.0609</v>
          </cell>
          <cell r="E294">
            <v>2.64E-2</v>
          </cell>
          <cell r="F294">
            <v>0</v>
          </cell>
          <cell r="G294">
            <v>0</v>
          </cell>
          <cell r="H294">
            <v>2.7</v>
          </cell>
          <cell r="I294">
            <v>5.4</v>
          </cell>
          <cell r="J294">
            <v>9</v>
          </cell>
        </row>
        <row r="295">
          <cell r="B295">
            <v>59709</v>
          </cell>
          <cell r="C295">
            <v>0.32669999999999999</v>
          </cell>
          <cell r="D295">
            <v>0.27500000000000002</v>
          </cell>
          <cell r="E295">
            <v>2.9399999999999999E-2</v>
          </cell>
          <cell r="F295">
            <v>2.2200000000000001E-2</v>
          </cell>
          <cell r="G295">
            <v>0</v>
          </cell>
          <cell r="H295">
            <v>2.7</v>
          </cell>
          <cell r="I295">
            <v>5.4</v>
          </cell>
          <cell r="J295">
            <v>9</v>
          </cell>
        </row>
        <row r="296">
          <cell r="B296">
            <v>59709</v>
          </cell>
          <cell r="C296">
            <v>0.80020000000000002</v>
          </cell>
          <cell r="D296">
            <v>0.27450000000000002</v>
          </cell>
          <cell r="E296">
            <v>3.2800000000000003E-2</v>
          </cell>
          <cell r="F296">
            <v>0.47970000000000002</v>
          </cell>
          <cell r="G296">
            <v>1.3100000000000001E-2</v>
          </cell>
          <cell r="H296">
            <v>2.7</v>
          </cell>
          <cell r="I296">
            <v>5.4</v>
          </cell>
          <cell r="J296">
            <v>9</v>
          </cell>
        </row>
        <row r="297">
          <cell r="B297">
            <v>60747</v>
          </cell>
          <cell r="C297">
            <v>0.57699999999999996</v>
          </cell>
          <cell r="D297">
            <v>0.5323</v>
          </cell>
          <cell r="E297">
            <v>4.4699999999999997E-2</v>
          </cell>
          <cell r="F297">
            <v>0</v>
          </cell>
          <cell r="G297">
            <v>0</v>
          </cell>
          <cell r="H297">
            <v>2.7</v>
          </cell>
          <cell r="I297">
            <v>5.4</v>
          </cell>
          <cell r="J297">
            <v>9</v>
          </cell>
        </row>
        <row r="298">
          <cell r="B298">
            <v>60055</v>
          </cell>
          <cell r="C298">
            <v>1.7040999999999999</v>
          </cell>
          <cell r="D298">
            <v>1.0848</v>
          </cell>
          <cell r="E298">
            <v>0.1071</v>
          </cell>
          <cell r="F298">
            <v>0.499</v>
          </cell>
          <cell r="G298">
            <v>1.2999999999999999E-2</v>
          </cell>
          <cell r="I298">
            <v>5.4</v>
          </cell>
          <cell r="J298">
            <v>9</v>
          </cell>
        </row>
        <row r="299">
          <cell r="B299">
            <v>59492</v>
          </cell>
          <cell r="C299">
            <v>6.633</v>
          </cell>
          <cell r="D299">
            <v>4.2651000000000003</v>
          </cell>
          <cell r="E299">
            <v>0.37940000000000002</v>
          </cell>
          <cell r="F299">
            <v>1.0399</v>
          </cell>
          <cell r="G299">
            <v>0.9486</v>
          </cell>
          <cell r="J299">
            <v>9</v>
          </cell>
        </row>
        <row r="301">
          <cell r="B301" t="str">
            <v>Evolução FEC Conjunto Interlagos</v>
          </cell>
        </row>
        <row r="302">
          <cell r="B302" t="str">
            <v>CONSUM</v>
          </cell>
          <cell r="C302" t="str">
            <v>TOTAL</v>
          </cell>
          <cell r="D302" t="str">
            <v>NPROG</v>
          </cell>
          <cell r="E302" t="str">
            <v>PROG</v>
          </cell>
          <cell r="F302" t="str">
            <v>SUBT INT</v>
          </cell>
          <cell r="G302" t="str">
            <v>SUBT EXT</v>
          </cell>
          <cell r="H302" t="str">
            <v>Padrão Mensal = 2,7</v>
          </cell>
          <cell r="I302" t="str">
            <v>Padrão Trimestral = 5,4</v>
          </cell>
          <cell r="J302" t="str">
            <v>Padrão Anual = 9</v>
          </cell>
        </row>
        <row r="303">
          <cell r="B303">
            <v>55866</v>
          </cell>
          <cell r="C303">
            <v>0.35930000000000001</v>
          </cell>
          <cell r="D303">
            <v>0.27910000000000001</v>
          </cell>
          <cell r="E303">
            <v>8.0199999999999994E-2</v>
          </cell>
          <cell r="F303">
            <v>0</v>
          </cell>
          <cell r="G303">
            <v>0</v>
          </cell>
          <cell r="H303">
            <v>2.7</v>
          </cell>
          <cell r="I303">
            <v>5.4</v>
          </cell>
          <cell r="J303">
            <v>9</v>
          </cell>
        </row>
        <row r="304">
          <cell r="B304">
            <v>55867</v>
          </cell>
          <cell r="C304">
            <v>0.17050000000000001</v>
          </cell>
          <cell r="D304">
            <v>0.15590000000000001</v>
          </cell>
          <cell r="E304">
            <v>1.46E-2</v>
          </cell>
          <cell r="F304">
            <v>0</v>
          </cell>
          <cell r="G304">
            <v>0</v>
          </cell>
          <cell r="H304">
            <v>2.7</v>
          </cell>
          <cell r="I304">
            <v>5.4</v>
          </cell>
          <cell r="J304">
            <v>9</v>
          </cell>
        </row>
        <row r="305">
          <cell r="B305">
            <v>55876</v>
          </cell>
          <cell r="C305">
            <v>0.82020000000000004</v>
          </cell>
          <cell r="D305">
            <v>0.41649999999999998</v>
          </cell>
          <cell r="E305">
            <v>1.0699999999999999E-2</v>
          </cell>
          <cell r="F305">
            <v>0.39300000000000002</v>
          </cell>
          <cell r="G305">
            <v>0</v>
          </cell>
          <cell r="H305">
            <v>2.7</v>
          </cell>
          <cell r="I305">
            <v>5.4</v>
          </cell>
          <cell r="J305">
            <v>9</v>
          </cell>
        </row>
        <row r="306">
          <cell r="B306">
            <v>55870</v>
          </cell>
          <cell r="C306">
            <v>1.3501000000000001</v>
          </cell>
          <cell r="D306">
            <v>0.85150000000000003</v>
          </cell>
          <cell r="E306">
            <v>0.1055</v>
          </cell>
          <cell r="F306">
            <v>0.39300000000000002</v>
          </cell>
          <cell r="G306">
            <v>0</v>
          </cell>
          <cell r="H306">
            <v>2.7</v>
          </cell>
          <cell r="I306">
            <v>5.4</v>
          </cell>
          <cell r="J306">
            <v>9</v>
          </cell>
        </row>
        <row r="307">
          <cell r="B307">
            <v>55903</v>
          </cell>
          <cell r="C307">
            <v>0.95330000000000004</v>
          </cell>
          <cell r="D307">
            <v>9.4399999999999998E-2</v>
          </cell>
          <cell r="E307">
            <v>3.0999999999999999E-3</v>
          </cell>
          <cell r="F307">
            <v>0.39200000000000002</v>
          </cell>
          <cell r="G307">
            <v>0.46379999999999999</v>
          </cell>
          <cell r="H307">
            <v>2.7</v>
          </cell>
          <cell r="I307">
            <v>5.4</v>
          </cell>
          <cell r="J307">
            <v>9</v>
          </cell>
        </row>
        <row r="308">
          <cell r="B308">
            <v>55903</v>
          </cell>
          <cell r="C308">
            <v>0.27410000000000001</v>
          </cell>
          <cell r="D308">
            <v>0.25580000000000003</v>
          </cell>
          <cell r="E308">
            <v>1.8200000000000001E-2</v>
          </cell>
          <cell r="F308">
            <v>0</v>
          </cell>
          <cell r="G308">
            <v>0</v>
          </cell>
          <cell r="H308">
            <v>2.7</v>
          </cell>
          <cell r="I308">
            <v>5.4</v>
          </cell>
          <cell r="J308">
            <v>9</v>
          </cell>
        </row>
        <row r="309">
          <cell r="B309">
            <v>55857</v>
          </cell>
          <cell r="C309">
            <v>0.4773</v>
          </cell>
          <cell r="D309">
            <v>0.42459999999999998</v>
          </cell>
          <cell r="E309">
            <v>3.4200000000000001E-2</v>
          </cell>
          <cell r="F309">
            <v>1.8499999999999999E-2</v>
          </cell>
          <cell r="G309">
            <v>0</v>
          </cell>
          <cell r="H309">
            <v>2.7</v>
          </cell>
          <cell r="I309">
            <v>5.4</v>
          </cell>
          <cell r="J309">
            <v>9</v>
          </cell>
        </row>
        <row r="310">
          <cell r="B310">
            <v>55888</v>
          </cell>
          <cell r="C310">
            <v>1.7048000000000001</v>
          </cell>
          <cell r="D310">
            <v>0.77470000000000006</v>
          </cell>
          <cell r="E310">
            <v>5.5500000000000001E-2</v>
          </cell>
          <cell r="F310">
            <v>0.41060000000000002</v>
          </cell>
          <cell r="G310">
            <v>0.46389999999999998</v>
          </cell>
          <cell r="H310">
            <v>2.7</v>
          </cell>
          <cell r="I310">
            <v>5.4</v>
          </cell>
          <cell r="J310">
            <v>9</v>
          </cell>
        </row>
        <row r="311">
          <cell r="B311">
            <v>56975</v>
          </cell>
          <cell r="C311">
            <v>0.24759999999999999</v>
          </cell>
          <cell r="D311">
            <v>0.1996</v>
          </cell>
          <cell r="E311">
            <v>4.8000000000000001E-2</v>
          </cell>
          <cell r="F311">
            <v>0</v>
          </cell>
          <cell r="G311">
            <v>0</v>
          </cell>
          <cell r="H311">
            <v>2.7</v>
          </cell>
          <cell r="I311">
            <v>5.4</v>
          </cell>
          <cell r="J311">
            <v>9</v>
          </cell>
        </row>
        <row r="312">
          <cell r="B312">
            <v>57008</v>
          </cell>
          <cell r="C312">
            <v>0.2298</v>
          </cell>
          <cell r="D312">
            <v>0.13469999999999999</v>
          </cell>
          <cell r="E312">
            <v>9.5100000000000004E-2</v>
          </cell>
          <cell r="F312">
            <v>0</v>
          </cell>
          <cell r="G312">
            <v>0</v>
          </cell>
          <cell r="H312">
            <v>2.7</v>
          </cell>
          <cell r="I312">
            <v>5.4</v>
          </cell>
          <cell r="J312">
            <v>9</v>
          </cell>
        </row>
        <row r="313">
          <cell r="B313">
            <v>57005</v>
          </cell>
          <cell r="C313">
            <v>0.52880000000000005</v>
          </cell>
          <cell r="D313">
            <v>0.32700000000000001</v>
          </cell>
          <cell r="E313">
            <v>0.20180000000000001</v>
          </cell>
          <cell r="F313">
            <v>0</v>
          </cell>
          <cell r="G313">
            <v>0</v>
          </cell>
          <cell r="H313">
            <v>2.7</v>
          </cell>
          <cell r="I313">
            <v>5.4</v>
          </cell>
          <cell r="J313">
            <v>9</v>
          </cell>
        </row>
        <row r="314">
          <cell r="B314">
            <v>56996</v>
          </cell>
          <cell r="C314">
            <v>1.0062</v>
          </cell>
          <cell r="D314">
            <v>0.6613</v>
          </cell>
          <cell r="E314">
            <v>0.34489999999999998</v>
          </cell>
          <cell r="F314">
            <v>0</v>
          </cell>
          <cell r="G314">
            <v>0</v>
          </cell>
          <cell r="H314">
            <v>2.7</v>
          </cell>
          <cell r="I314">
            <v>5.4</v>
          </cell>
          <cell r="J314">
            <v>9</v>
          </cell>
        </row>
        <row r="315">
          <cell r="B315">
            <v>57050</v>
          </cell>
          <cell r="C315">
            <v>1.7027000000000001</v>
          </cell>
          <cell r="D315">
            <v>0.72299999999999998</v>
          </cell>
          <cell r="E315">
            <v>6.3E-3</v>
          </cell>
          <cell r="F315">
            <v>0.97340000000000004</v>
          </cell>
          <cell r="G315">
            <v>0</v>
          </cell>
          <cell r="H315">
            <v>2.7</v>
          </cell>
          <cell r="I315">
            <v>5.4</v>
          </cell>
          <cell r="J315">
            <v>9</v>
          </cell>
        </row>
        <row r="316">
          <cell r="B316">
            <v>57230</v>
          </cell>
          <cell r="C316">
            <v>0.1855</v>
          </cell>
          <cell r="D316">
            <v>0.1492</v>
          </cell>
          <cell r="E316">
            <v>0</v>
          </cell>
          <cell r="F316">
            <v>3.6299999999999999E-2</v>
          </cell>
          <cell r="G316">
            <v>0</v>
          </cell>
          <cell r="H316">
            <v>2.7</v>
          </cell>
          <cell r="I316">
            <v>5.4</v>
          </cell>
          <cell r="J316">
            <v>9</v>
          </cell>
        </row>
        <row r="317">
          <cell r="B317">
            <v>57938</v>
          </cell>
          <cell r="C317">
            <v>0.1968</v>
          </cell>
          <cell r="D317">
            <v>0.189</v>
          </cell>
          <cell r="E317">
            <v>5.8999999999999999E-3</v>
          </cell>
          <cell r="F317">
            <v>1.4E-3</v>
          </cell>
          <cell r="G317">
            <v>5.0000000000000001E-4</v>
          </cell>
          <cell r="H317">
            <v>2.7</v>
          </cell>
          <cell r="I317">
            <v>5.4</v>
          </cell>
          <cell r="J317">
            <v>9</v>
          </cell>
        </row>
        <row r="318">
          <cell r="B318">
            <v>57406</v>
          </cell>
          <cell r="C318">
            <v>2.0756999999999999</v>
          </cell>
          <cell r="D318">
            <v>1.0580000000000001</v>
          </cell>
          <cell r="E318">
            <v>1.2200000000000001E-2</v>
          </cell>
          <cell r="F318">
            <v>1.0049999999999999</v>
          </cell>
          <cell r="G318">
            <v>5.0000000000000001E-4</v>
          </cell>
          <cell r="I318">
            <v>5.4</v>
          </cell>
          <cell r="J318">
            <v>9</v>
          </cell>
        </row>
        <row r="319">
          <cell r="B319">
            <v>56540</v>
          </cell>
          <cell r="C319">
            <v>6.141</v>
          </cell>
          <cell r="D319">
            <v>3.3479999999999999</v>
          </cell>
          <cell r="E319">
            <v>0.51919999999999999</v>
          </cell>
          <cell r="F319">
            <v>1.8146</v>
          </cell>
          <cell r="G319">
            <v>0.45910000000000001</v>
          </cell>
          <cell r="J319">
            <v>9</v>
          </cell>
        </row>
        <row r="321">
          <cell r="B321" t="str">
            <v>Evolução FEC Conjunto Itaim Paulista</v>
          </cell>
        </row>
        <row r="322">
          <cell r="B322" t="str">
            <v>CONSUM</v>
          </cell>
          <cell r="C322" t="str">
            <v>TOTAL</v>
          </cell>
          <cell r="D322" t="str">
            <v>NPROG</v>
          </cell>
          <cell r="E322" t="str">
            <v>PROG</v>
          </cell>
          <cell r="F322" t="str">
            <v>SUBT INT</v>
          </cell>
          <cell r="G322" t="str">
            <v>SUBT EXT</v>
          </cell>
          <cell r="H322" t="str">
            <v>Padrão Mensal = 3</v>
          </cell>
          <cell r="I322" t="str">
            <v>Padrão Trimestral = 6</v>
          </cell>
          <cell r="J322" t="str">
            <v>Padrão Anual = 10</v>
          </cell>
        </row>
        <row r="323">
          <cell r="B323">
            <v>135866</v>
          </cell>
          <cell r="C323">
            <v>0.57279999999999998</v>
          </cell>
          <cell r="D323">
            <v>0.56069999999999998</v>
          </cell>
          <cell r="E323">
            <v>1.21E-2</v>
          </cell>
          <cell r="F323">
            <v>0</v>
          </cell>
          <cell r="G323">
            <v>0</v>
          </cell>
          <cell r="H323">
            <v>3</v>
          </cell>
          <cell r="I323">
            <v>6</v>
          </cell>
          <cell r="J323">
            <v>10</v>
          </cell>
        </row>
        <row r="324">
          <cell r="B324">
            <v>135869</v>
          </cell>
          <cell r="C324">
            <v>1.9401999999999999</v>
          </cell>
          <cell r="D324">
            <v>0.51549999999999996</v>
          </cell>
          <cell r="E324">
            <v>0.13170000000000001</v>
          </cell>
          <cell r="F324">
            <v>0.29299999999999998</v>
          </cell>
          <cell r="G324">
            <v>1</v>
          </cell>
          <cell r="H324">
            <v>3</v>
          </cell>
          <cell r="I324">
            <v>6</v>
          </cell>
          <cell r="J324">
            <v>10</v>
          </cell>
        </row>
        <row r="325">
          <cell r="B325">
            <v>135870</v>
          </cell>
          <cell r="C325">
            <v>0.32800000000000001</v>
          </cell>
          <cell r="D325">
            <v>0.29680000000000001</v>
          </cell>
          <cell r="E325">
            <v>3.1199999999999999E-2</v>
          </cell>
          <cell r="F325">
            <v>0</v>
          </cell>
          <cell r="G325">
            <v>0</v>
          </cell>
          <cell r="H325">
            <v>3</v>
          </cell>
          <cell r="I325">
            <v>6</v>
          </cell>
          <cell r="J325">
            <v>10</v>
          </cell>
        </row>
        <row r="326">
          <cell r="B326">
            <v>135868</v>
          </cell>
          <cell r="C326">
            <v>2.8410000000000002</v>
          </cell>
          <cell r="D326">
            <v>1.373</v>
          </cell>
          <cell r="E326">
            <v>0.17499999999999999</v>
          </cell>
          <cell r="F326">
            <v>0.29299999999999998</v>
          </cell>
          <cell r="G326">
            <v>1</v>
          </cell>
          <cell r="H326">
            <v>3</v>
          </cell>
          <cell r="I326">
            <v>6</v>
          </cell>
          <cell r="J326">
            <v>10</v>
          </cell>
        </row>
        <row r="327">
          <cell r="B327">
            <v>135870</v>
          </cell>
          <cell r="C327">
            <v>0.82299999999999995</v>
          </cell>
          <cell r="D327">
            <v>0.40229999999999999</v>
          </cell>
          <cell r="E327">
            <v>1.7899999999999999E-2</v>
          </cell>
          <cell r="F327">
            <v>0.40279999999999999</v>
          </cell>
          <cell r="G327">
            <v>0</v>
          </cell>
          <cell r="H327">
            <v>3</v>
          </cell>
          <cell r="I327">
            <v>6</v>
          </cell>
          <cell r="J327">
            <v>10</v>
          </cell>
        </row>
        <row r="328">
          <cell r="B328">
            <v>135846</v>
          </cell>
          <cell r="C328">
            <v>0.95250000000000001</v>
          </cell>
          <cell r="D328">
            <v>0.58089999999999997</v>
          </cell>
          <cell r="E328">
            <v>7.8600000000000003E-2</v>
          </cell>
          <cell r="F328">
            <v>0.29299999999999998</v>
          </cell>
          <cell r="G328">
            <v>0</v>
          </cell>
          <cell r="H328">
            <v>3</v>
          </cell>
          <cell r="I328">
            <v>6</v>
          </cell>
          <cell r="J328">
            <v>10</v>
          </cell>
        </row>
        <row r="329">
          <cell r="B329">
            <v>135645</v>
          </cell>
          <cell r="C329">
            <v>0.65280000000000005</v>
          </cell>
          <cell r="D329">
            <v>0.35339999999999999</v>
          </cell>
          <cell r="E329">
            <v>6.0000000000000001E-3</v>
          </cell>
          <cell r="F329">
            <v>0.29349999999999998</v>
          </cell>
          <cell r="G329">
            <v>0</v>
          </cell>
          <cell r="H329">
            <v>3</v>
          </cell>
          <cell r="I329">
            <v>6</v>
          </cell>
          <cell r="J329">
            <v>10</v>
          </cell>
        </row>
        <row r="330">
          <cell r="B330">
            <v>135787</v>
          </cell>
          <cell r="C330">
            <v>2.4285000000000001</v>
          </cell>
          <cell r="D330">
            <v>1.3367</v>
          </cell>
          <cell r="E330">
            <v>0.10249999999999999</v>
          </cell>
          <cell r="F330">
            <v>0.98939999999999995</v>
          </cell>
          <cell r="G330">
            <v>0</v>
          </cell>
          <cell r="H330">
            <v>3</v>
          </cell>
          <cell r="I330">
            <v>6</v>
          </cell>
          <cell r="J330">
            <v>10</v>
          </cell>
        </row>
        <row r="331">
          <cell r="B331">
            <v>138503</v>
          </cell>
          <cell r="C331">
            <v>0.92589999999999995</v>
          </cell>
          <cell r="D331">
            <v>0.50509999999999999</v>
          </cell>
          <cell r="E331">
            <v>0.12659999999999999</v>
          </cell>
          <cell r="F331">
            <v>0.29420000000000002</v>
          </cell>
          <cell r="G331">
            <v>0</v>
          </cell>
          <cell r="H331">
            <v>3</v>
          </cell>
          <cell r="I331">
            <v>6</v>
          </cell>
          <cell r="J331">
            <v>10</v>
          </cell>
        </row>
        <row r="332">
          <cell r="B332">
            <v>138457</v>
          </cell>
          <cell r="C332">
            <v>0.56950000000000001</v>
          </cell>
          <cell r="D332">
            <v>0.33810000000000001</v>
          </cell>
          <cell r="E332">
            <v>0.23130000000000001</v>
          </cell>
          <cell r="F332">
            <v>0</v>
          </cell>
          <cell r="G332">
            <v>0</v>
          </cell>
          <cell r="H332">
            <v>3</v>
          </cell>
          <cell r="I332">
            <v>6</v>
          </cell>
          <cell r="J332">
            <v>10</v>
          </cell>
        </row>
        <row r="333">
          <cell r="B333">
            <v>138457</v>
          </cell>
          <cell r="C333">
            <v>0.90810000000000002</v>
          </cell>
          <cell r="D333">
            <v>0.45450000000000002</v>
          </cell>
          <cell r="E333">
            <v>0.1593</v>
          </cell>
          <cell r="F333">
            <v>0.29430000000000001</v>
          </cell>
          <cell r="G333">
            <v>0</v>
          </cell>
          <cell r="H333">
            <v>3</v>
          </cell>
          <cell r="I333">
            <v>6</v>
          </cell>
          <cell r="J333">
            <v>10</v>
          </cell>
        </row>
        <row r="334">
          <cell r="B334">
            <v>138472</v>
          </cell>
          <cell r="C334">
            <v>2.4035000000000002</v>
          </cell>
          <cell r="D334">
            <v>1.2977000000000001</v>
          </cell>
          <cell r="E334">
            <v>0.51719999999999999</v>
          </cell>
          <cell r="F334">
            <v>0.58850000000000002</v>
          </cell>
          <cell r="G334">
            <v>0</v>
          </cell>
          <cell r="H334">
            <v>3</v>
          </cell>
          <cell r="I334">
            <v>6</v>
          </cell>
          <cell r="J334">
            <v>10</v>
          </cell>
        </row>
        <row r="335">
          <cell r="B335">
            <v>138637</v>
          </cell>
          <cell r="C335">
            <v>0.66049999999999998</v>
          </cell>
          <cell r="D335">
            <v>0.33550000000000002</v>
          </cell>
          <cell r="E335">
            <v>0.32500000000000001</v>
          </cell>
          <cell r="F335">
            <v>0</v>
          </cell>
          <cell r="G335">
            <v>0</v>
          </cell>
          <cell r="H335">
            <v>3</v>
          </cell>
          <cell r="I335">
            <v>6</v>
          </cell>
          <cell r="J335">
            <v>10</v>
          </cell>
        </row>
        <row r="336">
          <cell r="B336">
            <v>138605</v>
          </cell>
          <cell r="C336">
            <v>0.63270000000000004</v>
          </cell>
          <cell r="D336">
            <v>0.59619999999999995</v>
          </cell>
          <cell r="E336">
            <v>3.6600000000000001E-2</v>
          </cell>
          <cell r="F336">
            <v>0</v>
          </cell>
          <cell r="G336">
            <v>0</v>
          </cell>
          <cell r="H336">
            <v>3</v>
          </cell>
          <cell r="I336">
            <v>6</v>
          </cell>
          <cell r="J336">
            <v>10</v>
          </cell>
        </row>
        <row r="337">
          <cell r="B337">
            <v>143421</v>
          </cell>
          <cell r="C337">
            <v>0.86939999999999995</v>
          </cell>
          <cell r="D337">
            <v>0.56020000000000003</v>
          </cell>
          <cell r="E337">
            <v>1.2800000000000001E-2</v>
          </cell>
          <cell r="F337">
            <v>0.2964</v>
          </cell>
          <cell r="G337">
            <v>0</v>
          </cell>
          <cell r="H337">
            <v>3</v>
          </cell>
          <cell r="I337">
            <v>6</v>
          </cell>
          <cell r="J337">
            <v>10</v>
          </cell>
        </row>
        <row r="338">
          <cell r="B338">
            <v>140221</v>
          </cell>
          <cell r="C338">
            <v>2.1677</v>
          </cell>
          <cell r="D338">
            <v>1.494</v>
          </cell>
          <cell r="E338">
            <v>0.37059999999999998</v>
          </cell>
          <cell r="F338">
            <v>0.30320000000000003</v>
          </cell>
          <cell r="G338">
            <v>0</v>
          </cell>
          <cell r="I338">
            <v>6</v>
          </cell>
          <cell r="J338">
            <v>10</v>
          </cell>
        </row>
        <row r="339">
          <cell r="B339">
            <v>137587</v>
          </cell>
          <cell r="C339">
            <v>9.8305000000000007</v>
          </cell>
          <cell r="D339">
            <v>5.5038</v>
          </cell>
          <cell r="E339">
            <v>1.1721999999999999</v>
          </cell>
          <cell r="F339">
            <v>2.1671</v>
          </cell>
          <cell r="G339">
            <v>0.98750000000000004</v>
          </cell>
          <cell r="J339">
            <v>10</v>
          </cell>
        </row>
        <row r="341">
          <cell r="B341" t="str">
            <v>Evolução FEC Conjunto Itapecerica da Serra</v>
          </cell>
        </row>
        <row r="342">
          <cell r="B342" t="str">
            <v>CONSUM</v>
          </cell>
          <cell r="C342" t="str">
            <v>TOTAL</v>
          </cell>
          <cell r="D342" t="str">
            <v>NPROG</v>
          </cell>
          <cell r="E342" t="str">
            <v>PROG</v>
          </cell>
          <cell r="F342" t="str">
            <v>SUBT INT</v>
          </cell>
          <cell r="G342" t="str">
            <v>SUBT EXT</v>
          </cell>
          <cell r="H342" t="str">
            <v>Padrão Mensal = 6,6</v>
          </cell>
          <cell r="I342" t="str">
            <v>Padrão Trimestral = 13,2</v>
          </cell>
          <cell r="J342" t="str">
            <v>Padrão Anual = 22</v>
          </cell>
        </row>
        <row r="343">
          <cell r="B343">
            <v>8425</v>
          </cell>
          <cell r="C343">
            <v>3.3420000000000001</v>
          </cell>
          <cell r="D343">
            <v>3.2446999999999999</v>
          </cell>
          <cell r="E343">
            <v>9.7199999999999995E-2</v>
          </cell>
          <cell r="F343">
            <v>0</v>
          </cell>
          <cell r="G343">
            <v>0</v>
          </cell>
          <cell r="H343">
            <v>6.6</v>
          </cell>
          <cell r="I343">
            <v>13.2</v>
          </cell>
          <cell r="J343">
            <v>22</v>
          </cell>
        </row>
        <row r="344">
          <cell r="B344">
            <v>8469</v>
          </cell>
          <cell r="C344">
            <v>1.6681999999999999</v>
          </cell>
          <cell r="D344">
            <v>1.6113999999999999</v>
          </cell>
          <cell r="E344">
            <v>5.6800000000000003E-2</v>
          </cell>
          <cell r="F344">
            <v>0</v>
          </cell>
          <cell r="G344">
            <v>0</v>
          </cell>
          <cell r="H344">
            <v>6.6</v>
          </cell>
          <cell r="I344">
            <v>13.2</v>
          </cell>
          <cell r="J344">
            <v>22</v>
          </cell>
        </row>
        <row r="345">
          <cell r="B345">
            <v>8469</v>
          </cell>
          <cell r="C345">
            <v>2.3866000000000001</v>
          </cell>
          <cell r="D345">
            <v>1.7750999999999999</v>
          </cell>
          <cell r="E345">
            <v>7.7999999999999996E-3</v>
          </cell>
          <cell r="F345">
            <v>0</v>
          </cell>
          <cell r="G345">
            <v>0.60370000000000001</v>
          </cell>
          <cell r="H345">
            <v>6.6</v>
          </cell>
          <cell r="I345">
            <v>13.2</v>
          </cell>
          <cell r="J345">
            <v>22</v>
          </cell>
        </row>
        <row r="346">
          <cell r="B346">
            <v>8454</v>
          </cell>
          <cell r="C346">
            <v>7.3925000000000001</v>
          </cell>
          <cell r="D346">
            <v>6.6261000000000001</v>
          </cell>
          <cell r="E346">
            <v>0.16159999999999999</v>
          </cell>
          <cell r="F346">
            <v>0</v>
          </cell>
          <cell r="G346">
            <v>0.6048</v>
          </cell>
          <cell r="H346">
            <v>6.6</v>
          </cell>
          <cell r="I346">
            <v>13.2</v>
          </cell>
          <cell r="J346">
            <v>22</v>
          </cell>
        </row>
        <row r="347">
          <cell r="B347">
            <v>9688</v>
          </cell>
          <cell r="C347">
            <v>0.6663</v>
          </cell>
          <cell r="D347">
            <v>0.64549999999999996</v>
          </cell>
          <cell r="E347">
            <v>2.07E-2</v>
          </cell>
          <cell r="F347">
            <v>0</v>
          </cell>
          <cell r="G347">
            <v>0</v>
          </cell>
          <cell r="H347">
            <v>6.6</v>
          </cell>
          <cell r="I347">
            <v>13.2</v>
          </cell>
          <cell r="J347">
            <v>22</v>
          </cell>
        </row>
        <row r="348">
          <cell r="B348">
            <v>9689</v>
          </cell>
          <cell r="C348">
            <v>1.3321000000000001</v>
          </cell>
          <cell r="D348">
            <v>1.2444999999999999</v>
          </cell>
          <cell r="E348">
            <v>2.8999999999999998E-3</v>
          </cell>
          <cell r="F348">
            <v>8.4699999999999998E-2</v>
          </cell>
          <cell r="G348">
            <v>0</v>
          </cell>
          <cell r="H348">
            <v>6.6</v>
          </cell>
          <cell r="I348">
            <v>13.2</v>
          </cell>
          <cell r="J348">
            <v>22</v>
          </cell>
        </row>
        <row r="349">
          <cell r="B349">
            <v>9687</v>
          </cell>
          <cell r="C349">
            <v>0.81369999999999998</v>
          </cell>
          <cell r="D349">
            <v>0.81030000000000002</v>
          </cell>
          <cell r="E349">
            <v>3.3999999999999998E-3</v>
          </cell>
          <cell r="F349">
            <v>0</v>
          </cell>
          <cell r="G349">
            <v>0</v>
          </cell>
          <cell r="H349">
            <v>6.6</v>
          </cell>
          <cell r="I349">
            <v>13.2</v>
          </cell>
          <cell r="J349">
            <v>22</v>
          </cell>
        </row>
        <row r="350">
          <cell r="B350">
            <v>9688</v>
          </cell>
          <cell r="C350">
            <v>2.8121999999999998</v>
          </cell>
          <cell r="D350">
            <v>2.7002999999999999</v>
          </cell>
          <cell r="E350">
            <v>2.7E-2</v>
          </cell>
          <cell r="F350">
            <v>8.4699999999999998E-2</v>
          </cell>
          <cell r="G350">
            <v>0</v>
          </cell>
          <cell r="H350">
            <v>6.6</v>
          </cell>
          <cell r="I350">
            <v>13.2</v>
          </cell>
          <cell r="J350">
            <v>22</v>
          </cell>
        </row>
        <row r="351">
          <cell r="B351">
            <v>9732</v>
          </cell>
          <cell r="C351">
            <v>1.3656999999999999</v>
          </cell>
          <cell r="D351">
            <v>1.357</v>
          </cell>
          <cell r="E351">
            <v>8.6999999999999994E-3</v>
          </cell>
          <cell r="F351">
            <v>0</v>
          </cell>
          <cell r="G351">
            <v>0</v>
          </cell>
          <cell r="H351">
            <v>6.6</v>
          </cell>
          <cell r="I351">
            <v>13.2</v>
          </cell>
          <cell r="J351">
            <v>22</v>
          </cell>
        </row>
        <row r="352">
          <cell r="B352">
            <v>9732</v>
          </cell>
          <cell r="C352">
            <v>1.6112</v>
          </cell>
          <cell r="D352">
            <v>1.4716</v>
          </cell>
          <cell r="E352">
            <v>0</v>
          </cell>
          <cell r="F352">
            <v>0.13950000000000001</v>
          </cell>
          <cell r="G352">
            <v>0</v>
          </cell>
          <cell r="H352">
            <v>6.6</v>
          </cell>
          <cell r="I352">
            <v>13.2</v>
          </cell>
          <cell r="J352">
            <v>22</v>
          </cell>
        </row>
        <row r="353">
          <cell r="B353">
            <v>9732</v>
          </cell>
          <cell r="C353">
            <v>1.9728000000000001</v>
          </cell>
          <cell r="D353">
            <v>1.9467000000000001</v>
          </cell>
          <cell r="E353">
            <v>2.6100000000000002E-2</v>
          </cell>
          <cell r="F353">
            <v>0</v>
          </cell>
          <cell r="G353">
            <v>0</v>
          </cell>
          <cell r="H353">
            <v>6.6</v>
          </cell>
          <cell r="I353">
            <v>13.2</v>
          </cell>
          <cell r="J353">
            <v>22</v>
          </cell>
        </row>
        <row r="354">
          <cell r="B354">
            <v>9732</v>
          </cell>
          <cell r="C354">
            <v>4.9497</v>
          </cell>
          <cell r="D354">
            <v>4.7752999999999997</v>
          </cell>
          <cell r="E354">
            <v>3.4799999999999998E-2</v>
          </cell>
          <cell r="F354">
            <v>0.13950000000000001</v>
          </cell>
          <cell r="G354">
            <v>0</v>
          </cell>
          <cell r="H354">
            <v>6.6</v>
          </cell>
          <cell r="I354">
            <v>13.2</v>
          </cell>
          <cell r="J354">
            <v>22</v>
          </cell>
        </row>
        <row r="355">
          <cell r="B355">
            <v>9748</v>
          </cell>
          <cell r="C355">
            <v>4.2613000000000003</v>
          </cell>
          <cell r="D355">
            <v>3.0019</v>
          </cell>
          <cell r="E355">
            <v>1.3299999999999999E-2</v>
          </cell>
          <cell r="F355">
            <v>0.623</v>
          </cell>
          <cell r="G355">
            <v>0.623</v>
          </cell>
          <cell r="H355">
            <v>6.6</v>
          </cell>
          <cell r="I355">
            <v>13.2</v>
          </cell>
          <cell r="J355">
            <v>22</v>
          </cell>
        </row>
        <row r="356">
          <cell r="B356">
            <v>9748</v>
          </cell>
          <cell r="C356">
            <v>2.2879999999999998</v>
          </cell>
          <cell r="D356">
            <v>1.8965000000000001</v>
          </cell>
          <cell r="E356">
            <v>4.3E-3</v>
          </cell>
          <cell r="F356">
            <v>1.0200000000000001E-2</v>
          </cell>
          <cell r="G356">
            <v>0.377</v>
          </cell>
          <cell r="H356">
            <v>6.6</v>
          </cell>
          <cell r="I356">
            <v>13.2</v>
          </cell>
          <cell r="J356">
            <v>22</v>
          </cell>
        </row>
        <row r="357">
          <cell r="B357">
            <v>9844</v>
          </cell>
          <cell r="C357">
            <v>1.8669</v>
          </cell>
          <cell r="D357">
            <v>1.8569</v>
          </cell>
          <cell r="E357">
            <v>1.01E-2</v>
          </cell>
          <cell r="F357">
            <v>0</v>
          </cell>
          <cell r="G357">
            <v>0</v>
          </cell>
          <cell r="H357">
            <v>6.6</v>
          </cell>
          <cell r="I357">
            <v>13.2</v>
          </cell>
          <cell r="J357">
            <v>22</v>
          </cell>
        </row>
        <row r="358">
          <cell r="B358">
            <v>9780</v>
          </cell>
          <cell r="C358">
            <v>8.407</v>
          </cell>
          <cell r="D358">
            <v>6.7514000000000003</v>
          </cell>
          <cell r="E358">
            <v>2.7699999999999999E-2</v>
          </cell>
          <cell r="F358">
            <v>0.63109999999999999</v>
          </cell>
          <cell r="G358">
            <v>0.99670000000000003</v>
          </cell>
          <cell r="I358">
            <v>13.2</v>
          </cell>
          <cell r="J358">
            <v>22</v>
          </cell>
        </row>
        <row r="359">
          <cell r="B359">
            <v>9414</v>
          </cell>
          <cell r="C359">
            <v>23.383400000000002</v>
          </cell>
          <cell r="D359">
            <v>20.6798</v>
          </cell>
          <cell r="E359">
            <v>0.23769999999999999</v>
          </cell>
          <cell r="F359">
            <v>0.8871</v>
          </cell>
          <cell r="G359">
            <v>1.5786</v>
          </cell>
          <cell r="J359">
            <v>22</v>
          </cell>
        </row>
        <row r="361">
          <cell r="B361" t="str">
            <v>Evolução FEC Conjunto Itapecerica da Serra - Centro</v>
          </cell>
        </row>
        <row r="362">
          <cell r="B362" t="str">
            <v>CONSUM</v>
          </cell>
          <cell r="C362" t="str">
            <v>TOTAL</v>
          </cell>
          <cell r="D362" t="str">
            <v>NPROG</v>
          </cell>
          <cell r="E362" t="str">
            <v>PROG</v>
          </cell>
          <cell r="F362" t="str">
            <v>SUBT INT</v>
          </cell>
          <cell r="G362" t="str">
            <v>SUBT EXT</v>
          </cell>
          <cell r="H362" t="str">
            <v>Padrão Mensal = 6,6</v>
          </cell>
          <cell r="I362" t="str">
            <v>Padrão Trimestral = 13,2</v>
          </cell>
          <cell r="J362" t="str">
            <v>Padrão Anual = 22</v>
          </cell>
        </row>
        <row r="363">
          <cell r="B363">
            <v>20143</v>
          </cell>
          <cell r="C363">
            <v>1.5167999999999999</v>
          </cell>
          <cell r="D363">
            <v>1.4821</v>
          </cell>
          <cell r="E363">
            <v>3.4799999999999998E-2</v>
          </cell>
          <cell r="F363">
            <v>0</v>
          </cell>
          <cell r="G363">
            <v>0</v>
          </cell>
          <cell r="H363">
            <v>6.6</v>
          </cell>
          <cell r="I363">
            <v>13.2</v>
          </cell>
          <cell r="J363">
            <v>22</v>
          </cell>
        </row>
        <row r="364">
          <cell r="B364">
            <v>20143</v>
          </cell>
          <cell r="C364">
            <v>1.2989999999999999</v>
          </cell>
          <cell r="D364">
            <v>1.2896000000000001</v>
          </cell>
          <cell r="E364">
            <v>9.4000000000000004E-3</v>
          </cell>
          <cell r="F364">
            <v>0</v>
          </cell>
          <cell r="G364">
            <v>0</v>
          </cell>
          <cell r="H364">
            <v>6.6</v>
          </cell>
          <cell r="I364">
            <v>13.2</v>
          </cell>
          <cell r="J364">
            <v>22</v>
          </cell>
        </row>
        <row r="365">
          <cell r="B365">
            <v>20129</v>
          </cell>
          <cell r="C365">
            <v>1.8602000000000001</v>
          </cell>
          <cell r="D365">
            <v>0.85809999999999997</v>
          </cell>
          <cell r="E365">
            <v>2.0999999999999999E-3</v>
          </cell>
          <cell r="F365">
            <v>0</v>
          </cell>
          <cell r="G365">
            <v>1</v>
          </cell>
          <cell r="H365">
            <v>6.6</v>
          </cell>
          <cell r="I365">
            <v>13.2</v>
          </cell>
          <cell r="J365">
            <v>22</v>
          </cell>
        </row>
        <row r="366">
          <cell r="B366">
            <v>20138</v>
          </cell>
          <cell r="C366">
            <v>4.6759000000000004</v>
          </cell>
          <cell r="D366">
            <v>3.6301000000000001</v>
          </cell>
          <cell r="E366">
            <v>4.6300000000000001E-2</v>
          </cell>
          <cell r="F366">
            <v>0</v>
          </cell>
          <cell r="G366">
            <v>0.99960000000000004</v>
          </cell>
          <cell r="H366">
            <v>6.6</v>
          </cell>
          <cell r="I366">
            <v>13.2</v>
          </cell>
          <cell r="J366">
            <v>22</v>
          </cell>
        </row>
        <row r="367">
          <cell r="B367">
            <v>23272</v>
          </cell>
          <cell r="C367">
            <v>0.66110000000000002</v>
          </cell>
          <cell r="D367">
            <v>0.65749999999999997</v>
          </cell>
          <cell r="E367">
            <v>3.5000000000000001E-3</v>
          </cell>
          <cell r="F367">
            <v>0</v>
          </cell>
          <cell r="G367">
            <v>0</v>
          </cell>
          <cell r="H367">
            <v>6.6</v>
          </cell>
          <cell r="I367">
            <v>13.2</v>
          </cell>
          <cell r="J367">
            <v>22</v>
          </cell>
        </row>
        <row r="368">
          <cell r="B368">
            <v>23352</v>
          </cell>
          <cell r="C368">
            <v>1.3194999999999999</v>
          </cell>
          <cell r="D368">
            <v>1.2373000000000001</v>
          </cell>
          <cell r="E368">
            <v>4.5699999999999998E-2</v>
          </cell>
          <cell r="F368">
            <v>3.6499999999999998E-2</v>
          </cell>
          <cell r="G368">
            <v>0</v>
          </cell>
          <cell r="H368">
            <v>6.6</v>
          </cell>
          <cell r="I368">
            <v>13.2</v>
          </cell>
          <cell r="J368">
            <v>22</v>
          </cell>
        </row>
        <row r="369">
          <cell r="B369">
            <v>23352</v>
          </cell>
          <cell r="C369">
            <v>0.59550000000000003</v>
          </cell>
          <cell r="D369">
            <v>0.58779999999999999</v>
          </cell>
          <cell r="E369">
            <v>7.6E-3</v>
          </cell>
          <cell r="F369">
            <v>0</v>
          </cell>
          <cell r="G369">
            <v>0</v>
          </cell>
          <cell r="H369">
            <v>6.6</v>
          </cell>
          <cell r="I369">
            <v>13.2</v>
          </cell>
          <cell r="J369">
            <v>22</v>
          </cell>
        </row>
        <row r="370">
          <cell r="B370">
            <v>23325</v>
          </cell>
          <cell r="C370">
            <v>2.5768</v>
          </cell>
          <cell r="D370">
            <v>2.4832000000000001</v>
          </cell>
          <cell r="E370">
            <v>5.6899999999999999E-2</v>
          </cell>
          <cell r="F370">
            <v>3.6499999999999998E-2</v>
          </cell>
          <cell r="G370">
            <v>0</v>
          </cell>
          <cell r="H370">
            <v>6.6</v>
          </cell>
          <cell r="I370">
            <v>13.2</v>
          </cell>
          <cell r="J370">
            <v>22</v>
          </cell>
        </row>
        <row r="371">
          <cell r="B371">
            <v>23470</v>
          </cell>
          <cell r="C371">
            <v>1.1042000000000001</v>
          </cell>
          <cell r="D371">
            <v>1.1040000000000001</v>
          </cell>
          <cell r="E371">
            <v>2.0000000000000001E-4</v>
          </cell>
          <cell r="F371">
            <v>0</v>
          </cell>
          <cell r="G371">
            <v>0</v>
          </cell>
          <cell r="H371">
            <v>6.6</v>
          </cell>
          <cell r="I371">
            <v>13.2</v>
          </cell>
          <cell r="J371">
            <v>22</v>
          </cell>
        </row>
        <row r="372">
          <cell r="B372">
            <v>23470</v>
          </cell>
          <cell r="C372">
            <v>1.1581999999999999</v>
          </cell>
          <cell r="D372">
            <v>0.70799999999999996</v>
          </cell>
          <cell r="E372">
            <v>8.8000000000000005E-3</v>
          </cell>
          <cell r="F372">
            <v>0.44140000000000001</v>
          </cell>
          <cell r="G372">
            <v>0</v>
          </cell>
          <cell r="H372">
            <v>6.6</v>
          </cell>
          <cell r="I372">
            <v>13.2</v>
          </cell>
          <cell r="J372">
            <v>22</v>
          </cell>
        </row>
        <row r="373">
          <cell r="B373">
            <v>23470</v>
          </cell>
          <cell r="C373">
            <v>0.81669999999999998</v>
          </cell>
          <cell r="D373">
            <v>0.8145</v>
          </cell>
          <cell r="E373">
            <v>2.2000000000000001E-3</v>
          </cell>
          <cell r="F373">
            <v>0</v>
          </cell>
          <cell r="G373">
            <v>0</v>
          </cell>
          <cell r="H373">
            <v>6.6</v>
          </cell>
          <cell r="I373">
            <v>13.2</v>
          </cell>
          <cell r="J373">
            <v>22</v>
          </cell>
        </row>
        <row r="374">
          <cell r="B374">
            <v>23470</v>
          </cell>
          <cell r="C374">
            <v>3.0790999999999999</v>
          </cell>
          <cell r="D374">
            <v>2.6265000000000001</v>
          </cell>
          <cell r="E374">
            <v>1.12E-2</v>
          </cell>
          <cell r="F374">
            <v>0.44140000000000001</v>
          </cell>
          <cell r="G374">
            <v>0</v>
          </cell>
          <cell r="H374">
            <v>6.6</v>
          </cell>
          <cell r="I374">
            <v>13.2</v>
          </cell>
          <cell r="J374">
            <v>22</v>
          </cell>
        </row>
        <row r="375">
          <cell r="B375">
            <v>23475</v>
          </cell>
          <cell r="C375">
            <v>3.5596999999999999</v>
          </cell>
          <cell r="D375">
            <v>1.7553000000000001</v>
          </cell>
          <cell r="E375">
            <v>1.5E-3</v>
          </cell>
          <cell r="F375">
            <v>0.80289999999999995</v>
          </cell>
          <cell r="G375">
            <v>1</v>
          </cell>
          <cell r="H375">
            <v>6.6</v>
          </cell>
          <cell r="I375">
            <v>13.2</v>
          </cell>
          <cell r="J375">
            <v>22</v>
          </cell>
        </row>
        <row r="376">
          <cell r="B376">
            <v>23473</v>
          </cell>
          <cell r="C376">
            <v>1.5424</v>
          </cell>
          <cell r="D376">
            <v>1.2927999999999999</v>
          </cell>
          <cell r="E376">
            <v>4.3E-3</v>
          </cell>
          <cell r="F376">
            <v>0.24529999999999999</v>
          </cell>
          <cell r="G376">
            <v>0</v>
          </cell>
          <cell r="H376">
            <v>6.6</v>
          </cell>
          <cell r="I376">
            <v>13.2</v>
          </cell>
          <cell r="J376">
            <v>22</v>
          </cell>
        </row>
        <row r="377">
          <cell r="B377">
            <v>23771</v>
          </cell>
          <cell r="C377">
            <v>1.0152000000000001</v>
          </cell>
          <cell r="D377">
            <v>0.9677</v>
          </cell>
          <cell r="E377">
            <v>4.7500000000000001E-2</v>
          </cell>
          <cell r="F377">
            <v>0</v>
          </cell>
          <cell r="G377">
            <v>0</v>
          </cell>
          <cell r="H377">
            <v>6.6</v>
          </cell>
          <cell r="I377">
            <v>13.2</v>
          </cell>
          <cell r="J377">
            <v>22</v>
          </cell>
        </row>
        <row r="378">
          <cell r="B378">
            <v>23573</v>
          </cell>
          <cell r="C378">
            <v>6.1044999999999998</v>
          </cell>
          <cell r="D378">
            <v>4.0110999999999999</v>
          </cell>
          <cell r="E378">
            <v>5.3699999999999998E-2</v>
          </cell>
          <cell r="F378">
            <v>1.0438000000000001</v>
          </cell>
          <cell r="G378">
            <v>0.99580000000000002</v>
          </cell>
          <cell r="I378">
            <v>13.2</v>
          </cell>
          <cell r="J378">
            <v>22</v>
          </cell>
        </row>
        <row r="379">
          <cell r="B379">
            <v>22627</v>
          </cell>
          <cell r="C379">
            <v>16.371300000000002</v>
          </cell>
          <cell r="D379">
            <v>12.6938</v>
          </cell>
          <cell r="E379">
            <v>0.16739999999999999</v>
          </cell>
          <cell r="F379">
            <v>1.583</v>
          </cell>
          <cell r="G379">
            <v>1.9271</v>
          </cell>
          <cell r="J379">
            <v>22</v>
          </cell>
        </row>
        <row r="381">
          <cell r="B381" t="str">
            <v>Evolução FEC Conjunto Itapevi</v>
          </cell>
        </row>
        <row r="382">
          <cell r="B382" t="str">
            <v>CONSUM</v>
          </cell>
          <cell r="C382" t="str">
            <v>TOTAL</v>
          </cell>
          <cell r="D382" t="str">
            <v>NPROG</v>
          </cell>
          <cell r="E382" t="str">
            <v>PROG</v>
          </cell>
          <cell r="F382" t="str">
            <v>SUBT INT</v>
          </cell>
          <cell r="G382" t="str">
            <v>SUBT EXT</v>
          </cell>
          <cell r="H382" t="str">
            <v>Padrão Mensal = 4,5</v>
          </cell>
          <cell r="I382" t="str">
            <v>Padrão Trimestral = 9</v>
          </cell>
          <cell r="J382" t="str">
            <v>Padrão Anual = 15</v>
          </cell>
        </row>
        <row r="383">
          <cell r="B383">
            <v>45548</v>
          </cell>
          <cell r="C383">
            <v>1.0807</v>
          </cell>
          <cell r="D383">
            <v>1.0185999999999999</v>
          </cell>
          <cell r="E383">
            <v>6.2199999999999998E-2</v>
          </cell>
          <cell r="F383">
            <v>0</v>
          </cell>
          <cell r="G383">
            <v>0</v>
          </cell>
          <cell r="H383">
            <v>4.5</v>
          </cell>
          <cell r="I383">
            <v>9</v>
          </cell>
          <cell r="J383">
            <v>15</v>
          </cell>
        </row>
        <row r="384">
          <cell r="B384">
            <v>45548</v>
          </cell>
          <cell r="C384">
            <v>0.37390000000000001</v>
          </cell>
          <cell r="D384">
            <v>0.33979999999999999</v>
          </cell>
          <cell r="E384">
            <v>1.9400000000000001E-2</v>
          </cell>
          <cell r="F384">
            <v>1.4800000000000001E-2</v>
          </cell>
          <cell r="G384">
            <v>0</v>
          </cell>
          <cell r="H384">
            <v>4.5</v>
          </cell>
          <cell r="I384">
            <v>9</v>
          </cell>
          <cell r="J384">
            <v>15</v>
          </cell>
        </row>
        <row r="385">
          <cell r="B385">
            <v>45488</v>
          </cell>
          <cell r="C385">
            <v>1.1642999999999999</v>
          </cell>
          <cell r="D385">
            <v>0.53790000000000004</v>
          </cell>
          <cell r="E385">
            <v>2.6599999999999999E-2</v>
          </cell>
          <cell r="F385">
            <v>0.5998</v>
          </cell>
          <cell r="G385">
            <v>0</v>
          </cell>
          <cell r="H385">
            <v>4.5</v>
          </cell>
          <cell r="I385">
            <v>9</v>
          </cell>
          <cell r="J385">
            <v>15</v>
          </cell>
        </row>
        <row r="386">
          <cell r="B386">
            <v>45528</v>
          </cell>
          <cell r="C386">
            <v>2.6185</v>
          </cell>
          <cell r="D386">
            <v>1.8964000000000001</v>
          </cell>
          <cell r="E386">
            <v>0.1082</v>
          </cell>
          <cell r="F386">
            <v>0.61409999999999998</v>
          </cell>
          <cell r="G386">
            <v>0</v>
          </cell>
          <cell r="H386">
            <v>4.5</v>
          </cell>
          <cell r="I386">
            <v>9</v>
          </cell>
          <cell r="J386">
            <v>15</v>
          </cell>
        </row>
        <row r="387">
          <cell r="B387">
            <v>46927</v>
          </cell>
          <cell r="C387">
            <v>0.4259</v>
          </cell>
          <cell r="D387">
            <v>0.38329999999999997</v>
          </cell>
          <cell r="E387">
            <v>4.2599999999999999E-2</v>
          </cell>
          <cell r="F387">
            <v>0</v>
          </cell>
          <cell r="G387">
            <v>0</v>
          </cell>
          <cell r="H387">
            <v>4.5</v>
          </cell>
          <cell r="I387">
            <v>9</v>
          </cell>
          <cell r="J387">
            <v>15</v>
          </cell>
        </row>
        <row r="388">
          <cell r="B388">
            <v>46861</v>
          </cell>
          <cell r="C388">
            <v>1.0130999999999999</v>
          </cell>
          <cell r="D388">
            <v>1.0119</v>
          </cell>
          <cell r="E388">
            <v>1.1999999999999999E-3</v>
          </cell>
          <cell r="F388">
            <v>0</v>
          </cell>
          <cell r="G388">
            <v>0</v>
          </cell>
          <cell r="H388">
            <v>4.5</v>
          </cell>
          <cell r="I388">
            <v>9</v>
          </cell>
          <cell r="J388">
            <v>15</v>
          </cell>
        </row>
        <row r="389">
          <cell r="B389">
            <v>46888</v>
          </cell>
          <cell r="C389">
            <v>0.44829999999999998</v>
          </cell>
          <cell r="D389">
            <v>0.44230000000000003</v>
          </cell>
          <cell r="E389">
            <v>6.1000000000000004E-3</v>
          </cell>
          <cell r="F389">
            <v>0</v>
          </cell>
          <cell r="G389">
            <v>0</v>
          </cell>
          <cell r="H389">
            <v>4.5</v>
          </cell>
          <cell r="I389">
            <v>9</v>
          </cell>
          <cell r="J389">
            <v>15</v>
          </cell>
        </row>
        <row r="390">
          <cell r="B390">
            <v>46892</v>
          </cell>
          <cell r="C390">
            <v>1.8869</v>
          </cell>
          <cell r="D390">
            <v>1.8371</v>
          </cell>
          <cell r="E390">
            <v>4.99E-2</v>
          </cell>
          <cell r="F390">
            <v>0</v>
          </cell>
          <cell r="G390">
            <v>0</v>
          </cell>
          <cell r="H390">
            <v>4.5</v>
          </cell>
          <cell r="I390">
            <v>9</v>
          </cell>
          <cell r="J390">
            <v>15</v>
          </cell>
        </row>
        <row r="391">
          <cell r="B391">
            <v>47292</v>
          </cell>
          <cell r="C391">
            <v>0.66759999999999997</v>
          </cell>
          <cell r="D391">
            <v>0.61970000000000003</v>
          </cell>
          <cell r="E391">
            <v>1.84E-2</v>
          </cell>
          <cell r="F391">
            <v>2.9499999999999998E-2</v>
          </cell>
          <cell r="G391">
            <v>0</v>
          </cell>
          <cell r="H391">
            <v>4.5</v>
          </cell>
          <cell r="I391">
            <v>9</v>
          </cell>
          <cell r="J391">
            <v>15</v>
          </cell>
        </row>
        <row r="392">
          <cell r="B392">
            <v>47292</v>
          </cell>
          <cell r="C392">
            <v>0.52149999999999996</v>
          </cell>
          <cell r="D392">
            <v>0.48859999999999998</v>
          </cell>
          <cell r="E392">
            <v>3.2899999999999999E-2</v>
          </cell>
          <cell r="F392">
            <v>0</v>
          </cell>
          <cell r="G392">
            <v>0</v>
          </cell>
          <cell r="H392">
            <v>4.5</v>
          </cell>
          <cell r="I392">
            <v>9</v>
          </cell>
          <cell r="J392">
            <v>15</v>
          </cell>
        </row>
        <row r="393">
          <cell r="B393">
            <v>47246</v>
          </cell>
          <cell r="C393">
            <v>0.40110000000000001</v>
          </cell>
          <cell r="D393">
            <v>0.37919999999999998</v>
          </cell>
          <cell r="E393">
            <v>2.1899999999999999E-2</v>
          </cell>
          <cell r="F393">
            <v>0</v>
          </cell>
          <cell r="G393">
            <v>0</v>
          </cell>
          <cell r="H393">
            <v>4.5</v>
          </cell>
          <cell r="I393">
            <v>9</v>
          </cell>
          <cell r="J393">
            <v>15</v>
          </cell>
        </row>
        <row r="394">
          <cell r="B394">
            <v>47277</v>
          </cell>
          <cell r="C394">
            <v>1.5903</v>
          </cell>
          <cell r="D394">
            <v>1.4876</v>
          </cell>
          <cell r="E394">
            <v>7.3200000000000001E-2</v>
          </cell>
          <cell r="F394">
            <v>2.9499999999999998E-2</v>
          </cell>
          <cell r="G394">
            <v>0</v>
          </cell>
          <cell r="H394">
            <v>4.5</v>
          </cell>
          <cell r="I394">
            <v>9</v>
          </cell>
          <cell r="J394">
            <v>15</v>
          </cell>
        </row>
        <row r="395">
          <cell r="B395">
            <v>47302</v>
          </cell>
          <cell r="C395">
            <v>1.4319</v>
          </cell>
          <cell r="D395">
            <v>0.42409999999999998</v>
          </cell>
          <cell r="E395">
            <v>7.7000000000000002E-3</v>
          </cell>
          <cell r="F395">
            <v>1</v>
          </cell>
          <cell r="G395">
            <v>0</v>
          </cell>
          <cell r="H395">
            <v>4.5</v>
          </cell>
          <cell r="I395">
            <v>9</v>
          </cell>
          <cell r="J395">
            <v>15</v>
          </cell>
        </row>
        <row r="396">
          <cell r="B396">
            <v>47302</v>
          </cell>
          <cell r="C396">
            <v>1.5854999999999999</v>
          </cell>
          <cell r="D396">
            <v>1.1761999999999999</v>
          </cell>
          <cell r="E396">
            <v>6.7000000000000002E-3</v>
          </cell>
          <cell r="F396">
            <v>0.40250000000000002</v>
          </cell>
          <cell r="G396">
            <v>0</v>
          </cell>
          <cell r="H396">
            <v>4.5</v>
          </cell>
          <cell r="I396">
            <v>9</v>
          </cell>
          <cell r="J396">
            <v>15</v>
          </cell>
        </row>
        <row r="397">
          <cell r="B397">
            <v>47780</v>
          </cell>
          <cell r="C397">
            <v>0.90780000000000005</v>
          </cell>
          <cell r="D397">
            <v>0.69830000000000003</v>
          </cell>
          <cell r="E397">
            <v>1.2699999999999999E-2</v>
          </cell>
          <cell r="F397">
            <v>0.1968</v>
          </cell>
          <cell r="G397">
            <v>0</v>
          </cell>
          <cell r="H397">
            <v>4.5</v>
          </cell>
          <cell r="I397">
            <v>9</v>
          </cell>
          <cell r="J397">
            <v>15</v>
          </cell>
        </row>
        <row r="398">
          <cell r="B398">
            <v>47461</v>
          </cell>
          <cell r="C398">
            <v>3.9211999999999998</v>
          </cell>
          <cell r="D398">
            <v>2.2978999999999998</v>
          </cell>
          <cell r="E398">
            <v>2.7099999999999999E-2</v>
          </cell>
          <cell r="F398">
            <v>1.5959000000000001</v>
          </cell>
          <cell r="G398">
            <v>0</v>
          </cell>
          <cell r="I398">
            <v>9</v>
          </cell>
          <cell r="J398">
            <v>15</v>
          </cell>
        </row>
        <row r="399">
          <cell r="B399">
            <v>46790</v>
          </cell>
          <cell r="C399">
            <v>10.023199999999999</v>
          </cell>
          <cell r="D399">
            <v>7.5202999999999998</v>
          </cell>
          <cell r="E399">
            <v>0.25679999999999997</v>
          </cell>
          <cell r="F399">
            <v>2.2461000000000002</v>
          </cell>
          <cell r="G399">
            <v>0</v>
          </cell>
          <cell r="J399">
            <v>15</v>
          </cell>
        </row>
        <row r="401">
          <cell r="B401" t="str">
            <v>Evolução FEC Conjunto Itaquera - Iguatemi</v>
          </cell>
        </row>
        <row r="402">
          <cell r="B402" t="str">
            <v>CONSUM</v>
          </cell>
          <cell r="C402" t="str">
            <v>TOTAL</v>
          </cell>
          <cell r="D402" t="str">
            <v>NPROG</v>
          </cell>
          <cell r="E402" t="str">
            <v>PROG</v>
          </cell>
          <cell r="F402" t="str">
            <v>SUBT INT</v>
          </cell>
          <cell r="G402" t="str">
            <v>SUBT EXT</v>
          </cell>
          <cell r="H402" t="str">
            <v>Padrão Mensal = 3</v>
          </cell>
          <cell r="I402" t="str">
            <v>Padrão Trimestral = 6</v>
          </cell>
          <cell r="J402" t="str">
            <v>Padrão Anual = 10</v>
          </cell>
        </row>
        <row r="403">
          <cell r="B403">
            <v>239677</v>
          </cell>
          <cell r="C403">
            <v>0.92169999999999996</v>
          </cell>
          <cell r="D403">
            <v>0.81730000000000003</v>
          </cell>
          <cell r="E403">
            <v>0.10440000000000001</v>
          </cell>
          <cell r="F403">
            <v>0</v>
          </cell>
          <cell r="G403">
            <v>0</v>
          </cell>
          <cell r="H403">
            <v>3</v>
          </cell>
          <cell r="I403">
            <v>6</v>
          </cell>
          <cell r="J403">
            <v>10</v>
          </cell>
        </row>
        <row r="404">
          <cell r="B404">
            <v>239666</v>
          </cell>
          <cell r="C404">
            <v>0.71240000000000003</v>
          </cell>
          <cell r="D404">
            <v>0.26340000000000002</v>
          </cell>
          <cell r="E404">
            <v>3.44E-2</v>
          </cell>
          <cell r="F404">
            <v>7.3400000000000007E-2</v>
          </cell>
          <cell r="G404">
            <v>0.3412</v>
          </cell>
          <cell r="H404">
            <v>3</v>
          </cell>
          <cell r="I404">
            <v>6</v>
          </cell>
          <cell r="J404">
            <v>10</v>
          </cell>
        </row>
        <row r="405">
          <cell r="B405">
            <v>239618</v>
          </cell>
          <cell r="C405">
            <v>0.55430000000000001</v>
          </cell>
          <cell r="D405">
            <v>0.4708</v>
          </cell>
          <cell r="E405">
            <v>2.4299999999999999E-2</v>
          </cell>
          <cell r="F405">
            <v>0</v>
          </cell>
          <cell r="G405">
            <v>5.9200000000000003E-2</v>
          </cell>
          <cell r="H405">
            <v>3</v>
          </cell>
          <cell r="I405">
            <v>6</v>
          </cell>
          <cell r="J405">
            <v>10</v>
          </cell>
        </row>
        <row r="406">
          <cell r="B406">
            <v>239654</v>
          </cell>
          <cell r="C406">
            <v>2.1884000000000001</v>
          </cell>
          <cell r="D406">
            <v>1.5515000000000001</v>
          </cell>
          <cell r="E406">
            <v>0.16309999999999999</v>
          </cell>
          <cell r="F406">
            <v>7.3400000000000007E-2</v>
          </cell>
          <cell r="G406">
            <v>0.40039999999999998</v>
          </cell>
          <cell r="H406">
            <v>3</v>
          </cell>
          <cell r="I406">
            <v>6</v>
          </cell>
          <cell r="J406">
            <v>10</v>
          </cell>
        </row>
        <row r="407">
          <cell r="B407">
            <v>239653</v>
          </cell>
          <cell r="C407">
            <v>0.8226</v>
          </cell>
          <cell r="D407">
            <v>0.63319999999999999</v>
          </cell>
          <cell r="E407">
            <v>5.5E-2</v>
          </cell>
          <cell r="F407">
            <v>0.13439999999999999</v>
          </cell>
          <cell r="G407">
            <v>0</v>
          </cell>
          <cell r="H407">
            <v>3</v>
          </cell>
          <cell r="I407">
            <v>6</v>
          </cell>
          <cell r="J407">
            <v>10</v>
          </cell>
        </row>
        <row r="408">
          <cell r="B408">
            <v>239653</v>
          </cell>
          <cell r="C408">
            <v>1.0245</v>
          </cell>
          <cell r="D408">
            <v>0.68859999999999999</v>
          </cell>
          <cell r="E408">
            <v>0.1636</v>
          </cell>
          <cell r="F408">
            <v>0.17230000000000001</v>
          </cell>
          <cell r="G408">
            <v>0</v>
          </cell>
          <cell r="H408">
            <v>3</v>
          </cell>
          <cell r="I408">
            <v>6</v>
          </cell>
          <cell r="J408">
            <v>10</v>
          </cell>
        </row>
        <row r="409">
          <cell r="B409">
            <v>239653</v>
          </cell>
          <cell r="C409">
            <v>0.41</v>
          </cell>
          <cell r="D409">
            <v>0.32090000000000002</v>
          </cell>
          <cell r="E409">
            <v>1.5699999999999999E-2</v>
          </cell>
          <cell r="F409">
            <v>7.3400000000000007E-2</v>
          </cell>
          <cell r="G409">
            <v>0</v>
          </cell>
          <cell r="H409">
            <v>3</v>
          </cell>
          <cell r="I409">
            <v>6</v>
          </cell>
          <cell r="J409">
            <v>10</v>
          </cell>
        </row>
        <row r="410">
          <cell r="B410">
            <v>239653</v>
          </cell>
          <cell r="C410">
            <v>2.2570999999999999</v>
          </cell>
          <cell r="D410">
            <v>1.6427</v>
          </cell>
          <cell r="E410">
            <v>0.23430000000000001</v>
          </cell>
          <cell r="F410">
            <v>0.38009999999999999</v>
          </cell>
          <cell r="G410">
            <v>0</v>
          </cell>
          <cell r="H410">
            <v>3</v>
          </cell>
          <cell r="I410">
            <v>6</v>
          </cell>
          <cell r="J410">
            <v>10</v>
          </cell>
        </row>
        <row r="411">
          <cell r="B411">
            <v>241809</v>
          </cell>
          <cell r="C411">
            <v>0.60419999999999996</v>
          </cell>
          <cell r="D411">
            <v>0.49659999999999999</v>
          </cell>
          <cell r="E411">
            <v>3.3099999999999997E-2</v>
          </cell>
          <cell r="F411">
            <v>7.4399999999999994E-2</v>
          </cell>
          <cell r="G411">
            <v>0</v>
          </cell>
          <cell r="H411">
            <v>3</v>
          </cell>
          <cell r="I411">
            <v>6</v>
          </cell>
          <cell r="J411">
            <v>10</v>
          </cell>
        </row>
        <row r="412">
          <cell r="B412">
            <v>241914</v>
          </cell>
          <cell r="C412">
            <v>0.4945</v>
          </cell>
          <cell r="D412">
            <v>0.4405</v>
          </cell>
          <cell r="E412">
            <v>5.3999999999999999E-2</v>
          </cell>
          <cell r="F412">
            <v>0</v>
          </cell>
          <cell r="G412">
            <v>0</v>
          </cell>
          <cell r="H412">
            <v>3</v>
          </cell>
          <cell r="I412">
            <v>6</v>
          </cell>
          <cell r="J412">
            <v>10</v>
          </cell>
        </row>
        <row r="413">
          <cell r="B413">
            <v>241793</v>
          </cell>
          <cell r="C413">
            <v>0.62860000000000005</v>
          </cell>
          <cell r="D413">
            <v>0.5101</v>
          </cell>
          <cell r="E413">
            <v>4.3700000000000003E-2</v>
          </cell>
          <cell r="F413">
            <v>7.4800000000000005E-2</v>
          </cell>
          <cell r="G413">
            <v>0</v>
          </cell>
          <cell r="H413">
            <v>3</v>
          </cell>
          <cell r="I413">
            <v>6</v>
          </cell>
          <cell r="J413">
            <v>10</v>
          </cell>
        </row>
        <row r="414">
          <cell r="B414">
            <v>241839</v>
          </cell>
          <cell r="C414">
            <v>1.7273000000000001</v>
          </cell>
          <cell r="D414">
            <v>1.4472</v>
          </cell>
          <cell r="E414">
            <v>0.1308</v>
          </cell>
          <cell r="F414">
            <v>0.1492</v>
          </cell>
          <cell r="G414">
            <v>0</v>
          </cell>
          <cell r="H414">
            <v>3</v>
          </cell>
          <cell r="I414">
            <v>6</v>
          </cell>
          <cell r="J414">
            <v>10</v>
          </cell>
        </row>
        <row r="415">
          <cell r="B415">
            <v>241955</v>
          </cell>
          <cell r="C415">
            <v>1.0486</v>
          </cell>
          <cell r="D415">
            <v>1.0421</v>
          </cell>
          <cell r="E415">
            <v>6.4999999999999997E-3</v>
          </cell>
          <cell r="F415">
            <v>0</v>
          </cell>
          <cell r="G415">
            <v>0</v>
          </cell>
          <cell r="H415">
            <v>3</v>
          </cell>
          <cell r="I415">
            <v>6</v>
          </cell>
          <cell r="J415">
            <v>10</v>
          </cell>
        </row>
        <row r="416">
          <cell r="B416">
            <v>241955</v>
          </cell>
          <cell r="C416">
            <v>1.5616000000000001</v>
          </cell>
          <cell r="D416">
            <v>0.76970000000000005</v>
          </cell>
          <cell r="E416">
            <v>3.0800000000000001E-2</v>
          </cell>
          <cell r="F416">
            <v>0.1</v>
          </cell>
          <cell r="G416">
            <v>0.66100000000000003</v>
          </cell>
          <cell r="H416">
            <v>3</v>
          </cell>
          <cell r="I416">
            <v>6</v>
          </cell>
          <cell r="J416">
            <v>10</v>
          </cell>
        </row>
        <row r="417">
          <cell r="B417">
            <v>242638</v>
          </cell>
          <cell r="C417">
            <v>0.80600000000000005</v>
          </cell>
          <cell r="D417">
            <v>0.77210000000000001</v>
          </cell>
          <cell r="E417">
            <v>3.39E-2</v>
          </cell>
          <cell r="F417">
            <v>0</v>
          </cell>
          <cell r="G417">
            <v>0</v>
          </cell>
          <cell r="H417">
            <v>3</v>
          </cell>
          <cell r="I417">
            <v>6</v>
          </cell>
          <cell r="J417">
            <v>10</v>
          </cell>
        </row>
        <row r="418">
          <cell r="B418">
            <v>242183</v>
          </cell>
          <cell r="C418">
            <v>3.4152999999999998</v>
          </cell>
          <cell r="D418">
            <v>2.5836000000000001</v>
          </cell>
          <cell r="E418">
            <v>7.1199999999999999E-2</v>
          </cell>
          <cell r="F418">
            <v>9.9900000000000003E-2</v>
          </cell>
          <cell r="G418">
            <v>0.66039999999999999</v>
          </cell>
          <cell r="I418">
            <v>6</v>
          </cell>
          <cell r="J418">
            <v>10</v>
          </cell>
        </row>
        <row r="419">
          <cell r="B419">
            <v>240832</v>
          </cell>
          <cell r="C419">
            <v>9.5927000000000007</v>
          </cell>
          <cell r="D419">
            <v>7.23</v>
          </cell>
          <cell r="E419">
            <v>0.59840000000000004</v>
          </cell>
          <cell r="F419">
            <v>0.7016</v>
          </cell>
          <cell r="G419">
            <v>1.0625</v>
          </cell>
          <cell r="J419">
            <v>10</v>
          </cell>
        </row>
        <row r="421">
          <cell r="B421" t="str">
            <v>Evolução FEC Conjunto Jabaquara</v>
          </cell>
        </row>
        <row r="422">
          <cell r="B422" t="str">
            <v>CONSUM</v>
          </cell>
          <cell r="C422" t="str">
            <v>TOTAL</v>
          </cell>
          <cell r="D422" t="str">
            <v>NPROG</v>
          </cell>
          <cell r="E422" t="str">
            <v>PROG</v>
          </cell>
          <cell r="F422" t="str">
            <v>SUBT INT</v>
          </cell>
          <cell r="G422" t="str">
            <v>SUBT EXT</v>
          </cell>
          <cell r="H422" t="str">
            <v>Padrão Mensal = 2</v>
          </cell>
          <cell r="I422" t="str">
            <v>Padrão Trimestral = 3,6</v>
          </cell>
          <cell r="J422" t="str">
            <v>Padrão Anual = 6</v>
          </cell>
        </row>
        <row r="423">
          <cell r="B423">
            <v>115939</v>
          </cell>
          <cell r="C423">
            <v>0.45800000000000002</v>
          </cell>
          <cell r="D423">
            <v>0.4511</v>
          </cell>
          <cell r="E423">
            <v>6.8999999999999999E-3</v>
          </cell>
          <cell r="F423">
            <v>0</v>
          </cell>
          <cell r="G423">
            <v>0</v>
          </cell>
          <cell r="H423">
            <v>2</v>
          </cell>
          <cell r="I423">
            <v>3.6</v>
          </cell>
          <cell r="J423">
            <v>6</v>
          </cell>
        </row>
        <row r="424">
          <cell r="B424">
            <v>115938</v>
          </cell>
          <cell r="C424">
            <v>0.29409999999999997</v>
          </cell>
          <cell r="D424">
            <v>0.28360000000000002</v>
          </cell>
          <cell r="E424">
            <v>1.0500000000000001E-2</v>
          </cell>
          <cell r="F424">
            <v>0</v>
          </cell>
          <cell r="G424">
            <v>0</v>
          </cell>
          <cell r="H424">
            <v>2</v>
          </cell>
          <cell r="I424">
            <v>3.6</v>
          </cell>
          <cell r="J424">
            <v>6</v>
          </cell>
        </row>
        <row r="425">
          <cell r="B425">
            <v>116271</v>
          </cell>
          <cell r="C425">
            <v>0.4486</v>
          </cell>
          <cell r="D425">
            <v>0.15029999999999999</v>
          </cell>
          <cell r="E425">
            <v>7.9000000000000008E-3</v>
          </cell>
          <cell r="F425">
            <v>0</v>
          </cell>
          <cell r="G425">
            <v>0.29039999999999999</v>
          </cell>
          <cell r="H425">
            <v>2</v>
          </cell>
          <cell r="I425">
            <v>3.6</v>
          </cell>
          <cell r="J425">
            <v>6</v>
          </cell>
        </row>
        <row r="426">
          <cell r="B426">
            <v>116049</v>
          </cell>
          <cell r="C426">
            <v>1.2008000000000001</v>
          </cell>
          <cell r="D426">
            <v>0.88460000000000005</v>
          </cell>
          <cell r="E426">
            <v>2.53E-2</v>
          </cell>
          <cell r="F426">
            <v>0</v>
          </cell>
          <cell r="G426">
            <v>0.29099999999999998</v>
          </cell>
          <cell r="H426">
            <v>2</v>
          </cell>
          <cell r="I426">
            <v>3.6</v>
          </cell>
          <cell r="J426">
            <v>6</v>
          </cell>
        </row>
        <row r="427">
          <cell r="B427">
            <v>116262</v>
          </cell>
          <cell r="C427">
            <v>0.68279999999999996</v>
          </cell>
          <cell r="D427">
            <v>0.12540000000000001</v>
          </cell>
          <cell r="E427">
            <v>3.2000000000000002E-3</v>
          </cell>
          <cell r="F427">
            <v>0</v>
          </cell>
          <cell r="G427">
            <v>0.55410000000000004</v>
          </cell>
          <cell r="H427">
            <v>2</v>
          </cell>
          <cell r="I427">
            <v>3.6</v>
          </cell>
          <cell r="J427">
            <v>6</v>
          </cell>
        </row>
        <row r="428">
          <cell r="B428">
            <v>116333</v>
          </cell>
          <cell r="C428">
            <v>0.1762</v>
          </cell>
          <cell r="D428">
            <v>0.17169999999999999</v>
          </cell>
          <cell r="E428">
            <v>4.4999999999999997E-3</v>
          </cell>
          <cell r="F428">
            <v>0</v>
          </cell>
          <cell r="G428">
            <v>0</v>
          </cell>
          <cell r="H428">
            <v>2</v>
          </cell>
          <cell r="I428">
            <v>3.6</v>
          </cell>
          <cell r="J428">
            <v>6</v>
          </cell>
        </row>
        <row r="429">
          <cell r="B429">
            <v>116202</v>
          </cell>
          <cell r="C429">
            <v>0.39439999999999997</v>
          </cell>
          <cell r="D429">
            <v>0.27079999999999999</v>
          </cell>
          <cell r="E429">
            <v>2E-3</v>
          </cell>
          <cell r="F429">
            <v>0.1216</v>
          </cell>
          <cell r="G429">
            <v>0</v>
          </cell>
          <cell r="H429">
            <v>2</v>
          </cell>
          <cell r="I429">
            <v>3.6</v>
          </cell>
          <cell r="J429">
            <v>6</v>
          </cell>
        </row>
        <row r="430">
          <cell r="B430">
            <v>116266</v>
          </cell>
          <cell r="C430">
            <v>1.2533000000000001</v>
          </cell>
          <cell r="D430">
            <v>0.56779999999999997</v>
          </cell>
          <cell r="E430">
            <v>9.7000000000000003E-3</v>
          </cell>
          <cell r="F430">
            <v>0.1215</v>
          </cell>
          <cell r="G430">
            <v>0.55410000000000004</v>
          </cell>
          <cell r="H430">
            <v>2</v>
          </cell>
          <cell r="I430">
            <v>3.6</v>
          </cell>
          <cell r="J430">
            <v>6</v>
          </cell>
        </row>
        <row r="431">
          <cell r="B431">
            <v>117944</v>
          </cell>
          <cell r="C431">
            <v>0.50209999999999999</v>
          </cell>
          <cell r="D431">
            <v>0.36109999999999998</v>
          </cell>
          <cell r="E431">
            <v>1.9800000000000002E-2</v>
          </cell>
          <cell r="F431">
            <v>0.1212</v>
          </cell>
          <cell r="G431">
            <v>0</v>
          </cell>
          <cell r="H431">
            <v>2</v>
          </cell>
          <cell r="I431">
            <v>3.6</v>
          </cell>
          <cell r="J431">
            <v>6</v>
          </cell>
        </row>
        <row r="432">
          <cell r="B432">
            <v>117959</v>
          </cell>
          <cell r="C432">
            <v>0.16539999999999999</v>
          </cell>
          <cell r="D432">
            <v>0.161</v>
          </cell>
          <cell r="E432">
            <v>4.4000000000000003E-3</v>
          </cell>
          <cell r="F432">
            <v>0</v>
          </cell>
          <cell r="G432">
            <v>0</v>
          </cell>
          <cell r="H432">
            <v>2</v>
          </cell>
          <cell r="I432">
            <v>3.6</v>
          </cell>
          <cell r="J432">
            <v>6</v>
          </cell>
        </row>
        <row r="433">
          <cell r="B433">
            <v>118008</v>
          </cell>
          <cell r="C433">
            <v>0.25</v>
          </cell>
          <cell r="D433">
            <v>0.216</v>
          </cell>
          <cell r="E433">
            <v>3.39E-2</v>
          </cell>
          <cell r="F433">
            <v>0</v>
          </cell>
          <cell r="G433">
            <v>0</v>
          </cell>
          <cell r="H433">
            <v>2</v>
          </cell>
          <cell r="I433">
            <v>3.6</v>
          </cell>
          <cell r="J433">
            <v>6</v>
          </cell>
        </row>
        <row r="434">
          <cell r="B434">
            <v>117970</v>
          </cell>
          <cell r="C434">
            <v>0.91749999999999998</v>
          </cell>
          <cell r="D434">
            <v>0.73809999999999998</v>
          </cell>
          <cell r="E434">
            <v>5.8099999999999999E-2</v>
          </cell>
          <cell r="F434">
            <v>0.1212</v>
          </cell>
          <cell r="G434">
            <v>0</v>
          </cell>
          <cell r="H434">
            <v>2</v>
          </cell>
          <cell r="I434">
            <v>3.6</v>
          </cell>
          <cell r="J434">
            <v>6</v>
          </cell>
        </row>
        <row r="435">
          <cell r="B435">
            <v>118086</v>
          </cell>
          <cell r="C435">
            <v>0.75370000000000004</v>
          </cell>
          <cell r="D435">
            <v>0.55769999999999997</v>
          </cell>
          <cell r="E435">
            <v>4.7899999999999998E-2</v>
          </cell>
          <cell r="F435">
            <v>0</v>
          </cell>
          <cell r="G435">
            <v>0.14799999999999999</v>
          </cell>
          <cell r="H435">
            <v>2</v>
          </cell>
          <cell r="I435">
            <v>3.6</v>
          </cell>
          <cell r="J435">
            <v>6</v>
          </cell>
        </row>
        <row r="436">
          <cell r="B436">
            <v>117706</v>
          </cell>
          <cell r="C436">
            <v>0.31169999999999998</v>
          </cell>
          <cell r="D436">
            <v>0.27710000000000001</v>
          </cell>
          <cell r="E436">
            <v>1.8100000000000002E-2</v>
          </cell>
          <cell r="F436">
            <v>1.6400000000000001E-2</v>
          </cell>
          <cell r="G436">
            <v>0</v>
          </cell>
          <cell r="H436">
            <v>2</v>
          </cell>
          <cell r="I436">
            <v>3.6</v>
          </cell>
          <cell r="J436">
            <v>6</v>
          </cell>
        </row>
        <row r="437">
          <cell r="B437">
            <v>121389</v>
          </cell>
          <cell r="C437">
            <v>0.45150000000000001</v>
          </cell>
          <cell r="D437">
            <v>0.36249999999999999</v>
          </cell>
          <cell r="E437">
            <v>8.8999999999999996E-2</v>
          </cell>
          <cell r="F437">
            <v>0</v>
          </cell>
          <cell r="G437">
            <v>0</v>
          </cell>
          <cell r="H437">
            <v>2</v>
          </cell>
          <cell r="I437">
            <v>3.6</v>
          </cell>
          <cell r="J437">
            <v>6</v>
          </cell>
        </row>
        <row r="438">
          <cell r="B438">
            <v>119060</v>
          </cell>
          <cell r="C438">
            <v>1.516</v>
          </cell>
          <cell r="D438">
            <v>1.1967000000000001</v>
          </cell>
          <cell r="E438">
            <v>0.15609999999999999</v>
          </cell>
          <cell r="F438">
            <v>1.6199999999999999E-2</v>
          </cell>
          <cell r="G438">
            <v>0.14680000000000001</v>
          </cell>
          <cell r="I438">
            <v>3.6</v>
          </cell>
          <cell r="J438">
            <v>6</v>
          </cell>
        </row>
        <row r="439">
          <cell r="B439">
            <v>117336</v>
          </cell>
          <cell r="C439">
            <v>4.8902000000000001</v>
          </cell>
          <cell r="D439">
            <v>3.3938999999999999</v>
          </cell>
          <cell r="E439">
            <v>0.2515</v>
          </cell>
          <cell r="F439">
            <v>0.25869999999999999</v>
          </cell>
          <cell r="G439">
            <v>0.98570000000000002</v>
          </cell>
          <cell r="J439">
            <v>6</v>
          </cell>
        </row>
        <row r="441">
          <cell r="B441" t="str">
            <v>Evolução FEC Conjunto Jaçanã</v>
          </cell>
        </row>
        <row r="442">
          <cell r="B442" t="str">
            <v>CONSUM</v>
          </cell>
          <cell r="C442" t="str">
            <v>TOTAL</v>
          </cell>
          <cell r="D442" t="str">
            <v>NPROG</v>
          </cell>
          <cell r="E442" t="str">
            <v>PROG</v>
          </cell>
          <cell r="F442" t="str">
            <v>SUBT INT</v>
          </cell>
          <cell r="G442" t="str">
            <v>SUBT EXT</v>
          </cell>
          <cell r="H442" t="str">
            <v>Padrão Mensal = 3,6</v>
          </cell>
          <cell r="I442" t="str">
            <v>Padrão Trimestral = 7,2</v>
          </cell>
          <cell r="J442" t="str">
            <v>Padrão Anual = 12</v>
          </cell>
        </row>
        <row r="443">
          <cell r="B443">
            <v>70233</v>
          </cell>
          <cell r="C443">
            <v>0.70879999999999999</v>
          </cell>
          <cell r="D443">
            <v>0.53180000000000005</v>
          </cell>
          <cell r="E443">
            <v>8.6400000000000005E-2</v>
          </cell>
          <cell r="F443">
            <v>9.06E-2</v>
          </cell>
          <cell r="G443">
            <v>0</v>
          </cell>
          <cell r="H443">
            <v>3.6</v>
          </cell>
          <cell r="I443">
            <v>7.2</v>
          </cell>
          <cell r="J443">
            <v>12</v>
          </cell>
        </row>
        <row r="444">
          <cell r="B444">
            <v>70237</v>
          </cell>
          <cell r="C444">
            <v>0.15529999999999999</v>
          </cell>
          <cell r="D444">
            <v>0.13880000000000001</v>
          </cell>
          <cell r="E444">
            <v>1.6500000000000001E-2</v>
          </cell>
          <cell r="F444">
            <v>0</v>
          </cell>
          <cell r="G444">
            <v>0</v>
          </cell>
          <cell r="H444">
            <v>3.6</v>
          </cell>
          <cell r="I444">
            <v>7.2</v>
          </cell>
          <cell r="J444">
            <v>12</v>
          </cell>
        </row>
        <row r="445">
          <cell r="B445">
            <v>70236</v>
          </cell>
          <cell r="C445">
            <v>1.145</v>
          </cell>
          <cell r="D445">
            <v>0.22500000000000001</v>
          </cell>
          <cell r="E445">
            <v>2.5899999999999999E-2</v>
          </cell>
          <cell r="F445">
            <v>0</v>
          </cell>
          <cell r="G445">
            <v>0.89410000000000001</v>
          </cell>
          <cell r="H445">
            <v>3.6</v>
          </cell>
          <cell r="I445">
            <v>7.2</v>
          </cell>
          <cell r="J445">
            <v>12</v>
          </cell>
        </row>
        <row r="446">
          <cell r="B446">
            <v>70235</v>
          </cell>
          <cell r="C446">
            <v>2.0091000000000001</v>
          </cell>
          <cell r="D446">
            <v>0.89559999999999995</v>
          </cell>
          <cell r="E446">
            <v>0.1288</v>
          </cell>
          <cell r="F446">
            <v>9.06E-2</v>
          </cell>
          <cell r="G446">
            <v>0.89410000000000001</v>
          </cell>
          <cell r="H446">
            <v>3.6</v>
          </cell>
          <cell r="I446">
            <v>7.2</v>
          </cell>
          <cell r="J446">
            <v>12</v>
          </cell>
        </row>
        <row r="447">
          <cell r="B447">
            <v>70239</v>
          </cell>
          <cell r="C447">
            <v>0.35010000000000002</v>
          </cell>
          <cell r="D447">
            <v>0.2455</v>
          </cell>
          <cell r="E447">
            <v>3.4200000000000001E-2</v>
          </cell>
          <cell r="F447">
            <v>7.0400000000000004E-2</v>
          </cell>
          <cell r="G447">
            <v>0</v>
          </cell>
          <cell r="H447">
            <v>3.6</v>
          </cell>
          <cell r="I447">
            <v>7.2</v>
          </cell>
          <cell r="J447">
            <v>12</v>
          </cell>
        </row>
        <row r="448">
          <cell r="B448">
            <v>70239</v>
          </cell>
          <cell r="C448">
            <v>0.64649999999999996</v>
          </cell>
          <cell r="D448">
            <v>0.50490000000000002</v>
          </cell>
          <cell r="E448">
            <v>0.12139999999999999</v>
          </cell>
          <cell r="F448">
            <v>2.0199999999999999E-2</v>
          </cell>
          <cell r="G448">
            <v>0</v>
          </cell>
          <cell r="H448">
            <v>3.6</v>
          </cell>
          <cell r="I448">
            <v>7.2</v>
          </cell>
          <cell r="J448">
            <v>12</v>
          </cell>
        </row>
        <row r="449">
          <cell r="B449">
            <v>70303</v>
          </cell>
          <cell r="C449">
            <v>0.93859999999999999</v>
          </cell>
          <cell r="D449">
            <v>0.70709999999999995</v>
          </cell>
          <cell r="E449">
            <v>9.0499999999999997E-2</v>
          </cell>
          <cell r="F449">
            <v>0.14099999999999999</v>
          </cell>
          <cell r="G449">
            <v>0</v>
          </cell>
          <cell r="H449">
            <v>3.6</v>
          </cell>
          <cell r="I449">
            <v>7.2</v>
          </cell>
          <cell r="J449">
            <v>12</v>
          </cell>
        </row>
        <row r="450">
          <cell r="B450">
            <v>70260</v>
          </cell>
          <cell r="C450">
            <v>1.9355</v>
          </cell>
          <cell r="D450">
            <v>1.4577</v>
          </cell>
          <cell r="E450">
            <v>0.24610000000000001</v>
          </cell>
          <cell r="F450">
            <v>0.23169999999999999</v>
          </cell>
          <cell r="G450">
            <v>0</v>
          </cell>
          <cell r="H450">
            <v>3.6</v>
          </cell>
          <cell r="I450">
            <v>7.2</v>
          </cell>
          <cell r="J450">
            <v>12</v>
          </cell>
        </row>
        <row r="451">
          <cell r="B451">
            <v>71646</v>
          </cell>
          <cell r="C451">
            <v>0.54830000000000001</v>
          </cell>
          <cell r="D451">
            <v>0.50629999999999997</v>
          </cell>
          <cell r="E451">
            <v>4.2000000000000003E-2</v>
          </cell>
          <cell r="F451">
            <v>0</v>
          </cell>
          <cell r="G451">
            <v>0</v>
          </cell>
          <cell r="H451">
            <v>3.6</v>
          </cell>
          <cell r="I451">
            <v>7.2</v>
          </cell>
          <cell r="J451">
            <v>12</v>
          </cell>
        </row>
        <row r="452">
          <cell r="B452">
            <v>71658</v>
          </cell>
          <cell r="C452">
            <v>0.3528</v>
          </cell>
          <cell r="D452">
            <v>0.2782</v>
          </cell>
          <cell r="E452">
            <v>7.4499999999999997E-2</v>
          </cell>
          <cell r="F452">
            <v>0</v>
          </cell>
          <cell r="G452">
            <v>0</v>
          </cell>
          <cell r="H452">
            <v>3.6</v>
          </cell>
          <cell r="I452">
            <v>7.2</v>
          </cell>
          <cell r="J452">
            <v>12</v>
          </cell>
        </row>
        <row r="453">
          <cell r="B453">
            <v>71662</v>
          </cell>
          <cell r="C453">
            <v>0.34279999999999999</v>
          </cell>
          <cell r="D453">
            <v>0.23400000000000001</v>
          </cell>
          <cell r="E453">
            <v>3.8399999999999997E-2</v>
          </cell>
          <cell r="F453">
            <v>7.0400000000000004E-2</v>
          </cell>
          <cell r="G453">
            <v>0</v>
          </cell>
          <cell r="H453">
            <v>3.6</v>
          </cell>
          <cell r="I453">
            <v>7.2</v>
          </cell>
          <cell r="J453">
            <v>12</v>
          </cell>
        </row>
        <row r="454">
          <cell r="B454">
            <v>71655</v>
          </cell>
          <cell r="C454">
            <v>1.2439</v>
          </cell>
          <cell r="D454">
            <v>1.0185</v>
          </cell>
          <cell r="E454">
            <v>0.15490000000000001</v>
          </cell>
          <cell r="F454">
            <v>7.0400000000000004E-2</v>
          </cell>
          <cell r="G454">
            <v>0</v>
          </cell>
          <cell r="H454">
            <v>3.6</v>
          </cell>
          <cell r="I454">
            <v>7.2</v>
          </cell>
          <cell r="J454">
            <v>12</v>
          </cell>
        </row>
        <row r="455">
          <cell r="B455">
            <v>71662</v>
          </cell>
          <cell r="C455">
            <v>0.94379999999999997</v>
          </cell>
          <cell r="D455">
            <v>0.44919999999999999</v>
          </cell>
          <cell r="E455">
            <v>3.5200000000000002E-2</v>
          </cell>
          <cell r="F455">
            <v>0</v>
          </cell>
          <cell r="G455">
            <v>0.45929999999999999</v>
          </cell>
          <cell r="H455">
            <v>3.6</v>
          </cell>
          <cell r="I455">
            <v>7.2</v>
          </cell>
          <cell r="J455">
            <v>12</v>
          </cell>
        </row>
        <row r="456">
          <cell r="B456">
            <v>71766</v>
          </cell>
          <cell r="C456">
            <v>0.53139999999999998</v>
          </cell>
          <cell r="D456">
            <v>0.46029999999999999</v>
          </cell>
          <cell r="E456">
            <v>7.1099999999999997E-2</v>
          </cell>
          <cell r="F456">
            <v>0</v>
          </cell>
          <cell r="G456">
            <v>0</v>
          </cell>
          <cell r="H456">
            <v>3.6</v>
          </cell>
          <cell r="I456">
            <v>7.2</v>
          </cell>
          <cell r="J456">
            <v>12</v>
          </cell>
        </row>
        <row r="457">
          <cell r="B457">
            <v>72689</v>
          </cell>
          <cell r="C457">
            <v>1.2131000000000001</v>
          </cell>
          <cell r="D457">
            <v>1.2027000000000001</v>
          </cell>
          <cell r="E457">
            <v>1.03E-2</v>
          </cell>
          <cell r="F457">
            <v>0</v>
          </cell>
          <cell r="G457">
            <v>0</v>
          </cell>
          <cell r="H457">
            <v>3.6</v>
          </cell>
          <cell r="I457">
            <v>7.2</v>
          </cell>
          <cell r="J457">
            <v>12</v>
          </cell>
        </row>
        <row r="458">
          <cell r="B458">
            <v>72039</v>
          </cell>
          <cell r="C458">
            <v>2.6922999999999999</v>
          </cell>
          <cell r="D458">
            <v>2.1190000000000002</v>
          </cell>
          <cell r="E458">
            <v>0.1162</v>
          </cell>
          <cell r="F458">
            <v>0</v>
          </cell>
          <cell r="G458">
            <v>0.45689999999999997</v>
          </cell>
          <cell r="I458">
            <v>7.2</v>
          </cell>
          <cell r="J458">
            <v>12</v>
          </cell>
        </row>
        <row r="459">
          <cell r="B459">
            <v>71048</v>
          </cell>
          <cell r="C459">
            <v>7.8845000000000001</v>
          </cell>
          <cell r="D459">
            <v>5.5026000000000002</v>
          </cell>
          <cell r="E459">
            <v>0.64480000000000004</v>
          </cell>
          <cell r="F459">
            <v>0.38969999999999999</v>
          </cell>
          <cell r="G459">
            <v>1.3472</v>
          </cell>
          <cell r="J459">
            <v>12</v>
          </cell>
        </row>
        <row r="461">
          <cell r="B461" t="str">
            <v>Evolução FEC Conjunto Jaguaré</v>
          </cell>
        </row>
        <row r="462">
          <cell r="B462" t="str">
            <v>CONSUM</v>
          </cell>
          <cell r="C462" t="str">
            <v>TOTAL</v>
          </cell>
          <cell r="D462" t="str">
            <v>NPROG</v>
          </cell>
          <cell r="E462" t="str">
            <v>PROG</v>
          </cell>
          <cell r="F462" t="str">
            <v>SUBT INT</v>
          </cell>
          <cell r="G462" t="str">
            <v>SUBT EXT</v>
          </cell>
          <cell r="H462" t="str">
            <v>Padrão Mensal = 2,7</v>
          </cell>
          <cell r="I462" t="str">
            <v>Padrão Trimestral = 5,4</v>
          </cell>
          <cell r="J462" t="str">
            <v>Padrão Anual = 9</v>
          </cell>
        </row>
        <row r="463">
          <cell r="B463">
            <v>82463</v>
          </cell>
          <cell r="C463">
            <v>0.52439999999999998</v>
          </cell>
          <cell r="D463">
            <v>0.3715</v>
          </cell>
          <cell r="E463">
            <v>6.7000000000000002E-3</v>
          </cell>
          <cell r="F463">
            <v>0.1462</v>
          </cell>
          <cell r="G463">
            <v>0</v>
          </cell>
          <cell r="H463">
            <v>2.7</v>
          </cell>
          <cell r="I463">
            <v>5.4</v>
          </cell>
          <cell r="J463">
            <v>9</v>
          </cell>
        </row>
        <row r="464">
          <cell r="B464">
            <v>82463</v>
          </cell>
          <cell r="C464">
            <v>0.73460000000000003</v>
          </cell>
          <cell r="D464">
            <v>0.58660000000000001</v>
          </cell>
          <cell r="E464">
            <v>1.9E-3</v>
          </cell>
          <cell r="F464">
            <v>0.1462</v>
          </cell>
          <cell r="G464">
            <v>0</v>
          </cell>
          <cell r="H464">
            <v>2.7</v>
          </cell>
          <cell r="I464">
            <v>5.4</v>
          </cell>
          <cell r="J464">
            <v>9</v>
          </cell>
        </row>
        <row r="465">
          <cell r="B465">
            <v>82466</v>
          </cell>
          <cell r="C465">
            <v>0.37190000000000001</v>
          </cell>
          <cell r="D465">
            <v>0.3589</v>
          </cell>
          <cell r="E465">
            <v>4.4999999999999997E-3</v>
          </cell>
          <cell r="F465">
            <v>8.3999999999999995E-3</v>
          </cell>
          <cell r="G465">
            <v>0</v>
          </cell>
          <cell r="H465">
            <v>2.7</v>
          </cell>
          <cell r="I465">
            <v>5.4</v>
          </cell>
          <cell r="J465">
            <v>9</v>
          </cell>
        </row>
        <row r="466">
          <cell r="B466">
            <v>82464</v>
          </cell>
          <cell r="C466">
            <v>1.6309</v>
          </cell>
          <cell r="D466">
            <v>1.3169999999999999</v>
          </cell>
          <cell r="E466">
            <v>1.3100000000000001E-2</v>
          </cell>
          <cell r="F466">
            <v>0.30080000000000001</v>
          </cell>
          <cell r="G466">
            <v>0</v>
          </cell>
          <cell r="H466">
            <v>2.7</v>
          </cell>
          <cell r="I466">
            <v>5.4</v>
          </cell>
          <cell r="J466">
            <v>9</v>
          </cell>
        </row>
        <row r="467">
          <cell r="B467">
            <v>82465</v>
          </cell>
          <cell r="C467">
            <v>0.1686</v>
          </cell>
          <cell r="D467">
            <v>0.1613</v>
          </cell>
          <cell r="E467">
            <v>7.1999999999999998E-3</v>
          </cell>
          <cell r="F467">
            <v>0</v>
          </cell>
          <cell r="G467">
            <v>0</v>
          </cell>
          <cell r="H467">
            <v>2.7</v>
          </cell>
          <cell r="I467">
            <v>5.4</v>
          </cell>
          <cell r="J467">
            <v>9</v>
          </cell>
        </row>
        <row r="468">
          <cell r="B468">
            <v>82466</v>
          </cell>
          <cell r="C468">
            <v>0.48480000000000001</v>
          </cell>
          <cell r="D468">
            <v>0.33560000000000001</v>
          </cell>
          <cell r="E468">
            <v>3.4200000000000001E-2</v>
          </cell>
          <cell r="F468">
            <v>1.03E-2</v>
          </cell>
          <cell r="G468">
            <v>0.1047</v>
          </cell>
          <cell r="H468">
            <v>2.7</v>
          </cell>
          <cell r="I468">
            <v>5.4</v>
          </cell>
          <cell r="J468">
            <v>9</v>
          </cell>
        </row>
        <row r="469">
          <cell r="B469">
            <v>82466</v>
          </cell>
          <cell r="C469">
            <v>0.28260000000000002</v>
          </cell>
          <cell r="D469">
            <v>0.27200000000000002</v>
          </cell>
          <cell r="E469">
            <v>1.0699999999999999E-2</v>
          </cell>
          <cell r="F469">
            <v>0</v>
          </cell>
          <cell r="G469">
            <v>0</v>
          </cell>
          <cell r="H469">
            <v>2.7</v>
          </cell>
          <cell r="I469">
            <v>5.4</v>
          </cell>
          <cell r="J469">
            <v>9</v>
          </cell>
        </row>
        <row r="470">
          <cell r="B470">
            <v>82466</v>
          </cell>
          <cell r="C470">
            <v>0.93600000000000005</v>
          </cell>
          <cell r="D470">
            <v>0.76890000000000003</v>
          </cell>
          <cell r="E470">
            <v>5.21E-2</v>
          </cell>
          <cell r="F470">
            <v>1.03E-2</v>
          </cell>
          <cell r="G470">
            <v>0.1047</v>
          </cell>
          <cell r="H470">
            <v>2.7</v>
          </cell>
          <cell r="I470">
            <v>5.4</v>
          </cell>
          <cell r="J470">
            <v>9</v>
          </cell>
        </row>
        <row r="471">
          <cell r="B471">
            <v>83536</v>
          </cell>
          <cell r="C471">
            <v>0.312</v>
          </cell>
          <cell r="D471">
            <v>0.28820000000000001</v>
          </cell>
          <cell r="E471">
            <v>2.3800000000000002E-2</v>
          </cell>
          <cell r="F471">
            <v>0</v>
          </cell>
          <cell r="G471">
            <v>0</v>
          </cell>
          <cell r="H471">
            <v>2.7</v>
          </cell>
          <cell r="I471">
            <v>5.4</v>
          </cell>
          <cell r="J471">
            <v>9</v>
          </cell>
        </row>
        <row r="472">
          <cell r="B472">
            <v>83537</v>
          </cell>
          <cell r="C472">
            <v>0.2238</v>
          </cell>
          <cell r="D472">
            <v>0.20180000000000001</v>
          </cell>
          <cell r="E472">
            <v>2.1999999999999999E-2</v>
          </cell>
          <cell r="F472">
            <v>0</v>
          </cell>
          <cell r="G472">
            <v>0</v>
          </cell>
          <cell r="H472">
            <v>2.7</v>
          </cell>
          <cell r="I472">
            <v>5.4</v>
          </cell>
          <cell r="J472">
            <v>9</v>
          </cell>
        </row>
        <row r="473">
          <cell r="B473">
            <v>83537</v>
          </cell>
          <cell r="C473">
            <v>0.4456</v>
          </cell>
          <cell r="D473">
            <v>0.32300000000000001</v>
          </cell>
          <cell r="E473">
            <v>0.1207</v>
          </cell>
          <cell r="F473">
            <v>2E-3</v>
          </cell>
          <cell r="G473">
            <v>0</v>
          </cell>
          <cell r="H473">
            <v>2.7</v>
          </cell>
          <cell r="I473">
            <v>5.4</v>
          </cell>
          <cell r="J473">
            <v>9</v>
          </cell>
        </row>
        <row r="474">
          <cell r="B474">
            <v>83537</v>
          </cell>
          <cell r="C474">
            <v>0.98140000000000005</v>
          </cell>
          <cell r="D474">
            <v>0.81299999999999994</v>
          </cell>
          <cell r="E474">
            <v>0.16650000000000001</v>
          </cell>
          <cell r="F474">
            <v>2E-3</v>
          </cell>
          <cell r="G474">
            <v>0</v>
          </cell>
          <cell r="H474">
            <v>2.7</v>
          </cell>
          <cell r="I474">
            <v>5.4</v>
          </cell>
          <cell r="J474">
            <v>9</v>
          </cell>
        </row>
        <row r="475">
          <cell r="B475">
            <v>83600</v>
          </cell>
          <cell r="C475">
            <v>0.49130000000000001</v>
          </cell>
          <cell r="D475">
            <v>0.36659999999999998</v>
          </cell>
          <cell r="E475">
            <v>2.01E-2</v>
          </cell>
          <cell r="F475">
            <v>0.1046</v>
          </cell>
          <cell r="G475">
            <v>0</v>
          </cell>
          <cell r="H475">
            <v>2.7</v>
          </cell>
          <cell r="I475">
            <v>5.4</v>
          </cell>
          <cell r="J475">
            <v>9</v>
          </cell>
        </row>
        <row r="476">
          <cell r="B476">
            <v>83589</v>
          </cell>
          <cell r="C476">
            <v>0.47220000000000001</v>
          </cell>
          <cell r="D476">
            <v>0.46610000000000001</v>
          </cell>
          <cell r="E476">
            <v>6.1999999999999998E-3</v>
          </cell>
          <cell r="F476">
            <v>0</v>
          </cell>
          <cell r="G476">
            <v>0</v>
          </cell>
          <cell r="H476">
            <v>2.7</v>
          </cell>
          <cell r="I476">
            <v>5.4</v>
          </cell>
          <cell r="J476">
            <v>9</v>
          </cell>
        </row>
        <row r="477">
          <cell r="B477">
            <v>84508</v>
          </cell>
          <cell r="C477">
            <v>0.42109999999999997</v>
          </cell>
          <cell r="D477">
            <v>0.40860000000000002</v>
          </cell>
          <cell r="E477">
            <v>1.2500000000000001E-2</v>
          </cell>
          <cell r="F477">
            <v>0</v>
          </cell>
          <cell r="G477">
            <v>0</v>
          </cell>
          <cell r="H477">
            <v>2.7</v>
          </cell>
          <cell r="I477">
            <v>5.4</v>
          </cell>
          <cell r="J477">
            <v>9</v>
          </cell>
        </row>
        <row r="478">
          <cell r="B478">
            <v>83899</v>
          </cell>
          <cell r="C478">
            <v>1.3842000000000001</v>
          </cell>
          <cell r="D478">
            <v>1.2412000000000001</v>
          </cell>
          <cell r="E478">
            <v>3.8800000000000001E-2</v>
          </cell>
          <cell r="F478">
            <v>0.1042</v>
          </cell>
          <cell r="G478">
            <v>0</v>
          </cell>
          <cell r="I478">
            <v>5.4</v>
          </cell>
          <cell r="J478">
            <v>9</v>
          </cell>
        </row>
        <row r="479">
          <cell r="B479">
            <v>83091</v>
          </cell>
          <cell r="C479">
            <v>4.9318</v>
          </cell>
          <cell r="D479">
            <v>4.1407999999999996</v>
          </cell>
          <cell r="E479">
            <v>0.27129999999999999</v>
          </cell>
          <cell r="F479">
            <v>0.41599999999999998</v>
          </cell>
          <cell r="G479">
            <v>0.10390000000000001</v>
          </cell>
          <cell r="J479">
            <v>9</v>
          </cell>
        </row>
        <row r="481">
          <cell r="B481" t="str">
            <v>Evolução FEC Conjunto Jandira</v>
          </cell>
        </row>
        <row r="482">
          <cell r="B482" t="str">
            <v>CONSUM</v>
          </cell>
          <cell r="C482" t="str">
            <v>TOTAL</v>
          </cell>
          <cell r="D482" t="str">
            <v>NPROG</v>
          </cell>
          <cell r="E482" t="str">
            <v>PROG</v>
          </cell>
          <cell r="F482" t="str">
            <v>SUBT INT</v>
          </cell>
          <cell r="G482" t="str">
            <v>SUBT EXT</v>
          </cell>
          <cell r="H482" t="str">
            <v>Padrão Mensal = 2,1</v>
          </cell>
          <cell r="I482" t="str">
            <v>Padrão Trimestral = 4,2</v>
          </cell>
          <cell r="J482" t="str">
            <v>Padrão Anual = 7</v>
          </cell>
        </row>
        <row r="483">
          <cell r="B483">
            <v>29549</v>
          </cell>
          <cell r="C483">
            <v>0.37040000000000001</v>
          </cell>
          <cell r="D483">
            <v>0.3085</v>
          </cell>
          <cell r="E483">
            <v>6.1899999999999997E-2</v>
          </cell>
          <cell r="F483">
            <v>0</v>
          </cell>
          <cell r="G483">
            <v>0</v>
          </cell>
          <cell r="H483">
            <v>2.1</v>
          </cell>
          <cell r="I483">
            <v>4.2</v>
          </cell>
          <cell r="J483">
            <v>7</v>
          </cell>
        </row>
        <row r="484">
          <cell r="B484">
            <v>29549</v>
          </cell>
          <cell r="C484">
            <v>0.4103</v>
          </cell>
          <cell r="D484">
            <v>0.40410000000000001</v>
          </cell>
          <cell r="E484">
            <v>6.1000000000000004E-3</v>
          </cell>
          <cell r="F484">
            <v>0</v>
          </cell>
          <cell r="G484">
            <v>0</v>
          </cell>
          <cell r="H484">
            <v>2.1</v>
          </cell>
          <cell r="I484">
            <v>4.2</v>
          </cell>
          <cell r="J484">
            <v>7</v>
          </cell>
        </row>
        <row r="485">
          <cell r="B485">
            <v>29549</v>
          </cell>
          <cell r="C485">
            <v>0.2024</v>
          </cell>
          <cell r="D485">
            <v>0.17449999999999999</v>
          </cell>
          <cell r="E485">
            <v>2.58E-2</v>
          </cell>
          <cell r="F485">
            <v>0</v>
          </cell>
          <cell r="G485">
            <v>2.2000000000000001E-3</v>
          </cell>
          <cell r="H485">
            <v>2.1</v>
          </cell>
          <cell r="I485">
            <v>4.2</v>
          </cell>
          <cell r="J485">
            <v>7</v>
          </cell>
        </row>
        <row r="486">
          <cell r="B486">
            <v>29549</v>
          </cell>
          <cell r="C486">
            <v>0.98309999999999997</v>
          </cell>
          <cell r="D486">
            <v>0.8871</v>
          </cell>
          <cell r="E486">
            <v>9.3799999999999994E-2</v>
          </cell>
          <cell r="F486">
            <v>0</v>
          </cell>
          <cell r="G486">
            <v>2.2000000000000001E-3</v>
          </cell>
          <cell r="H486">
            <v>2.1</v>
          </cell>
          <cell r="I486">
            <v>4.2</v>
          </cell>
          <cell r="J486">
            <v>7</v>
          </cell>
        </row>
        <row r="487">
          <cell r="B487">
            <v>29549</v>
          </cell>
          <cell r="C487">
            <v>0.27460000000000001</v>
          </cell>
          <cell r="D487">
            <v>0.15859999999999999</v>
          </cell>
          <cell r="E487">
            <v>0.1071</v>
          </cell>
          <cell r="F487">
            <v>8.8999999999999999E-3</v>
          </cell>
          <cell r="G487">
            <v>0</v>
          </cell>
          <cell r="H487">
            <v>2.1</v>
          </cell>
          <cell r="I487">
            <v>4.2</v>
          </cell>
          <cell r="J487">
            <v>7</v>
          </cell>
        </row>
        <row r="488">
          <cell r="B488">
            <v>29549</v>
          </cell>
          <cell r="C488">
            <v>0.23449999999999999</v>
          </cell>
          <cell r="D488">
            <v>0.22589999999999999</v>
          </cell>
          <cell r="E488">
            <v>8.6E-3</v>
          </cell>
          <cell r="F488">
            <v>0</v>
          </cell>
          <cell r="G488">
            <v>0</v>
          </cell>
          <cell r="H488">
            <v>2.1</v>
          </cell>
          <cell r="I488">
            <v>4.2</v>
          </cell>
          <cell r="J488">
            <v>7</v>
          </cell>
        </row>
        <row r="489">
          <cell r="B489">
            <v>29549</v>
          </cell>
          <cell r="C489">
            <v>0.15529999999999999</v>
          </cell>
          <cell r="D489">
            <v>0.14319999999999999</v>
          </cell>
          <cell r="E489">
            <v>1.2200000000000001E-2</v>
          </cell>
          <cell r="F489">
            <v>0</v>
          </cell>
          <cell r="G489">
            <v>0</v>
          </cell>
          <cell r="H489">
            <v>2.1</v>
          </cell>
          <cell r="I489">
            <v>4.2</v>
          </cell>
          <cell r="J489">
            <v>7</v>
          </cell>
        </row>
        <row r="490">
          <cell r="B490">
            <v>29549</v>
          </cell>
          <cell r="C490">
            <v>0.66439999999999999</v>
          </cell>
          <cell r="D490">
            <v>0.52769999999999995</v>
          </cell>
          <cell r="E490">
            <v>0.12790000000000001</v>
          </cell>
          <cell r="F490">
            <v>8.8999999999999999E-3</v>
          </cell>
          <cell r="G490">
            <v>0</v>
          </cell>
          <cell r="H490">
            <v>2.1</v>
          </cell>
          <cell r="I490">
            <v>4.2</v>
          </cell>
          <cell r="J490">
            <v>7</v>
          </cell>
        </row>
        <row r="491">
          <cell r="B491">
            <v>29549</v>
          </cell>
          <cell r="C491">
            <v>0.73419999999999996</v>
          </cell>
          <cell r="D491">
            <v>0.7208</v>
          </cell>
          <cell r="E491">
            <v>8.9999999999999993E-3</v>
          </cell>
          <cell r="F491">
            <v>4.4000000000000003E-3</v>
          </cell>
          <cell r="G491">
            <v>0</v>
          </cell>
          <cell r="H491">
            <v>2.1</v>
          </cell>
          <cell r="I491">
            <v>4.2</v>
          </cell>
          <cell r="J491">
            <v>7</v>
          </cell>
        </row>
        <row r="492">
          <cell r="B492">
            <v>29549</v>
          </cell>
          <cell r="C492">
            <v>9.5100000000000004E-2</v>
          </cell>
          <cell r="D492">
            <v>9.3600000000000003E-2</v>
          </cell>
          <cell r="E492">
            <v>1.5E-3</v>
          </cell>
          <cell r="F492">
            <v>0</v>
          </cell>
          <cell r="G492">
            <v>0</v>
          </cell>
          <cell r="H492">
            <v>2.1</v>
          </cell>
          <cell r="I492">
            <v>4.2</v>
          </cell>
          <cell r="J492">
            <v>7</v>
          </cell>
        </row>
        <row r="493">
          <cell r="B493">
            <v>29549</v>
          </cell>
          <cell r="C493">
            <v>0.1293</v>
          </cell>
          <cell r="D493">
            <v>0.10050000000000001</v>
          </cell>
          <cell r="E493">
            <v>2.87E-2</v>
          </cell>
          <cell r="F493">
            <v>0</v>
          </cell>
          <cell r="G493">
            <v>0</v>
          </cell>
          <cell r="H493">
            <v>2.1</v>
          </cell>
          <cell r="I493">
            <v>4.2</v>
          </cell>
          <cell r="J493">
            <v>7</v>
          </cell>
        </row>
        <row r="494">
          <cell r="B494">
            <v>29549</v>
          </cell>
          <cell r="C494">
            <v>0.95860000000000001</v>
          </cell>
          <cell r="D494">
            <v>0.91490000000000005</v>
          </cell>
          <cell r="E494">
            <v>3.9199999999999999E-2</v>
          </cell>
          <cell r="F494">
            <v>4.4000000000000003E-3</v>
          </cell>
          <cell r="G494">
            <v>0</v>
          </cell>
          <cell r="H494">
            <v>2.1</v>
          </cell>
          <cell r="I494">
            <v>4.2</v>
          </cell>
          <cell r="J494">
            <v>7</v>
          </cell>
        </row>
        <row r="495">
          <cell r="B495">
            <v>29549</v>
          </cell>
          <cell r="C495">
            <v>1.3811</v>
          </cell>
          <cell r="D495">
            <v>0.3901</v>
          </cell>
          <cell r="E495">
            <v>1.2999999999999999E-3</v>
          </cell>
          <cell r="F495">
            <v>0.98750000000000004</v>
          </cell>
          <cell r="G495">
            <v>2.2000000000000001E-3</v>
          </cell>
          <cell r="H495">
            <v>2.1</v>
          </cell>
          <cell r="I495">
            <v>4.2</v>
          </cell>
          <cell r="J495">
            <v>7</v>
          </cell>
        </row>
        <row r="496">
          <cell r="B496">
            <v>29549</v>
          </cell>
          <cell r="C496">
            <v>1.2364999999999999</v>
          </cell>
          <cell r="D496">
            <v>0.2311</v>
          </cell>
          <cell r="E496">
            <v>1.7899999999999999E-2</v>
          </cell>
          <cell r="F496">
            <v>0.98750000000000004</v>
          </cell>
          <cell r="G496">
            <v>0</v>
          </cell>
          <cell r="H496">
            <v>2.1</v>
          </cell>
          <cell r="I496">
            <v>4.2</v>
          </cell>
          <cell r="J496">
            <v>7</v>
          </cell>
        </row>
        <row r="497">
          <cell r="B497">
            <v>29549</v>
          </cell>
          <cell r="C497">
            <v>0.70550000000000002</v>
          </cell>
          <cell r="D497">
            <v>0.39829999999999999</v>
          </cell>
          <cell r="E497">
            <v>6.0600000000000001E-2</v>
          </cell>
          <cell r="F497">
            <v>0.2467</v>
          </cell>
          <cell r="G497">
            <v>0</v>
          </cell>
          <cell r="H497">
            <v>2.1</v>
          </cell>
          <cell r="I497">
            <v>4.2</v>
          </cell>
          <cell r="J497">
            <v>7</v>
          </cell>
        </row>
        <row r="498">
          <cell r="B498">
            <v>29549</v>
          </cell>
          <cell r="C498">
            <v>3.3231000000000002</v>
          </cell>
          <cell r="D498">
            <v>1.0195000000000001</v>
          </cell>
          <cell r="E498">
            <v>7.9799999999999996E-2</v>
          </cell>
          <cell r="F498">
            <v>2.2216999999999998</v>
          </cell>
          <cell r="G498">
            <v>2.2000000000000001E-3</v>
          </cell>
          <cell r="I498">
            <v>4.2</v>
          </cell>
          <cell r="J498">
            <v>7</v>
          </cell>
        </row>
        <row r="499">
          <cell r="B499">
            <v>29549</v>
          </cell>
          <cell r="C499">
            <v>5.9291999999999998</v>
          </cell>
          <cell r="D499">
            <v>3.3492000000000002</v>
          </cell>
          <cell r="E499">
            <v>0.3407</v>
          </cell>
          <cell r="F499">
            <v>2.2349999999999999</v>
          </cell>
          <cell r="G499">
            <v>4.4000000000000003E-3</v>
          </cell>
          <cell r="J499">
            <v>7</v>
          </cell>
        </row>
        <row r="501">
          <cell r="B501" t="str">
            <v>Evolução FEC Conjunto Jaraguá</v>
          </cell>
        </row>
        <row r="502">
          <cell r="B502" t="str">
            <v>CONSUM</v>
          </cell>
          <cell r="C502" t="str">
            <v>TOTAL</v>
          </cell>
          <cell r="D502" t="str">
            <v>NPROG</v>
          </cell>
          <cell r="E502" t="str">
            <v>PROG</v>
          </cell>
          <cell r="F502" t="str">
            <v>SUBT INT</v>
          </cell>
          <cell r="G502" t="str">
            <v>SUBT EXT</v>
          </cell>
          <cell r="H502" t="str">
            <v>Padrão Mensal = 4,2</v>
          </cell>
          <cell r="I502" t="str">
            <v>Padrão Trimestral = 8,4</v>
          </cell>
          <cell r="J502" t="str">
            <v>Padrão Anual = 14</v>
          </cell>
        </row>
        <row r="503">
          <cell r="B503">
            <v>153670</v>
          </cell>
          <cell r="C503">
            <v>1.5187999999999999</v>
          </cell>
          <cell r="D503">
            <v>1.3763000000000001</v>
          </cell>
          <cell r="E503">
            <v>3.1199999999999999E-2</v>
          </cell>
          <cell r="F503">
            <v>0.1113</v>
          </cell>
          <cell r="G503">
            <v>0</v>
          </cell>
          <cell r="H503">
            <v>4.2</v>
          </cell>
          <cell r="I503">
            <v>8.4</v>
          </cell>
          <cell r="J503">
            <v>14</v>
          </cell>
        </row>
        <row r="504">
          <cell r="B504">
            <v>153672</v>
          </cell>
          <cell r="C504">
            <v>0.66</v>
          </cell>
          <cell r="D504">
            <v>0.52159999999999995</v>
          </cell>
          <cell r="E504">
            <v>8.3099999999999993E-2</v>
          </cell>
          <cell r="F504">
            <v>5.5300000000000002E-2</v>
          </cell>
          <cell r="G504">
            <v>0</v>
          </cell>
          <cell r="H504">
            <v>4.2</v>
          </cell>
          <cell r="I504">
            <v>8.4</v>
          </cell>
          <cell r="J504">
            <v>14</v>
          </cell>
        </row>
        <row r="505">
          <cell r="B505">
            <v>153677</v>
          </cell>
          <cell r="C505">
            <v>1.1654</v>
          </cell>
          <cell r="D505">
            <v>0.47649999999999998</v>
          </cell>
          <cell r="E505">
            <v>4.7500000000000001E-2</v>
          </cell>
          <cell r="F505">
            <v>0.436</v>
          </cell>
          <cell r="G505">
            <v>0.2054</v>
          </cell>
          <cell r="H505">
            <v>4.2</v>
          </cell>
          <cell r="I505">
            <v>8.4</v>
          </cell>
          <cell r="J505">
            <v>14</v>
          </cell>
        </row>
        <row r="506">
          <cell r="B506">
            <v>153673</v>
          </cell>
          <cell r="C506">
            <v>3.3441999999999998</v>
          </cell>
          <cell r="D506">
            <v>2.3744000000000001</v>
          </cell>
          <cell r="E506">
            <v>0.1618</v>
          </cell>
          <cell r="F506">
            <v>0.60260000000000002</v>
          </cell>
          <cell r="G506">
            <v>0.2054</v>
          </cell>
          <cell r="H506">
            <v>4.2</v>
          </cell>
          <cell r="I506">
            <v>8.4</v>
          </cell>
          <cell r="J506">
            <v>14</v>
          </cell>
        </row>
        <row r="507">
          <cell r="B507">
            <v>153853</v>
          </cell>
          <cell r="C507">
            <v>0.41510000000000002</v>
          </cell>
          <cell r="D507">
            <v>0.37830000000000003</v>
          </cell>
          <cell r="E507">
            <v>3.6799999999999999E-2</v>
          </cell>
          <cell r="F507">
            <v>0</v>
          </cell>
          <cell r="G507">
            <v>0</v>
          </cell>
          <cell r="H507">
            <v>4.2</v>
          </cell>
          <cell r="I507">
            <v>8.4</v>
          </cell>
          <cell r="J507">
            <v>14</v>
          </cell>
        </row>
        <row r="508">
          <cell r="B508">
            <v>153872</v>
          </cell>
          <cell r="C508">
            <v>2.0047999999999999</v>
          </cell>
          <cell r="D508">
            <v>0.70089999999999997</v>
          </cell>
          <cell r="E508">
            <v>4.3099999999999999E-2</v>
          </cell>
          <cell r="F508">
            <v>1.2607999999999999</v>
          </cell>
          <cell r="G508">
            <v>0</v>
          </cell>
          <cell r="H508">
            <v>4.2</v>
          </cell>
          <cell r="I508">
            <v>8.4</v>
          </cell>
          <cell r="J508">
            <v>14</v>
          </cell>
        </row>
        <row r="509">
          <cell r="B509">
            <v>154037</v>
          </cell>
          <cell r="C509">
            <v>1.2745</v>
          </cell>
          <cell r="D509">
            <v>0.61150000000000004</v>
          </cell>
          <cell r="E509">
            <v>2.8400000000000002E-2</v>
          </cell>
          <cell r="F509">
            <v>0.63460000000000005</v>
          </cell>
          <cell r="G509">
            <v>0</v>
          </cell>
          <cell r="H509">
            <v>4.2</v>
          </cell>
          <cell r="I509">
            <v>8.4</v>
          </cell>
          <cell r="J509">
            <v>14</v>
          </cell>
        </row>
        <row r="510">
          <cell r="B510">
            <v>153921</v>
          </cell>
          <cell r="C510">
            <v>3.6945000000000001</v>
          </cell>
          <cell r="D510">
            <v>1.6908000000000001</v>
          </cell>
          <cell r="E510">
            <v>0.10829999999999999</v>
          </cell>
          <cell r="F510">
            <v>1.8955</v>
          </cell>
          <cell r="G510">
            <v>0</v>
          </cell>
          <cell r="H510">
            <v>4.2</v>
          </cell>
          <cell r="I510">
            <v>8.4</v>
          </cell>
          <cell r="J510">
            <v>14</v>
          </cell>
        </row>
        <row r="511">
          <cell r="B511">
            <v>157633</v>
          </cell>
          <cell r="C511">
            <v>1.2281</v>
          </cell>
          <cell r="D511">
            <v>1.0086999999999999</v>
          </cell>
          <cell r="E511">
            <v>1.41E-2</v>
          </cell>
          <cell r="F511">
            <v>0</v>
          </cell>
          <cell r="G511">
            <v>0.20530000000000001</v>
          </cell>
          <cell r="H511">
            <v>4.2</v>
          </cell>
          <cell r="I511">
            <v>8.4</v>
          </cell>
          <cell r="J511">
            <v>14</v>
          </cell>
        </row>
        <row r="512">
          <cell r="B512">
            <v>157629</v>
          </cell>
          <cell r="C512">
            <v>0.32679999999999998</v>
          </cell>
          <cell r="D512">
            <v>0.31640000000000001</v>
          </cell>
          <cell r="E512">
            <v>1.04E-2</v>
          </cell>
          <cell r="F512">
            <v>0</v>
          </cell>
          <cell r="G512">
            <v>0</v>
          </cell>
          <cell r="H512">
            <v>4.2</v>
          </cell>
          <cell r="I512">
            <v>8.4</v>
          </cell>
          <cell r="J512">
            <v>14</v>
          </cell>
        </row>
        <row r="513">
          <cell r="B513">
            <v>157627</v>
          </cell>
          <cell r="C513">
            <v>0.75970000000000004</v>
          </cell>
          <cell r="D513">
            <v>0.4173</v>
          </cell>
          <cell r="E513">
            <v>2.5100000000000001E-2</v>
          </cell>
          <cell r="F513">
            <v>0.31730000000000003</v>
          </cell>
          <cell r="G513">
            <v>0</v>
          </cell>
          <cell r="H513">
            <v>4.2</v>
          </cell>
          <cell r="I513">
            <v>8.4</v>
          </cell>
          <cell r="J513">
            <v>14</v>
          </cell>
        </row>
        <row r="514">
          <cell r="B514">
            <v>157630</v>
          </cell>
          <cell r="C514">
            <v>2.3146</v>
          </cell>
          <cell r="D514">
            <v>1.7423999999999999</v>
          </cell>
          <cell r="E514">
            <v>4.9599999999999998E-2</v>
          </cell>
          <cell r="F514">
            <v>0.31730000000000003</v>
          </cell>
          <cell r="G514">
            <v>0.20530000000000001</v>
          </cell>
          <cell r="H514">
            <v>4.2</v>
          </cell>
          <cell r="I514">
            <v>8.4</v>
          </cell>
          <cell r="J514">
            <v>14</v>
          </cell>
        </row>
        <row r="515">
          <cell r="B515">
            <v>157873</v>
          </cell>
          <cell r="C515">
            <v>1.2798</v>
          </cell>
          <cell r="D515">
            <v>0.55759999999999998</v>
          </cell>
          <cell r="E515">
            <v>3.95E-2</v>
          </cell>
          <cell r="F515">
            <v>0</v>
          </cell>
          <cell r="G515">
            <v>0.68269999999999997</v>
          </cell>
          <cell r="H515">
            <v>4.2</v>
          </cell>
          <cell r="I515">
            <v>8.4</v>
          </cell>
          <cell r="J515">
            <v>14</v>
          </cell>
        </row>
        <row r="516">
          <cell r="B516">
            <v>157871</v>
          </cell>
          <cell r="C516">
            <v>0.69540000000000002</v>
          </cell>
          <cell r="D516">
            <v>0.66479999999999995</v>
          </cell>
          <cell r="E516">
            <v>1.2500000000000001E-2</v>
          </cell>
          <cell r="F516">
            <v>1.8100000000000002E-2</v>
          </cell>
          <cell r="G516">
            <v>0</v>
          </cell>
          <cell r="H516">
            <v>4.2</v>
          </cell>
          <cell r="I516">
            <v>8.4</v>
          </cell>
          <cell r="J516">
            <v>14</v>
          </cell>
        </row>
        <row r="517">
          <cell r="B517">
            <v>160949</v>
          </cell>
          <cell r="C517">
            <v>1.3761000000000001</v>
          </cell>
          <cell r="D517">
            <v>1.0845</v>
          </cell>
          <cell r="E517">
            <v>4.1399999999999999E-2</v>
          </cell>
          <cell r="F517">
            <v>3.5999999999999999E-3</v>
          </cell>
          <cell r="G517">
            <v>0.2467</v>
          </cell>
          <cell r="H517">
            <v>4.2</v>
          </cell>
          <cell r="I517">
            <v>8.4</v>
          </cell>
          <cell r="J517">
            <v>14</v>
          </cell>
        </row>
        <row r="518">
          <cell r="B518">
            <v>158898</v>
          </cell>
          <cell r="C518">
            <v>3.3563000000000001</v>
          </cell>
          <cell r="D518">
            <v>2.3130000000000002</v>
          </cell>
          <cell r="E518">
            <v>9.3600000000000003E-2</v>
          </cell>
          <cell r="F518">
            <v>2.1600000000000001E-2</v>
          </cell>
          <cell r="G518">
            <v>0.92820000000000003</v>
          </cell>
          <cell r="I518">
            <v>8.4</v>
          </cell>
          <cell r="J518">
            <v>14</v>
          </cell>
        </row>
        <row r="519">
          <cell r="B519">
            <v>156030</v>
          </cell>
          <cell r="C519">
            <v>12.694599999999999</v>
          </cell>
          <cell r="D519">
            <v>8.1221999999999994</v>
          </cell>
          <cell r="E519">
            <v>0.41160000000000002</v>
          </cell>
          <cell r="F519">
            <v>2.8058999999999998</v>
          </cell>
          <cell r="G519">
            <v>1.355</v>
          </cell>
          <cell r="J519">
            <v>14</v>
          </cell>
        </row>
        <row r="521">
          <cell r="B521" t="str">
            <v>Evolução FEC Conjunto Jardim São Luís</v>
          </cell>
        </row>
        <row r="522">
          <cell r="B522" t="str">
            <v>CONSUM</v>
          </cell>
          <cell r="C522" t="str">
            <v>TOTAL</v>
          </cell>
          <cell r="D522" t="str">
            <v>NPROG</v>
          </cell>
          <cell r="E522" t="str">
            <v>PROG</v>
          </cell>
          <cell r="F522" t="str">
            <v>SUBT INT</v>
          </cell>
          <cell r="G522" t="str">
            <v>SUBT EXT</v>
          </cell>
          <cell r="H522" t="str">
            <v>Padrão Mensal = 4,8</v>
          </cell>
          <cell r="I522" t="str">
            <v>Padrão Trimestral = 9,6</v>
          </cell>
          <cell r="J522" t="str">
            <v>Padrão Anual = 16</v>
          </cell>
        </row>
        <row r="523">
          <cell r="B523">
            <v>68944</v>
          </cell>
          <cell r="C523">
            <v>1.129</v>
          </cell>
          <cell r="D523">
            <v>1.1138999999999999</v>
          </cell>
          <cell r="E523">
            <v>1.5100000000000001E-2</v>
          </cell>
          <cell r="F523">
            <v>0</v>
          </cell>
          <cell r="G523">
            <v>0</v>
          </cell>
          <cell r="H523">
            <v>4.8</v>
          </cell>
          <cell r="I523">
            <v>9.6</v>
          </cell>
          <cell r="J523">
            <v>16</v>
          </cell>
        </row>
        <row r="524">
          <cell r="B524">
            <v>68836</v>
          </cell>
          <cell r="C524">
            <v>1.6146</v>
          </cell>
          <cell r="D524">
            <v>1.4548000000000001</v>
          </cell>
          <cell r="E524">
            <v>2.3E-2</v>
          </cell>
          <cell r="F524">
            <v>0.13669999999999999</v>
          </cell>
          <cell r="G524">
            <v>0</v>
          </cell>
          <cell r="H524">
            <v>4.8</v>
          </cell>
          <cell r="I524">
            <v>9.6</v>
          </cell>
          <cell r="J524">
            <v>16</v>
          </cell>
        </row>
        <row r="525">
          <cell r="B525">
            <v>68762</v>
          </cell>
          <cell r="C525">
            <v>0.59960000000000002</v>
          </cell>
          <cell r="D525">
            <v>0.41959999999999997</v>
          </cell>
          <cell r="E525">
            <v>6.6000000000000003E-2</v>
          </cell>
          <cell r="F525">
            <v>0</v>
          </cell>
          <cell r="G525">
            <v>0.114</v>
          </cell>
          <cell r="H525">
            <v>4.8</v>
          </cell>
          <cell r="I525">
            <v>9.6</v>
          </cell>
          <cell r="J525">
            <v>16</v>
          </cell>
        </row>
        <row r="526">
          <cell r="B526">
            <v>68847</v>
          </cell>
          <cell r="C526">
            <v>3.3437999999999999</v>
          </cell>
          <cell r="D526">
            <v>2.9891000000000001</v>
          </cell>
          <cell r="E526">
            <v>0.104</v>
          </cell>
          <cell r="F526">
            <v>0.13669999999999999</v>
          </cell>
          <cell r="G526">
            <v>0.1139</v>
          </cell>
          <cell r="H526">
            <v>4.8</v>
          </cell>
          <cell r="I526">
            <v>9.6</v>
          </cell>
          <cell r="J526">
            <v>16</v>
          </cell>
        </row>
        <row r="527">
          <cell r="B527">
            <v>68813</v>
          </cell>
          <cell r="C527">
            <v>0.64770000000000005</v>
          </cell>
          <cell r="D527">
            <v>0.49430000000000002</v>
          </cell>
          <cell r="E527">
            <v>0.15279999999999999</v>
          </cell>
          <cell r="F527">
            <v>0</v>
          </cell>
          <cell r="G527">
            <v>5.9999999999999995E-4</v>
          </cell>
          <cell r="H527">
            <v>4.8</v>
          </cell>
          <cell r="I527">
            <v>9.6</v>
          </cell>
          <cell r="J527">
            <v>16</v>
          </cell>
        </row>
        <row r="528">
          <cell r="B528">
            <v>68791</v>
          </cell>
          <cell r="C528">
            <v>1.4116</v>
          </cell>
          <cell r="D528">
            <v>0.30740000000000001</v>
          </cell>
          <cell r="E528">
            <v>0.21970000000000001</v>
          </cell>
          <cell r="F528">
            <v>0.88460000000000005</v>
          </cell>
          <cell r="G528">
            <v>0</v>
          </cell>
          <cell r="H528">
            <v>4.8</v>
          </cell>
          <cell r="I528">
            <v>9.6</v>
          </cell>
          <cell r="J528">
            <v>16</v>
          </cell>
        </row>
        <row r="529">
          <cell r="B529">
            <v>68797</v>
          </cell>
          <cell r="C529">
            <v>1.0364</v>
          </cell>
          <cell r="D529">
            <v>0.90269999999999995</v>
          </cell>
          <cell r="E529">
            <v>0.1336</v>
          </cell>
          <cell r="F529">
            <v>0</v>
          </cell>
          <cell r="G529">
            <v>0</v>
          </cell>
          <cell r="H529">
            <v>4.8</v>
          </cell>
          <cell r="I529">
            <v>9.6</v>
          </cell>
          <cell r="J529">
            <v>16</v>
          </cell>
        </row>
        <row r="530">
          <cell r="B530">
            <v>68800</v>
          </cell>
          <cell r="C530">
            <v>3.0956000000000001</v>
          </cell>
          <cell r="D530">
            <v>1.7043999999999999</v>
          </cell>
          <cell r="E530">
            <v>0.50609999999999999</v>
          </cell>
          <cell r="F530">
            <v>0.88449999999999995</v>
          </cell>
          <cell r="G530">
            <v>5.9999999999999995E-4</v>
          </cell>
          <cell r="H530">
            <v>4.8</v>
          </cell>
          <cell r="I530">
            <v>9.6</v>
          </cell>
          <cell r="J530">
            <v>16</v>
          </cell>
        </row>
        <row r="531">
          <cell r="B531">
            <v>71218</v>
          </cell>
          <cell r="C531">
            <v>0.41870000000000002</v>
          </cell>
          <cell r="D531">
            <v>0.37230000000000002</v>
          </cell>
          <cell r="E531">
            <v>4.6300000000000001E-2</v>
          </cell>
          <cell r="F531">
            <v>0</v>
          </cell>
          <cell r="G531">
            <v>0</v>
          </cell>
          <cell r="H531">
            <v>4.8</v>
          </cell>
          <cell r="I531">
            <v>9.6</v>
          </cell>
          <cell r="J531">
            <v>16</v>
          </cell>
        </row>
        <row r="532">
          <cell r="B532">
            <v>71213</v>
          </cell>
          <cell r="C532">
            <v>0.62829999999999997</v>
          </cell>
          <cell r="D532">
            <v>0.53410000000000002</v>
          </cell>
          <cell r="E532">
            <v>9.4100000000000003E-2</v>
          </cell>
          <cell r="F532">
            <v>0</v>
          </cell>
          <cell r="G532">
            <v>0</v>
          </cell>
          <cell r="H532">
            <v>4.8</v>
          </cell>
          <cell r="I532">
            <v>9.6</v>
          </cell>
          <cell r="J532">
            <v>16</v>
          </cell>
        </row>
        <row r="533">
          <cell r="B533">
            <v>71337</v>
          </cell>
          <cell r="C533">
            <v>0.37809999999999999</v>
          </cell>
          <cell r="D533">
            <v>0.3553</v>
          </cell>
          <cell r="E533">
            <v>2.2599999999999999E-2</v>
          </cell>
          <cell r="F533">
            <v>2.0000000000000001E-4</v>
          </cell>
          <cell r="G533">
            <v>0</v>
          </cell>
          <cell r="H533">
            <v>4.8</v>
          </cell>
          <cell r="I533">
            <v>9.6</v>
          </cell>
          <cell r="J533">
            <v>16</v>
          </cell>
        </row>
        <row r="534">
          <cell r="B534">
            <v>71256</v>
          </cell>
          <cell r="C534">
            <v>1.4249000000000001</v>
          </cell>
          <cell r="D534">
            <v>1.2616000000000001</v>
          </cell>
          <cell r="E534">
            <v>0.16289999999999999</v>
          </cell>
          <cell r="F534">
            <v>2.0000000000000001E-4</v>
          </cell>
          <cell r="G534">
            <v>0</v>
          </cell>
          <cell r="H534">
            <v>4.8</v>
          </cell>
          <cell r="I534">
            <v>9.6</v>
          </cell>
          <cell r="J534">
            <v>16</v>
          </cell>
        </row>
        <row r="535">
          <cell r="B535">
            <v>71506</v>
          </cell>
          <cell r="C535">
            <v>0.66710000000000003</v>
          </cell>
          <cell r="D535">
            <v>0.52490000000000003</v>
          </cell>
          <cell r="E535">
            <v>1.21E-2</v>
          </cell>
          <cell r="F535">
            <v>1.46E-2</v>
          </cell>
          <cell r="G535">
            <v>0.11550000000000001</v>
          </cell>
          <cell r="H535">
            <v>4.8</v>
          </cell>
          <cell r="I535">
            <v>9.6</v>
          </cell>
          <cell r="J535">
            <v>16</v>
          </cell>
        </row>
        <row r="536">
          <cell r="B536">
            <v>71503</v>
          </cell>
          <cell r="C536">
            <v>0.50180000000000002</v>
          </cell>
          <cell r="D536">
            <v>0.49009999999999998</v>
          </cell>
          <cell r="E536">
            <v>1.1299999999999999E-2</v>
          </cell>
          <cell r="F536">
            <v>0</v>
          </cell>
          <cell r="G536">
            <v>2.9999999999999997E-4</v>
          </cell>
          <cell r="H536">
            <v>4.8</v>
          </cell>
          <cell r="I536">
            <v>9.6</v>
          </cell>
          <cell r="J536">
            <v>16</v>
          </cell>
        </row>
        <row r="537">
          <cell r="B537">
            <v>73809</v>
          </cell>
          <cell r="C537">
            <v>1.111</v>
          </cell>
          <cell r="D537">
            <v>1.1099000000000001</v>
          </cell>
          <cell r="E537">
            <v>1E-3</v>
          </cell>
          <cell r="F537">
            <v>2.0000000000000001E-4</v>
          </cell>
          <cell r="G537">
            <v>0</v>
          </cell>
          <cell r="H537">
            <v>4.8</v>
          </cell>
          <cell r="I537">
            <v>9.6</v>
          </cell>
          <cell r="J537">
            <v>16</v>
          </cell>
        </row>
        <row r="538">
          <cell r="B538">
            <v>72273</v>
          </cell>
          <cell r="C538">
            <v>2.2911000000000001</v>
          </cell>
          <cell r="D538">
            <v>2.1377000000000002</v>
          </cell>
          <cell r="E538">
            <v>2.4199999999999999E-2</v>
          </cell>
          <cell r="F538">
            <v>1.46E-2</v>
          </cell>
          <cell r="G538">
            <v>0.11459999999999999</v>
          </cell>
          <cell r="I538">
            <v>9.6</v>
          </cell>
          <cell r="J538">
            <v>16</v>
          </cell>
        </row>
        <row r="539">
          <cell r="B539">
            <v>70294</v>
          </cell>
          <cell r="C539">
            <v>10.104799999999999</v>
          </cell>
          <cell r="D539">
            <v>8.0724999999999998</v>
          </cell>
          <cell r="E539">
            <v>0.7873</v>
          </cell>
          <cell r="F539">
            <v>1.0147999999999999</v>
          </cell>
          <cell r="G539">
            <v>0.22989999999999999</v>
          </cell>
          <cell r="J539">
            <v>16</v>
          </cell>
        </row>
        <row r="541">
          <cell r="B541" t="str">
            <v>Evolução FEC Conjunto Juquitiba</v>
          </cell>
        </row>
        <row r="542">
          <cell r="B542" t="str">
            <v>CONSUM</v>
          </cell>
          <cell r="C542" t="str">
            <v>TOTAL</v>
          </cell>
          <cell r="D542" t="str">
            <v>NPROG</v>
          </cell>
          <cell r="E542" t="str">
            <v>PROG</v>
          </cell>
          <cell r="F542" t="str">
            <v>SUBT INT</v>
          </cell>
          <cell r="G542" t="str">
            <v>SUBT EXT</v>
          </cell>
          <cell r="H542" t="str">
            <v>Padrão Mensal = 9</v>
          </cell>
          <cell r="I542" t="str">
            <v>Padrão Trimestral = 18</v>
          </cell>
          <cell r="J542" t="str">
            <v>Padrão Anual = 30</v>
          </cell>
        </row>
        <row r="543">
          <cell r="B543">
            <v>9623</v>
          </cell>
          <cell r="C543">
            <v>1.3051999999999999</v>
          </cell>
          <cell r="D543">
            <v>0.46010000000000001</v>
          </cell>
          <cell r="E543">
            <v>6.9999999999999999E-4</v>
          </cell>
          <cell r="F543">
            <v>0.84430000000000005</v>
          </cell>
          <cell r="G543">
            <v>0</v>
          </cell>
          <cell r="H543">
            <v>9</v>
          </cell>
          <cell r="I543">
            <v>18</v>
          </cell>
          <cell r="J543">
            <v>30</v>
          </cell>
        </row>
        <row r="544">
          <cell r="B544">
            <v>9623</v>
          </cell>
          <cell r="C544">
            <v>0.60299999999999998</v>
          </cell>
          <cell r="D544">
            <v>0.60050000000000003</v>
          </cell>
          <cell r="E544">
            <v>2.5000000000000001E-3</v>
          </cell>
          <cell r="F544">
            <v>0</v>
          </cell>
          <cell r="G544">
            <v>0</v>
          </cell>
          <cell r="H544">
            <v>9</v>
          </cell>
          <cell r="I544">
            <v>18</v>
          </cell>
          <cell r="J544">
            <v>30</v>
          </cell>
        </row>
        <row r="545">
          <cell r="B545">
            <v>9623</v>
          </cell>
          <cell r="C545">
            <v>2.2399</v>
          </cell>
          <cell r="D545">
            <v>1.2990999999999999</v>
          </cell>
          <cell r="E545">
            <v>5.7000000000000002E-3</v>
          </cell>
          <cell r="F545">
            <v>0</v>
          </cell>
          <cell r="G545">
            <v>0.93520000000000003</v>
          </cell>
          <cell r="H545">
            <v>9</v>
          </cell>
          <cell r="I545">
            <v>18</v>
          </cell>
          <cell r="J545">
            <v>30</v>
          </cell>
        </row>
        <row r="546">
          <cell r="B546">
            <v>9623</v>
          </cell>
          <cell r="C546">
            <v>4.1481000000000003</v>
          </cell>
          <cell r="D546">
            <v>2.3597000000000001</v>
          </cell>
          <cell r="E546">
            <v>8.8999999999999999E-3</v>
          </cell>
          <cell r="F546">
            <v>0.84430000000000005</v>
          </cell>
          <cell r="G546">
            <v>0.93520000000000003</v>
          </cell>
          <cell r="H546">
            <v>9</v>
          </cell>
          <cell r="I546">
            <v>18</v>
          </cell>
          <cell r="J546">
            <v>30</v>
          </cell>
        </row>
        <row r="547">
          <cell r="B547">
            <v>12653</v>
          </cell>
          <cell r="C547">
            <v>1.1768000000000001</v>
          </cell>
          <cell r="D547">
            <v>0.59130000000000005</v>
          </cell>
          <cell r="E547">
            <v>0.58550000000000002</v>
          </cell>
          <cell r="F547">
            <v>0</v>
          </cell>
          <cell r="G547">
            <v>0</v>
          </cell>
          <cell r="H547">
            <v>9</v>
          </cell>
          <cell r="I547">
            <v>18</v>
          </cell>
          <cell r="J547">
            <v>30</v>
          </cell>
        </row>
        <row r="548">
          <cell r="B548">
            <v>12728</v>
          </cell>
          <cell r="C548">
            <v>2.4803999999999999</v>
          </cell>
          <cell r="D548">
            <v>1.4704999999999999</v>
          </cell>
          <cell r="E548">
            <v>2.4400000000000002E-2</v>
          </cell>
          <cell r="F548">
            <v>0.98550000000000004</v>
          </cell>
          <cell r="G548">
            <v>0</v>
          </cell>
          <cell r="H548">
            <v>9</v>
          </cell>
          <cell r="I548">
            <v>18</v>
          </cell>
          <cell r="J548">
            <v>30</v>
          </cell>
        </row>
        <row r="549">
          <cell r="B549">
            <v>12723</v>
          </cell>
          <cell r="C549">
            <v>0.23100000000000001</v>
          </cell>
          <cell r="D549">
            <v>0.22739999999999999</v>
          </cell>
          <cell r="E549">
            <v>3.5999999999999999E-3</v>
          </cell>
          <cell r="F549">
            <v>0</v>
          </cell>
          <cell r="G549">
            <v>0</v>
          </cell>
          <cell r="H549">
            <v>9</v>
          </cell>
          <cell r="I549">
            <v>18</v>
          </cell>
          <cell r="J549">
            <v>30</v>
          </cell>
        </row>
        <row r="550">
          <cell r="B550">
            <v>12701</v>
          </cell>
          <cell r="C550">
            <v>3.8894000000000002</v>
          </cell>
          <cell r="D550">
            <v>2.2905000000000002</v>
          </cell>
          <cell r="E550">
            <v>0.61129999999999995</v>
          </cell>
          <cell r="F550">
            <v>0.98760000000000003</v>
          </cell>
          <cell r="G550">
            <v>0</v>
          </cell>
          <cell r="H550">
            <v>9</v>
          </cell>
          <cell r="I550">
            <v>18</v>
          </cell>
          <cell r="J550">
            <v>30</v>
          </cell>
        </row>
        <row r="551">
          <cell r="B551">
            <v>12782</v>
          </cell>
          <cell r="C551">
            <v>1.0207999999999999</v>
          </cell>
          <cell r="D551">
            <v>1.0111000000000001</v>
          </cell>
          <cell r="E551">
            <v>9.7000000000000003E-3</v>
          </cell>
          <cell r="F551">
            <v>0</v>
          </cell>
          <cell r="G551">
            <v>0</v>
          </cell>
          <cell r="H551">
            <v>9</v>
          </cell>
          <cell r="I551">
            <v>18</v>
          </cell>
          <cell r="J551">
            <v>30</v>
          </cell>
        </row>
        <row r="552">
          <cell r="B552">
            <v>12782</v>
          </cell>
          <cell r="C552">
            <v>0.9839</v>
          </cell>
          <cell r="D552">
            <v>0.98240000000000005</v>
          </cell>
          <cell r="E552">
            <v>0</v>
          </cell>
          <cell r="F552">
            <v>1.5E-3</v>
          </cell>
          <cell r="G552">
            <v>0</v>
          </cell>
          <cell r="H552">
            <v>9</v>
          </cell>
          <cell r="I552">
            <v>18</v>
          </cell>
          <cell r="J552">
            <v>30</v>
          </cell>
        </row>
        <row r="553">
          <cell r="B553">
            <v>12782</v>
          </cell>
          <cell r="C553">
            <v>1.8782000000000001</v>
          </cell>
          <cell r="D553">
            <v>1.8313999999999999</v>
          </cell>
          <cell r="E553">
            <v>4.6800000000000001E-2</v>
          </cell>
          <cell r="F553">
            <v>0</v>
          </cell>
          <cell r="G553">
            <v>0</v>
          </cell>
          <cell r="H553">
            <v>9</v>
          </cell>
          <cell r="I553">
            <v>18</v>
          </cell>
          <cell r="J553">
            <v>30</v>
          </cell>
        </row>
        <row r="554">
          <cell r="B554">
            <v>12782</v>
          </cell>
          <cell r="C554">
            <v>3.8828999999999998</v>
          </cell>
          <cell r="D554">
            <v>3.8249</v>
          </cell>
          <cell r="E554">
            <v>5.6500000000000002E-2</v>
          </cell>
          <cell r="F554">
            <v>1.5E-3</v>
          </cell>
          <cell r="G554">
            <v>0</v>
          </cell>
          <cell r="H554">
            <v>9</v>
          </cell>
          <cell r="I554">
            <v>18</v>
          </cell>
          <cell r="J554">
            <v>30</v>
          </cell>
        </row>
        <row r="555">
          <cell r="B555">
            <v>12788</v>
          </cell>
          <cell r="C555">
            <v>2.6175999999999999</v>
          </cell>
          <cell r="D555">
            <v>1.5696000000000001</v>
          </cell>
          <cell r="E555">
            <v>7.1999999999999998E-3</v>
          </cell>
          <cell r="F555">
            <v>5.3800000000000001E-2</v>
          </cell>
          <cell r="G555">
            <v>0.98699999999999999</v>
          </cell>
          <cell r="H555">
            <v>9</v>
          </cell>
          <cell r="I555">
            <v>18</v>
          </cell>
          <cell r="J555">
            <v>30</v>
          </cell>
        </row>
        <row r="556">
          <cell r="B556">
            <v>12788</v>
          </cell>
          <cell r="C556">
            <v>2.5331999999999999</v>
          </cell>
          <cell r="D556">
            <v>1.5861000000000001</v>
          </cell>
          <cell r="E556">
            <v>8.9999999999999998E-4</v>
          </cell>
          <cell r="F556">
            <v>0.94440000000000002</v>
          </cell>
          <cell r="G556">
            <v>1.8E-3</v>
          </cell>
          <cell r="H556">
            <v>9</v>
          </cell>
          <cell r="I556">
            <v>18</v>
          </cell>
          <cell r="J556">
            <v>30</v>
          </cell>
        </row>
        <row r="557">
          <cell r="B557">
            <v>12896</v>
          </cell>
          <cell r="C557">
            <v>3.5179999999999998</v>
          </cell>
          <cell r="D557">
            <v>2.6440000000000001</v>
          </cell>
          <cell r="E557">
            <v>2.5399999999999999E-2</v>
          </cell>
          <cell r="F557">
            <v>0.83730000000000004</v>
          </cell>
          <cell r="G557">
            <v>1.1299999999999999E-2</v>
          </cell>
          <cell r="H557">
            <v>9</v>
          </cell>
          <cell r="I557">
            <v>18</v>
          </cell>
          <cell r="J557">
            <v>30</v>
          </cell>
        </row>
        <row r="558">
          <cell r="B558">
            <v>12824</v>
          </cell>
          <cell r="C558">
            <v>8.6740999999999993</v>
          </cell>
          <cell r="D558">
            <v>5.8056999999999999</v>
          </cell>
          <cell r="E558">
            <v>3.3599999999999998E-2</v>
          </cell>
          <cell r="F558">
            <v>1.8373999999999999</v>
          </cell>
          <cell r="G558">
            <v>0.99739999999999995</v>
          </cell>
          <cell r="I558">
            <v>18</v>
          </cell>
          <cell r="J558">
            <v>30</v>
          </cell>
        </row>
        <row r="559">
          <cell r="B559">
            <v>11983</v>
          </cell>
          <cell r="C559">
            <v>20.878299999999999</v>
          </cell>
          <cell r="D559">
            <v>14.6158</v>
          </cell>
          <cell r="E559">
            <v>0.75139999999999996</v>
          </cell>
          <cell r="F559">
            <v>3.6926999999999999</v>
          </cell>
          <cell r="G559">
            <v>1.8184</v>
          </cell>
          <cell r="J559">
            <v>30</v>
          </cell>
        </row>
        <row r="561">
          <cell r="B561" t="str">
            <v>Evolução FEC Conjunto Lapa</v>
          </cell>
        </row>
        <row r="562">
          <cell r="B562" t="str">
            <v>CONSUM</v>
          </cell>
          <cell r="C562" t="str">
            <v>TOTAL</v>
          </cell>
          <cell r="D562" t="str">
            <v>NPROG</v>
          </cell>
          <cell r="E562" t="str">
            <v>PROG</v>
          </cell>
          <cell r="F562" t="str">
            <v>SUBT INT</v>
          </cell>
          <cell r="G562" t="str">
            <v>SUBT EXT</v>
          </cell>
          <cell r="H562" t="str">
            <v>Padrão Mensal = 2</v>
          </cell>
          <cell r="I562" t="str">
            <v>Padrão Trimestral = 3,6</v>
          </cell>
          <cell r="J562" t="str">
            <v>Padrão Anual = 6</v>
          </cell>
        </row>
        <row r="563">
          <cell r="B563">
            <v>177945</v>
          </cell>
          <cell r="C563">
            <v>0.38109999999999999</v>
          </cell>
          <cell r="D563">
            <v>0.34139999999999998</v>
          </cell>
          <cell r="E563">
            <v>1.83E-2</v>
          </cell>
          <cell r="F563">
            <v>2.1399999999999999E-2</v>
          </cell>
          <cell r="G563">
            <v>0</v>
          </cell>
          <cell r="H563">
            <v>2</v>
          </cell>
          <cell r="I563">
            <v>3.6</v>
          </cell>
          <cell r="J563">
            <v>6</v>
          </cell>
        </row>
        <row r="564">
          <cell r="B564">
            <v>177928</v>
          </cell>
          <cell r="C564">
            <v>0.54759999999999998</v>
          </cell>
          <cell r="D564">
            <v>0.52129999999999999</v>
          </cell>
          <cell r="E564">
            <v>1.46E-2</v>
          </cell>
          <cell r="F564">
            <v>1.17E-2</v>
          </cell>
          <cell r="G564">
            <v>0</v>
          </cell>
          <cell r="H564">
            <v>2</v>
          </cell>
          <cell r="I564">
            <v>3.6</v>
          </cell>
          <cell r="J564">
            <v>6</v>
          </cell>
        </row>
        <row r="565">
          <cell r="B565">
            <v>178077</v>
          </cell>
          <cell r="C565">
            <v>0.2979</v>
          </cell>
          <cell r="D565">
            <v>0.29310000000000003</v>
          </cell>
          <cell r="E565">
            <v>4.7999999999999996E-3</v>
          </cell>
          <cell r="F565">
            <v>0</v>
          </cell>
          <cell r="G565">
            <v>0</v>
          </cell>
          <cell r="H565">
            <v>2</v>
          </cell>
          <cell r="I565">
            <v>3.6</v>
          </cell>
          <cell r="J565">
            <v>6</v>
          </cell>
        </row>
        <row r="566">
          <cell r="B566">
            <v>177983</v>
          </cell>
          <cell r="C566">
            <v>1.2264999999999999</v>
          </cell>
          <cell r="D566">
            <v>1.1556999999999999</v>
          </cell>
          <cell r="E566">
            <v>3.7699999999999997E-2</v>
          </cell>
          <cell r="F566">
            <v>3.3099999999999997E-2</v>
          </cell>
          <cell r="G566">
            <v>0</v>
          </cell>
          <cell r="H566">
            <v>2</v>
          </cell>
          <cell r="I566">
            <v>3.6</v>
          </cell>
          <cell r="J566">
            <v>6</v>
          </cell>
        </row>
        <row r="567">
          <cell r="B567">
            <v>178048</v>
          </cell>
          <cell r="C567">
            <v>0.26950000000000002</v>
          </cell>
          <cell r="D567">
            <v>0.127</v>
          </cell>
          <cell r="E567">
            <v>0.1426</v>
          </cell>
          <cell r="F567">
            <v>0</v>
          </cell>
          <cell r="G567">
            <v>0</v>
          </cell>
          <cell r="H567">
            <v>2</v>
          </cell>
          <cell r="I567">
            <v>3.6</v>
          </cell>
          <cell r="J567">
            <v>6</v>
          </cell>
        </row>
        <row r="568">
          <cell r="B568">
            <v>178027</v>
          </cell>
          <cell r="C568">
            <v>0.44590000000000002</v>
          </cell>
          <cell r="D568">
            <v>0.19539999999999999</v>
          </cell>
          <cell r="E568">
            <v>7.6E-3</v>
          </cell>
          <cell r="F568">
            <v>1E-4</v>
          </cell>
          <cell r="G568">
            <v>0.2429</v>
          </cell>
          <cell r="H568">
            <v>2</v>
          </cell>
          <cell r="I568">
            <v>3.6</v>
          </cell>
          <cell r="J568">
            <v>6</v>
          </cell>
        </row>
        <row r="569">
          <cell r="B569">
            <v>177918</v>
          </cell>
          <cell r="C569">
            <v>9.5500000000000002E-2</v>
          </cell>
          <cell r="D569">
            <v>2.7E-2</v>
          </cell>
          <cell r="E569">
            <v>6.6000000000000003E-2</v>
          </cell>
          <cell r="F569">
            <v>2.5000000000000001E-3</v>
          </cell>
          <cell r="G569">
            <v>0</v>
          </cell>
          <cell r="H569">
            <v>2</v>
          </cell>
          <cell r="I569">
            <v>3.6</v>
          </cell>
          <cell r="J569">
            <v>6</v>
          </cell>
        </row>
        <row r="570">
          <cell r="B570">
            <v>177998</v>
          </cell>
          <cell r="C570">
            <v>0.81100000000000005</v>
          </cell>
          <cell r="D570">
            <v>0.34949999999999998</v>
          </cell>
          <cell r="E570">
            <v>0.2162</v>
          </cell>
          <cell r="F570">
            <v>2.5999999999999999E-3</v>
          </cell>
          <cell r="G570">
            <v>0.2429</v>
          </cell>
          <cell r="H570">
            <v>2</v>
          </cell>
          <cell r="I570">
            <v>3.6</v>
          </cell>
          <cell r="J570">
            <v>6</v>
          </cell>
        </row>
        <row r="571">
          <cell r="B571">
            <v>179982</v>
          </cell>
          <cell r="C571">
            <v>0.26779999999999998</v>
          </cell>
          <cell r="D571">
            <v>0.15</v>
          </cell>
          <cell r="E571">
            <v>8.0999999999999996E-3</v>
          </cell>
          <cell r="F571">
            <v>0</v>
          </cell>
          <cell r="G571">
            <v>0.10970000000000001</v>
          </cell>
          <cell r="H571">
            <v>2</v>
          </cell>
          <cell r="I571">
            <v>3.6</v>
          </cell>
          <cell r="J571">
            <v>6</v>
          </cell>
        </row>
        <row r="572">
          <cell r="B572">
            <v>179984</v>
          </cell>
          <cell r="C572">
            <v>0.1328</v>
          </cell>
          <cell r="D572">
            <v>6.6799999999999998E-2</v>
          </cell>
          <cell r="E572">
            <v>3.8699999999999998E-2</v>
          </cell>
          <cell r="F572">
            <v>2.7300000000000001E-2</v>
          </cell>
          <cell r="G572">
            <v>0</v>
          </cell>
          <cell r="H572">
            <v>2</v>
          </cell>
          <cell r="I572">
            <v>3.6</v>
          </cell>
          <cell r="J572">
            <v>6</v>
          </cell>
        </row>
        <row r="573">
          <cell r="B573">
            <v>179937</v>
          </cell>
          <cell r="C573">
            <v>0.27889999999999998</v>
          </cell>
          <cell r="D573">
            <v>0.18240000000000001</v>
          </cell>
          <cell r="E573">
            <v>1.66E-2</v>
          </cell>
          <cell r="F573">
            <v>7.9799999999999996E-2</v>
          </cell>
          <cell r="G573">
            <v>0</v>
          </cell>
          <cell r="H573">
            <v>2</v>
          </cell>
          <cell r="I573">
            <v>3.6</v>
          </cell>
          <cell r="J573">
            <v>6</v>
          </cell>
        </row>
        <row r="574">
          <cell r="B574">
            <v>179968</v>
          </cell>
          <cell r="C574">
            <v>0.67949999999999999</v>
          </cell>
          <cell r="D574">
            <v>0.3992</v>
          </cell>
          <cell r="E574">
            <v>6.3399999999999998E-2</v>
          </cell>
          <cell r="F574">
            <v>0.1071</v>
          </cell>
          <cell r="G574">
            <v>0.10970000000000001</v>
          </cell>
          <cell r="H574">
            <v>2</v>
          </cell>
          <cell r="I574">
            <v>3.6</v>
          </cell>
          <cell r="J574">
            <v>6</v>
          </cell>
        </row>
        <row r="575">
          <cell r="B575">
            <v>179993</v>
          </cell>
          <cell r="C575">
            <v>0.62809999999999999</v>
          </cell>
          <cell r="D575">
            <v>0.36130000000000001</v>
          </cell>
          <cell r="E575">
            <v>2.1399999999999999E-2</v>
          </cell>
          <cell r="F575">
            <v>0</v>
          </cell>
          <cell r="G575">
            <v>0.2455</v>
          </cell>
          <cell r="H575">
            <v>2</v>
          </cell>
          <cell r="I575">
            <v>3.6</v>
          </cell>
          <cell r="J575">
            <v>6</v>
          </cell>
        </row>
        <row r="576">
          <cell r="B576">
            <v>179985</v>
          </cell>
          <cell r="C576">
            <v>0.21290000000000001</v>
          </cell>
          <cell r="D576">
            <v>0.1613</v>
          </cell>
          <cell r="E576">
            <v>1.2500000000000001E-2</v>
          </cell>
          <cell r="F576">
            <v>3.9100000000000003E-2</v>
          </cell>
          <cell r="G576">
            <v>0</v>
          </cell>
          <cell r="H576">
            <v>2</v>
          </cell>
          <cell r="I576">
            <v>3.6</v>
          </cell>
          <cell r="J576">
            <v>6</v>
          </cell>
        </row>
        <row r="577">
          <cell r="B577">
            <v>182792</v>
          </cell>
          <cell r="C577">
            <v>0.45019999999999999</v>
          </cell>
          <cell r="D577">
            <v>0.15340000000000001</v>
          </cell>
          <cell r="E577">
            <v>6.1999999999999998E-3</v>
          </cell>
          <cell r="F577">
            <v>3.9699999999999999E-2</v>
          </cell>
          <cell r="G577">
            <v>0.25090000000000001</v>
          </cell>
          <cell r="H577">
            <v>2</v>
          </cell>
          <cell r="I577">
            <v>3.6</v>
          </cell>
          <cell r="J577">
            <v>6</v>
          </cell>
        </row>
        <row r="578">
          <cell r="B578">
            <v>180923</v>
          </cell>
          <cell r="C578">
            <v>1.2915000000000001</v>
          </cell>
          <cell r="D578">
            <v>0.67490000000000006</v>
          </cell>
          <cell r="E578">
            <v>0.04</v>
          </cell>
          <cell r="F578">
            <v>7.9000000000000001E-2</v>
          </cell>
          <cell r="G578">
            <v>0.49769999999999998</v>
          </cell>
          <cell r="I578">
            <v>3.6</v>
          </cell>
          <cell r="J578">
            <v>6</v>
          </cell>
        </row>
        <row r="579">
          <cell r="B579">
            <v>179218</v>
          </cell>
          <cell r="C579">
            <v>4.0096999999999996</v>
          </cell>
          <cell r="D579">
            <v>2.577</v>
          </cell>
          <cell r="E579">
            <v>0.35620000000000002</v>
          </cell>
          <cell r="F579">
            <v>0.22270000000000001</v>
          </cell>
          <cell r="G579">
            <v>0.85389999999999999</v>
          </cell>
          <cell r="J579">
            <v>6</v>
          </cell>
        </row>
        <row r="581">
          <cell r="B581" t="str">
            <v>Evolução FEC Conjunto Mauá</v>
          </cell>
        </row>
        <row r="582">
          <cell r="B582" t="str">
            <v>CONSUM</v>
          </cell>
          <cell r="C582" t="str">
            <v>TOTAL</v>
          </cell>
          <cell r="D582" t="str">
            <v>NPROG</v>
          </cell>
          <cell r="E582" t="str">
            <v>PROG</v>
          </cell>
          <cell r="F582" t="str">
            <v>SUBT INT</v>
          </cell>
          <cell r="G582" t="str">
            <v>SUBT EXT</v>
          </cell>
          <cell r="H582" t="str">
            <v>Padrão Mensal = 2</v>
          </cell>
          <cell r="I582" t="str">
            <v>Padrão Trimestral = 3,6</v>
          </cell>
          <cell r="J582" t="str">
            <v>Padrão Anual = 6</v>
          </cell>
        </row>
        <row r="583">
          <cell r="B583">
            <v>114404</v>
          </cell>
          <cell r="C583">
            <v>0.67920000000000003</v>
          </cell>
          <cell r="D583">
            <v>0.60740000000000005</v>
          </cell>
          <cell r="E583">
            <v>7.1800000000000003E-2</v>
          </cell>
          <cell r="F583">
            <v>0</v>
          </cell>
          <cell r="G583">
            <v>0</v>
          </cell>
          <cell r="H583">
            <v>2</v>
          </cell>
          <cell r="I583">
            <v>3.6</v>
          </cell>
          <cell r="J583">
            <v>6</v>
          </cell>
        </row>
        <row r="584">
          <cell r="B584">
            <v>114333</v>
          </cell>
          <cell r="C584">
            <v>0.43969999999999998</v>
          </cell>
          <cell r="D584">
            <v>0.38540000000000002</v>
          </cell>
          <cell r="E584">
            <v>3.7400000000000003E-2</v>
          </cell>
          <cell r="F584">
            <v>1.6899999999999998E-2</v>
          </cell>
          <cell r="G584">
            <v>0</v>
          </cell>
          <cell r="H584">
            <v>2</v>
          </cell>
          <cell r="I584">
            <v>3.6</v>
          </cell>
          <cell r="J584">
            <v>6</v>
          </cell>
        </row>
        <row r="585">
          <cell r="B585">
            <v>114298</v>
          </cell>
          <cell r="C585">
            <v>0.38340000000000002</v>
          </cell>
          <cell r="D585">
            <v>0.3221</v>
          </cell>
          <cell r="E585">
            <v>8.6E-3</v>
          </cell>
          <cell r="F585">
            <v>0</v>
          </cell>
          <cell r="G585">
            <v>5.2600000000000001E-2</v>
          </cell>
          <cell r="H585">
            <v>2</v>
          </cell>
          <cell r="I585">
            <v>3.6</v>
          </cell>
          <cell r="J585">
            <v>6</v>
          </cell>
        </row>
        <row r="586">
          <cell r="B586">
            <v>114345</v>
          </cell>
          <cell r="C586">
            <v>1.5024</v>
          </cell>
          <cell r="D586">
            <v>1.3149999999999999</v>
          </cell>
          <cell r="E586">
            <v>0.1178</v>
          </cell>
          <cell r="F586">
            <v>1.6899999999999998E-2</v>
          </cell>
          <cell r="G586">
            <v>5.2600000000000001E-2</v>
          </cell>
          <cell r="H586">
            <v>2</v>
          </cell>
          <cell r="I586">
            <v>3.6</v>
          </cell>
          <cell r="J586">
            <v>6</v>
          </cell>
        </row>
        <row r="587">
          <cell r="B587">
            <v>114457</v>
          </cell>
          <cell r="C587">
            <v>0.24460000000000001</v>
          </cell>
          <cell r="D587">
            <v>0.18290000000000001</v>
          </cell>
          <cell r="E587">
            <v>6.1699999999999998E-2</v>
          </cell>
          <cell r="F587">
            <v>0</v>
          </cell>
          <cell r="G587">
            <v>0</v>
          </cell>
          <cell r="H587">
            <v>2</v>
          </cell>
          <cell r="I587">
            <v>3.6</v>
          </cell>
          <cell r="J587">
            <v>6</v>
          </cell>
        </row>
        <row r="588">
          <cell r="B588">
            <v>114518</v>
          </cell>
          <cell r="C588">
            <v>0.15</v>
          </cell>
          <cell r="D588">
            <v>0.12740000000000001</v>
          </cell>
          <cell r="E588">
            <v>2.2599999999999999E-2</v>
          </cell>
          <cell r="F588">
            <v>0</v>
          </cell>
          <cell r="G588">
            <v>0</v>
          </cell>
          <cell r="H588">
            <v>2</v>
          </cell>
          <cell r="I588">
            <v>3.6</v>
          </cell>
          <cell r="J588">
            <v>6</v>
          </cell>
        </row>
        <row r="589">
          <cell r="B589">
            <v>114451</v>
          </cell>
          <cell r="C589">
            <v>0.25530000000000003</v>
          </cell>
          <cell r="D589">
            <v>0.21079999999999999</v>
          </cell>
          <cell r="E589">
            <v>4.4400000000000002E-2</v>
          </cell>
          <cell r="F589">
            <v>0</v>
          </cell>
          <cell r="G589">
            <v>0</v>
          </cell>
          <cell r="H589">
            <v>2</v>
          </cell>
          <cell r="I589">
            <v>3.6</v>
          </cell>
          <cell r="J589">
            <v>6</v>
          </cell>
        </row>
        <row r="590">
          <cell r="B590">
            <v>114475</v>
          </cell>
          <cell r="C590">
            <v>0.64990000000000003</v>
          </cell>
          <cell r="D590">
            <v>0.52110000000000001</v>
          </cell>
          <cell r="E590">
            <v>0.12870000000000001</v>
          </cell>
          <cell r="F590">
            <v>0</v>
          </cell>
          <cell r="G590">
            <v>0</v>
          </cell>
          <cell r="H590">
            <v>2</v>
          </cell>
          <cell r="I590">
            <v>3.6</v>
          </cell>
          <cell r="J590">
            <v>6</v>
          </cell>
        </row>
        <row r="591">
          <cell r="B591">
            <v>116885</v>
          </cell>
          <cell r="C591">
            <v>0.5978</v>
          </cell>
          <cell r="D591">
            <v>0.58860000000000001</v>
          </cell>
          <cell r="E591">
            <v>9.1999999999999998E-3</v>
          </cell>
          <cell r="F591">
            <v>0</v>
          </cell>
          <cell r="G591">
            <v>0</v>
          </cell>
          <cell r="H591">
            <v>2</v>
          </cell>
          <cell r="I591">
            <v>3.6</v>
          </cell>
          <cell r="J591">
            <v>6</v>
          </cell>
        </row>
        <row r="592">
          <cell r="B592">
            <v>116675</v>
          </cell>
          <cell r="C592">
            <v>0.23810000000000001</v>
          </cell>
          <cell r="D592">
            <v>0.2344</v>
          </cell>
          <cell r="E592">
            <v>3.7000000000000002E-3</v>
          </cell>
          <cell r="F592">
            <v>0</v>
          </cell>
          <cell r="G592">
            <v>0</v>
          </cell>
          <cell r="H592">
            <v>2</v>
          </cell>
          <cell r="I592">
            <v>3.6</v>
          </cell>
          <cell r="J592">
            <v>6</v>
          </cell>
        </row>
        <row r="593">
          <cell r="B593">
            <v>116646</v>
          </cell>
          <cell r="C593">
            <v>0.3392</v>
          </cell>
          <cell r="D593">
            <v>0.32290000000000002</v>
          </cell>
          <cell r="E593">
            <v>1.4999999999999999E-2</v>
          </cell>
          <cell r="F593">
            <v>1.2999999999999999E-3</v>
          </cell>
          <cell r="G593">
            <v>0</v>
          </cell>
          <cell r="H593">
            <v>2</v>
          </cell>
          <cell r="I593">
            <v>3.6</v>
          </cell>
          <cell r="J593">
            <v>6</v>
          </cell>
        </row>
        <row r="594">
          <cell r="B594">
            <v>116735</v>
          </cell>
          <cell r="C594">
            <v>1.1755</v>
          </cell>
          <cell r="D594">
            <v>1.1463000000000001</v>
          </cell>
          <cell r="E594">
            <v>2.7900000000000001E-2</v>
          </cell>
          <cell r="F594">
            <v>1.2999999999999999E-3</v>
          </cell>
          <cell r="G594">
            <v>0</v>
          </cell>
          <cell r="H594">
            <v>2</v>
          </cell>
          <cell r="I594">
            <v>3.6</v>
          </cell>
          <cell r="J594">
            <v>6</v>
          </cell>
        </row>
        <row r="595">
          <cell r="B595">
            <v>116784</v>
          </cell>
          <cell r="C595">
            <v>0.70750000000000002</v>
          </cell>
          <cell r="D595">
            <v>0.70269999999999999</v>
          </cell>
          <cell r="E595">
            <v>4.7999999999999996E-3</v>
          </cell>
          <cell r="F595">
            <v>0</v>
          </cell>
          <cell r="G595">
            <v>0</v>
          </cell>
          <cell r="H595">
            <v>2</v>
          </cell>
          <cell r="I595">
            <v>3.6</v>
          </cell>
          <cell r="J595">
            <v>6</v>
          </cell>
        </row>
        <row r="596">
          <cell r="B596">
            <v>116779</v>
          </cell>
          <cell r="C596">
            <v>1.2387999999999999</v>
          </cell>
          <cell r="D596">
            <v>0.23469999999999999</v>
          </cell>
          <cell r="E596">
            <v>4.1999999999999997E-3</v>
          </cell>
          <cell r="F596">
            <v>1.2999999999999999E-3</v>
          </cell>
          <cell r="G596">
            <v>0.99860000000000004</v>
          </cell>
          <cell r="H596">
            <v>2</v>
          </cell>
          <cell r="I596">
            <v>3.6</v>
          </cell>
          <cell r="J596">
            <v>6</v>
          </cell>
        </row>
        <row r="597">
          <cell r="B597">
            <v>120067</v>
          </cell>
          <cell r="C597">
            <v>0.55720000000000003</v>
          </cell>
          <cell r="D597">
            <v>0.55389999999999995</v>
          </cell>
          <cell r="E597">
            <v>3.3E-3</v>
          </cell>
          <cell r="F597">
            <v>0</v>
          </cell>
          <cell r="G597">
            <v>0</v>
          </cell>
          <cell r="H597">
            <v>2</v>
          </cell>
          <cell r="I597">
            <v>3.6</v>
          </cell>
          <cell r="J597">
            <v>6</v>
          </cell>
        </row>
        <row r="598">
          <cell r="B598">
            <v>117877</v>
          </cell>
          <cell r="C598">
            <v>2.4958</v>
          </cell>
          <cell r="D598">
            <v>1.4928999999999999</v>
          </cell>
          <cell r="E598">
            <v>1.23E-2</v>
          </cell>
          <cell r="F598">
            <v>1.2999999999999999E-3</v>
          </cell>
          <cell r="G598">
            <v>0.98929999999999996</v>
          </cell>
          <cell r="I598">
            <v>3.6</v>
          </cell>
          <cell r="J598">
            <v>6</v>
          </cell>
        </row>
        <row r="599">
          <cell r="B599">
            <v>115858</v>
          </cell>
          <cell r="C599">
            <v>5.8486000000000002</v>
          </cell>
          <cell r="D599">
            <v>4.4866000000000001</v>
          </cell>
          <cell r="E599">
            <v>0.28399999999999997</v>
          </cell>
          <cell r="F599">
            <v>1.9300000000000001E-2</v>
          </cell>
          <cell r="G599">
            <v>1.0584</v>
          </cell>
          <cell r="J599">
            <v>6</v>
          </cell>
        </row>
        <row r="601">
          <cell r="B601" t="str">
            <v>Evolução FEC Conjunto Moóca</v>
          </cell>
        </row>
        <row r="602">
          <cell r="B602" t="str">
            <v>CONSUM</v>
          </cell>
          <cell r="C602" t="str">
            <v>TOTAL</v>
          </cell>
          <cell r="D602" t="str">
            <v>NPROG</v>
          </cell>
          <cell r="E602" t="str">
            <v>PROG</v>
          </cell>
          <cell r="F602" t="str">
            <v>SUBT INT</v>
          </cell>
          <cell r="G602" t="str">
            <v>SUBT EXT</v>
          </cell>
          <cell r="H602" t="str">
            <v>Padrão Mensal = 2</v>
          </cell>
          <cell r="I602" t="str">
            <v>Padrão Trimestral = 3</v>
          </cell>
          <cell r="J602" t="str">
            <v>Padrão Anual = 5</v>
          </cell>
        </row>
        <row r="603">
          <cell r="B603">
            <v>79296</v>
          </cell>
          <cell r="C603">
            <v>0.29360000000000003</v>
          </cell>
          <cell r="D603">
            <v>0.1782</v>
          </cell>
          <cell r="E603">
            <v>7.1000000000000004E-3</v>
          </cell>
          <cell r="F603">
            <v>0.1084</v>
          </cell>
          <cell r="G603">
            <v>0</v>
          </cell>
          <cell r="H603">
            <v>2</v>
          </cell>
          <cell r="I603">
            <v>3</v>
          </cell>
          <cell r="J603">
            <v>5</v>
          </cell>
        </row>
        <row r="604">
          <cell r="B604">
            <v>79296</v>
          </cell>
          <cell r="C604">
            <v>1.1299999999999999</v>
          </cell>
          <cell r="D604">
            <v>0.24249999999999999</v>
          </cell>
          <cell r="E604">
            <v>7.1499999999999994E-2</v>
          </cell>
          <cell r="F604">
            <v>0.81599999999999995</v>
          </cell>
          <cell r="G604">
            <v>0</v>
          </cell>
          <cell r="H604">
            <v>2</v>
          </cell>
          <cell r="I604">
            <v>3</v>
          </cell>
          <cell r="J604">
            <v>5</v>
          </cell>
        </row>
        <row r="605">
          <cell r="B605">
            <v>79296</v>
          </cell>
          <cell r="C605">
            <v>0.34689999999999999</v>
          </cell>
          <cell r="D605">
            <v>0.27839999999999998</v>
          </cell>
          <cell r="E605">
            <v>2.2599999999999999E-2</v>
          </cell>
          <cell r="F605">
            <v>4.0899999999999999E-2</v>
          </cell>
          <cell r="G605">
            <v>5.0000000000000001E-3</v>
          </cell>
          <cell r="H605">
            <v>2</v>
          </cell>
          <cell r="I605">
            <v>3</v>
          </cell>
          <cell r="J605">
            <v>5</v>
          </cell>
        </row>
        <row r="606">
          <cell r="B606">
            <v>79296</v>
          </cell>
          <cell r="C606">
            <v>1.7705</v>
          </cell>
          <cell r="D606">
            <v>0.69910000000000005</v>
          </cell>
          <cell r="E606">
            <v>0.1012</v>
          </cell>
          <cell r="F606">
            <v>0.96530000000000005</v>
          </cell>
          <cell r="G606">
            <v>5.0000000000000001E-3</v>
          </cell>
          <cell r="H606">
            <v>2</v>
          </cell>
          <cell r="I606">
            <v>3</v>
          </cell>
          <cell r="J606">
            <v>5</v>
          </cell>
        </row>
        <row r="607">
          <cell r="B607">
            <v>79092</v>
          </cell>
          <cell r="C607">
            <v>0.72030000000000005</v>
          </cell>
          <cell r="D607">
            <v>0.24690000000000001</v>
          </cell>
          <cell r="E607">
            <v>0.20050000000000001</v>
          </cell>
          <cell r="F607">
            <v>0.23200000000000001</v>
          </cell>
          <cell r="G607">
            <v>4.1000000000000002E-2</v>
          </cell>
          <cell r="H607">
            <v>2</v>
          </cell>
          <cell r="I607">
            <v>3</v>
          </cell>
          <cell r="J607">
            <v>5</v>
          </cell>
        </row>
        <row r="608">
          <cell r="B608">
            <v>79093</v>
          </cell>
          <cell r="C608">
            <v>0.26519999999999999</v>
          </cell>
          <cell r="D608">
            <v>0.18329999999999999</v>
          </cell>
          <cell r="E608">
            <v>4.0899999999999999E-2</v>
          </cell>
          <cell r="F608">
            <v>0</v>
          </cell>
          <cell r="G608">
            <v>4.1000000000000002E-2</v>
          </cell>
          <cell r="H608">
            <v>2</v>
          </cell>
          <cell r="I608">
            <v>3</v>
          </cell>
          <cell r="J608">
            <v>5</v>
          </cell>
        </row>
        <row r="609">
          <cell r="B609">
            <v>79100</v>
          </cell>
          <cell r="C609">
            <v>5.74E-2</v>
          </cell>
          <cell r="D609">
            <v>5.5500000000000001E-2</v>
          </cell>
          <cell r="E609">
            <v>1.9E-3</v>
          </cell>
          <cell r="F609">
            <v>0</v>
          </cell>
          <cell r="G609">
            <v>0</v>
          </cell>
          <cell r="H609">
            <v>2</v>
          </cell>
          <cell r="I609">
            <v>3</v>
          </cell>
          <cell r="J609">
            <v>5</v>
          </cell>
        </row>
        <row r="610">
          <cell r="B610">
            <v>79095</v>
          </cell>
          <cell r="C610">
            <v>1.0428999999999999</v>
          </cell>
          <cell r="D610">
            <v>0.48570000000000002</v>
          </cell>
          <cell r="E610">
            <v>0.24329999999999999</v>
          </cell>
          <cell r="F610">
            <v>0.23200000000000001</v>
          </cell>
          <cell r="G610">
            <v>8.2000000000000003E-2</v>
          </cell>
          <cell r="H610">
            <v>2</v>
          </cell>
          <cell r="I610">
            <v>3</v>
          </cell>
          <cell r="J610">
            <v>5</v>
          </cell>
        </row>
        <row r="611">
          <cell r="B611">
            <v>79894</v>
          </cell>
          <cell r="C611">
            <v>0.13769999999999999</v>
          </cell>
          <cell r="D611">
            <v>0.1018</v>
          </cell>
          <cell r="E611">
            <v>1.0999999999999999E-2</v>
          </cell>
          <cell r="F611">
            <v>2.5000000000000001E-2</v>
          </cell>
          <cell r="G611">
            <v>0</v>
          </cell>
          <cell r="H611">
            <v>2</v>
          </cell>
          <cell r="I611">
            <v>3</v>
          </cell>
          <cell r="J611">
            <v>5</v>
          </cell>
        </row>
        <row r="612">
          <cell r="B612">
            <v>79891</v>
          </cell>
          <cell r="C612">
            <v>0.1013</v>
          </cell>
          <cell r="D612">
            <v>9.1600000000000001E-2</v>
          </cell>
          <cell r="E612">
            <v>9.7000000000000003E-3</v>
          </cell>
          <cell r="F612">
            <v>0</v>
          </cell>
          <cell r="G612">
            <v>0</v>
          </cell>
          <cell r="H612">
            <v>2</v>
          </cell>
          <cell r="I612">
            <v>3</v>
          </cell>
          <cell r="J612">
            <v>5</v>
          </cell>
        </row>
        <row r="613">
          <cell r="B613">
            <v>79891</v>
          </cell>
          <cell r="C613">
            <v>0.33289999999999997</v>
          </cell>
          <cell r="D613">
            <v>0.28910000000000002</v>
          </cell>
          <cell r="E613">
            <v>4.3799999999999999E-2</v>
          </cell>
          <cell r="F613">
            <v>0</v>
          </cell>
          <cell r="G613">
            <v>0</v>
          </cell>
          <cell r="H613">
            <v>2</v>
          </cell>
          <cell r="I613">
            <v>3</v>
          </cell>
          <cell r="J613">
            <v>5</v>
          </cell>
        </row>
        <row r="614">
          <cell r="B614">
            <v>79892</v>
          </cell>
          <cell r="C614">
            <v>0.57189999999999996</v>
          </cell>
          <cell r="D614">
            <v>0.48249999999999998</v>
          </cell>
          <cell r="E614">
            <v>6.4500000000000002E-2</v>
          </cell>
          <cell r="F614">
            <v>2.5000000000000001E-2</v>
          </cell>
          <cell r="G614">
            <v>0</v>
          </cell>
          <cell r="H614">
            <v>2</v>
          </cell>
          <cell r="I614">
            <v>3</v>
          </cell>
          <cell r="J614">
            <v>5</v>
          </cell>
        </row>
        <row r="615">
          <cell r="B615">
            <v>79879</v>
          </cell>
          <cell r="C615">
            <v>0.35270000000000001</v>
          </cell>
          <cell r="D615">
            <v>0.31540000000000001</v>
          </cell>
          <cell r="E615">
            <v>3.2500000000000001E-2</v>
          </cell>
          <cell r="F615">
            <v>4.7999999999999996E-3</v>
          </cell>
          <cell r="G615">
            <v>0</v>
          </cell>
          <cell r="H615">
            <v>2</v>
          </cell>
          <cell r="I615">
            <v>3</v>
          </cell>
          <cell r="J615">
            <v>5</v>
          </cell>
        </row>
        <row r="616">
          <cell r="B616">
            <v>79862</v>
          </cell>
          <cell r="C616">
            <v>0.37340000000000001</v>
          </cell>
          <cell r="D616">
            <v>0.1807</v>
          </cell>
          <cell r="E616">
            <v>0.14369999999999999</v>
          </cell>
          <cell r="F616">
            <v>4.9000000000000002E-2</v>
          </cell>
          <cell r="G616">
            <v>0</v>
          </cell>
          <cell r="H616">
            <v>2</v>
          </cell>
          <cell r="I616">
            <v>3</v>
          </cell>
          <cell r="J616">
            <v>5</v>
          </cell>
        </row>
        <row r="617">
          <cell r="B617">
            <v>80579</v>
          </cell>
          <cell r="C617">
            <v>0.13600000000000001</v>
          </cell>
          <cell r="D617">
            <v>8.2299999999999998E-2</v>
          </cell>
          <cell r="E617">
            <v>5.3699999999999998E-2</v>
          </cell>
          <cell r="F617">
            <v>0</v>
          </cell>
          <cell r="G617">
            <v>0</v>
          </cell>
          <cell r="H617">
            <v>2</v>
          </cell>
          <cell r="I617">
            <v>3</v>
          </cell>
          <cell r="J617">
            <v>5</v>
          </cell>
        </row>
        <row r="618">
          <cell r="B618">
            <v>80107</v>
          </cell>
          <cell r="C618">
            <v>0.86080000000000001</v>
          </cell>
          <cell r="D618">
            <v>0.57740000000000002</v>
          </cell>
          <cell r="E618">
            <v>0.22969999999999999</v>
          </cell>
          <cell r="F618">
            <v>5.3600000000000002E-2</v>
          </cell>
          <cell r="G618">
            <v>0</v>
          </cell>
          <cell r="I618">
            <v>3</v>
          </cell>
          <cell r="J618">
            <v>5</v>
          </cell>
        </row>
        <row r="619">
          <cell r="B619">
            <v>79597</v>
          </cell>
          <cell r="C619">
            <v>4.2404000000000002</v>
          </cell>
          <cell r="D619">
            <v>2.2444999999999999</v>
          </cell>
          <cell r="E619">
            <v>0.63849999999999996</v>
          </cell>
          <cell r="F619">
            <v>1.2713000000000001</v>
          </cell>
          <cell r="G619">
            <v>8.6499999999999994E-2</v>
          </cell>
          <cell r="J619">
            <v>5</v>
          </cell>
        </row>
        <row r="621">
          <cell r="B621" t="str">
            <v>Evolução FEC Conjunto Oeste</v>
          </cell>
        </row>
        <row r="622">
          <cell r="B622" t="str">
            <v>CONSUM</v>
          </cell>
          <cell r="C622" t="str">
            <v>TOTAL</v>
          </cell>
          <cell r="D622" t="str">
            <v>NPROG</v>
          </cell>
          <cell r="E622" t="str">
            <v>PROG</v>
          </cell>
          <cell r="F622" t="str">
            <v>SUBT INT</v>
          </cell>
          <cell r="G622" t="str">
            <v>SUBT EXT</v>
          </cell>
          <cell r="H622" t="str">
            <v>Padrão Mensal = 6,6</v>
          </cell>
          <cell r="I622" t="str">
            <v>Padrão Trimestral = 13,2</v>
          </cell>
          <cell r="J622" t="str">
            <v>Padrão Anual = 22</v>
          </cell>
        </row>
        <row r="623">
          <cell r="B623">
            <v>67649</v>
          </cell>
          <cell r="C623">
            <v>2.2818000000000001</v>
          </cell>
          <cell r="D623">
            <v>1.7644</v>
          </cell>
          <cell r="E623">
            <v>0.4884</v>
          </cell>
          <cell r="F623">
            <v>2.9000000000000001E-2</v>
          </cell>
          <cell r="G623">
            <v>0</v>
          </cell>
          <cell r="H623">
            <v>6.6</v>
          </cell>
          <cell r="I623">
            <v>13.2</v>
          </cell>
          <cell r="J623">
            <v>22</v>
          </cell>
        </row>
        <row r="624">
          <cell r="B624">
            <v>67675</v>
          </cell>
          <cell r="C624">
            <v>1.3880999999999999</v>
          </cell>
          <cell r="D624">
            <v>1.2242</v>
          </cell>
          <cell r="E624">
            <v>4.9299999999999997E-2</v>
          </cell>
          <cell r="F624">
            <v>0.1145</v>
          </cell>
          <cell r="G624">
            <v>0</v>
          </cell>
          <cell r="H624">
            <v>6.6</v>
          </cell>
          <cell r="I624">
            <v>13.2</v>
          </cell>
          <cell r="J624">
            <v>22</v>
          </cell>
        </row>
        <row r="625">
          <cell r="B625">
            <v>67739</v>
          </cell>
          <cell r="C625">
            <v>2.0386000000000002</v>
          </cell>
          <cell r="D625">
            <v>1.2344999999999999</v>
          </cell>
          <cell r="E625">
            <v>9.35E-2</v>
          </cell>
          <cell r="F625">
            <v>0.2114</v>
          </cell>
          <cell r="G625">
            <v>0.49919999999999998</v>
          </cell>
          <cell r="H625">
            <v>6.6</v>
          </cell>
          <cell r="I625">
            <v>13.2</v>
          </cell>
          <cell r="J625">
            <v>22</v>
          </cell>
        </row>
        <row r="626">
          <cell r="B626">
            <v>67688</v>
          </cell>
          <cell r="C626">
            <v>5.7084999999999999</v>
          </cell>
          <cell r="D626">
            <v>4.2228000000000003</v>
          </cell>
          <cell r="E626">
            <v>0.63100000000000001</v>
          </cell>
          <cell r="F626">
            <v>0.35499999999999998</v>
          </cell>
          <cell r="G626">
            <v>0.49959999999999999</v>
          </cell>
          <cell r="H626">
            <v>6.6</v>
          </cell>
          <cell r="I626">
            <v>13.2</v>
          </cell>
          <cell r="J626">
            <v>22</v>
          </cell>
        </row>
        <row r="627">
          <cell r="B627">
            <v>69416</v>
          </cell>
          <cell r="C627">
            <v>0.72970000000000002</v>
          </cell>
          <cell r="D627">
            <v>0.69869999999999999</v>
          </cell>
          <cell r="E627">
            <v>3.1E-2</v>
          </cell>
          <cell r="F627">
            <v>0</v>
          </cell>
          <cell r="G627">
            <v>0</v>
          </cell>
          <cell r="H627">
            <v>6.6</v>
          </cell>
          <cell r="I627">
            <v>13.2</v>
          </cell>
          <cell r="J627">
            <v>22</v>
          </cell>
        </row>
        <row r="628">
          <cell r="B628">
            <v>69349</v>
          </cell>
          <cell r="C628">
            <v>0.81159999999999999</v>
          </cell>
          <cell r="D628">
            <v>0.61560000000000004</v>
          </cell>
          <cell r="E628">
            <v>4.4400000000000002E-2</v>
          </cell>
          <cell r="F628">
            <v>0.1517</v>
          </cell>
          <cell r="G628">
            <v>0</v>
          </cell>
          <cell r="H628">
            <v>6.6</v>
          </cell>
          <cell r="I628">
            <v>13.2</v>
          </cell>
          <cell r="J628">
            <v>22</v>
          </cell>
        </row>
        <row r="629">
          <cell r="B629">
            <v>69354</v>
          </cell>
          <cell r="C629">
            <v>0.62670000000000003</v>
          </cell>
          <cell r="D629">
            <v>0.61329999999999996</v>
          </cell>
          <cell r="E629">
            <v>1.34E-2</v>
          </cell>
          <cell r="F629">
            <v>0</v>
          </cell>
          <cell r="G629">
            <v>0</v>
          </cell>
          <cell r="H629">
            <v>6.6</v>
          </cell>
          <cell r="I629">
            <v>13.2</v>
          </cell>
          <cell r="J629">
            <v>22</v>
          </cell>
        </row>
        <row r="630">
          <cell r="B630">
            <v>69373</v>
          </cell>
          <cell r="C630">
            <v>2.1680000000000001</v>
          </cell>
          <cell r="D630">
            <v>1.9277</v>
          </cell>
          <cell r="E630">
            <v>8.8800000000000004E-2</v>
          </cell>
          <cell r="F630">
            <v>0.15160000000000001</v>
          </cell>
          <cell r="G630">
            <v>0</v>
          </cell>
          <cell r="H630">
            <v>6.6</v>
          </cell>
          <cell r="I630">
            <v>13.2</v>
          </cell>
          <cell r="J630">
            <v>22</v>
          </cell>
        </row>
        <row r="631">
          <cell r="B631">
            <v>70189</v>
          </cell>
          <cell r="C631">
            <v>1.3022</v>
          </cell>
          <cell r="D631">
            <v>0.61260000000000003</v>
          </cell>
          <cell r="E631">
            <v>1.9800000000000002E-2</v>
          </cell>
          <cell r="F631">
            <v>0.66979999999999995</v>
          </cell>
          <cell r="G631">
            <v>0</v>
          </cell>
          <cell r="H631">
            <v>6.6</v>
          </cell>
          <cell r="I631">
            <v>13.2</v>
          </cell>
          <cell r="J631">
            <v>22</v>
          </cell>
        </row>
        <row r="632">
          <cell r="B632">
            <v>70188</v>
          </cell>
          <cell r="C632">
            <v>0.73089999999999999</v>
          </cell>
          <cell r="D632">
            <v>0.70799999999999996</v>
          </cell>
          <cell r="E632">
            <v>2.29E-2</v>
          </cell>
          <cell r="F632">
            <v>0</v>
          </cell>
          <cell r="G632">
            <v>0</v>
          </cell>
          <cell r="H632">
            <v>6.6</v>
          </cell>
          <cell r="I632">
            <v>13.2</v>
          </cell>
          <cell r="J632">
            <v>22</v>
          </cell>
        </row>
        <row r="633">
          <cell r="B633">
            <v>70163</v>
          </cell>
          <cell r="C633">
            <v>0.65710000000000002</v>
          </cell>
          <cell r="D633">
            <v>0.62990000000000002</v>
          </cell>
          <cell r="E633">
            <v>2.7199999999999998E-2</v>
          </cell>
          <cell r="F633">
            <v>0</v>
          </cell>
          <cell r="G633">
            <v>0</v>
          </cell>
          <cell r="H633">
            <v>6.6</v>
          </cell>
          <cell r="I633">
            <v>13.2</v>
          </cell>
          <cell r="J633">
            <v>22</v>
          </cell>
        </row>
        <row r="634">
          <cell r="B634">
            <v>70180</v>
          </cell>
          <cell r="C634">
            <v>2.6903000000000001</v>
          </cell>
          <cell r="D634">
            <v>1.9504999999999999</v>
          </cell>
          <cell r="E634">
            <v>6.9900000000000004E-2</v>
          </cell>
          <cell r="F634">
            <v>0.66990000000000005</v>
          </cell>
          <cell r="G634">
            <v>0</v>
          </cell>
          <cell r="H634">
            <v>6.6</v>
          </cell>
          <cell r="I634">
            <v>13.2</v>
          </cell>
          <cell r="J634">
            <v>22</v>
          </cell>
        </row>
        <row r="635">
          <cell r="B635">
            <v>70053</v>
          </cell>
          <cell r="C635">
            <v>1.8785000000000001</v>
          </cell>
          <cell r="D635">
            <v>0.82720000000000005</v>
          </cell>
          <cell r="E635">
            <v>2.5999999999999999E-2</v>
          </cell>
          <cell r="F635">
            <v>0.53269999999999995</v>
          </cell>
          <cell r="G635">
            <v>0.49259999999999998</v>
          </cell>
          <cell r="H635">
            <v>6.6</v>
          </cell>
          <cell r="I635">
            <v>13.2</v>
          </cell>
          <cell r="J635">
            <v>22</v>
          </cell>
        </row>
        <row r="636">
          <cell r="B636">
            <v>70052</v>
          </cell>
          <cell r="C636">
            <v>1.4038999999999999</v>
          </cell>
          <cell r="D636">
            <v>1.0810999999999999</v>
          </cell>
          <cell r="E636">
            <v>6.7000000000000002E-3</v>
          </cell>
          <cell r="F636">
            <v>0.31619999999999998</v>
          </cell>
          <cell r="G636">
            <v>0</v>
          </cell>
          <cell r="H636">
            <v>6.6</v>
          </cell>
          <cell r="I636">
            <v>13.2</v>
          </cell>
          <cell r="J636">
            <v>22</v>
          </cell>
        </row>
        <row r="637">
          <cell r="B637">
            <v>71515</v>
          </cell>
          <cell r="C637">
            <v>2.5011999999999999</v>
          </cell>
          <cell r="D637">
            <v>2.3309000000000002</v>
          </cell>
          <cell r="E637">
            <v>1.03E-2</v>
          </cell>
          <cell r="F637">
            <v>0.16</v>
          </cell>
          <cell r="G637">
            <v>0</v>
          </cell>
          <cell r="H637">
            <v>6.6</v>
          </cell>
          <cell r="I637">
            <v>13.2</v>
          </cell>
          <cell r="J637">
            <v>22</v>
          </cell>
        </row>
        <row r="638">
          <cell r="B638">
            <v>70540</v>
          </cell>
          <cell r="C638">
            <v>5.7954999999999997</v>
          </cell>
          <cell r="D638">
            <v>4.2582000000000004</v>
          </cell>
          <cell r="E638">
            <v>4.2900000000000001E-2</v>
          </cell>
          <cell r="F638">
            <v>1.0052000000000001</v>
          </cell>
          <cell r="G638">
            <v>0.48920000000000002</v>
          </cell>
          <cell r="I638">
            <v>13.2</v>
          </cell>
          <cell r="J638">
            <v>22</v>
          </cell>
        </row>
        <row r="639">
          <cell r="B639">
            <v>69445</v>
          </cell>
          <cell r="C639">
            <v>16.3354</v>
          </cell>
          <cell r="D639">
            <v>12.338100000000001</v>
          </cell>
          <cell r="E639">
            <v>0.81799999999999995</v>
          </cell>
          <cell r="F639">
            <v>2.1956000000000002</v>
          </cell>
          <cell r="G639">
            <v>0.98380000000000001</v>
          </cell>
          <cell r="J639">
            <v>22</v>
          </cell>
        </row>
        <row r="641">
          <cell r="B641" t="str">
            <v>Evolução FEC Conjunto Osasco</v>
          </cell>
        </row>
        <row r="642">
          <cell r="B642" t="str">
            <v>CONSUM</v>
          </cell>
          <cell r="C642" t="str">
            <v>TOTAL</v>
          </cell>
          <cell r="D642" t="str">
            <v>NPROG</v>
          </cell>
          <cell r="E642" t="str">
            <v>PROG</v>
          </cell>
          <cell r="F642" t="str">
            <v>SUBT INT</v>
          </cell>
          <cell r="G642" t="str">
            <v>SUBT EXT</v>
          </cell>
          <cell r="H642" t="str">
            <v>Padrão Mensal = 2,7</v>
          </cell>
          <cell r="I642" t="str">
            <v>Padrão Trimestral = 5,4</v>
          </cell>
          <cell r="J642" t="str">
            <v>Padrão Anual = 9</v>
          </cell>
        </row>
        <row r="643">
          <cell r="B643">
            <v>205184</v>
          </cell>
          <cell r="C643">
            <v>0.6633</v>
          </cell>
          <cell r="D643">
            <v>0.56299999999999994</v>
          </cell>
          <cell r="E643">
            <v>3.4000000000000002E-2</v>
          </cell>
          <cell r="F643">
            <v>6.6299999999999998E-2</v>
          </cell>
          <cell r="G643">
            <v>0</v>
          </cell>
          <cell r="H643">
            <v>2.7</v>
          </cell>
          <cell r="I643">
            <v>5.4</v>
          </cell>
          <cell r="J643">
            <v>9</v>
          </cell>
        </row>
        <row r="644">
          <cell r="B644">
            <v>205294</v>
          </cell>
          <cell r="C644">
            <v>0.24879999999999999</v>
          </cell>
          <cell r="D644">
            <v>0.2306</v>
          </cell>
          <cell r="E644">
            <v>1.7299999999999999E-2</v>
          </cell>
          <cell r="F644">
            <v>8.9999999999999998E-4</v>
          </cell>
          <cell r="G644">
            <v>0</v>
          </cell>
          <cell r="H644">
            <v>2.7</v>
          </cell>
          <cell r="I644">
            <v>5.4</v>
          </cell>
          <cell r="J644">
            <v>9</v>
          </cell>
        </row>
        <row r="645">
          <cell r="B645">
            <v>206087</v>
          </cell>
          <cell r="C645">
            <v>0.58040000000000003</v>
          </cell>
          <cell r="D645">
            <v>0.32269999999999999</v>
          </cell>
          <cell r="E645">
            <v>3.7999999999999999E-2</v>
          </cell>
          <cell r="F645">
            <v>0</v>
          </cell>
          <cell r="G645">
            <v>0.2198</v>
          </cell>
          <cell r="H645">
            <v>2.7</v>
          </cell>
          <cell r="I645">
            <v>5.4</v>
          </cell>
          <cell r="J645">
            <v>9</v>
          </cell>
        </row>
        <row r="646">
          <cell r="B646">
            <v>205522</v>
          </cell>
          <cell r="C646">
            <v>1.4926999999999999</v>
          </cell>
          <cell r="D646">
            <v>1.1160000000000001</v>
          </cell>
          <cell r="E646">
            <v>8.9300000000000004E-2</v>
          </cell>
          <cell r="F646">
            <v>6.7100000000000007E-2</v>
          </cell>
          <cell r="G646">
            <v>0.22040000000000001</v>
          </cell>
          <cell r="H646">
            <v>2.7</v>
          </cell>
          <cell r="I646">
            <v>5.4</v>
          </cell>
          <cell r="J646">
            <v>9</v>
          </cell>
        </row>
        <row r="647">
          <cell r="B647">
            <v>206356</v>
          </cell>
          <cell r="C647">
            <v>0.4879</v>
          </cell>
          <cell r="D647">
            <v>0.2248</v>
          </cell>
          <cell r="E647">
            <v>3.7000000000000002E-3</v>
          </cell>
          <cell r="F647">
            <v>0.25950000000000001</v>
          </cell>
          <cell r="G647">
            <v>0</v>
          </cell>
          <cell r="H647">
            <v>2.7</v>
          </cell>
          <cell r="I647">
            <v>5.4</v>
          </cell>
          <cell r="J647">
            <v>9</v>
          </cell>
        </row>
        <row r="648">
          <cell r="B648">
            <v>206350</v>
          </cell>
          <cell r="C648">
            <v>0.41439999999999999</v>
          </cell>
          <cell r="D648">
            <v>0.33539999999999998</v>
          </cell>
          <cell r="E648">
            <v>3.44E-2</v>
          </cell>
          <cell r="F648">
            <v>4.4600000000000001E-2</v>
          </cell>
          <cell r="G648">
            <v>0</v>
          </cell>
          <cell r="H648">
            <v>2.7</v>
          </cell>
          <cell r="I648">
            <v>5.4</v>
          </cell>
          <cell r="J648">
            <v>9</v>
          </cell>
        </row>
        <row r="649">
          <cell r="B649">
            <v>206384</v>
          </cell>
          <cell r="C649">
            <v>0.70679999999999998</v>
          </cell>
          <cell r="D649">
            <v>0.2646</v>
          </cell>
          <cell r="E649">
            <v>5.5500000000000001E-2</v>
          </cell>
          <cell r="F649">
            <v>0.38669999999999999</v>
          </cell>
          <cell r="G649">
            <v>0</v>
          </cell>
          <cell r="H649">
            <v>2.7</v>
          </cell>
          <cell r="I649">
            <v>5.4</v>
          </cell>
          <cell r="J649">
            <v>9</v>
          </cell>
        </row>
        <row r="650">
          <cell r="B650">
            <v>206363</v>
          </cell>
          <cell r="C650">
            <v>1.6091</v>
          </cell>
          <cell r="D650">
            <v>0.82479999999999998</v>
          </cell>
          <cell r="E650">
            <v>9.3600000000000003E-2</v>
          </cell>
          <cell r="F650">
            <v>0.69079999999999997</v>
          </cell>
          <cell r="G650">
            <v>0</v>
          </cell>
          <cell r="H650">
            <v>2.7</v>
          </cell>
          <cell r="I650">
            <v>5.4</v>
          </cell>
          <cell r="J650">
            <v>9</v>
          </cell>
        </row>
        <row r="651">
          <cell r="B651">
            <v>210275</v>
          </cell>
          <cell r="C651">
            <v>0.99350000000000005</v>
          </cell>
          <cell r="D651">
            <v>0.46089999999999998</v>
          </cell>
          <cell r="E651">
            <v>1.6E-2</v>
          </cell>
          <cell r="F651">
            <v>0.30620000000000003</v>
          </cell>
          <cell r="G651">
            <v>0.2104</v>
          </cell>
          <cell r="H651">
            <v>2.7</v>
          </cell>
          <cell r="I651">
            <v>5.4</v>
          </cell>
          <cell r="J651">
            <v>9</v>
          </cell>
        </row>
        <row r="652">
          <cell r="B652">
            <v>210266</v>
          </cell>
          <cell r="C652">
            <v>0.1913</v>
          </cell>
          <cell r="D652">
            <v>0.183</v>
          </cell>
          <cell r="E652">
            <v>8.3000000000000001E-3</v>
          </cell>
          <cell r="F652">
            <v>0</v>
          </cell>
          <cell r="G652">
            <v>0</v>
          </cell>
          <cell r="H652">
            <v>2.7</v>
          </cell>
          <cell r="I652">
            <v>5.4</v>
          </cell>
          <cell r="J652">
            <v>9</v>
          </cell>
        </row>
        <row r="653">
          <cell r="B653">
            <v>210248</v>
          </cell>
          <cell r="C653">
            <v>0.46800000000000003</v>
          </cell>
          <cell r="D653">
            <v>0.27139999999999997</v>
          </cell>
          <cell r="E653">
            <v>4.4999999999999997E-3</v>
          </cell>
          <cell r="F653">
            <v>0.192</v>
          </cell>
          <cell r="G653">
            <v>0</v>
          </cell>
          <cell r="H653">
            <v>2.7</v>
          </cell>
          <cell r="I653">
            <v>5.4</v>
          </cell>
          <cell r="J653">
            <v>9</v>
          </cell>
        </row>
        <row r="654">
          <cell r="B654">
            <v>210263</v>
          </cell>
          <cell r="C654">
            <v>1.6528</v>
          </cell>
          <cell r="D654">
            <v>0.9153</v>
          </cell>
          <cell r="E654">
            <v>2.8799999999999999E-2</v>
          </cell>
          <cell r="F654">
            <v>0.49819999999999998</v>
          </cell>
          <cell r="G654">
            <v>0.2104</v>
          </cell>
          <cell r="H654">
            <v>2.7</v>
          </cell>
          <cell r="I654">
            <v>5.4</v>
          </cell>
          <cell r="J654">
            <v>9</v>
          </cell>
        </row>
        <row r="655">
          <cell r="B655">
            <v>210332</v>
          </cell>
          <cell r="C655">
            <v>0.56799999999999995</v>
          </cell>
          <cell r="D655">
            <v>0.33</v>
          </cell>
          <cell r="E655">
            <v>1.6899999999999998E-2</v>
          </cell>
          <cell r="F655">
            <v>8.0000000000000004E-4</v>
          </cell>
          <cell r="G655">
            <v>0.2203</v>
          </cell>
          <cell r="H655">
            <v>2.7</v>
          </cell>
          <cell r="I655">
            <v>5.4</v>
          </cell>
          <cell r="J655">
            <v>9</v>
          </cell>
        </row>
        <row r="656">
          <cell r="B656">
            <v>213013</v>
          </cell>
          <cell r="C656">
            <v>0.54679999999999995</v>
          </cell>
          <cell r="D656">
            <v>0.28660000000000002</v>
          </cell>
          <cell r="E656">
            <v>7.7000000000000002E-3</v>
          </cell>
          <cell r="F656">
            <v>0.2525</v>
          </cell>
          <cell r="G656">
            <v>0</v>
          </cell>
          <cell r="H656">
            <v>2.7</v>
          </cell>
          <cell r="I656">
            <v>5.4</v>
          </cell>
          <cell r="J656">
            <v>9</v>
          </cell>
        </row>
        <row r="657">
          <cell r="B657">
            <v>215836</v>
          </cell>
          <cell r="C657">
            <v>1.07</v>
          </cell>
          <cell r="D657">
            <v>0.65149999999999997</v>
          </cell>
          <cell r="E657">
            <v>3.8999999999999998E-3</v>
          </cell>
          <cell r="F657">
            <v>0.20810000000000001</v>
          </cell>
          <cell r="G657">
            <v>0.2064</v>
          </cell>
          <cell r="H657">
            <v>2.7</v>
          </cell>
          <cell r="I657">
            <v>5.4</v>
          </cell>
          <cell r="J657">
            <v>9</v>
          </cell>
        </row>
        <row r="658">
          <cell r="B658">
            <v>213060</v>
          </cell>
          <cell r="C658">
            <v>2.1913</v>
          </cell>
          <cell r="D658">
            <v>1.2723</v>
          </cell>
          <cell r="E658">
            <v>2.8299999999999999E-2</v>
          </cell>
          <cell r="F658">
            <v>0.46400000000000002</v>
          </cell>
          <cell r="G658">
            <v>0.42659999999999998</v>
          </cell>
          <cell r="I658">
            <v>5.4</v>
          </cell>
          <cell r="J658">
            <v>9</v>
          </cell>
        </row>
        <row r="659">
          <cell r="B659">
            <v>208802</v>
          </cell>
          <cell r="C659">
            <v>6.96</v>
          </cell>
          <cell r="D659">
            <v>4.1336000000000004</v>
          </cell>
          <cell r="E659">
            <v>0.23830000000000001</v>
          </cell>
          <cell r="F659">
            <v>1.724</v>
          </cell>
          <cell r="G659">
            <v>0.86409999999999998</v>
          </cell>
          <cell r="J659">
            <v>9</v>
          </cell>
        </row>
        <row r="661">
          <cell r="B661" t="str">
            <v>Evolução FEC Conjunto Parelheiros</v>
          </cell>
        </row>
        <row r="662">
          <cell r="B662" t="str">
            <v>CONSUM</v>
          </cell>
          <cell r="C662" t="str">
            <v>TOTAL</v>
          </cell>
          <cell r="D662" t="str">
            <v>NPROG</v>
          </cell>
          <cell r="E662" t="str">
            <v>PROG</v>
          </cell>
          <cell r="F662" t="str">
            <v>SUBT INT</v>
          </cell>
          <cell r="G662" t="str">
            <v>SUBT EXT</v>
          </cell>
          <cell r="H662" t="str">
            <v>Padrão Mensal = 7,2</v>
          </cell>
          <cell r="I662" t="str">
            <v>Padrão Trimestral = 14,4</v>
          </cell>
          <cell r="J662" t="str">
            <v>Padrão Anual = 24</v>
          </cell>
        </row>
        <row r="663">
          <cell r="B663">
            <v>19855</v>
          </cell>
          <cell r="C663">
            <v>1.6413</v>
          </cell>
          <cell r="D663">
            <v>1.6335999999999999</v>
          </cell>
          <cell r="E663">
            <v>7.7000000000000002E-3</v>
          </cell>
          <cell r="F663">
            <v>0</v>
          </cell>
          <cell r="G663">
            <v>0</v>
          </cell>
          <cell r="H663">
            <v>7.2</v>
          </cell>
          <cell r="I663">
            <v>14.4</v>
          </cell>
          <cell r="J663">
            <v>24</v>
          </cell>
        </row>
        <row r="664">
          <cell r="B664">
            <v>19856</v>
          </cell>
          <cell r="C664">
            <v>1.1046</v>
          </cell>
          <cell r="D664">
            <v>1.0428999999999999</v>
          </cell>
          <cell r="E664">
            <v>1.5100000000000001E-2</v>
          </cell>
          <cell r="F664">
            <v>4.6600000000000003E-2</v>
          </cell>
          <cell r="G664">
            <v>0</v>
          </cell>
          <cell r="H664">
            <v>7.2</v>
          </cell>
          <cell r="I664">
            <v>14.4</v>
          </cell>
          <cell r="J664">
            <v>24</v>
          </cell>
        </row>
        <row r="665">
          <cell r="B665">
            <v>19856</v>
          </cell>
          <cell r="C665">
            <v>1.1780999999999999</v>
          </cell>
          <cell r="D665">
            <v>0.81610000000000005</v>
          </cell>
          <cell r="E665">
            <v>3.3500000000000002E-2</v>
          </cell>
          <cell r="F665">
            <v>0.32850000000000001</v>
          </cell>
          <cell r="G665">
            <v>0</v>
          </cell>
          <cell r="H665">
            <v>7.2</v>
          </cell>
          <cell r="I665">
            <v>14.4</v>
          </cell>
          <cell r="J665">
            <v>24</v>
          </cell>
        </row>
        <row r="666">
          <cell r="B666">
            <v>19856</v>
          </cell>
          <cell r="C666">
            <v>3.9239000000000002</v>
          </cell>
          <cell r="D666">
            <v>3.4925000000000002</v>
          </cell>
          <cell r="E666">
            <v>5.6300000000000003E-2</v>
          </cell>
          <cell r="F666">
            <v>0.37509999999999999</v>
          </cell>
          <cell r="G666">
            <v>0</v>
          </cell>
          <cell r="H666">
            <v>7.2</v>
          </cell>
          <cell r="I666">
            <v>14.4</v>
          </cell>
          <cell r="J666">
            <v>24</v>
          </cell>
        </row>
        <row r="667">
          <cell r="B667">
            <v>19856</v>
          </cell>
          <cell r="C667">
            <v>0.93740000000000001</v>
          </cell>
          <cell r="D667">
            <v>0.91549999999999998</v>
          </cell>
          <cell r="E667">
            <v>2.1899999999999999E-2</v>
          </cell>
          <cell r="F667">
            <v>0</v>
          </cell>
          <cell r="G667">
            <v>0</v>
          </cell>
          <cell r="H667">
            <v>7.2</v>
          </cell>
          <cell r="I667">
            <v>14.4</v>
          </cell>
          <cell r="J667">
            <v>24</v>
          </cell>
        </row>
        <row r="668">
          <cell r="B668">
            <v>19856</v>
          </cell>
          <cell r="C668">
            <v>1.9748000000000001</v>
          </cell>
          <cell r="D668">
            <v>1.9375</v>
          </cell>
          <cell r="E668">
            <v>3.73E-2</v>
          </cell>
          <cell r="F668">
            <v>0</v>
          </cell>
          <cell r="G668">
            <v>0</v>
          </cell>
          <cell r="H668">
            <v>7.2</v>
          </cell>
          <cell r="I668">
            <v>14.4</v>
          </cell>
          <cell r="J668">
            <v>24</v>
          </cell>
        </row>
        <row r="669">
          <cell r="B669">
            <v>19856</v>
          </cell>
          <cell r="C669">
            <v>1.2201</v>
          </cell>
          <cell r="D669">
            <v>1.0505</v>
          </cell>
          <cell r="E669">
            <v>0.1696</v>
          </cell>
          <cell r="F669">
            <v>0</v>
          </cell>
          <cell r="G669">
            <v>0</v>
          </cell>
          <cell r="H669">
            <v>7.2</v>
          </cell>
          <cell r="I669">
            <v>14.4</v>
          </cell>
          <cell r="J669">
            <v>24</v>
          </cell>
        </row>
        <row r="670">
          <cell r="B670">
            <v>19856</v>
          </cell>
          <cell r="C670">
            <v>4.1322999999999999</v>
          </cell>
          <cell r="D670">
            <v>3.9035000000000002</v>
          </cell>
          <cell r="E670">
            <v>0.2288</v>
          </cell>
          <cell r="F670">
            <v>0</v>
          </cell>
          <cell r="G670">
            <v>0</v>
          </cell>
          <cell r="H670">
            <v>7.2</v>
          </cell>
          <cell r="I670">
            <v>14.4</v>
          </cell>
          <cell r="J670">
            <v>24</v>
          </cell>
        </row>
        <row r="671">
          <cell r="B671">
            <v>20536</v>
          </cell>
          <cell r="C671">
            <v>1.9734</v>
          </cell>
          <cell r="D671">
            <v>1.5771999999999999</v>
          </cell>
          <cell r="E671">
            <v>0.3962</v>
          </cell>
          <cell r="F671">
            <v>0</v>
          </cell>
          <cell r="G671">
            <v>0</v>
          </cell>
          <cell r="H671">
            <v>7.2</v>
          </cell>
          <cell r="I671">
            <v>14.4</v>
          </cell>
          <cell r="J671">
            <v>24</v>
          </cell>
        </row>
        <row r="672">
          <cell r="B672">
            <v>20533</v>
          </cell>
          <cell r="C672">
            <v>0.30840000000000001</v>
          </cell>
          <cell r="D672">
            <v>0.3054</v>
          </cell>
          <cell r="E672">
            <v>3.0000000000000001E-3</v>
          </cell>
          <cell r="F672">
            <v>0</v>
          </cell>
          <cell r="G672">
            <v>0</v>
          </cell>
          <cell r="H672">
            <v>7.2</v>
          </cell>
          <cell r="I672">
            <v>14.4</v>
          </cell>
          <cell r="J672">
            <v>24</v>
          </cell>
        </row>
        <row r="673">
          <cell r="B673">
            <v>20533</v>
          </cell>
          <cell r="C673">
            <v>0.75109999999999999</v>
          </cell>
          <cell r="D673">
            <v>0.70579999999999998</v>
          </cell>
          <cell r="E673">
            <v>4.53E-2</v>
          </cell>
          <cell r="F673">
            <v>0</v>
          </cell>
          <cell r="G673">
            <v>0</v>
          </cell>
          <cell r="H673">
            <v>7.2</v>
          </cell>
          <cell r="I673">
            <v>14.4</v>
          </cell>
          <cell r="J673">
            <v>24</v>
          </cell>
        </row>
        <row r="674">
          <cell r="B674">
            <v>20534</v>
          </cell>
          <cell r="C674">
            <v>3.0329999999999999</v>
          </cell>
          <cell r="D674">
            <v>2.5884999999999998</v>
          </cell>
          <cell r="E674">
            <v>0.44450000000000001</v>
          </cell>
          <cell r="F674">
            <v>0</v>
          </cell>
          <cell r="G674">
            <v>0</v>
          </cell>
          <cell r="H674">
            <v>7.2</v>
          </cell>
          <cell r="I674">
            <v>14.4</v>
          </cell>
          <cell r="J674">
            <v>24</v>
          </cell>
        </row>
        <row r="675">
          <cell r="B675">
            <v>20586</v>
          </cell>
          <cell r="C675">
            <v>0.74099999999999999</v>
          </cell>
          <cell r="D675">
            <v>0.73240000000000005</v>
          </cell>
          <cell r="E675">
            <v>8.5000000000000006E-3</v>
          </cell>
          <cell r="F675">
            <v>0</v>
          </cell>
          <cell r="G675">
            <v>0</v>
          </cell>
          <cell r="H675">
            <v>7.2</v>
          </cell>
          <cell r="I675">
            <v>14.4</v>
          </cell>
          <cell r="J675">
            <v>24</v>
          </cell>
        </row>
        <row r="676">
          <cell r="B676">
            <v>20596</v>
          </cell>
          <cell r="C676">
            <v>0.99219999999999997</v>
          </cell>
          <cell r="D676">
            <v>0.83730000000000004</v>
          </cell>
          <cell r="E676">
            <v>1.77E-2</v>
          </cell>
          <cell r="F676">
            <v>0.13489999999999999</v>
          </cell>
          <cell r="G676">
            <v>2.3E-3</v>
          </cell>
          <cell r="H676">
            <v>7.2</v>
          </cell>
          <cell r="I676">
            <v>14.4</v>
          </cell>
          <cell r="J676">
            <v>24</v>
          </cell>
        </row>
        <row r="677">
          <cell r="B677">
            <v>20921</v>
          </cell>
          <cell r="C677">
            <v>2.9483000000000001</v>
          </cell>
          <cell r="D677">
            <v>2.0007999999999999</v>
          </cell>
          <cell r="E677">
            <v>0</v>
          </cell>
          <cell r="F677">
            <v>0.63660000000000005</v>
          </cell>
          <cell r="G677">
            <v>0.31090000000000001</v>
          </cell>
          <cell r="H677">
            <v>7.2</v>
          </cell>
          <cell r="I677">
            <v>14.4</v>
          </cell>
          <cell r="J677">
            <v>24</v>
          </cell>
        </row>
        <row r="678">
          <cell r="B678">
            <v>20701</v>
          </cell>
          <cell r="C678">
            <v>4.7037000000000004</v>
          </cell>
          <cell r="D678">
            <v>3.5834000000000001</v>
          </cell>
          <cell r="E678">
            <v>2.6100000000000002E-2</v>
          </cell>
          <cell r="F678">
            <v>0.77759999999999996</v>
          </cell>
          <cell r="G678">
            <v>0.3165</v>
          </cell>
          <cell r="I678">
            <v>14.4</v>
          </cell>
          <cell r="J678">
            <v>24</v>
          </cell>
        </row>
        <row r="679">
          <cell r="B679">
            <v>20237</v>
          </cell>
          <cell r="C679">
            <v>15.7936</v>
          </cell>
          <cell r="D679">
            <v>13.5489</v>
          </cell>
          <cell r="E679">
            <v>0.75749999999999995</v>
          </cell>
          <cell r="F679">
            <v>1.1634</v>
          </cell>
          <cell r="G679">
            <v>0.32369999999999999</v>
          </cell>
          <cell r="J679">
            <v>24</v>
          </cell>
        </row>
        <row r="681">
          <cell r="B681" t="str">
            <v>Evolução FEC Conjunto Parnaíba</v>
          </cell>
        </row>
        <row r="682">
          <cell r="B682" t="str">
            <v>CONSUM</v>
          </cell>
          <cell r="C682" t="str">
            <v>TOTAL</v>
          </cell>
          <cell r="D682" t="str">
            <v>NPROG</v>
          </cell>
          <cell r="E682" t="str">
            <v>PROG</v>
          </cell>
          <cell r="F682" t="str">
            <v>SUBT INT</v>
          </cell>
          <cell r="G682" t="str">
            <v>SUBT EXT</v>
          </cell>
          <cell r="H682" t="str">
            <v>Padrão Mensal = 4,8</v>
          </cell>
          <cell r="I682" t="str">
            <v>Padrão Trimestral = 9,6</v>
          </cell>
          <cell r="J682" t="str">
            <v>Padrão Anual = 16</v>
          </cell>
        </row>
        <row r="683">
          <cell r="B683">
            <v>119664</v>
          </cell>
          <cell r="C683">
            <v>1.6996</v>
          </cell>
          <cell r="D683">
            <v>1.1248</v>
          </cell>
          <cell r="E683">
            <v>0.1197</v>
          </cell>
          <cell r="F683">
            <v>0.4551</v>
          </cell>
          <cell r="G683">
            <v>0</v>
          </cell>
          <cell r="H683">
            <v>4.8</v>
          </cell>
          <cell r="I683">
            <v>9.6</v>
          </cell>
          <cell r="J683">
            <v>16</v>
          </cell>
        </row>
        <row r="684">
          <cell r="B684">
            <v>119703</v>
          </cell>
          <cell r="C684">
            <v>1.0346</v>
          </cell>
          <cell r="D684">
            <v>0.68259999999999998</v>
          </cell>
          <cell r="E684">
            <v>2.3900000000000001E-2</v>
          </cell>
          <cell r="F684">
            <v>0.20960000000000001</v>
          </cell>
          <cell r="G684">
            <v>0.1186</v>
          </cell>
          <cell r="H684">
            <v>4.8</v>
          </cell>
          <cell r="I684">
            <v>9.6</v>
          </cell>
          <cell r="J684">
            <v>16</v>
          </cell>
        </row>
        <row r="685">
          <cell r="B685">
            <v>119570</v>
          </cell>
          <cell r="C685">
            <v>1.0486</v>
          </cell>
          <cell r="D685">
            <v>0.77759999999999996</v>
          </cell>
          <cell r="E685">
            <v>0.10630000000000001</v>
          </cell>
          <cell r="F685">
            <v>3.9600000000000003E-2</v>
          </cell>
          <cell r="G685">
            <v>0.12509999999999999</v>
          </cell>
          <cell r="H685">
            <v>4.8</v>
          </cell>
          <cell r="I685">
            <v>9.6</v>
          </cell>
          <cell r="J685">
            <v>16</v>
          </cell>
        </row>
        <row r="686">
          <cell r="B686">
            <v>119646</v>
          </cell>
          <cell r="C686">
            <v>3.7829000000000002</v>
          </cell>
          <cell r="D686">
            <v>2.585</v>
          </cell>
          <cell r="E686">
            <v>0.24990000000000001</v>
          </cell>
          <cell r="F686">
            <v>0.70440000000000003</v>
          </cell>
          <cell r="G686">
            <v>0.2437</v>
          </cell>
          <cell r="H686">
            <v>4.8</v>
          </cell>
          <cell r="I686">
            <v>9.6</v>
          </cell>
          <cell r="J686">
            <v>16</v>
          </cell>
        </row>
        <row r="687">
          <cell r="B687">
            <v>119442</v>
          </cell>
          <cell r="C687">
            <v>1.1886000000000001</v>
          </cell>
          <cell r="D687">
            <v>0.71840000000000004</v>
          </cell>
          <cell r="E687">
            <v>5.2499999999999998E-2</v>
          </cell>
          <cell r="F687">
            <v>0.38419999999999999</v>
          </cell>
          <cell r="G687">
            <v>3.3500000000000002E-2</v>
          </cell>
          <cell r="H687">
            <v>4.8</v>
          </cell>
          <cell r="I687">
            <v>9.6</v>
          </cell>
          <cell r="J687">
            <v>16</v>
          </cell>
        </row>
        <row r="688">
          <cell r="B688">
            <v>119436</v>
          </cell>
          <cell r="C688">
            <v>0.7359</v>
          </cell>
          <cell r="D688">
            <v>0.43769999999999998</v>
          </cell>
          <cell r="E688">
            <v>0.14929999999999999</v>
          </cell>
          <cell r="F688">
            <v>0.11550000000000001</v>
          </cell>
          <cell r="G688">
            <v>3.3500000000000002E-2</v>
          </cell>
          <cell r="H688">
            <v>4.8</v>
          </cell>
          <cell r="I688">
            <v>9.6</v>
          </cell>
          <cell r="J688">
            <v>16</v>
          </cell>
        </row>
        <row r="689">
          <cell r="B689">
            <v>119600</v>
          </cell>
          <cell r="C689">
            <v>0.65029999999999999</v>
          </cell>
          <cell r="D689">
            <v>0.58709999999999996</v>
          </cell>
          <cell r="E689">
            <v>2.4799999999999999E-2</v>
          </cell>
          <cell r="F689">
            <v>5.0000000000000001E-3</v>
          </cell>
          <cell r="G689">
            <v>3.3399999999999999E-2</v>
          </cell>
          <cell r="H689">
            <v>4.8</v>
          </cell>
          <cell r="I689">
            <v>9.6</v>
          </cell>
          <cell r="J689">
            <v>16</v>
          </cell>
        </row>
        <row r="690">
          <cell r="B690">
            <v>119493</v>
          </cell>
          <cell r="C690">
            <v>2.5745</v>
          </cell>
          <cell r="D690">
            <v>1.7432000000000001</v>
          </cell>
          <cell r="E690">
            <v>0.22650000000000001</v>
          </cell>
          <cell r="F690">
            <v>0.50449999999999995</v>
          </cell>
          <cell r="G690">
            <v>0.1004</v>
          </cell>
          <cell r="H690">
            <v>4.8</v>
          </cell>
          <cell r="I690">
            <v>9.6</v>
          </cell>
          <cell r="J690">
            <v>16</v>
          </cell>
        </row>
        <row r="691">
          <cell r="B691">
            <v>122926</v>
          </cell>
          <cell r="C691">
            <v>1.0032000000000001</v>
          </cell>
          <cell r="D691">
            <v>0.72750000000000004</v>
          </cell>
          <cell r="E691">
            <v>8.2199999999999995E-2</v>
          </cell>
          <cell r="F691">
            <v>0.19359999999999999</v>
          </cell>
          <cell r="G691">
            <v>0</v>
          </cell>
          <cell r="H691">
            <v>4.8</v>
          </cell>
          <cell r="I691">
            <v>9.6</v>
          </cell>
          <cell r="J691">
            <v>16</v>
          </cell>
        </row>
        <row r="692">
          <cell r="B692">
            <v>122891</v>
          </cell>
          <cell r="C692">
            <v>0.7117</v>
          </cell>
          <cell r="D692">
            <v>0.45860000000000001</v>
          </cell>
          <cell r="E692">
            <v>1.7100000000000001E-2</v>
          </cell>
          <cell r="F692">
            <v>0.20269999999999999</v>
          </cell>
          <cell r="G692">
            <v>3.32E-2</v>
          </cell>
          <cell r="H692">
            <v>4.8</v>
          </cell>
          <cell r="I692">
            <v>9.6</v>
          </cell>
          <cell r="J692">
            <v>16</v>
          </cell>
        </row>
        <row r="693">
          <cell r="B693">
            <v>122865</v>
          </cell>
          <cell r="C693">
            <v>0.78239999999999998</v>
          </cell>
          <cell r="D693">
            <v>0.60129999999999995</v>
          </cell>
          <cell r="E693">
            <v>0.11609999999999999</v>
          </cell>
          <cell r="F693">
            <v>6.5000000000000002E-2</v>
          </cell>
          <cell r="G693">
            <v>0</v>
          </cell>
          <cell r="H693">
            <v>4.8</v>
          </cell>
          <cell r="I693">
            <v>9.6</v>
          </cell>
          <cell r="J693">
            <v>16</v>
          </cell>
        </row>
        <row r="694">
          <cell r="B694">
            <v>122894</v>
          </cell>
          <cell r="C694">
            <v>2.4973999999999998</v>
          </cell>
          <cell r="D694">
            <v>1.7874000000000001</v>
          </cell>
          <cell r="E694">
            <v>0.21540000000000001</v>
          </cell>
          <cell r="F694">
            <v>0.46129999999999999</v>
          </cell>
          <cell r="G694">
            <v>3.32E-2</v>
          </cell>
          <cell r="H694">
            <v>4.8</v>
          </cell>
          <cell r="I694">
            <v>9.6</v>
          </cell>
          <cell r="J694">
            <v>16</v>
          </cell>
        </row>
        <row r="695">
          <cell r="B695">
            <v>123231</v>
          </cell>
          <cell r="C695">
            <v>1.0429999999999999</v>
          </cell>
          <cell r="D695">
            <v>0.59750000000000003</v>
          </cell>
          <cell r="E695">
            <v>7.7299999999999994E-2</v>
          </cell>
          <cell r="F695">
            <v>0.19170000000000001</v>
          </cell>
          <cell r="G695">
            <v>0.17649999999999999</v>
          </cell>
          <cell r="H695">
            <v>4.8</v>
          </cell>
          <cell r="I695">
            <v>9.6</v>
          </cell>
          <cell r="J695">
            <v>16</v>
          </cell>
        </row>
        <row r="696">
          <cell r="B696">
            <v>123167</v>
          </cell>
          <cell r="C696">
            <v>1.1222000000000001</v>
          </cell>
          <cell r="D696">
            <v>0.87749999999999995</v>
          </cell>
          <cell r="E696">
            <v>0.1143</v>
          </cell>
          <cell r="F696">
            <v>0.13039999999999999</v>
          </cell>
          <cell r="G696">
            <v>0</v>
          </cell>
          <cell r="H696">
            <v>4.8</v>
          </cell>
          <cell r="I696">
            <v>9.6</v>
          </cell>
          <cell r="J696">
            <v>16</v>
          </cell>
        </row>
        <row r="697">
          <cell r="B697">
            <v>126293</v>
          </cell>
          <cell r="C697">
            <v>1.1392</v>
          </cell>
          <cell r="D697">
            <v>0.96819999999999995</v>
          </cell>
          <cell r="E697">
            <v>0.106</v>
          </cell>
          <cell r="F697">
            <v>6.5000000000000002E-2</v>
          </cell>
          <cell r="G697">
            <v>0</v>
          </cell>
          <cell r="H697">
            <v>4.8</v>
          </cell>
          <cell r="I697">
            <v>9.6</v>
          </cell>
          <cell r="J697">
            <v>16</v>
          </cell>
        </row>
        <row r="698">
          <cell r="B698">
            <v>124230</v>
          </cell>
          <cell r="C698">
            <v>3.3052999999999999</v>
          </cell>
          <cell r="D698">
            <v>2.4470000000000001</v>
          </cell>
          <cell r="E698">
            <v>0.29780000000000001</v>
          </cell>
          <cell r="F698">
            <v>0.38550000000000001</v>
          </cell>
          <cell r="G698">
            <v>0.17510000000000001</v>
          </cell>
          <cell r="I698">
            <v>9.6</v>
          </cell>
          <cell r="J698">
            <v>16</v>
          </cell>
        </row>
        <row r="699">
          <cell r="B699">
            <v>121566</v>
          </cell>
          <cell r="C699">
            <v>12.1562</v>
          </cell>
          <cell r="D699">
            <v>8.5652000000000008</v>
          </cell>
          <cell r="E699">
            <v>0.99060000000000004</v>
          </cell>
          <cell r="F699">
            <v>2.0495000000000001</v>
          </cell>
          <cell r="G699">
            <v>0.55100000000000005</v>
          </cell>
          <cell r="J699">
            <v>16</v>
          </cell>
        </row>
        <row r="701">
          <cell r="B701" t="str">
            <v>Evolução FEC Conjunto Penha</v>
          </cell>
        </row>
        <row r="702">
          <cell r="B702" t="str">
            <v>CONSUM</v>
          </cell>
          <cell r="C702" t="str">
            <v>TOTAL</v>
          </cell>
          <cell r="D702" t="str">
            <v>NPROG</v>
          </cell>
          <cell r="E702" t="str">
            <v>PROG</v>
          </cell>
          <cell r="F702" t="str">
            <v>SUBT INT</v>
          </cell>
          <cell r="G702" t="str">
            <v>SUBT EXT</v>
          </cell>
          <cell r="H702" t="str">
            <v>Padrão Mensal = 2</v>
          </cell>
          <cell r="I702" t="str">
            <v>Padrão Trimestral = 3,6</v>
          </cell>
          <cell r="J702" t="str">
            <v>Padrão Anual = 6</v>
          </cell>
        </row>
        <row r="703">
          <cell r="B703">
            <v>142756</v>
          </cell>
          <cell r="C703">
            <v>0.27729999999999999</v>
          </cell>
          <cell r="D703">
            <v>0.22819999999999999</v>
          </cell>
          <cell r="E703">
            <v>4.9099999999999998E-2</v>
          </cell>
          <cell r="F703">
            <v>0</v>
          </cell>
          <cell r="G703">
            <v>0</v>
          </cell>
          <cell r="H703">
            <v>2</v>
          </cell>
          <cell r="I703">
            <v>3.6</v>
          </cell>
          <cell r="J703">
            <v>6</v>
          </cell>
        </row>
        <row r="704">
          <cell r="B704">
            <v>142590</v>
          </cell>
          <cell r="C704">
            <v>0.39550000000000002</v>
          </cell>
          <cell r="D704">
            <v>0.24199999999999999</v>
          </cell>
          <cell r="E704">
            <v>2.0999999999999999E-3</v>
          </cell>
          <cell r="F704">
            <v>0.15140000000000001</v>
          </cell>
          <cell r="G704">
            <v>0</v>
          </cell>
          <cell r="H704">
            <v>2</v>
          </cell>
          <cell r="I704">
            <v>3.6</v>
          </cell>
          <cell r="J704">
            <v>6</v>
          </cell>
        </row>
        <row r="705">
          <cell r="B705">
            <v>142557</v>
          </cell>
          <cell r="C705">
            <v>1.0034000000000001</v>
          </cell>
          <cell r="D705">
            <v>0.15629999999999999</v>
          </cell>
          <cell r="E705">
            <v>1.49E-2</v>
          </cell>
          <cell r="F705">
            <v>1.95E-2</v>
          </cell>
          <cell r="G705">
            <v>0.81269999999999998</v>
          </cell>
          <cell r="H705">
            <v>2</v>
          </cell>
          <cell r="I705">
            <v>3.6</v>
          </cell>
          <cell r="J705">
            <v>6</v>
          </cell>
        </row>
        <row r="706">
          <cell r="B706">
            <v>142634</v>
          </cell>
          <cell r="C706">
            <v>1.6758</v>
          </cell>
          <cell r="D706">
            <v>0.62649999999999995</v>
          </cell>
          <cell r="E706">
            <v>6.6100000000000006E-2</v>
          </cell>
          <cell r="F706">
            <v>0.17080000000000001</v>
          </cell>
          <cell r="G706">
            <v>0.81230000000000002</v>
          </cell>
          <cell r="H706">
            <v>2</v>
          </cell>
          <cell r="I706">
            <v>3.6</v>
          </cell>
          <cell r="J706">
            <v>6</v>
          </cell>
        </row>
        <row r="707">
          <cell r="B707">
            <v>142715</v>
          </cell>
          <cell r="C707">
            <v>0.23930000000000001</v>
          </cell>
          <cell r="D707">
            <v>0.14000000000000001</v>
          </cell>
          <cell r="E707">
            <v>1.95E-2</v>
          </cell>
          <cell r="F707">
            <v>6.0299999999999999E-2</v>
          </cell>
          <cell r="G707">
            <v>1.95E-2</v>
          </cell>
          <cell r="H707">
            <v>2</v>
          </cell>
          <cell r="I707">
            <v>3.6</v>
          </cell>
          <cell r="J707">
            <v>6</v>
          </cell>
        </row>
        <row r="708">
          <cell r="B708">
            <v>142715</v>
          </cell>
          <cell r="C708">
            <v>0.28839999999999999</v>
          </cell>
          <cell r="D708">
            <v>0.2238</v>
          </cell>
          <cell r="E708">
            <v>4.5100000000000001E-2</v>
          </cell>
          <cell r="F708">
            <v>0</v>
          </cell>
          <cell r="G708">
            <v>1.95E-2</v>
          </cell>
          <cell r="H708">
            <v>2</v>
          </cell>
          <cell r="I708">
            <v>3.6</v>
          </cell>
          <cell r="J708">
            <v>6</v>
          </cell>
        </row>
        <row r="709">
          <cell r="B709">
            <v>142806</v>
          </cell>
          <cell r="C709">
            <v>0.1943</v>
          </cell>
          <cell r="D709">
            <v>0.14449999999999999</v>
          </cell>
          <cell r="E709">
            <v>1.17E-2</v>
          </cell>
          <cell r="F709">
            <v>3.8100000000000002E-2</v>
          </cell>
          <cell r="G709">
            <v>0</v>
          </cell>
          <cell r="H709">
            <v>2</v>
          </cell>
          <cell r="I709">
            <v>3.6</v>
          </cell>
          <cell r="J709">
            <v>6</v>
          </cell>
        </row>
        <row r="710">
          <cell r="B710">
            <v>142745</v>
          </cell>
          <cell r="C710">
            <v>0.72199999999999998</v>
          </cell>
          <cell r="D710">
            <v>0.50829999999999997</v>
          </cell>
          <cell r="E710">
            <v>7.6300000000000007E-2</v>
          </cell>
          <cell r="F710">
            <v>9.8400000000000001E-2</v>
          </cell>
          <cell r="G710">
            <v>3.9E-2</v>
          </cell>
          <cell r="H710">
            <v>2</v>
          </cell>
          <cell r="I710">
            <v>3.6</v>
          </cell>
          <cell r="J710">
            <v>6</v>
          </cell>
        </row>
        <row r="711">
          <cell r="B711">
            <v>144218</v>
          </cell>
          <cell r="C711">
            <v>0.24759999999999999</v>
          </cell>
          <cell r="D711">
            <v>0.1981</v>
          </cell>
          <cell r="E711">
            <v>1.3299999999999999E-2</v>
          </cell>
          <cell r="F711">
            <v>3.6200000000000003E-2</v>
          </cell>
          <cell r="G711">
            <v>0</v>
          </cell>
          <cell r="H711">
            <v>2</v>
          </cell>
          <cell r="I711">
            <v>3.6</v>
          </cell>
          <cell r="J711">
            <v>6</v>
          </cell>
        </row>
        <row r="712">
          <cell r="B712">
            <v>144241</v>
          </cell>
          <cell r="C712">
            <v>0.1008</v>
          </cell>
          <cell r="D712">
            <v>8.7300000000000003E-2</v>
          </cell>
          <cell r="E712">
            <v>1.34E-2</v>
          </cell>
          <cell r="F712">
            <v>0</v>
          </cell>
          <cell r="G712">
            <v>0</v>
          </cell>
          <cell r="H712">
            <v>2</v>
          </cell>
          <cell r="I712">
            <v>3.6</v>
          </cell>
          <cell r="J712">
            <v>6</v>
          </cell>
        </row>
        <row r="713">
          <cell r="B713">
            <v>144081</v>
          </cell>
          <cell r="C713">
            <v>0.17510000000000001</v>
          </cell>
          <cell r="D713">
            <v>0.16250000000000001</v>
          </cell>
          <cell r="E713">
            <v>1.26E-2</v>
          </cell>
          <cell r="F713">
            <v>0</v>
          </cell>
          <cell r="G713">
            <v>0</v>
          </cell>
          <cell r="H713">
            <v>2</v>
          </cell>
          <cell r="I713">
            <v>3.6</v>
          </cell>
          <cell r="J713">
            <v>6</v>
          </cell>
        </row>
        <row r="714">
          <cell r="B714">
            <v>144180</v>
          </cell>
          <cell r="C714">
            <v>0.52349999999999997</v>
          </cell>
          <cell r="D714">
            <v>0.44790000000000002</v>
          </cell>
          <cell r="E714">
            <v>3.9300000000000002E-2</v>
          </cell>
          <cell r="F714">
            <v>3.6200000000000003E-2</v>
          </cell>
          <cell r="G714">
            <v>0</v>
          </cell>
          <cell r="H714">
            <v>2</v>
          </cell>
          <cell r="I714">
            <v>3.6</v>
          </cell>
          <cell r="J714">
            <v>6</v>
          </cell>
        </row>
        <row r="715">
          <cell r="B715">
            <v>144081</v>
          </cell>
          <cell r="C715">
            <v>0.2155</v>
          </cell>
          <cell r="D715">
            <v>0.18870000000000001</v>
          </cell>
          <cell r="E715">
            <v>2.6700000000000002E-2</v>
          </cell>
          <cell r="F715">
            <v>0</v>
          </cell>
          <cell r="G715">
            <v>0</v>
          </cell>
          <cell r="H715">
            <v>2</v>
          </cell>
          <cell r="I715">
            <v>3.6</v>
          </cell>
          <cell r="J715">
            <v>6</v>
          </cell>
        </row>
        <row r="716">
          <cell r="B716">
            <v>144176</v>
          </cell>
          <cell r="C716">
            <v>0.22470000000000001</v>
          </cell>
          <cell r="D716">
            <v>0.1875</v>
          </cell>
          <cell r="E716">
            <v>3.6299999999999999E-2</v>
          </cell>
          <cell r="F716">
            <v>8.9999999999999998E-4</v>
          </cell>
          <cell r="G716">
            <v>0</v>
          </cell>
          <cell r="H716">
            <v>2</v>
          </cell>
          <cell r="I716">
            <v>3.6</v>
          </cell>
          <cell r="J716">
            <v>6</v>
          </cell>
        </row>
        <row r="717">
          <cell r="B717">
            <v>145253</v>
          </cell>
          <cell r="C717">
            <v>0.34849999999999998</v>
          </cell>
          <cell r="D717">
            <v>0.33160000000000001</v>
          </cell>
          <cell r="E717">
            <v>1.6899999999999998E-2</v>
          </cell>
          <cell r="F717">
            <v>0</v>
          </cell>
          <cell r="G717">
            <v>0</v>
          </cell>
          <cell r="H717">
            <v>2</v>
          </cell>
          <cell r="I717">
            <v>3.6</v>
          </cell>
          <cell r="J717">
            <v>6</v>
          </cell>
        </row>
        <row r="718">
          <cell r="B718">
            <v>144503</v>
          </cell>
          <cell r="C718">
            <v>0.78939999999999999</v>
          </cell>
          <cell r="D718">
            <v>0.70850000000000002</v>
          </cell>
          <cell r="E718">
            <v>7.9799999999999996E-2</v>
          </cell>
          <cell r="F718">
            <v>8.9999999999999998E-4</v>
          </cell>
          <cell r="G718">
            <v>0</v>
          </cell>
          <cell r="I718">
            <v>3.6</v>
          </cell>
          <cell r="J718">
            <v>6</v>
          </cell>
        </row>
        <row r="719">
          <cell r="B719">
            <v>143516</v>
          </cell>
          <cell r="C719">
            <v>3.7042999999999999</v>
          </cell>
          <cell r="D719">
            <v>2.2915999999999999</v>
          </cell>
          <cell r="E719">
            <v>0.26150000000000001</v>
          </cell>
          <cell r="F719">
            <v>0.3049</v>
          </cell>
          <cell r="G719">
            <v>0.84609999999999996</v>
          </cell>
          <cell r="J719">
            <v>6</v>
          </cell>
        </row>
        <row r="721">
          <cell r="B721" t="str">
            <v>Evolução FEC Conjunto Planalto</v>
          </cell>
        </row>
        <row r="722">
          <cell r="B722" t="str">
            <v>CONSUM</v>
          </cell>
          <cell r="C722" t="str">
            <v>TOTAL</v>
          </cell>
          <cell r="D722" t="str">
            <v>NPROG</v>
          </cell>
          <cell r="E722" t="str">
            <v>PROG</v>
          </cell>
          <cell r="F722" t="str">
            <v>SUBT INT</v>
          </cell>
          <cell r="G722" t="str">
            <v>SUBT EXT</v>
          </cell>
          <cell r="H722" t="str">
            <v>Padrão Mensal = 2,4</v>
          </cell>
          <cell r="I722" t="str">
            <v>Padrão Trimestral = 4,8</v>
          </cell>
          <cell r="J722" t="str">
            <v>Padrão Anual = 8</v>
          </cell>
        </row>
        <row r="723">
          <cell r="B723">
            <v>104943</v>
          </cell>
          <cell r="C723">
            <v>0.63100000000000001</v>
          </cell>
          <cell r="D723">
            <v>0.40679999999999999</v>
          </cell>
          <cell r="E723">
            <v>1.66E-2</v>
          </cell>
          <cell r="F723">
            <v>0.20760000000000001</v>
          </cell>
          <cell r="G723">
            <v>0</v>
          </cell>
          <cell r="H723">
            <v>2.4</v>
          </cell>
          <cell r="I723">
            <v>4.8</v>
          </cell>
          <cell r="J723">
            <v>8</v>
          </cell>
        </row>
        <row r="724">
          <cell r="B724">
            <v>104835</v>
          </cell>
          <cell r="C724">
            <v>0.53710000000000002</v>
          </cell>
          <cell r="D724">
            <v>0.52329999999999999</v>
          </cell>
          <cell r="E724">
            <v>1.37E-2</v>
          </cell>
          <cell r="F724">
            <v>0</v>
          </cell>
          <cell r="G724">
            <v>0</v>
          </cell>
          <cell r="H724">
            <v>2.4</v>
          </cell>
          <cell r="I724">
            <v>4.8</v>
          </cell>
          <cell r="J724">
            <v>8</v>
          </cell>
        </row>
        <row r="725">
          <cell r="B725">
            <v>104862</v>
          </cell>
          <cell r="C725">
            <v>1.0660000000000001</v>
          </cell>
          <cell r="D725">
            <v>0.318</v>
          </cell>
          <cell r="E725">
            <v>2.1600000000000001E-2</v>
          </cell>
          <cell r="F725">
            <v>0.20780000000000001</v>
          </cell>
          <cell r="G725">
            <v>0.51849999999999996</v>
          </cell>
          <cell r="H725">
            <v>2.4</v>
          </cell>
          <cell r="I725">
            <v>4.8</v>
          </cell>
          <cell r="J725">
            <v>8</v>
          </cell>
        </row>
        <row r="726">
          <cell r="B726">
            <v>104880</v>
          </cell>
          <cell r="C726">
            <v>2.2341000000000002</v>
          </cell>
          <cell r="D726">
            <v>1.2481</v>
          </cell>
          <cell r="E726">
            <v>5.1900000000000002E-2</v>
          </cell>
          <cell r="F726">
            <v>0.41549999999999998</v>
          </cell>
          <cell r="G726">
            <v>0.51839999999999997</v>
          </cell>
          <cell r="H726">
            <v>2.4</v>
          </cell>
          <cell r="I726">
            <v>4.8</v>
          </cell>
          <cell r="J726">
            <v>8</v>
          </cell>
        </row>
        <row r="727">
          <cell r="B727">
            <v>104863</v>
          </cell>
          <cell r="C727">
            <v>0.4214</v>
          </cell>
          <cell r="D727">
            <v>0.37440000000000001</v>
          </cell>
          <cell r="E727">
            <v>2.2000000000000001E-3</v>
          </cell>
          <cell r="F727">
            <v>0</v>
          </cell>
          <cell r="G727">
            <v>4.4699999999999997E-2</v>
          </cell>
          <cell r="H727">
            <v>2.4</v>
          </cell>
          <cell r="I727">
            <v>4.8</v>
          </cell>
          <cell r="J727">
            <v>8</v>
          </cell>
        </row>
        <row r="728">
          <cell r="B728">
            <v>104863</v>
          </cell>
          <cell r="C728">
            <v>0.32219999999999999</v>
          </cell>
          <cell r="D728">
            <v>0.30880000000000002</v>
          </cell>
          <cell r="E728">
            <v>1.34E-2</v>
          </cell>
          <cell r="F728">
            <v>0</v>
          </cell>
          <cell r="G728">
            <v>0</v>
          </cell>
          <cell r="H728">
            <v>2.4</v>
          </cell>
          <cell r="I728">
            <v>4.8</v>
          </cell>
          <cell r="J728">
            <v>8</v>
          </cell>
        </row>
        <row r="729">
          <cell r="B729">
            <v>105133</v>
          </cell>
          <cell r="C729">
            <v>0.27789999999999998</v>
          </cell>
          <cell r="D729">
            <v>0.23860000000000001</v>
          </cell>
          <cell r="E729">
            <v>3.9300000000000002E-2</v>
          </cell>
          <cell r="F729">
            <v>0</v>
          </cell>
          <cell r="G729">
            <v>0</v>
          </cell>
          <cell r="H729">
            <v>2.4</v>
          </cell>
          <cell r="I729">
            <v>4.8</v>
          </cell>
          <cell r="J729">
            <v>8</v>
          </cell>
        </row>
        <row r="730">
          <cell r="B730">
            <v>104953</v>
          </cell>
          <cell r="C730">
            <v>1.0213000000000001</v>
          </cell>
          <cell r="D730">
            <v>0.92159999999999997</v>
          </cell>
          <cell r="E730">
            <v>5.5E-2</v>
          </cell>
          <cell r="F730">
            <v>0</v>
          </cell>
          <cell r="G730">
            <v>4.4699999999999997E-2</v>
          </cell>
          <cell r="H730">
            <v>2.4</v>
          </cell>
          <cell r="I730">
            <v>4.8</v>
          </cell>
          <cell r="J730">
            <v>8</v>
          </cell>
        </row>
        <row r="731">
          <cell r="B731">
            <v>108122</v>
          </cell>
          <cell r="C731">
            <v>0.76070000000000004</v>
          </cell>
          <cell r="D731">
            <v>0.6986</v>
          </cell>
          <cell r="E731">
            <v>6.2100000000000002E-2</v>
          </cell>
          <cell r="F731">
            <v>0</v>
          </cell>
          <cell r="G731">
            <v>0</v>
          </cell>
          <cell r="H731">
            <v>2.4</v>
          </cell>
          <cell r="I731">
            <v>4.8</v>
          </cell>
          <cell r="J731">
            <v>8</v>
          </cell>
        </row>
        <row r="732">
          <cell r="B732">
            <v>108119</v>
          </cell>
          <cell r="C732">
            <v>0.2031</v>
          </cell>
          <cell r="D732">
            <v>0.1973</v>
          </cell>
          <cell r="E732">
            <v>5.7999999999999996E-3</v>
          </cell>
          <cell r="F732">
            <v>0</v>
          </cell>
          <cell r="G732">
            <v>0</v>
          </cell>
          <cell r="H732">
            <v>2.4</v>
          </cell>
          <cell r="I732">
            <v>4.8</v>
          </cell>
          <cell r="J732">
            <v>8</v>
          </cell>
        </row>
        <row r="733">
          <cell r="B733">
            <v>108116</v>
          </cell>
          <cell r="C733">
            <v>0.622</v>
          </cell>
          <cell r="D733">
            <v>0.51739999999999997</v>
          </cell>
          <cell r="E733">
            <v>1.1299999999999999E-2</v>
          </cell>
          <cell r="F733">
            <v>9.3299999999999994E-2</v>
          </cell>
          <cell r="G733">
            <v>0</v>
          </cell>
          <cell r="H733">
            <v>2.4</v>
          </cell>
          <cell r="I733">
            <v>4.8</v>
          </cell>
          <cell r="J733">
            <v>8</v>
          </cell>
        </row>
        <row r="734">
          <cell r="B734">
            <v>108119</v>
          </cell>
          <cell r="C734">
            <v>1.5858000000000001</v>
          </cell>
          <cell r="D734">
            <v>1.4133</v>
          </cell>
          <cell r="E734">
            <v>7.9200000000000007E-2</v>
          </cell>
          <cell r="F734">
            <v>9.3299999999999994E-2</v>
          </cell>
          <cell r="G734">
            <v>0</v>
          </cell>
          <cell r="H734">
            <v>2.4</v>
          </cell>
          <cell r="I734">
            <v>4.8</v>
          </cell>
          <cell r="J734">
            <v>8</v>
          </cell>
        </row>
        <row r="735">
          <cell r="B735">
            <v>108252</v>
          </cell>
          <cell r="C735">
            <v>1.3105</v>
          </cell>
          <cell r="D735">
            <v>0.78120000000000001</v>
          </cell>
          <cell r="E735">
            <v>3.5400000000000001E-2</v>
          </cell>
          <cell r="F735">
            <v>7.9500000000000001E-2</v>
          </cell>
          <cell r="G735">
            <v>0.41439999999999999</v>
          </cell>
          <cell r="H735">
            <v>2.4</v>
          </cell>
          <cell r="I735">
            <v>4.8</v>
          </cell>
          <cell r="J735">
            <v>8</v>
          </cell>
        </row>
        <row r="736">
          <cell r="B736">
            <v>109710</v>
          </cell>
          <cell r="C736">
            <v>1.2646999999999999</v>
          </cell>
          <cell r="D736">
            <v>0.54159999999999997</v>
          </cell>
          <cell r="E736">
            <v>1.09E-2</v>
          </cell>
          <cell r="F736">
            <v>0.71230000000000004</v>
          </cell>
          <cell r="G736">
            <v>0</v>
          </cell>
          <cell r="H736">
            <v>2.4</v>
          </cell>
          <cell r="I736">
            <v>4.8</v>
          </cell>
          <cell r="J736">
            <v>8</v>
          </cell>
        </row>
        <row r="737">
          <cell r="B737">
            <v>111017</v>
          </cell>
          <cell r="C737">
            <v>0.90369999999999995</v>
          </cell>
          <cell r="D737">
            <v>0.86399999999999999</v>
          </cell>
          <cell r="E737">
            <v>3.9699999999999999E-2</v>
          </cell>
          <cell r="F737">
            <v>0</v>
          </cell>
          <cell r="G737">
            <v>0</v>
          </cell>
          <cell r="H737">
            <v>2.4</v>
          </cell>
          <cell r="I737">
            <v>4.8</v>
          </cell>
          <cell r="J737">
            <v>8</v>
          </cell>
        </row>
        <row r="738">
          <cell r="B738">
            <v>109660</v>
          </cell>
          <cell r="C738">
            <v>3.4738000000000002</v>
          </cell>
          <cell r="D738">
            <v>2.1877</v>
          </cell>
          <cell r="E738">
            <v>8.5999999999999993E-2</v>
          </cell>
          <cell r="F738">
            <v>0.79110000000000003</v>
          </cell>
          <cell r="G738">
            <v>0.40910000000000002</v>
          </cell>
          <cell r="I738">
            <v>4.8</v>
          </cell>
          <cell r="J738">
            <v>8</v>
          </cell>
        </row>
        <row r="739">
          <cell r="B739">
            <v>106903</v>
          </cell>
          <cell r="C739">
            <v>8.3618000000000006</v>
          </cell>
          <cell r="D739">
            <v>5.8028000000000004</v>
          </cell>
          <cell r="E739">
            <v>0.2732</v>
          </cell>
          <cell r="F739">
            <v>1.3134999999999999</v>
          </cell>
          <cell r="G739">
            <v>0.97209999999999996</v>
          </cell>
          <cell r="J739">
            <v>8</v>
          </cell>
        </row>
        <row r="741">
          <cell r="B741" t="str">
            <v>Evolução FEC Conjunto Raposo Tavares</v>
          </cell>
        </row>
        <row r="742">
          <cell r="B742" t="str">
            <v>CONSUM</v>
          </cell>
          <cell r="C742" t="str">
            <v>TOTAL</v>
          </cell>
          <cell r="D742" t="str">
            <v>NPROG</v>
          </cell>
          <cell r="E742" t="str">
            <v>PROG</v>
          </cell>
          <cell r="F742" t="str">
            <v>SUBT INT</v>
          </cell>
          <cell r="G742" t="str">
            <v>SUBT EXT</v>
          </cell>
          <cell r="H742" t="str">
            <v>Padrão Mensal = 3,6</v>
          </cell>
          <cell r="I742" t="str">
            <v>Padrão Trimestral = 7,2</v>
          </cell>
          <cell r="J742" t="str">
            <v>Padrão Anual = 12</v>
          </cell>
        </row>
        <row r="743">
          <cell r="B743">
            <v>28775</v>
          </cell>
          <cell r="C743">
            <v>0.78979999999999995</v>
          </cell>
          <cell r="D743">
            <v>0.78910000000000002</v>
          </cell>
          <cell r="E743">
            <v>6.9999999999999999E-4</v>
          </cell>
          <cell r="F743">
            <v>0</v>
          </cell>
          <cell r="G743">
            <v>0</v>
          </cell>
          <cell r="H743">
            <v>3.6</v>
          </cell>
          <cell r="I743">
            <v>7.2</v>
          </cell>
          <cell r="J743">
            <v>12</v>
          </cell>
        </row>
        <row r="744">
          <cell r="B744">
            <v>28775</v>
          </cell>
          <cell r="C744">
            <v>0.65190000000000003</v>
          </cell>
          <cell r="D744">
            <v>0.65190000000000003</v>
          </cell>
          <cell r="E744">
            <v>0</v>
          </cell>
          <cell r="F744">
            <v>0</v>
          </cell>
          <cell r="G744">
            <v>0</v>
          </cell>
          <cell r="H744">
            <v>3.6</v>
          </cell>
          <cell r="I744">
            <v>7.2</v>
          </cell>
          <cell r="J744">
            <v>12</v>
          </cell>
        </row>
        <row r="745">
          <cell r="B745">
            <v>28775</v>
          </cell>
          <cell r="C745">
            <v>0.76060000000000005</v>
          </cell>
          <cell r="D745">
            <v>0.75229999999999997</v>
          </cell>
          <cell r="E745">
            <v>8.3000000000000001E-3</v>
          </cell>
          <cell r="F745">
            <v>0</v>
          </cell>
          <cell r="G745">
            <v>0</v>
          </cell>
          <cell r="H745">
            <v>3.6</v>
          </cell>
          <cell r="I745">
            <v>7.2</v>
          </cell>
          <cell r="J745">
            <v>12</v>
          </cell>
        </row>
        <row r="746">
          <cell r="B746">
            <v>28775</v>
          </cell>
          <cell r="C746">
            <v>2.2023000000000001</v>
          </cell>
          <cell r="D746">
            <v>2.1932999999999998</v>
          </cell>
          <cell r="E746">
            <v>8.9999999999999993E-3</v>
          </cell>
          <cell r="F746">
            <v>0</v>
          </cell>
          <cell r="G746">
            <v>0</v>
          </cell>
          <cell r="H746">
            <v>3.6</v>
          </cell>
          <cell r="I746">
            <v>7.2</v>
          </cell>
          <cell r="J746">
            <v>12</v>
          </cell>
        </row>
        <row r="747">
          <cell r="B747">
            <v>28775</v>
          </cell>
          <cell r="C747">
            <v>0.35909999999999997</v>
          </cell>
          <cell r="D747">
            <v>0.35620000000000002</v>
          </cell>
          <cell r="E747">
            <v>2.8999999999999998E-3</v>
          </cell>
          <cell r="F747">
            <v>0</v>
          </cell>
          <cell r="G747">
            <v>0</v>
          </cell>
          <cell r="H747">
            <v>3.6</v>
          </cell>
          <cell r="I747">
            <v>7.2</v>
          </cell>
          <cell r="J747">
            <v>12</v>
          </cell>
        </row>
        <row r="748">
          <cell r="B748">
            <v>28775</v>
          </cell>
          <cell r="C748">
            <v>0.3019</v>
          </cell>
          <cell r="D748">
            <v>0.26700000000000002</v>
          </cell>
          <cell r="E748">
            <v>0</v>
          </cell>
          <cell r="F748">
            <v>3.49E-2</v>
          </cell>
          <cell r="G748">
            <v>0</v>
          </cell>
          <cell r="H748">
            <v>3.6</v>
          </cell>
          <cell r="I748">
            <v>7.2</v>
          </cell>
          <cell r="J748">
            <v>12</v>
          </cell>
        </row>
        <row r="749">
          <cell r="B749">
            <v>28775</v>
          </cell>
          <cell r="C749">
            <v>0.51919999999999999</v>
          </cell>
          <cell r="D749">
            <v>0.51680000000000004</v>
          </cell>
          <cell r="E749">
            <v>2.3999999999999998E-3</v>
          </cell>
          <cell r="F749">
            <v>0</v>
          </cell>
          <cell r="G749">
            <v>0</v>
          </cell>
          <cell r="H749">
            <v>3.6</v>
          </cell>
          <cell r="I749">
            <v>7.2</v>
          </cell>
          <cell r="J749">
            <v>12</v>
          </cell>
        </row>
        <row r="750">
          <cell r="B750">
            <v>28775</v>
          </cell>
          <cell r="C750">
            <v>1.1801999999999999</v>
          </cell>
          <cell r="D750">
            <v>1.1399999999999999</v>
          </cell>
          <cell r="E750">
            <v>5.3E-3</v>
          </cell>
          <cell r="F750">
            <v>3.49E-2</v>
          </cell>
          <cell r="G750">
            <v>0</v>
          </cell>
          <cell r="H750">
            <v>3.6</v>
          </cell>
          <cell r="I750">
            <v>7.2</v>
          </cell>
          <cell r="J750">
            <v>12</v>
          </cell>
        </row>
        <row r="751">
          <cell r="B751">
            <v>28775</v>
          </cell>
          <cell r="C751">
            <v>0.2999</v>
          </cell>
          <cell r="D751">
            <v>0.2974</v>
          </cell>
          <cell r="E751">
            <v>2.3999999999999998E-3</v>
          </cell>
          <cell r="F751">
            <v>0</v>
          </cell>
          <cell r="G751">
            <v>0</v>
          </cell>
          <cell r="H751">
            <v>3.6</v>
          </cell>
          <cell r="I751">
            <v>7.2</v>
          </cell>
          <cell r="J751">
            <v>12</v>
          </cell>
        </row>
        <row r="752">
          <cell r="B752">
            <v>28775</v>
          </cell>
          <cell r="C752">
            <v>0.60980000000000001</v>
          </cell>
          <cell r="D752">
            <v>0.6048</v>
          </cell>
          <cell r="E752">
            <v>5.0000000000000001E-3</v>
          </cell>
          <cell r="F752">
            <v>0</v>
          </cell>
          <cell r="G752">
            <v>0</v>
          </cell>
          <cell r="H752">
            <v>3.6</v>
          </cell>
          <cell r="I752">
            <v>7.2</v>
          </cell>
          <cell r="J752">
            <v>12</v>
          </cell>
        </row>
        <row r="753">
          <cell r="B753">
            <v>28775</v>
          </cell>
          <cell r="C753">
            <v>0.27289999999999998</v>
          </cell>
          <cell r="D753">
            <v>0.23799999999999999</v>
          </cell>
          <cell r="E753">
            <v>0</v>
          </cell>
          <cell r="F753">
            <v>3.49E-2</v>
          </cell>
          <cell r="G753">
            <v>0</v>
          </cell>
          <cell r="H753">
            <v>3.6</v>
          </cell>
          <cell r="I753">
            <v>7.2</v>
          </cell>
          <cell r="J753">
            <v>12</v>
          </cell>
        </row>
        <row r="754">
          <cell r="B754">
            <v>28775</v>
          </cell>
          <cell r="C754">
            <v>1.1826000000000001</v>
          </cell>
          <cell r="D754">
            <v>1.1402000000000001</v>
          </cell>
          <cell r="E754">
            <v>7.4000000000000003E-3</v>
          </cell>
          <cell r="F754">
            <v>3.49E-2</v>
          </cell>
          <cell r="G754">
            <v>0</v>
          </cell>
          <cell r="H754">
            <v>3.6</v>
          </cell>
          <cell r="I754">
            <v>7.2</v>
          </cell>
          <cell r="J754">
            <v>12</v>
          </cell>
        </row>
        <row r="755">
          <cell r="B755">
            <v>28775</v>
          </cell>
          <cell r="C755">
            <v>8.5099999999999995E-2</v>
          </cell>
          <cell r="D755">
            <v>7.9299999999999995E-2</v>
          </cell>
          <cell r="E755">
            <v>5.7999999999999996E-3</v>
          </cell>
          <cell r="F755">
            <v>0</v>
          </cell>
          <cell r="G755">
            <v>0</v>
          </cell>
          <cell r="H755">
            <v>3.6</v>
          </cell>
          <cell r="I755">
            <v>7.2</v>
          </cell>
          <cell r="J755">
            <v>12</v>
          </cell>
        </row>
        <row r="756">
          <cell r="B756">
            <v>28775</v>
          </cell>
          <cell r="C756">
            <v>0.23100000000000001</v>
          </cell>
          <cell r="D756">
            <v>0.23039999999999999</v>
          </cell>
          <cell r="E756">
            <v>5.9999999999999995E-4</v>
          </cell>
          <cell r="F756">
            <v>0</v>
          </cell>
          <cell r="G756">
            <v>0</v>
          </cell>
          <cell r="H756">
            <v>3.6</v>
          </cell>
          <cell r="I756">
            <v>7.2</v>
          </cell>
          <cell r="J756">
            <v>12</v>
          </cell>
        </row>
        <row r="757">
          <cell r="B757">
            <v>28775</v>
          </cell>
          <cell r="C757">
            <v>0.87739999999999996</v>
          </cell>
          <cell r="D757">
            <v>0.874</v>
          </cell>
          <cell r="E757">
            <v>3.3999999999999998E-3</v>
          </cell>
          <cell r="F757">
            <v>0</v>
          </cell>
          <cell r="G757">
            <v>0</v>
          </cell>
          <cell r="H757">
            <v>3.6</v>
          </cell>
          <cell r="I757">
            <v>7.2</v>
          </cell>
          <cell r="J757">
            <v>12</v>
          </cell>
        </row>
        <row r="758">
          <cell r="B758">
            <v>28775</v>
          </cell>
          <cell r="C758">
            <v>1.1935</v>
          </cell>
          <cell r="D758">
            <v>1.1837</v>
          </cell>
          <cell r="E758">
            <v>9.7999999999999997E-3</v>
          </cell>
          <cell r="F758">
            <v>0</v>
          </cell>
          <cell r="G758">
            <v>0</v>
          </cell>
          <cell r="I758">
            <v>7.2</v>
          </cell>
          <cell r="J758">
            <v>12</v>
          </cell>
        </row>
        <row r="759">
          <cell r="B759">
            <v>28775</v>
          </cell>
          <cell r="C759">
            <v>5.7586000000000004</v>
          </cell>
          <cell r="D759">
            <v>5.6571999999999996</v>
          </cell>
          <cell r="E759">
            <v>3.15E-2</v>
          </cell>
          <cell r="F759">
            <v>6.9800000000000001E-2</v>
          </cell>
          <cell r="G759">
            <v>0</v>
          </cell>
          <cell r="J759">
            <v>12</v>
          </cell>
        </row>
        <row r="761">
          <cell r="B761" t="str">
            <v>Evolução FEC Conjunto Rib. Pires - Rio G. da Serra</v>
          </cell>
        </row>
        <row r="762">
          <cell r="B762" t="str">
            <v>CONSUM</v>
          </cell>
          <cell r="C762" t="str">
            <v>TOTAL</v>
          </cell>
          <cell r="D762" t="str">
            <v>NPROG</v>
          </cell>
          <cell r="E762" t="str">
            <v>PROG</v>
          </cell>
          <cell r="F762" t="str">
            <v>SUBT INT</v>
          </cell>
          <cell r="G762" t="str">
            <v>SUBT EXT</v>
          </cell>
          <cell r="H762" t="str">
            <v>Padrão Mensal = 2,4</v>
          </cell>
          <cell r="I762" t="str">
            <v>Padrão Trimestral = 4,8</v>
          </cell>
          <cell r="J762" t="str">
            <v>Padrão Anual = 8</v>
          </cell>
        </row>
        <row r="763">
          <cell r="B763">
            <v>41478</v>
          </cell>
          <cell r="C763">
            <v>0.83020000000000005</v>
          </cell>
          <cell r="D763">
            <v>0.73240000000000005</v>
          </cell>
          <cell r="E763">
            <v>9.7699999999999995E-2</v>
          </cell>
          <cell r="F763">
            <v>0</v>
          </cell>
          <cell r="G763">
            <v>0</v>
          </cell>
          <cell r="H763">
            <v>2.4</v>
          </cell>
          <cell r="I763">
            <v>4.8</v>
          </cell>
          <cell r="J763">
            <v>8</v>
          </cell>
        </row>
        <row r="764">
          <cell r="B764">
            <v>41478</v>
          </cell>
          <cell r="C764">
            <v>1.1333</v>
          </cell>
          <cell r="D764">
            <v>0.67810000000000004</v>
          </cell>
          <cell r="E764">
            <v>7.7999999999999996E-3</v>
          </cell>
          <cell r="F764">
            <v>0.44740000000000002</v>
          </cell>
          <cell r="G764">
            <v>0</v>
          </cell>
          <cell r="H764">
            <v>2.4</v>
          </cell>
          <cell r="I764">
            <v>4.8</v>
          </cell>
          <cell r="J764">
            <v>8</v>
          </cell>
        </row>
        <row r="765">
          <cell r="B765">
            <v>41478</v>
          </cell>
          <cell r="C765">
            <v>0.17069999999999999</v>
          </cell>
          <cell r="D765">
            <v>0.15590000000000001</v>
          </cell>
          <cell r="E765">
            <v>1.4800000000000001E-2</v>
          </cell>
          <cell r="F765">
            <v>0</v>
          </cell>
          <cell r="G765">
            <v>0</v>
          </cell>
          <cell r="H765">
            <v>2.4</v>
          </cell>
          <cell r="I765">
            <v>4.8</v>
          </cell>
          <cell r="J765">
            <v>8</v>
          </cell>
        </row>
        <row r="766">
          <cell r="B766">
            <v>41478</v>
          </cell>
          <cell r="C766">
            <v>2.1341999999999999</v>
          </cell>
          <cell r="D766">
            <v>1.5664</v>
          </cell>
          <cell r="E766">
            <v>0.1203</v>
          </cell>
          <cell r="F766">
            <v>0.44740000000000002</v>
          </cell>
          <cell r="G766">
            <v>0</v>
          </cell>
          <cell r="H766">
            <v>2.4</v>
          </cell>
          <cell r="I766">
            <v>4.8</v>
          </cell>
          <cell r="J766">
            <v>8</v>
          </cell>
        </row>
        <row r="767">
          <cell r="B767">
            <v>41408</v>
          </cell>
          <cell r="C767">
            <v>0.29899999999999999</v>
          </cell>
          <cell r="D767">
            <v>0.2873</v>
          </cell>
          <cell r="E767">
            <v>1.17E-2</v>
          </cell>
          <cell r="F767">
            <v>0</v>
          </cell>
          <cell r="G767">
            <v>0</v>
          </cell>
          <cell r="H767">
            <v>2.4</v>
          </cell>
          <cell r="I767">
            <v>4.8</v>
          </cell>
          <cell r="J767">
            <v>8</v>
          </cell>
        </row>
        <row r="768">
          <cell r="B768">
            <v>41407</v>
          </cell>
          <cell r="C768">
            <v>0.45100000000000001</v>
          </cell>
          <cell r="D768">
            <v>0.31659999999999999</v>
          </cell>
          <cell r="E768">
            <v>0.13439999999999999</v>
          </cell>
          <cell r="F768">
            <v>0</v>
          </cell>
          <cell r="G768">
            <v>0</v>
          </cell>
          <cell r="H768">
            <v>2.4</v>
          </cell>
          <cell r="I768">
            <v>4.8</v>
          </cell>
          <cell r="J768">
            <v>8</v>
          </cell>
        </row>
        <row r="769">
          <cell r="B769">
            <v>41414</v>
          </cell>
          <cell r="C769">
            <v>0.22600000000000001</v>
          </cell>
          <cell r="D769">
            <v>0.2097</v>
          </cell>
          <cell r="E769">
            <v>1.6299999999999999E-2</v>
          </cell>
          <cell r="F769">
            <v>0</v>
          </cell>
          <cell r="G769">
            <v>0</v>
          </cell>
          <cell r="H769">
            <v>2.4</v>
          </cell>
          <cell r="I769">
            <v>4.8</v>
          </cell>
          <cell r="J769">
            <v>8</v>
          </cell>
        </row>
        <row r="770">
          <cell r="B770">
            <v>41410</v>
          </cell>
          <cell r="C770">
            <v>0.97599999999999998</v>
          </cell>
          <cell r="D770">
            <v>0.81359999999999999</v>
          </cell>
          <cell r="E770">
            <v>0.16239999999999999</v>
          </cell>
          <cell r="F770">
            <v>0</v>
          </cell>
          <cell r="G770">
            <v>0</v>
          </cell>
          <cell r="H770">
            <v>2.4</v>
          </cell>
          <cell r="I770">
            <v>4.8</v>
          </cell>
          <cell r="J770">
            <v>8</v>
          </cell>
        </row>
        <row r="771">
          <cell r="B771">
            <v>42104</v>
          </cell>
          <cell r="C771">
            <v>0.58379999999999999</v>
          </cell>
          <cell r="D771">
            <v>0.54079999999999995</v>
          </cell>
          <cell r="E771">
            <v>4.2999999999999997E-2</v>
          </cell>
          <cell r="F771">
            <v>0</v>
          </cell>
          <cell r="G771">
            <v>0</v>
          </cell>
          <cell r="H771">
            <v>2.4</v>
          </cell>
          <cell r="I771">
            <v>4.8</v>
          </cell>
          <cell r="J771">
            <v>8</v>
          </cell>
        </row>
        <row r="772">
          <cell r="B772">
            <v>42087</v>
          </cell>
          <cell r="C772">
            <v>0.40920000000000001</v>
          </cell>
          <cell r="D772">
            <v>0.39290000000000003</v>
          </cell>
          <cell r="E772">
            <v>1.6400000000000001E-2</v>
          </cell>
          <cell r="F772">
            <v>0</v>
          </cell>
          <cell r="G772">
            <v>0</v>
          </cell>
          <cell r="H772">
            <v>2.4</v>
          </cell>
          <cell r="I772">
            <v>4.8</v>
          </cell>
          <cell r="J772">
            <v>8</v>
          </cell>
        </row>
        <row r="773">
          <cell r="B773">
            <v>42083</v>
          </cell>
          <cell r="C773">
            <v>0.63139999999999996</v>
          </cell>
          <cell r="D773">
            <v>0.62039999999999995</v>
          </cell>
          <cell r="E773">
            <v>1.06E-2</v>
          </cell>
          <cell r="F773">
            <v>4.0000000000000002E-4</v>
          </cell>
          <cell r="G773">
            <v>0</v>
          </cell>
          <cell r="H773">
            <v>2.4</v>
          </cell>
          <cell r="I773">
            <v>4.8</v>
          </cell>
          <cell r="J773">
            <v>8</v>
          </cell>
        </row>
        <row r="774">
          <cell r="B774">
            <v>42091</v>
          </cell>
          <cell r="C774">
            <v>1.6244000000000001</v>
          </cell>
          <cell r="D774">
            <v>1.5541</v>
          </cell>
          <cell r="E774">
            <v>7.0000000000000007E-2</v>
          </cell>
          <cell r="F774">
            <v>4.0000000000000002E-4</v>
          </cell>
          <cell r="G774">
            <v>0</v>
          </cell>
          <cell r="H774">
            <v>2.4</v>
          </cell>
          <cell r="I774">
            <v>4.8</v>
          </cell>
          <cell r="J774">
            <v>8</v>
          </cell>
        </row>
        <row r="775">
          <cell r="B775">
            <v>42138</v>
          </cell>
          <cell r="C775">
            <v>0.9365</v>
          </cell>
          <cell r="D775">
            <v>0.92259999999999998</v>
          </cell>
          <cell r="E775">
            <v>1.3899999999999999E-2</v>
          </cell>
          <cell r="F775">
            <v>0</v>
          </cell>
          <cell r="G775">
            <v>0</v>
          </cell>
          <cell r="H775">
            <v>2.4</v>
          </cell>
          <cell r="I775">
            <v>4.8</v>
          </cell>
          <cell r="J775">
            <v>8</v>
          </cell>
        </row>
        <row r="776">
          <cell r="B776">
            <v>42138</v>
          </cell>
          <cell r="C776">
            <v>1.1875</v>
          </cell>
          <cell r="D776">
            <v>0.23100000000000001</v>
          </cell>
          <cell r="E776">
            <v>1.14E-2</v>
          </cell>
          <cell r="F776">
            <v>4.0000000000000002E-4</v>
          </cell>
          <cell r="G776">
            <v>0.94469999999999998</v>
          </cell>
          <cell r="H776">
            <v>2.4</v>
          </cell>
          <cell r="I776">
            <v>4.8</v>
          </cell>
          <cell r="J776">
            <v>8</v>
          </cell>
        </row>
        <row r="777">
          <cell r="B777">
            <v>42635</v>
          </cell>
          <cell r="C777">
            <v>0.74109999999999998</v>
          </cell>
          <cell r="D777">
            <v>0.5534</v>
          </cell>
          <cell r="E777">
            <v>0.18770000000000001</v>
          </cell>
          <cell r="F777">
            <v>0</v>
          </cell>
          <cell r="G777">
            <v>0</v>
          </cell>
          <cell r="H777">
            <v>2.4</v>
          </cell>
          <cell r="I777">
            <v>4.8</v>
          </cell>
          <cell r="J777">
            <v>8</v>
          </cell>
        </row>
        <row r="778">
          <cell r="B778">
            <v>42304</v>
          </cell>
          <cell r="C778">
            <v>2.8626</v>
          </cell>
          <cell r="D778">
            <v>1.7068000000000001</v>
          </cell>
          <cell r="E778">
            <v>0.21440000000000001</v>
          </cell>
          <cell r="F778">
            <v>4.0000000000000002E-4</v>
          </cell>
          <cell r="G778">
            <v>0.94099999999999995</v>
          </cell>
          <cell r="I778">
            <v>4.8</v>
          </cell>
          <cell r="J778">
            <v>8</v>
          </cell>
        </row>
        <row r="779">
          <cell r="B779">
            <v>41821</v>
          </cell>
          <cell r="C779">
            <v>7.6135999999999999</v>
          </cell>
          <cell r="D779">
            <v>5.6497999999999999</v>
          </cell>
          <cell r="E779">
            <v>0.56740000000000002</v>
          </cell>
          <cell r="F779">
            <v>0.44450000000000001</v>
          </cell>
          <cell r="G779">
            <v>0.95189999999999997</v>
          </cell>
          <cell r="J779">
            <v>8</v>
          </cell>
        </row>
        <row r="781">
          <cell r="B781" t="str">
            <v>Evolução FEC Conjunto Rio Bonito</v>
          </cell>
        </row>
        <row r="782">
          <cell r="B782" t="str">
            <v>CONSUM</v>
          </cell>
          <cell r="C782" t="str">
            <v>TOTAL</v>
          </cell>
          <cell r="D782" t="str">
            <v>NPROG</v>
          </cell>
          <cell r="E782" t="str">
            <v>PROG</v>
          </cell>
          <cell r="F782" t="str">
            <v>SUBT INT</v>
          </cell>
          <cell r="G782" t="str">
            <v>SUBT EXT</v>
          </cell>
          <cell r="H782" t="str">
            <v>Padrão Mensal = 4,5</v>
          </cell>
          <cell r="I782" t="str">
            <v>Padrão Trimestral = 9</v>
          </cell>
          <cell r="J782" t="str">
            <v>Padrão Anual = 15</v>
          </cell>
        </row>
        <row r="783">
          <cell r="B783">
            <v>86426</v>
          </cell>
          <cell r="C783">
            <v>0.36840000000000001</v>
          </cell>
          <cell r="D783">
            <v>0.34010000000000001</v>
          </cell>
          <cell r="E783">
            <v>2.8299999999999999E-2</v>
          </cell>
          <cell r="F783">
            <v>0</v>
          </cell>
          <cell r="G783">
            <v>0</v>
          </cell>
          <cell r="H783">
            <v>4.5</v>
          </cell>
          <cell r="I783">
            <v>9</v>
          </cell>
          <cell r="J783">
            <v>15</v>
          </cell>
        </row>
        <row r="784">
          <cell r="B784">
            <v>86426</v>
          </cell>
          <cell r="C784">
            <v>0.23250000000000001</v>
          </cell>
          <cell r="D784">
            <v>0.1918</v>
          </cell>
          <cell r="E784">
            <v>4.0800000000000003E-2</v>
          </cell>
          <cell r="F784">
            <v>0</v>
          </cell>
          <cell r="G784">
            <v>0</v>
          </cell>
          <cell r="H784">
            <v>4.5</v>
          </cell>
          <cell r="I784">
            <v>9</v>
          </cell>
          <cell r="J784">
            <v>15</v>
          </cell>
        </row>
        <row r="785">
          <cell r="B785">
            <v>93222</v>
          </cell>
          <cell r="C785">
            <v>0.51419999999999999</v>
          </cell>
          <cell r="D785">
            <v>0.4819</v>
          </cell>
          <cell r="E785">
            <v>3.2300000000000002E-2</v>
          </cell>
          <cell r="F785">
            <v>0</v>
          </cell>
          <cell r="G785">
            <v>0</v>
          </cell>
          <cell r="H785">
            <v>4.5</v>
          </cell>
          <cell r="I785">
            <v>9</v>
          </cell>
          <cell r="J785">
            <v>15</v>
          </cell>
        </row>
        <row r="786">
          <cell r="B786">
            <v>88691</v>
          </cell>
          <cell r="C786">
            <v>1.1259999999999999</v>
          </cell>
          <cell r="D786">
            <v>1.0247999999999999</v>
          </cell>
          <cell r="E786">
            <v>0.1013</v>
          </cell>
          <cell r="F786">
            <v>0</v>
          </cell>
          <cell r="G786">
            <v>0</v>
          </cell>
          <cell r="H786">
            <v>4.5</v>
          </cell>
          <cell r="I786">
            <v>9</v>
          </cell>
          <cell r="J786">
            <v>15</v>
          </cell>
        </row>
        <row r="787">
          <cell r="B787">
            <v>93173</v>
          </cell>
          <cell r="C787">
            <v>0.79220000000000002</v>
          </cell>
          <cell r="D787">
            <v>0.74739999999999995</v>
          </cell>
          <cell r="E787">
            <v>4.48E-2</v>
          </cell>
          <cell r="F787">
            <v>0</v>
          </cell>
          <cell r="G787">
            <v>0</v>
          </cell>
          <cell r="H787">
            <v>4.5</v>
          </cell>
          <cell r="I787">
            <v>9</v>
          </cell>
          <cell r="J787">
            <v>15</v>
          </cell>
        </row>
        <row r="788">
          <cell r="B788">
            <v>93175</v>
          </cell>
          <cell r="C788">
            <v>0.54310000000000003</v>
          </cell>
          <cell r="D788">
            <v>0.4637</v>
          </cell>
          <cell r="E788">
            <v>7.9299999999999995E-2</v>
          </cell>
          <cell r="F788">
            <v>0</v>
          </cell>
          <cell r="G788">
            <v>0</v>
          </cell>
          <cell r="H788">
            <v>4.5</v>
          </cell>
          <cell r="I788">
            <v>9</v>
          </cell>
          <cell r="J788">
            <v>15</v>
          </cell>
        </row>
        <row r="789">
          <cell r="B789">
            <v>93168</v>
          </cell>
          <cell r="C789">
            <v>0.87660000000000005</v>
          </cell>
          <cell r="D789">
            <v>0.77139999999999997</v>
          </cell>
          <cell r="E789">
            <v>1.5900000000000001E-2</v>
          </cell>
          <cell r="F789">
            <v>8.9200000000000002E-2</v>
          </cell>
          <cell r="G789">
            <v>0</v>
          </cell>
          <cell r="H789">
            <v>4.5</v>
          </cell>
          <cell r="I789">
            <v>9</v>
          </cell>
          <cell r="J789">
            <v>15</v>
          </cell>
        </row>
        <row r="790">
          <cell r="B790">
            <v>93172</v>
          </cell>
          <cell r="C790">
            <v>2.2119</v>
          </cell>
          <cell r="D790">
            <v>1.9824999999999999</v>
          </cell>
          <cell r="E790">
            <v>0.14000000000000001</v>
          </cell>
          <cell r="F790">
            <v>8.9200000000000002E-2</v>
          </cell>
          <cell r="G790">
            <v>0</v>
          </cell>
          <cell r="H790">
            <v>4.5</v>
          </cell>
          <cell r="I790">
            <v>9</v>
          </cell>
          <cell r="J790">
            <v>15</v>
          </cell>
        </row>
        <row r="791">
          <cell r="B791">
            <v>96755</v>
          </cell>
          <cell r="C791">
            <v>0.73260000000000003</v>
          </cell>
          <cell r="D791">
            <v>0.64200000000000002</v>
          </cell>
          <cell r="E791">
            <v>9.06E-2</v>
          </cell>
          <cell r="F791">
            <v>0</v>
          </cell>
          <cell r="G791">
            <v>0</v>
          </cell>
          <cell r="H791">
            <v>4.5</v>
          </cell>
          <cell r="I791">
            <v>9</v>
          </cell>
          <cell r="J791">
            <v>15</v>
          </cell>
        </row>
        <row r="792">
          <cell r="B792">
            <v>96588</v>
          </cell>
          <cell r="C792">
            <v>0.52229999999999999</v>
          </cell>
          <cell r="D792">
            <v>0.44590000000000002</v>
          </cell>
          <cell r="E792">
            <v>7.6399999999999996E-2</v>
          </cell>
          <cell r="F792">
            <v>0</v>
          </cell>
          <cell r="G792">
            <v>0</v>
          </cell>
          <cell r="H792">
            <v>4.5</v>
          </cell>
          <cell r="I792">
            <v>9</v>
          </cell>
          <cell r="J792">
            <v>15</v>
          </cell>
        </row>
        <row r="793">
          <cell r="B793">
            <v>96570</v>
          </cell>
          <cell r="C793">
            <v>0.80179999999999996</v>
          </cell>
          <cell r="D793">
            <v>0.74370000000000003</v>
          </cell>
          <cell r="E793">
            <v>5.8099999999999999E-2</v>
          </cell>
          <cell r="F793">
            <v>0</v>
          </cell>
          <cell r="G793">
            <v>0</v>
          </cell>
          <cell r="H793">
            <v>4.5</v>
          </cell>
          <cell r="I793">
            <v>9</v>
          </cell>
          <cell r="J793">
            <v>15</v>
          </cell>
        </row>
        <row r="794">
          <cell r="B794">
            <v>96638</v>
          </cell>
          <cell r="C794">
            <v>2.0568</v>
          </cell>
          <cell r="D794">
            <v>1.8315999999999999</v>
          </cell>
          <cell r="E794">
            <v>0.22509999999999999</v>
          </cell>
          <cell r="F794">
            <v>0</v>
          </cell>
          <cell r="G794">
            <v>0</v>
          </cell>
          <cell r="H794">
            <v>4.5</v>
          </cell>
          <cell r="I794">
            <v>9</v>
          </cell>
          <cell r="J794">
            <v>15</v>
          </cell>
        </row>
        <row r="795">
          <cell r="B795">
            <v>96738</v>
          </cell>
          <cell r="C795">
            <v>0.78890000000000005</v>
          </cell>
          <cell r="D795">
            <v>0.3523</v>
          </cell>
          <cell r="E795">
            <v>7.9000000000000008E-3</v>
          </cell>
          <cell r="F795">
            <v>0.42870000000000003</v>
          </cell>
          <cell r="G795">
            <v>0</v>
          </cell>
          <cell r="H795">
            <v>4.5</v>
          </cell>
          <cell r="I795">
            <v>9</v>
          </cell>
          <cell r="J795">
            <v>15</v>
          </cell>
        </row>
        <row r="796">
          <cell r="B796">
            <v>96736</v>
          </cell>
          <cell r="C796">
            <v>0.6391</v>
          </cell>
          <cell r="D796">
            <v>0.43109999999999998</v>
          </cell>
          <cell r="E796">
            <v>1.01E-2</v>
          </cell>
          <cell r="F796">
            <v>0.19800000000000001</v>
          </cell>
          <cell r="G796">
            <v>0</v>
          </cell>
          <cell r="H796">
            <v>4.5</v>
          </cell>
          <cell r="I796">
            <v>9</v>
          </cell>
          <cell r="J796">
            <v>15</v>
          </cell>
        </row>
        <row r="797">
          <cell r="B797">
            <v>98124</v>
          </cell>
          <cell r="C797">
            <v>0.54700000000000004</v>
          </cell>
          <cell r="D797">
            <v>0.54120000000000001</v>
          </cell>
          <cell r="E797">
            <v>5.8999999999999999E-3</v>
          </cell>
          <cell r="F797">
            <v>0</v>
          </cell>
          <cell r="G797">
            <v>0</v>
          </cell>
          <cell r="H797">
            <v>4.5</v>
          </cell>
          <cell r="I797">
            <v>9</v>
          </cell>
          <cell r="J797">
            <v>15</v>
          </cell>
        </row>
        <row r="798">
          <cell r="B798">
            <v>97199</v>
          </cell>
          <cell r="C798">
            <v>1.9734</v>
          </cell>
          <cell r="D798">
            <v>1.3260000000000001</v>
          </cell>
          <cell r="E798">
            <v>2.3900000000000001E-2</v>
          </cell>
          <cell r="F798">
            <v>0.62370000000000003</v>
          </cell>
          <cell r="G798">
            <v>0</v>
          </cell>
          <cell r="I798">
            <v>9</v>
          </cell>
          <cell r="J798">
            <v>15</v>
          </cell>
        </row>
        <row r="799">
          <cell r="B799">
            <v>93925</v>
          </cell>
          <cell r="C799">
            <v>7.4157999999999999</v>
          </cell>
          <cell r="D799">
            <v>6.1910999999999996</v>
          </cell>
          <cell r="E799">
            <v>0.4909</v>
          </cell>
          <cell r="F799">
            <v>0.7339</v>
          </cell>
          <cell r="G799">
            <v>0</v>
          </cell>
          <cell r="J799">
            <v>15</v>
          </cell>
        </row>
        <row r="801">
          <cell r="B801" t="str">
            <v>Evolução FEC Conjunto Santana</v>
          </cell>
        </row>
        <row r="802">
          <cell r="B802" t="str">
            <v>CONSUM</v>
          </cell>
          <cell r="C802" t="str">
            <v>TOTAL</v>
          </cell>
          <cell r="D802" t="str">
            <v>NPROG</v>
          </cell>
          <cell r="E802" t="str">
            <v>PROG</v>
          </cell>
          <cell r="F802" t="str">
            <v>SUBT INT</v>
          </cell>
          <cell r="G802" t="str">
            <v>SUBT EXT</v>
          </cell>
          <cell r="H802" t="str">
            <v>Padrão Mensal = 2,1</v>
          </cell>
          <cell r="I802" t="str">
            <v>Padrão Trimestral = 4,2</v>
          </cell>
          <cell r="J802" t="str">
            <v>Padrão Anual = 7</v>
          </cell>
        </row>
        <row r="803">
          <cell r="B803">
            <v>95256</v>
          </cell>
          <cell r="C803">
            <v>0.36059999999999998</v>
          </cell>
          <cell r="D803">
            <v>0.26419999999999999</v>
          </cell>
          <cell r="E803">
            <v>3.2099999999999997E-2</v>
          </cell>
          <cell r="F803">
            <v>6.4299999999999996E-2</v>
          </cell>
          <cell r="G803">
            <v>0</v>
          </cell>
          <cell r="H803">
            <v>2.1</v>
          </cell>
          <cell r="I803">
            <v>4.2</v>
          </cell>
          <cell r="J803">
            <v>7</v>
          </cell>
        </row>
        <row r="804">
          <cell r="B804">
            <v>95268</v>
          </cell>
          <cell r="C804">
            <v>0.52669999999999995</v>
          </cell>
          <cell r="D804">
            <v>0.2361</v>
          </cell>
          <cell r="E804">
            <v>2.9000000000000001E-2</v>
          </cell>
          <cell r="F804">
            <v>0.2616</v>
          </cell>
          <cell r="G804">
            <v>0</v>
          </cell>
          <cell r="H804">
            <v>2.1</v>
          </cell>
          <cell r="I804">
            <v>4.2</v>
          </cell>
          <cell r="J804">
            <v>7</v>
          </cell>
        </row>
        <row r="805">
          <cell r="B805">
            <v>95015</v>
          </cell>
          <cell r="C805">
            <v>1.0063</v>
          </cell>
          <cell r="D805">
            <v>0.20219999999999999</v>
          </cell>
          <cell r="E805">
            <v>0.1226</v>
          </cell>
          <cell r="F805">
            <v>0</v>
          </cell>
          <cell r="G805">
            <v>0.68149999999999999</v>
          </cell>
          <cell r="H805">
            <v>2.1</v>
          </cell>
          <cell r="I805">
            <v>4.2</v>
          </cell>
          <cell r="J805">
            <v>7</v>
          </cell>
        </row>
        <row r="806">
          <cell r="B806">
            <v>95180</v>
          </cell>
          <cell r="C806">
            <v>1.8926000000000001</v>
          </cell>
          <cell r="D806">
            <v>0.7026</v>
          </cell>
          <cell r="E806">
            <v>0.1835</v>
          </cell>
          <cell r="F806">
            <v>0.32619999999999999</v>
          </cell>
          <cell r="G806">
            <v>0.68030000000000002</v>
          </cell>
          <cell r="H806">
            <v>2.1</v>
          </cell>
          <cell r="I806">
            <v>4.2</v>
          </cell>
          <cell r="J806">
            <v>7</v>
          </cell>
        </row>
        <row r="807">
          <cell r="B807">
            <v>95015</v>
          </cell>
          <cell r="C807">
            <v>0.19139999999999999</v>
          </cell>
          <cell r="D807">
            <v>0.152</v>
          </cell>
          <cell r="E807">
            <v>3.3799999999999997E-2</v>
          </cell>
          <cell r="F807">
            <v>5.5999999999999999E-3</v>
          </cell>
          <cell r="G807">
            <v>0</v>
          </cell>
          <cell r="H807">
            <v>2.1</v>
          </cell>
          <cell r="I807">
            <v>4.2</v>
          </cell>
          <cell r="J807">
            <v>7</v>
          </cell>
        </row>
        <row r="808">
          <cell r="B808">
            <v>95016</v>
          </cell>
          <cell r="C808">
            <v>5.1200000000000002E-2</v>
          </cell>
          <cell r="D808">
            <v>4.8599999999999997E-2</v>
          </cell>
          <cell r="E808">
            <v>2.5999999999999999E-3</v>
          </cell>
          <cell r="F808">
            <v>0</v>
          </cell>
          <cell r="G808">
            <v>0</v>
          </cell>
          <cell r="H808">
            <v>2.1</v>
          </cell>
          <cell r="I808">
            <v>4.2</v>
          </cell>
          <cell r="J808">
            <v>7</v>
          </cell>
        </row>
        <row r="809">
          <cell r="B809">
            <v>95024</v>
          </cell>
          <cell r="C809">
            <v>6.3100000000000003E-2</v>
          </cell>
          <cell r="D809">
            <v>4.7300000000000002E-2</v>
          </cell>
          <cell r="E809">
            <v>4.1999999999999997E-3</v>
          </cell>
          <cell r="F809">
            <v>1.1599999999999999E-2</v>
          </cell>
          <cell r="G809">
            <v>0</v>
          </cell>
          <cell r="H809">
            <v>2.1</v>
          </cell>
          <cell r="I809">
            <v>4.2</v>
          </cell>
          <cell r="J809">
            <v>7</v>
          </cell>
        </row>
        <row r="810">
          <cell r="B810">
            <v>95018</v>
          </cell>
          <cell r="C810">
            <v>0.30570000000000003</v>
          </cell>
          <cell r="D810">
            <v>0.24790000000000001</v>
          </cell>
          <cell r="E810">
            <v>4.0599999999999997E-2</v>
          </cell>
          <cell r="F810">
            <v>1.72E-2</v>
          </cell>
          <cell r="G810">
            <v>0</v>
          </cell>
          <cell r="H810">
            <v>2.1</v>
          </cell>
          <cell r="I810">
            <v>4.2</v>
          </cell>
          <cell r="J810">
            <v>7</v>
          </cell>
        </row>
        <row r="811">
          <cell r="B811">
            <v>95853</v>
          </cell>
          <cell r="C811">
            <v>0.4506</v>
          </cell>
          <cell r="D811">
            <v>0.32779999999999998</v>
          </cell>
          <cell r="E811">
            <v>0.01</v>
          </cell>
          <cell r="F811">
            <v>9.4E-2</v>
          </cell>
          <cell r="G811">
            <v>1.8700000000000001E-2</v>
          </cell>
          <cell r="H811">
            <v>2.1</v>
          </cell>
          <cell r="I811">
            <v>4.2</v>
          </cell>
          <cell r="J811">
            <v>7</v>
          </cell>
        </row>
        <row r="812">
          <cell r="B812">
            <v>95847</v>
          </cell>
          <cell r="C812">
            <v>0.1171</v>
          </cell>
          <cell r="D812">
            <v>8.1100000000000005E-2</v>
          </cell>
          <cell r="E812">
            <v>4.8999999999999998E-3</v>
          </cell>
          <cell r="F812">
            <v>3.1E-2</v>
          </cell>
          <cell r="G812">
            <v>0</v>
          </cell>
          <cell r="H812">
            <v>2.1</v>
          </cell>
          <cell r="I812">
            <v>4.2</v>
          </cell>
          <cell r="J812">
            <v>7</v>
          </cell>
        </row>
        <row r="813">
          <cell r="B813">
            <v>95674</v>
          </cell>
          <cell r="C813">
            <v>9.35E-2</v>
          </cell>
          <cell r="D813">
            <v>7.5300000000000006E-2</v>
          </cell>
          <cell r="E813">
            <v>1.23E-2</v>
          </cell>
          <cell r="F813">
            <v>5.7999999999999996E-3</v>
          </cell>
          <cell r="G813">
            <v>0</v>
          </cell>
          <cell r="H813">
            <v>2.1</v>
          </cell>
          <cell r="I813">
            <v>4.2</v>
          </cell>
          <cell r="J813">
            <v>7</v>
          </cell>
        </row>
        <row r="814">
          <cell r="B814">
            <v>95791</v>
          </cell>
          <cell r="C814">
            <v>0.66139999999999999</v>
          </cell>
          <cell r="D814">
            <v>0.4844</v>
          </cell>
          <cell r="E814">
            <v>2.7199999999999998E-2</v>
          </cell>
          <cell r="F814">
            <v>0.13089999999999999</v>
          </cell>
          <cell r="G814">
            <v>1.8700000000000001E-2</v>
          </cell>
          <cell r="H814">
            <v>2.1</v>
          </cell>
          <cell r="I814">
            <v>4.2</v>
          </cell>
          <cell r="J814">
            <v>7</v>
          </cell>
        </row>
        <row r="815">
          <cell r="B815">
            <v>95889</v>
          </cell>
          <cell r="C815">
            <v>0.62090000000000001</v>
          </cell>
          <cell r="D815">
            <v>0.24759999999999999</v>
          </cell>
          <cell r="E815">
            <v>8.0999999999999996E-3</v>
          </cell>
          <cell r="F815">
            <v>5.3100000000000001E-2</v>
          </cell>
          <cell r="G815">
            <v>0.31209999999999999</v>
          </cell>
          <cell r="H815">
            <v>2.1</v>
          </cell>
          <cell r="I815">
            <v>4.2</v>
          </cell>
          <cell r="J815">
            <v>7</v>
          </cell>
        </row>
        <row r="816">
          <cell r="B816">
            <v>95884</v>
          </cell>
          <cell r="C816">
            <v>0.1008</v>
          </cell>
          <cell r="D816">
            <v>9.1700000000000004E-2</v>
          </cell>
          <cell r="E816">
            <v>9.1000000000000004E-3</v>
          </cell>
          <cell r="F816">
            <v>0</v>
          </cell>
          <cell r="G816">
            <v>0</v>
          </cell>
          <cell r="H816">
            <v>2.1</v>
          </cell>
          <cell r="I816">
            <v>4.2</v>
          </cell>
          <cell r="J816">
            <v>7</v>
          </cell>
        </row>
        <row r="817">
          <cell r="B817">
            <v>96515</v>
          </cell>
          <cell r="C817">
            <v>0.5121</v>
          </cell>
          <cell r="D817">
            <v>0.1883</v>
          </cell>
          <cell r="E817">
            <v>1.04E-2</v>
          </cell>
          <cell r="F817">
            <v>0</v>
          </cell>
          <cell r="G817">
            <v>0.31340000000000001</v>
          </cell>
          <cell r="H817">
            <v>2.1</v>
          </cell>
          <cell r="I817">
            <v>4.2</v>
          </cell>
          <cell r="J817">
            <v>7</v>
          </cell>
        </row>
        <row r="818">
          <cell r="B818">
            <v>96096</v>
          </cell>
          <cell r="C818">
            <v>1.2344999999999999</v>
          </cell>
          <cell r="D818">
            <v>0.52769999999999995</v>
          </cell>
          <cell r="E818">
            <v>2.76E-2</v>
          </cell>
          <cell r="F818">
            <v>5.2999999999999999E-2</v>
          </cell>
          <cell r="G818">
            <v>0.62619999999999998</v>
          </cell>
          <cell r="I818">
            <v>4.2</v>
          </cell>
          <cell r="J818">
            <v>7</v>
          </cell>
        </row>
        <row r="819">
          <cell r="B819">
            <v>95521</v>
          </cell>
          <cell r="C819">
            <v>4.0952000000000002</v>
          </cell>
          <cell r="D819">
            <v>1.9633</v>
          </cell>
          <cell r="E819">
            <v>0.27829999999999999</v>
          </cell>
          <cell r="F819">
            <v>0.52669999999999995</v>
          </cell>
          <cell r="G819">
            <v>1.3266</v>
          </cell>
          <cell r="J819">
            <v>7</v>
          </cell>
        </row>
        <row r="821">
          <cell r="B821" t="str">
            <v>Evolução FEC Conjunto Santo Amaro</v>
          </cell>
        </row>
        <row r="822">
          <cell r="B822" t="str">
            <v>CONSUM</v>
          </cell>
          <cell r="C822" t="str">
            <v>TOTAL</v>
          </cell>
          <cell r="D822" t="str">
            <v>NPROG</v>
          </cell>
          <cell r="E822" t="str">
            <v>PROG</v>
          </cell>
          <cell r="F822" t="str">
            <v>SUBT INT</v>
          </cell>
          <cell r="G822" t="str">
            <v>SUBT EXT</v>
          </cell>
          <cell r="H822" t="str">
            <v>Padrão Mensal = 2,1</v>
          </cell>
          <cell r="I822" t="str">
            <v>Padrão Trimestral = 4,2</v>
          </cell>
          <cell r="J822" t="str">
            <v>Padrão Anual = 7</v>
          </cell>
        </row>
        <row r="823">
          <cell r="B823">
            <v>173553</v>
          </cell>
          <cell r="C823">
            <v>0.72289999999999999</v>
          </cell>
          <cell r="D823">
            <v>0.68310000000000004</v>
          </cell>
          <cell r="E823">
            <v>3.9399999999999998E-2</v>
          </cell>
          <cell r="F823">
            <v>4.0000000000000002E-4</v>
          </cell>
          <cell r="G823">
            <v>0</v>
          </cell>
          <cell r="H823">
            <v>2.1</v>
          </cell>
          <cell r="I823">
            <v>4.2</v>
          </cell>
          <cell r="J823">
            <v>7</v>
          </cell>
        </row>
        <row r="824">
          <cell r="B824">
            <v>173294</v>
          </cell>
          <cell r="C824">
            <v>0.41889999999999999</v>
          </cell>
          <cell r="D824">
            <v>0.37880000000000003</v>
          </cell>
          <cell r="E824">
            <v>3.7400000000000003E-2</v>
          </cell>
          <cell r="F824">
            <v>2.7000000000000001E-3</v>
          </cell>
          <cell r="G824">
            <v>0</v>
          </cell>
          <cell r="H824">
            <v>2.1</v>
          </cell>
          <cell r="I824">
            <v>4.2</v>
          </cell>
          <cell r="J824">
            <v>7</v>
          </cell>
        </row>
        <row r="825">
          <cell r="B825">
            <v>173214</v>
          </cell>
          <cell r="C825">
            <v>1.756</v>
          </cell>
          <cell r="D825">
            <v>0.70540000000000003</v>
          </cell>
          <cell r="E825">
            <v>2.18E-2</v>
          </cell>
          <cell r="F825">
            <v>1E-4</v>
          </cell>
          <cell r="G825">
            <v>1.0287999999999999</v>
          </cell>
          <cell r="H825">
            <v>2.1</v>
          </cell>
          <cell r="I825">
            <v>4.2</v>
          </cell>
          <cell r="J825">
            <v>7</v>
          </cell>
        </row>
        <row r="826">
          <cell r="B826">
            <v>173354</v>
          </cell>
          <cell r="C826">
            <v>2.8971</v>
          </cell>
          <cell r="D826">
            <v>1.7674000000000001</v>
          </cell>
          <cell r="E826">
            <v>9.8599999999999993E-2</v>
          </cell>
          <cell r="F826">
            <v>3.2000000000000002E-3</v>
          </cell>
          <cell r="G826">
            <v>1.028</v>
          </cell>
          <cell r="H826">
            <v>2.1</v>
          </cell>
          <cell r="I826">
            <v>4.2</v>
          </cell>
          <cell r="J826">
            <v>7</v>
          </cell>
        </row>
        <row r="827">
          <cell r="B827">
            <v>173216</v>
          </cell>
          <cell r="C827">
            <v>0.86880000000000002</v>
          </cell>
          <cell r="D827">
            <v>0.15770000000000001</v>
          </cell>
          <cell r="E827">
            <v>4.8500000000000001E-2</v>
          </cell>
          <cell r="F827">
            <v>1E-4</v>
          </cell>
          <cell r="G827">
            <v>0.66239999999999999</v>
          </cell>
          <cell r="H827">
            <v>2.1</v>
          </cell>
          <cell r="I827">
            <v>4.2</v>
          </cell>
          <cell r="J827">
            <v>7</v>
          </cell>
        </row>
        <row r="828">
          <cell r="B828">
            <v>173223</v>
          </cell>
          <cell r="C828">
            <v>0.25819999999999999</v>
          </cell>
          <cell r="D828">
            <v>0.21129999999999999</v>
          </cell>
          <cell r="E828">
            <v>4.6899999999999997E-2</v>
          </cell>
          <cell r="F828">
            <v>0</v>
          </cell>
          <cell r="G828">
            <v>0</v>
          </cell>
          <cell r="H828">
            <v>2.1</v>
          </cell>
          <cell r="I828">
            <v>4.2</v>
          </cell>
          <cell r="J828">
            <v>7</v>
          </cell>
        </row>
        <row r="829">
          <cell r="B829">
            <v>173226</v>
          </cell>
          <cell r="C829">
            <v>0.51229999999999998</v>
          </cell>
          <cell r="D829">
            <v>0.3039</v>
          </cell>
          <cell r="E829">
            <v>5.79E-2</v>
          </cell>
          <cell r="F829">
            <v>0.15049999999999999</v>
          </cell>
          <cell r="G829">
            <v>0</v>
          </cell>
          <cell r="H829">
            <v>2.1</v>
          </cell>
          <cell r="I829">
            <v>4.2</v>
          </cell>
          <cell r="J829">
            <v>7</v>
          </cell>
        </row>
        <row r="830">
          <cell r="B830">
            <v>173222</v>
          </cell>
          <cell r="C830">
            <v>1.6393</v>
          </cell>
          <cell r="D830">
            <v>0.67290000000000005</v>
          </cell>
          <cell r="E830">
            <v>0.15329999999999999</v>
          </cell>
          <cell r="F830">
            <v>0.15060000000000001</v>
          </cell>
          <cell r="G830">
            <v>0.66239999999999999</v>
          </cell>
          <cell r="H830">
            <v>2.1</v>
          </cell>
          <cell r="I830">
            <v>4.2</v>
          </cell>
          <cell r="J830">
            <v>7</v>
          </cell>
        </row>
        <row r="831">
          <cell r="B831">
            <v>176466</v>
          </cell>
          <cell r="C831">
            <v>0.76249999999999996</v>
          </cell>
          <cell r="D831">
            <v>0.60219999999999996</v>
          </cell>
          <cell r="E831">
            <v>3.9E-2</v>
          </cell>
          <cell r="F831">
            <v>0.1212</v>
          </cell>
          <cell r="G831">
            <v>0</v>
          </cell>
          <cell r="H831">
            <v>2.1</v>
          </cell>
          <cell r="I831">
            <v>4.2</v>
          </cell>
          <cell r="J831">
            <v>7</v>
          </cell>
        </row>
        <row r="832">
          <cell r="B832">
            <v>176459</v>
          </cell>
          <cell r="C832">
            <v>0.25269999999999998</v>
          </cell>
          <cell r="D832">
            <v>0.23749999999999999</v>
          </cell>
          <cell r="E832">
            <v>1.52E-2</v>
          </cell>
          <cell r="F832">
            <v>0</v>
          </cell>
          <cell r="G832">
            <v>0</v>
          </cell>
          <cell r="H832">
            <v>2.1</v>
          </cell>
          <cell r="I832">
            <v>4.2</v>
          </cell>
          <cell r="J832">
            <v>7</v>
          </cell>
        </row>
        <row r="833">
          <cell r="B833">
            <v>176449</v>
          </cell>
          <cell r="C833">
            <v>0.32779999999999998</v>
          </cell>
          <cell r="D833">
            <v>0.30080000000000001</v>
          </cell>
          <cell r="E833">
            <v>2.12E-2</v>
          </cell>
          <cell r="F833">
            <v>5.7999999999999996E-3</v>
          </cell>
          <cell r="G833">
            <v>0</v>
          </cell>
          <cell r="H833">
            <v>2.1</v>
          </cell>
          <cell r="I833">
            <v>4.2</v>
          </cell>
          <cell r="J833">
            <v>7</v>
          </cell>
        </row>
        <row r="834">
          <cell r="B834">
            <v>176458</v>
          </cell>
          <cell r="C834">
            <v>1.343</v>
          </cell>
          <cell r="D834">
            <v>1.1405000000000001</v>
          </cell>
          <cell r="E834">
            <v>7.5399999999999995E-2</v>
          </cell>
          <cell r="F834">
            <v>0.127</v>
          </cell>
          <cell r="G834">
            <v>0</v>
          </cell>
          <cell r="H834">
            <v>2.1</v>
          </cell>
          <cell r="I834">
            <v>4.2</v>
          </cell>
          <cell r="J834">
            <v>7</v>
          </cell>
        </row>
        <row r="835">
          <cell r="B835">
            <v>176649</v>
          </cell>
          <cell r="C835">
            <v>0.82879999999999998</v>
          </cell>
          <cell r="D835">
            <v>0.30230000000000001</v>
          </cell>
          <cell r="E835">
            <v>1.01E-2</v>
          </cell>
          <cell r="F835">
            <v>0</v>
          </cell>
          <cell r="G835">
            <v>0.51639999999999997</v>
          </cell>
          <cell r="H835">
            <v>2.1</v>
          </cell>
          <cell r="I835">
            <v>4.2</v>
          </cell>
          <cell r="J835">
            <v>7</v>
          </cell>
        </row>
        <row r="836">
          <cell r="B836">
            <v>176610</v>
          </cell>
          <cell r="C836">
            <v>0.25650000000000001</v>
          </cell>
          <cell r="D836">
            <v>0.21099999999999999</v>
          </cell>
          <cell r="E836">
            <v>1.3299999999999999E-2</v>
          </cell>
          <cell r="F836">
            <v>3.2199999999999999E-2</v>
          </cell>
          <cell r="G836">
            <v>0</v>
          </cell>
          <cell r="H836">
            <v>2.1</v>
          </cell>
          <cell r="I836">
            <v>4.2</v>
          </cell>
          <cell r="J836">
            <v>7</v>
          </cell>
        </row>
        <row r="837">
          <cell r="B837">
            <v>180132</v>
          </cell>
          <cell r="C837">
            <v>0.43869999999999998</v>
          </cell>
          <cell r="D837">
            <v>0.34889999999999999</v>
          </cell>
          <cell r="E837">
            <v>8.8900000000000007E-2</v>
          </cell>
          <cell r="F837">
            <v>8.9999999999999998E-4</v>
          </cell>
          <cell r="G837">
            <v>0</v>
          </cell>
          <cell r="H837">
            <v>2.1</v>
          </cell>
          <cell r="I837">
            <v>4.2</v>
          </cell>
          <cell r="J837">
            <v>7</v>
          </cell>
        </row>
        <row r="838">
          <cell r="B838">
            <v>177797</v>
          </cell>
          <cell r="C838">
            <v>1.5226999999999999</v>
          </cell>
          <cell r="D838">
            <v>0.86339999999999995</v>
          </cell>
          <cell r="E838">
            <v>0.1133</v>
          </cell>
          <cell r="F838">
            <v>3.2899999999999999E-2</v>
          </cell>
          <cell r="G838">
            <v>0.5131</v>
          </cell>
          <cell r="I838">
            <v>4.2</v>
          </cell>
          <cell r="J838">
            <v>7</v>
          </cell>
        </row>
        <row r="839">
          <cell r="B839">
            <v>175208</v>
          </cell>
          <cell r="C839">
            <v>7.3849</v>
          </cell>
          <cell r="D839">
            <v>4.4387999999999996</v>
          </cell>
          <cell r="E839">
            <v>0.44009999999999999</v>
          </cell>
          <cell r="F839">
            <v>0.31340000000000001</v>
          </cell>
          <cell r="G839">
            <v>2.1926000000000001</v>
          </cell>
          <cell r="J839">
            <v>7</v>
          </cell>
        </row>
        <row r="841">
          <cell r="B841" t="str">
            <v>Evolução FEC Conjunto Santo André</v>
          </cell>
        </row>
        <row r="842">
          <cell r="B842" t="str">
            <v>CONSUM</v>
          </cell>
          <cell r="C842" t="str">
            <v>TOTAL</v>
          </cell>
          <cell r="D842" t="str">
            <v>NPROG</v>
          </cell>
          <cell r="E842" t="str">
            <v>PROG</v>
          </cell>
          <cell r="F842" t="str">
            <v>SUBT INT</v>
          </cell>
          <cell r="G842" t="str">
            <v>SUBT EXT</v>
          </cell>
          <cell r="H842" t="str">
            <v>Padrão Mensal = 2</v>
          </cell>
          <cell r="I842" t="str">
            <v>Padrão Trimestral = 3,6</v>
          </cell>
          <cell r="J842" t="str">
            <v>Padrão Anual = 6</v>
          </cell>
        </row>
        <row r="843">
          <cell r="B843">
            <v>223225</v>
          </cell>
          <cell r="C843">
            <v>0.4884</v>
          </cell>
          <cell r="D843">
            <v>0.46700000000000003</v>
          </cell>
          <cell r="E843">
            <v>2.1399999999999999E-2</v>
          </cell>
          <cell r="F843">
            <v>0</v>
          </cell>
          <cell r="G843">
            <v>0</v>
          </cell>
          <cell r="H843">
            <v>2</v>
          </cell>
          <cell r="I843">
            <v>3.6</v>
          </cell>
          <cell r="J843">
            <v>6</v>
          </cell>
        </row>
        <row r="844">
          <cell r="B844">
            <v>223225</v>
          </cell>
          <cell r="C844">
            <v>0.372</v>
          </cell>
          <cell r="D844">
            <v>0.31559999999999999</v>
          </cell>
          <cell r="E844">
            <v>5.6399999999999999E-2</v>
          </cell>
          <cell r="F844">
            <v>0</v>
          </cell>
          <cell r="G844">
            <v>0</v>
          </cell>
          <cell r="H844">
            <v>2</v>
          </cell>
          <cell r="I844">
            <v>3.6</v>
          </cell>
          <cell r="J844">
            <v>6</v>
          </cell>
        </row>
        <row r="845">
          <cell r="B845">
            <v>223225</v>
          </cell>
          <cell r="C845">
            <v>0.51500000000000001</v>
          </cell>
          <cell r="D845">
            <v>0.3548</v>
          </cell>
          <cell r="E845">
            <v>2.7199999999999998E-2</v>
          </cell>
          <cell r="F845">
            <v>2.7000000000000001E-3</v>
          </cell>
          <cell r="G845">
            <v>0.1303</v>
          </cell>
          <cell r="H845">
            <v>2</v>
          </cell>
          <cell r="I845">
            <v>3.6</v>
          </cell>
          <cell r="J845">
            <v>6</v>
          </cell>
        </row>
        <row r="846">
          <cell r="B846">
            <v>223225</v>
          </cell>
          <cell r="C846">
            <v>1.3754</v>
          </cell>
          <cell r="D846">
            <v>1.1374</v>
          </cell>
          <cell r="E846">
            <v>0.105</v>
          </cell>
          <cell r="F846">
            <v>2.7000000000000001E-3</v>
          </cell>
          <cell r="G846">
            <v>0.1303</v>
          </cell>
          <cell r="H846">
            <v>2</v>
          </cell>
          <cell r="I846">
            <v>3.6</v>
          </cell>
          <cell r="J846">
            <v>6</v>
          </cell>
        </row>
        <row r="847">
          <cell r="B847">
            <v>223225</v>
          </cell>
          <cell r="C847">
            <v>0.77449999999999997</v>
          </cell>
          <cell r="D847">
            <v>0.18099999999999999</v>
          </cell>
          <cell r="E847">
            <v>2.8400000000000002E-2</v>
          </cell>
          <cell r="F847">
            <v>0</v>
          </cell>
          <cell r="G847">
            <v>0.56499999999999995</v>
          </cell>
          <cell r="H847">
            <v>2</v>
          </cell>
          <cell r="I847">
            <v>3.6</v>
          </cell>
          <cell r="J847">
            <v>6</v>
          </cell>
        </row>
        <row r="848">
          <cell r="B848">
            <v>223225</v>
          </cell>
          <cell r="C848">
            <v>0.78190000000000004</v>
          </cell>
          <cell r="D848">
            <v>0.2117</v>
          </cell>
          <cell r="E848">
            <v>1.2500000000000001E-2</v>
          </cell>
          <cell r="F848">
            <v>0.28120000000000001</v>
          </cell>
          <cell r="G848">
            <v>0.27660000000000001</v>
          </cell>
          <cell r="H848">
            <v>2</v>
          </cell>
          <cell r="I848">
            <v>3.6</v>
          </cell>
          <cell r="J848">
            <v>6</v>
          </cell>
        </row>
        <row r="849">
          <cell r="B849">
            <v>223225</v>
          </cell>
          <cell r="C849">
            <v>0.27679999999999999</v>
          </cell>
          <cell r="D849">
            <v>0.19339999999999999</v>
          </cell>
          <cell r="E849">
            <v>2.2000000000000001E-3</v>
          </cell>
          <cell r="F849">
            <v>8.1199999999999994E-2</v>
          </cell>
          <cell r="G849">
            <v>0</v>
          </cell>
          <cell r="H849">
            <v>2</v>
          </cell>
          <cell r="I849">
            <v>3.6</v>
          </cell>
          <cell r="J849">
            <v>6</v>
          </cell>
        </row>
        <row r="850">
          <cell r="B850">
            <v>223225</v>
          </cell>
          <cell r="C850">
            <v>1.8331999999999999</v>
          </cell>
          <cell r="D850">
            <v>0.58609999999999995</v>
          </cell>
          <cell r="E850">
            <v>4.3099999999999999E-2</v>
          </cell>
          <cell r="F850">
            <v>0.3624</v>
          </cell>
          <cell r="G850">
            <v>0.84160000000000001</v>
          </cell>
          <cell r="H850">
            <v>2</v>
          </cell>
          <cell r="I850">
            <v>3.6</v>
          </cell>
          <cell r="J850">
            <v>6</v>
          </cell>
        </row>
        <row r="851">
          <cell r="B851">
            <v>224667</v>
          </cell>
          <cell r="C851">
            <v>0.3508</v>
          </cell>
          <cell r="D851">
            <v>0.31769999999999998</v>
          </cell>
          <cell r="E851">
            <v>6.7000000000000002E-3</v>
          </cell>
          <cell r="F851">
            <v>2.64E-2</v>
          </cell>
          <cell r="G851">
            <v>0</v>
          </cell>
          <cell r="H851">
            <v>2</v>
          </cell>
          <cell r="I851">
            <v>3.6</v>
          </cell>
          <cell r="J851">
            <v>6</v>
          </cell>
        </row>
        <row r="852">
          <cell r="B852">
            <v>224548</v>
          </cell>
          <cell r="C852">
            <v>0.34920000000000001</v>
          </cell>
          <cell r="D852">
            <v>0.33660000000000001</v>
          </cell>
          <cell r="E852">
            <v>1.26E-2</v>
          </cell>
          <cell r="F852">
            <v>0</v>
          </cell>
          <cell r="G852">
            <v>0</v>
          </cell>
          <cell r="H852">
            <v>2</v>
          </cell>
          <cell r="I852">
            <v>3.6</v>
          </cell>
          <cell r="J852">
            <v>6</v>
          </cell>
        </row>
        <row r="853">
          <cell r="B853">
            <v>224546</v>
          </cell>
          <cell r="C853">
            <v>0.37180000000000002</v>
          </cell>
          <cell r="D853">
            <v>0.36399999999999999</v>
          </cell>
          <cell r="E853">
            <v>7.7000000000000002E-3</v>
          </cell>
          <cell r="F853">
            <v>0</v>
          </cell>
          <cell r="G853">
            <v>0</v>
          </cell>
          <cell r="H853">
            <v>2</v>
          </cell>
          <cell r="I853">
            <v>3.6</v>
          </cell>
          <cell r="J853">
            <v>6</v>
          </cell>
        </row>
        <row r="854">
          <cell r="B854">
            <v>224587</v>
          </cell>
          <cell r="C854">
            <v>1.0718000000000001</v>
          </cell>
          <cell r="D854">
            <v>1.0183</v>
          </cell>
          <cell r="E854">
            <v>2.7E-2</v>
          </cell>
          <cell r="F854">
            <v>2.64E-2</v>
          </cell>
          <cell r="G854">
            <v>0</v>
          </cell>
          <cell r="H854">
            <v>2</v>
          </cell>
          <cell r="I854">
            <v>3.6</v>
          </cell>
          <cell r="J854">
            <v>6</v>
          </cell>
        </row>
        <row r="855">
          <cell r="B855">
            <v>224705</v>
          </cell>
          <cell r="C855">
            <v>0.77149999999999996</v>
          </cell>
          <cell r="D855">
            <v>0.76729999999999998</v>
          </cell>
          <cell r="E855">
            <v>4.1999999999999997E-3</v>
          </cell>
          <cell r="F855">
            <v>0</v>
          </cell>
          <cell r="G855">
            <v>0</v>
          </cell>
          <cell r="H855">
            <v>2</v>
          </cell>
          <cell r="I855">
            <v>3.6</v>
          </cell>
          <cell r="J855">
            <v>6</v>
          </cell>
        </row>
        <row r="856">
          <cell r="B856">
            <v>224693</v>
          </cell>
          <cell r="C856">
            <v>0.57579999999999998</v>
          </cell>
          <cell r="D856">
            <v>0.17230000000000001</v>
          </cell>
          <cell r="E856">
            <v>9.5999999999999992E-3</v>
          </cell>
          <cell r="F856">
            <v>0</v>
          </cell>
          <cell r="G856">
            <v>0.39379999999999998</v>
          </cell>
          <cell r="H856">
            <v>2</v>
          </cell>
          <cell r="I856">
            <v>3.6</v>
          </cell>
          <cell r="J856">
            <v>6</v>
          </cell>
        </row>
        <row r="857">
          <cell r="B857">
            <v>227835</v>
          </cell>
          <cell r="C857">
            <v>0.4355</v>
          </cell>
          <cell r="D857">
            <v>0.41889999999999999</v>
          </cell>
          <cell r="E857">
            <v>5.7000000000000002E-3</v>
          </cell>
          <cell r="F857">
            <v>1.0800000000000001E-2</v>
          </cell>
          <cell r="G857">
            <v>0</v>
          </cell>
          <cell r="H857">
            <v>2</v>
          </cell>
          <cell r="I857">
            <v>3.6</v>
          </cell>
          <cell r="J857">
            <v>6</v>
          </cell>
        </row>
        <row r="858">
          <cell r="B858">
            <v>225744</v>
          </cell>
          <cell r="C858">
            <v>1.7806</v>
          </cell>
          <cell r="D858">
            <v>1.3580000000000001</v>
          </cell>
          <cell r="E858">
            <v>1.95E-2</v>
          </cell>
          <cell r="F858">
            <v>1.09E-2</v>
          </cell>
          <cell r="G858">
            <v>0.39200000000000002</v>
          </cell>
          <cell r="I858">
            <v>3.6</v>
          </cell>
          <cell r="J858">
            <v>6</v>
          </cell>
        </row>
        <row r="859">
          <cell r="B859">
            <v>224195</v>
          </cell>
          <cell r="C859">
            <v>6.0613000000000001</v>
          </cell>
          <cell r="D859">
            <v>4.1035000000000004</v>
          </cell>
          <cell r="E859">
            <v>0.19409999999999999</v>
          </cell>
          <cell r="F859">
            <v>0.40100000000000002</v>
          </cell>
          <cell r="G859">
            <v>1.3624000000000001</v>
          </cell>
          <cell r="J859">
            <v>6</v>
          </cell>
        </row>
        <row r="861">
          <cell r="B861" t="str">
            <v>Evolução FEC Conjunto Santo André - Represa</v>
          </cell>
        </row>
        <row r="862">
          <cell r="B862" t="str">
            <v>CONSUM</v>
          </cell>
          <cell r="C862" t="str">
            <v>TOTAL</v>
          </cell>
          <cell r="D862" t="str">
            <v>NPROG</v>
          </cell>
          <cell r="E862" t="str">
            <v>PROG</v>
          </cell>
          <cell r="F862" t="str">
            <v>SUBT INT</v>
          </cell>
          <cell r="G862" t="str">
            <v>SUBT EXT</v>
          </cell>
          <cell r="H862" t="str">
            <v>Padrão Mensal = 3</v>
          </cell>
          <cell r="I862" t="str">
            <v>Padrão Trimestral = 6</v>
          </cell>
          <cell r="J862" t="str">
            <v>Padrão Anual = 10</v>
          </cell>
        </row>
        <row r="863">
          <cell r="B863">
            <v>6983</v>
          </cell>
          <cell r="C863">
            <v>1.2008000000000001</v>
          </cell>
          <cell r="D863">
            <v>1.1004</v>
          </cell>
          <cell r="E863">
            <v>0.1004</v>
          </cell>
          <cell r="F863">
            <v>0</v>
          </cell>
          <cell r="G863">
            <v>0</v>
          </cell>
          <cell r="H863">
            <v>3</v>
          </cell>
          <cell r="I863">
            <v>6</v>
          </cell>
          <cell r="J863">
            <v>10</v>
          </cell>
        </row>
        <row r="864">
          <cell r="B864">
            <v>6984</v>
          </cell>
          <cell r="C864">
            <v>0.6038</v>
          </cell>
          <cell r="D864">
            <v>0.54810000000000003</v>
          </cell>
          <cell r="E864">
            <v>6.7000000000000002E-3</v>
          </cell>
          <cell r="F864">
            <v>4.9000000000000002E-2</v>
          </cell>
          <cell r="G864">
            <v>0</v>
          </cell>
          <cell r="H864">
            <v>3</v>
          </cell>
          <cell r="I864">
            <v>6</v>
          </cell>
          <cell r="J864">
            <v>10</v>
          </cell>
        </row>
        <row r="865">
          <cell r="B865">
            <v>6984</v>
          </cell>
          <cell r="C865">
            <v>0.21410000000000001</v>
          </cell>
          <cell r="D865">
            <v>0.1973</v>
          </cell>
          <cell r="E865">
            <v>1.6799999999999999E-2</v>
          </cell>
          <cell r="F865">
            <v>0</v>
          </cell>
          <cell r="G865">
            <v>0</v>
          </cell>
          <cell r="H865">
            <v>3</v>
          </cell>
          <cell r="I865">
            <v>6</v>
          </cell>
          <cell r="J865">
            <v>10</v>
          </cell>
        </row>
        <row r="866">
          <cell r="B866">
            <v>6984</v>
          </cell>
          <cell r="C866">
            <v>2.0185</v>
          </cell>
          <cell r="D866">
            <v>1.8455999999999999</v>
          </cell>
          <cell r="E866">
            <v>0.1239</v>
          </cell>
          <cell r="F866">
            <v>4.9000000000000002E-2</v>
          </cell>
          <cell r="G866">
            <v>0</v>
          </cell>
          <cell r="H866">
            <v>3</v>
          </cell>
          <cell r="I866">
            <v>6</v>
          </cell>
          <cell r="J866">
            <v>10</v>
          </cell>
        </row>
        <row r="867">
          <cell r="B867">
            <v>6984</v>
          </cell>
          <cell r="C867">
            <v>0.39560000000000001</v>
          </cell>
          <cell r="D867">
            <v>0.3498</v>
          </cell>
          <cell r="E867">
            <v>0</v>
          </cell>
          <cell r="F867">
            <v>0</v>
          </cell>
          <cell r="G867">
            <v>4.58E-2</v>
          </cell>
          <cell r="H867">
            <v>3</v>
          </cell>
          <cell r="I867">
            <v>6</v>
          </cell>
          <cell r="J867">
            <v>10</v>
          </cell>
        </row>
        <row r="868">
          <cell r="B868">
            <v>6984</v>
          </cell>
          <cell r="C868">
            <v>1.8025</v>
          </cell>
          <cell r="D868">
            <v>1.7232000000000001</v>
          </cell>
          <cell r="E868">
            <v>7.9299999999999995E-2</v>
          </cell>
          <cell r="F868">
            <v>0</v>
          </cell>
          <cell r="G868">
            <v>0</v>
          </cell>
          <cell r="H868">
            <v>3</v>
          </cell>
          <cell r="I868">
            <v>6</v>
          </cell>
          <cell r="J868">
            <v>10</v>
          </cell>
        </row>
        <row r="869">
          <cell r="B869">
            <v>6984</v>
          </cell>
          <cell r="C869">
            <v>0.92369999999999997</v>
          </cell>
          <cell r="D869">
            <v>0.92369999999999997</v>
          </cell>
          <cell r="E869">
            <v>0</v>
          </cell>
          <cell r="F869">
            <v>0</v>
          </cell>
          <cell r="G869">
            <v>0</v>
          </cell>
          <cell r="H869">
            <v>3</v>
          </cell>
          <cell r="I869">
            <v>6</v>
          </cell>
          <cell r="J869">
            <v>10</v>
          </cell>
        </row>
        <row r="870">
          <cell r="B870">
            <v>6984</v>
          </cell>
          <cell r="C870">
            <v>3.1217999999999999</v>
          </cell>
          <cell r="D870">
            <v>2.9967000000000001</v>
          </cell>
          <cell r="E870">
            <v>7.9299999999999995E-2</v>
          </cell>
          <cell r="F870">
            <v>0</v>
          </cell>
          <cell r="G870">
            <v>4.58E-2</v>
          </cell>
          <cell r="H870">
            <v>3</v>
          </cell>
          <cell r="I870">
            <v>6</v>
          </cell>
          <cell r="J870">
            <v>10</v>
          </cell>
        </row>
        <row r="871">
          <cell r="B871">
            <v>7117</v>
          </cell>
          <cell r="C871">
            <v>1.8464</v>
          </cell>
          <cell r="D871">
            <v>1.8459000000000001</v>
          </cell>
          <cell r="E871">
            <v>5.9999999999999995E-4</v>
          </cell>
          <cell r="F871">
            <v>0</v>
          </cell>
          <cell r="G871">
            <v>0</v>
          </cell>
          <cell r="H871">
            <v>3</v>
          </cell>
          <cell r="I871">
            <v>6</v>
          </cell>
          <cell r="J871">
            <v>10</v>
          </cell>
        </row>
        <row r="872">
          <cell r="B872">
            <v>7117</v>
          </cell>
          <cell r="C872">
            <v>0.23830000000000001</v>
          </cell>
          <cell r="D872">
            <v>0.23830000000000001</v>
          </cell>
          <cell r="E872">
            <v>0</v>
          </cell>
          <cell r="F872">
            <v>0</v>
          </cell>
          <cell r="G872">
            <v>0</v>
          </cell>
          <cell r="H872">
            <v>3</v>
          </cell>
          <cell r="I872">
            <v>6</v>
          </cell>
          <cell r="J872">
            <v>10</v>
          </cell>
        </row>
        <row r="873">
          <cell r="B873">
            <v>7116</v>
          </cell>
          <cell r="C873">
            <v>2.2075999999999998</v>
          </cell>
          <cell r="D873">
            <v>1.5176000000000001</v>
          </cell>
          <cell r="E873">
            <v>0</v>
          </cell>
          <cell r="F873">
            <v>0.69</v>
          </cell>
          <cell r="G873">
            <v>0</v>
          </cell>
          <cell r="H873">
            <v>3</v>
          </cell>
          <cell r="I873">
            <v>6</v>
          </cell>
          <cell r="J873">
            <v>10</v>
          </cell>
        </row>
        <row r="874">
          <cell r="B874">
            <v>7117</v>
          </cell>
          <cell r="C874">
            <v>4.2919999999999998</v>
          </cell>
          <cell r="D874">
            <v>3.6015999999999999</v>
          </cell>
          <cell r="E874">
            <v>5.9999999999999995E-4</v>
          </cell>
          <cell r="F874">
            <v>0.68989999999999996</v>
          </cell>
          <cell r="G874">
            <v>0</v>
          </cell>
          <cell r="H874">
            <v>3</v>
          </cell>
          <cell r="I874">
            <v>6</v>
          </cell>
          <cell r="J874">
            <v>10</v>
          </cell>
        </row>
        <row r="875">
          <cell r="B875">
            <v>7151</v>
          </cell>
          <cell r="C875">
            <v>1.4749000000000001</v>
          </cell>
          <cell r="D875">
            <v>1.4455</v>
          </cell>
          <cell r="E875">
            <v>2.9399999999999999E-2</v>
          </cell>
          <cell r="F875">
            <v>0</v>
          </cell>
          <cell r="G875">
            <v>0</v>
          </cell>
          <cell r="H875">
            <v>3</v>
          </cell>
          <cell r="I875">
            <v>6</v>
          </cell>
          <cell r="J875">
            <v>10</v>
          </cell>
        </row>
        <row r="876">
          <cell r="B876">
            <v>7151</v>
          </cell>
          <cell r="C876">
            <v>3.3944999999999999</v>
          </cell>
          <cell r="D876">
            <v>2.4243000000000001</v>
          </cell>
          <cell r="E876">
            <v>5.79E-2</v>
          </cell>
          <cell r="F876">
            <v>0.6915</v>
          </cell>
          <cell r="G876">
            <v>0.2208</v>
          </cell>
          <cell r="H876">
            <v>3</v>
          </cell>
          <cell r="I876">
            <v>6</v>
          </cell>
          <cell r="J876">
            <v>10</v>
          </cell>
        </row>
        <row r="877">
          <cell r="B877">
            <v>7218</v>
          </cell>
          <cell r="C877">
            <v>1.0509999999999999</v>
          </cell>
          <cell r="D877">
            <v>0.87590000000000001</v>
          </cell>
          <cell r="E877">
            <v>0.17510000000000001</v>
          </cell>
          <cell r="F877">
            <v>0</v>
          </cell>
          <cell r="G877">
            <v>0</v>
          </cell>
          <cell r="H877">
            <v>3</v>
          </cell>
          <cell r="I877">
            <v>6</v>
          </cell>
          <cell r="J877">
            <v>10</v>
          </cell>
        </row>
        <row r="878">
          <cell r="B878">
            <v>7173</v>
          </cell>
          <cell r="C878">
            <v>5.9120999999999997</v>
          </cell>
          <cell r="D878">
            <v>4.7393000000000001</v>
          </cell>
          <cell r="E878">
            <v>0.26319999999999999</v>
          </cell>
          <cell r="F878">
            <v>0.68940000000000001</v>
          </cell>
          <cell r="G878">
            <v>0.22009999999999999</v>
          </cell>
          <cell r="I878">
            <v>6</v>
          </cell>
          <cell r="J878">
            <v>10</v>
          </cell>
        </row>
        <row r="879">
          <cell r="B879">
            <v>7064</v>
          </cell>
          <cell r="C879">
            <v>15.409599999999999</v>
          </cell>
          <cell r="D879">
            <v>13.2286</v>
          </cell>
          <cell r="E879">
            <v>0.46879999999999999</v>
          </cell>
          <cell r="F879">
            <v>1.4435</v>
          </cell>
          <cell r="G879">
            <v>0.26879999999999998</v>
          </cell>
          <cell r="J879">
            <v>10</v>
          </cell>
        </row>
        <row r="881">
          <cell r="B881" t="str">
            <v>Evolução FEC Conjunto São Bernardo do Campo</v>
          </cell>
        </row>
        <row r="882">
          <cell r="B882" t="str">
            <v>CONSUM</v>
          </cell>
          <cell r="C882" t="str">
            <v>TOTAL</v>
          </cell>
          <cell r="D882" t="str">
            <v>NPROG</v>
          </cell>
          <cell r="E882" t="str">
            <v>PROG</v>
          </cell>
          <cell r="F882" t="str">
            <v>SUBT INT</v>
          </cell>
          <cell r="G882" t="str">
            <v>SUBT EXT</v>
          </cell>
          <cell r="H882" t="str">
            <v>Padrão Mensal = 2</v>
          </cell>
          <cell r="I882" t="str">
            <v>Padrão Trimestral = 3,6</v>
          </cell>
          <cell r="J882" t="str">
            <v>Padrão Anual = 6</v>
          </cell>
        </row>
        <row r="883">
          <cell r="B883">
            <v>118359</v>
          </cell>
          <cell r="C883">
            <v>0.34710000000000002</v>
          </cell>
          <cell r="D883">
            <v>0.17710000000000001</v>
          </cell>
          <cell r="E883">
            <v>8.8999999999999999E-3</v>
          </cell>
          <cell r="F883">
            <v>0.161</v>
          </cell>
          <cell r="G883">
            <v>0</v>
          </cell>
          <cell r="H883">
            <v>2</v>
          </cell>
          <cell r="I883">
            <v>3.6</v>
          </cell>
          <cell r="J883">
            <v>6</v>
          </cell>
        </row>
        <row r="884">
          <cell r="B884">
            <v>118359</v>
          </cell>
          <cell r="C884">
            <v>0.35859999999999997</v>
          </cell>
          <cell r="D884">
            <v>0.12479999999999999</v>
          </cell>
          <cell r="E884">
            <v>8.9999999999999993E-3</v>
          </cell>
          <cell r="F884">
            <v>0.2248</v>
          </cell>
          <cell r="G884">
            <v>0</v>
          </cell>
          <cell r="H884">
            <v>2</v>
          </cell>
          <cell r="I884">
            <v>3.6</v>
          </cell>
          <cell r="J884">
            <v>6</v>
          </cell>
        </row>
        <row r="885">
          <cell r="B885">
            <v>118359</v>
          </cell>
          <cell r="C885">
            <v>0.49990000000000001</v>
          </cell>
          <cell r="D885">
            <v>0.25509999999999999</v>
          </cell>
          <cell r="E885">
            <v>5.5999999999999999E-3</v>
          </cell>
          <cell r="F885">
            <v>0.161</v>
          </cell>
          <cell r="G885">
            <v>7.8200000000000006E-2</v>
          </cell>
          <cell r="H885">
            <v>2</v>
          </cell>
          <cell r="I885">
            <v>3.6</v>
          </cell>
          <cell r="J885">
            <v>6</v>
          </cell>
        </row>
        <row r="886">
          <cell r="B886">
            <v>118359</v>
          </cell>
          <cell r="C886">
            <v>1.2056</v>
          </cell>
          <cell r="D886">
            <v>0.55700000000000005</v>
          </cell>
          <cell r="E886">
            <v>2.35E-2</v>
          </cell>
          <cell r="F886">
            <v>0.54679999999999995</v>
          </cell>
          <cell r="G886">
            <v>7.8200000000000006E-2</v>
          </cell>
          <cell r="H886">
            <v>2</v>
          </cell>
          <cell r="I886">
            <v>3.6</v>
          </cell>
          <cell r="J886">
            <v>6</v>
          </cell>
        </row>
        <row r="887">
          <cell r="B887">
            <v>118359</v>
          </cell>
          <cell r="C887">
            <v>0.3377</v>
          </cell>
          <cell r="D887">
            <v>0.1749</v>
          </cell>
          <cell r="E887">
            <v>5.3E-3</v>
          </cell>
          <cell r="F887">
            <v>0</v>
          </cell>
          <cell r="G887">
            <v>0.1575</v>
          </cell>
          <cell r="H887">
            <v>2</v>
          </cell>
          <cell r="I887">
            <v>3.6</v>
          </cell>
          <cell r="J887">
            <v>6</v>
          </cell>
        </row>
        <row r="888">
          <cell r="B888">
            <v>118359</v>
          </cell>
          <cell r="C888">
            <v>0.46710000000000002</v>
          </cell>
          <cell r="D888">
            <v>0.1234</v>
          </cell>
          <cell r="E888">
            <v>7.9000000000000008E-3</v>
          </cell>
          <cell r="F888">
            <v>6.5799999999999997E-2</v>
          </cell>
          <cell r="G888">
            <v>0.26989999999999997</v>
          </cell>
          <cell r="H888">
            <v>2</v>
          </cell>
          <cell r="I888">
            <v>3.6</v>
          </cell>
          <cell r="J888">
            <v>6</v>
          </cell>
        </row>
        <row r="889">
          <cell r="B889">
            <v>118359</v>
          </cell>
          <cell r="C889">
            <v>0.20380000000000001</v>
          </cell>
          <cell r="D889">
            <v>0.1981</v>
          </cell>
          <cell r="E889">
            <v>5.5999999999999999E-3</v>
          </cell>
          <cell r="F889">
            <v>0</v>
          </cell>
          <cell r="G889">
            <v>0</v>
          </cell>
          <cell r="H889">
            <v>2</v>
          </cell>
          <cell r="I889">
            <v>3.6</v>
          </cell>
          <cell r="J889">
            <v>6</v>
          </cell>
        </row>
        <row r="890">
          <cell r="B890">
            <v>118359</v>
          </cell>
          <cell r="C890">
            <v>1.0085999999999999</v>
          </cell>
          <cell r="D890">
            <v>0.49640000000000001</v>
          </cell>
          <cell r="E890">
            <v>1.8800000000000001E-2</v>
          </cell>
          <cell r="F890">
            <v>6.5799999999999997E-2</v>
          </cell>
          <cell r="G890">
            <v>0.4274</v>
          </cell>
          <cell r="H890">
            <v>2</v>
          </cell>
          <cell r="I890">
            <v>3.6</v>
          </cell>
          <cell r="J890">
            <v>6</v>
          </cell>
        </row>
        <row r="891">
          <cell r="B891">
            <v>118359</v>
          </cell>
          <cell r="C891">
            <v>0.25790000000000002</v>
          </cell>
          <cell r="D891">
            <v>0.22009999999999999</v>
          </cell>
          <cell r="E891">
            <v>1.4500000000000001E-2</v>
          </cell>
          <cell r="F891">
            <v>2.3400000000000001E-2</v>
          </cell>
          <cell r="G891">
            <v>0</v>
          </cell>
          <cell r="H891">
            <v>2</v>
          </cell>
          <cell r="I891">
            <v>3.6</v>
          </cell>
          <cell r="J891">
            <v>6</v>
          </cell>
        </row>
        <row r="892">
          <cell r="B892">
            <v>118359</v>
          </cell>
          <cell r="C892">
            <v>6.7900000000000002E-2</v>
          </cell>
          <cell r="D892">
            <v>5.96E-2</v>
          </cell>
          <cell r="E892">
            <v>8.3000000000000001E-3</v>
          </cell>
          <cell r="F892">
            <v>0</v>
          </cell>
          <cell r="G892">
            <v>0</v>
          </cell>
          <cell r="H892">
            <v>2</v>
          </cell>
          <cell r="I892">
            <v>3.6</v>
          </cell>
          <cell r="J892">
            <v>6</v>
          </cell>
        </row>
        <row r="893">
          <cell r="B893">
            <v>118359</v>
          </cell>
          <cell r="C893">
            <v>0.23599999999999999</v>
          </cell>
          <cell r="D893">
            <v>0.2321</v>
          </cell>
          <cell r="E893">
            <v>3.8E-3</v>
          </cell>
          <cell r="F893">
            <v>1E-4</v>
          </cell>
          <cell r="G893">
            <v>0</v>
          </cell>
          <cell r="H893">
            <v>2</v>
          </cell>
          <cell r="I893">
            <v>3.6</v>
          </cell>
          <cell r="J893">
            <v>6</v>
          </cell>
        </row>
        <row r="894">
          <cell r="B894">
            <v>118359</v>
          </cell>
          <cell r="C894">
            <v>0.56179999999999997</v>
          </cell>
          <cell r="D894">
            <v>0.51180000000000003</v>
          </cell>
          <cell r="E894">
            <v>2.6599999999999999E-2</v>
          </cell>
          <cell r="F894">
            <v>2.35E-2</v>
          </cell>
          <cell r="G894">
            <v>0</v>
          </cell>
          <cell r="H894">
            <v>2</v>
          </cell>
          <cell r="I894">
            <v>3.6</v>
          </cell>
          <cell r="J894">
            <v>6</v>
          </cell>
        </row>
        <row r="895">
          <cell r="B895">
            <v>118359</v>
          </cell>
          <cell r="C895">
            <v>0.40920000000000001</v>
          </cell>
          <cell r="D895">
            <v>0.25380000000000003</v>
          </cell>
          <cell r="E895">
            <v>1.7500000000000002E-2</v>
          </cell>
          <cell r="F895">
            <v>6.0199999999999997E-2</v>
          </cell>
          <cell r="G895">
            <v>7.7799999999999994E-2</v>
          </cell>
          <cell r="H895">
            <v>2</v>
          </cell>
          <cell r="I895">
            <v>3.6</v>
          </cell>
          <cell r="J895">
            <v>6</v>
          </cell>
        </row>
        <row r="896">
          <cell r="B896">
            <v>118359</v>
          </cell>
          <cell r="C896">
            <v>0.2346</v>
          </cell>
          <cell r="D896">
            <v>0.15609999999999999</v>
          </cell>
          <cell r="E896">
            <v>6.9999999999999999E-4</v>
          </cell>
          <cell r="F896">
            <v>7.7799999999999994E-2</v>
          </cell>
          <cell r="G896">
            <v>0</v>
          </cell>
          <cell r="H896">
            <v>2</v>
          </cell>
          <cell r="I896">
            <v>3.6</v>
          </cell>
          <cell r="J896">
            <v>6</v>
          </cell>
        </row>
        <row r="897">
          <cell r="B897">
            <v>118359</v>
          </cell>
          <cell r="C897">
            <v>0.34460000000000002</v>
          </cell>
          <cell r="D897">
            <v>0.20030000000000001</v>
          </cell>
          <cell r="E897">
            <v>1.95E-2</v>
          </cell>
          <cell r="F897">
            <v>0.12479999999999999</v>
          </cell>
          <cell r="G897">
            <v>0</v>
          </cell>
          <cell r="H897">
            <v>2</v>
          </cell>
          <cell r="I897">
            <v>3.6</v>
          </cell>
          <cell r="J897">
            <v>6</v>
          </cell>
        </row>
        <row r="898">
          <cell r="B898">
            <v>118359</v>
          </cell>
          <cell r="C898">
            <v>0.98839999999999995</v>
          </cell>
          <cell r="D898">
            <v>0.61019999999999996</v>
          </cell>
          <cell r="E898">
            <v>3.7699999999999997E-2</v>
          </cell>
          <cell r="F898">
            <v>0.26279999999999998</v>
          </cell>
          <cell r="G898">
            <v>7.7799999999999994E-2</v>
          </cell>
          <cell r="I898">
            <v>3.6</v>
          </cell>
          <cell r="J898">
            <v>6</v>
          </cell>
        </row>
        <row r="899">
          <cell r="B899">
            <v>118359</v>
          </cell>
          <cell r="C899">
            <v>3.7644000000000002</v>
          </cell>
          <cell r="D899">
            <v>2.1753999999999998</v>
          </cell>
          <cell r="E899">
            <v>0.1066</v>
          </cell>
          <cell r="F899">
            <v>0.89890000000000003</v>
          </cell>
          <cell r="G899">
            <v>0.58340000000000003</v>
          </cell>
          <cell r="J899">
            <v>6</v>
          </cell>
        </row>
        <row r="901">
          <cell r="B901" t="str">
            <v>Evolução FEC Conjunto São Bernardo do Campo - Represa</v>
          </cell>
        </row>
        <row r="902">
          <cell r="B902" t="str">
            <v>CONSUM</v>
          </cell>
          <cell r="C902" t="str">
            <v>TOTAL</v>
          </cell>
          <cell r="D902" t="str">
            <v>NPROG</v>
          </cell>
          <cell r="E902" t="str">
            <v>PROG</v>
          </cell>
          <cell r="F902" t="str">
            <v>SUBT INT</v>
          </cell>
          <cell r="G902" t="str">
            <v>SUBT EXT</v>
          </cell>
          <cell r="H902" t="str">
            <v>Padrão Mensal = 4,2</v>
          </cell>
          <cell r="I902" t="str">
            <v>Padrão Trimestral = 8,4</v>
          </cell>
          <cell r="J902" t="str">
            <v>Padrão Anual = 14</v>
          </cell>
        </row>
        <row r="903">
          <cell r="B903">
            <v>8110</v>
          </cell>
          <cell r="C903">
            <v>0.68940000000000001</v>
          </cell>
          <cell r="D903">
            <v>0.68899999999999995</v>
          </cell>
          <cell r="E903">
            <v>4.0000000000000002E-4</v>
          </cell>
          <cell r="F903">
            <v>0</v>
          </cell>
          <cell r="G903">
            <v>0</v>
          </cell>
          <cell r="H903">
            <v>4.2</v>
          </cell>
          <cell r="I903">
            <v>8.4</v>
          </cell>
          <cell r="J903">
            <v>14</v>
          </cell>
        </row>
        <row r="904">
          <cell r="B904">
            <v>8110</v>
          </cell>
          <cell r="C904">
            <v>0.36459999999999998</v>
          </cell>
          <cell r="D904">
            <v>6.8400000000000002E-2</v>
          </cell>
          <cell r="E904">
            <v>0</v>
          </cell>
          <cell r="F904">
            <v>0.29620000000000002</v>
          </cell>
          <cell r="G904">
            <v>0</v>
          </cell>
          <cell r="H904">
            <v>4.2</v>
          </cell>
          <cell r="I904">
            <v>8.4</v>
          </cell>
          <cell r="J904">
            <v>14</v>
          </cell>
        </row>
        <row r="905">
          <cell r="B905">
            <v>8110</v>
          </cell>
          <cell r="C905">
            <v>0.54179999999999995</v>
          </cell>
          <cell r="D905">
            <v>0.52580000000000005</v>
          </cell>
          <cell r="E905">
            <v>1.6E-2</v>
          </cell>
          <cell r="F905">
            <v>0</v>
          </cell>
          <cell r="G905">
            <v>0</v>
          </cell>
          <cell r="H905">
            <v>4.2</v>
          </cell>
          <cell r="I905">
            <v>8.4</v>
          </cell>
          <cell r="J905">
            <v>14</v>
          </cell>
        </row>
        <row r="906">
          <cell r="B906">
            <v>8110</v>
          </cell>
          <cell r="C906">
            <v>1.5958000000000001</v>
          </cell>
          <cell r="D906">
            <v>1.2831999999999999</v>
          </cell>
          <cell r="E906">
            <v>1.6400000000000001E-2</v>
          </cell>
          <cell r="F906">
            <v>0.29620000000000002</v>
          </cell>
          <cell r="G906">
            <v>0</v>
          </cell>
          <cell r="H906">
            <v>4.2</v>
          </cell>
          <cell r="I906">
            <v>8.4</v>
          </cell>
          <cell r="J906">
            <v>14</v>
          </cell>
        </row>
        <row r="907">
          <cell r="B907">
            <v>8110</v>
          </cell>
          <cell r="C907">
            <v>0.3211</v>
          </cell>
          <cell r="D907">
            <v>0.3211</v>
          </cell>
          <cell r="E907">
            <v>0</v>
          </cell>
          <cell r="F907">
            <v>0</v>
          </cell>
          <cell r="G907">
            <v>0</v>
          </cell>
          <cell r="H907">
            <v>4.2</v>
          </cell>
          <cell r="I907">
            <v>8.4</v>
          </cell>
          <cell r="J907">
            <v>14</v>
          </cell>
        </row>
        <row r="908">
          <cell r="B908">
            <v>8110</v>
          </cell>
          <cell r="C908">
            <v>0.5635</v>
          </cell>
          <cell r="D908">
            <v>0.5635</v>
          </cell>
          <cell r="E908">
            <v>0</v>
          </cell>
          <cell r="F908">
            <v>0</v>
          </cell>
          <cell r="G908">
            <v>0</v>
          </cell>
          <cell r="H908">
            <v>4.2</v>
          </cell>
          <cell r="I908">
            <v>8.4</v>
          </cell>
          <cell r="J908">
            <v>14</v>
          </cell>
        </row>
        <row r="909">
          <cell r="B909">
            <v>8110</v>
          </cell>
          <cell r="C909">
            <v>7.0900000000000005E-2</v>
          </cell>
          <cell r="D909">
            <v>7.0900000000000005E-2</v>
          </cell>
          <cell r="E909">
            <v>0</v>
          </cell>
          <cell r="F909">
            <v>0</v>
          </cell>
          <cell r="G909">
            <v>0</v>
          </cell>
          <cell r="H909">
            <v>4.2</v>
          </cell>
          <cell r="I909">
            <v>8.4</v>
          </cell>
          <cell r="J909">
            <v>14</v>
          </cell>
        </row>
        <row r="910">
          <cell r="B910">
            <v>8110</v>
          </cell>
          <cell r="C910">
            <v>0.95550000000000002</v>
          </cell>
          <cell r="D910">
            <v>0.95550000000000002</v>
          </cell>
          <cell r="E910">
            <v>0</v>
          </cell>
          <cell r="F910">
            <v>0</v>
          </cell>
          <cell r="G910">
            <v>0</v>
          </cell>
          <cell r="H910">
            <v>4.2</v>
          </cell>
          <cell r="I910">
            <v>8.4</v>
          </cell>
          <cell r="J910">
            <v>14</v>
          </cell>
        </row>
        <row r="911">
          <cell r="B911">
            <v>8110</v>
          </cell>
          <cell r="C911">
            <v>0.84189999999999998</v>
          </cell>
          <cell r="D911">
            <v>0.78</v>
          </cell>
          <cell r="E911">
            <v>6.1899999999999997E-2</v>
          </cell>
          <cell r="F911">
            <v>0</v>
          </cell>
          <cell r="G911">
            <v>0</v>
          </cell>
          <cell r="H911">
            <v>4.2</v>
          </cell>
          <cell r="I911">
            <v>8.4</v>
          </cell>
          <cell r="J911">
            <v>14</v>
          </cell>
        </row>
        <row r="912">
          <cell r="B912">
            <v>8110</v>
          </cell>
          <cell r="C912">
            <v>0.14169999999999999</v>
          </cell>
          <cell r="D912">
            <v>0.14169999999999999</v>
          </cell>
          <cell r="E912">
            <v>0</v>
          </cell>
          <cell r="F912">
            <v>0</v>
          </cell>
          <cell r="G912">
            <v>0</v>
          </cell>
          <cell r="H912">
            <v>4.2</v>
          </cell>
          <cell r="I912">
            <v>8.4</v>
          </cell>
          <cell r="J912">
            <v>14</v>
          </cell>
        </row>
        <row r="913">
          <cell r="B913">
            <v>8110</v>
          </cell>
          <cell r="C913">
            <v>0.75090000000000001</v>
          </cell>
          <cell r="D913">
            <v>0.75090000000000001</v>
          </cell>
          <cell r="E913">
            <v>0</v>
          </cell>
          <cell r="F913">
            <v>0</v>
          </cell>
          <cell r="G913">
            <v>0</v>
          </cell>
          <cell r="H913">
            <v>4.2</v>
          </cell>
          <cell r="I913">
            <v>8.4</v>
          </cell>
          <cell r="J913">
            <v>14</v>
          </cell>
        </row>
        <row r="914">
          <cell r="B914">
            <v>8110</v>
          </cell>
          <cell r="C914">
            <v>1.7344999999999999</v>
          </cell>
          <cell r="D914">
            <v>1.6726000000000001</v>
          </cell>
          <cell r="E914">
            <v>6.1899999999999997E-2</v>
          </cell>
          <cell r="F914">
            <v>0</v>
          </cell>
          <cell r="G914">
            <v>0</v>
          </cell>
          <cell r="H914">
            <v>4.2</v>
          </cell>
          <cell r="I914">
            <v>8.4</v>
          </cell>
          <cell r="J914">
            <v>14</v>
          </cell>
        </row>
        <row r="915">
          <cell r="B915">
            <v>8110</v>
          </cell>
          <cell r="C915">
            <v>1.8885000000000001</v>
          </cell>
          <cell r="D915">
            <v>1.8885000000000001</v>
          </cell>
          <cell r="E915">
            <v>0</v>
          </cell>
          <cell r="F915">
            <v>0</v>
          </cell>
          <cell r="G915">
            <v>0</v>
          </cell>
          <cell r="H915">
            <v>4.2</v>
          </cell>
          <cell r="I915">
            <v>8.4</v>
          </cell>
          <cell r="J915">
            <v>14</v>
          </cell>
        </row>
        <row r="916">
          <cell r="B916">
            <v>8110</v>
          </cell>
          <cell r="C916">
            <v>1.0376000000000001</v>
          </cell>
          <cell r="D916">
            <v>0.52280000000000004</v>
          </cell>
          <cell r="E916">
            <v>2.81E-2</v>
          </cell>
          <cell r="F916">
            <v>0.43880000000000002</v>
          </cell>
          <cell r="G916">
            <v>4.7800000000000002E-2</v>
          </cell>
          <cell r="H916">
            <v>4.2</v>
          </cell>
          <cell r="I916">
            <v>8.4</v>
          </cell>
          <cell r="J916">
            <v>14</v>
          </cell>
        </row>
        <row r="917">
          <cell r="B917">
            <v>8110</v>
          </cell>
          <cell r="C917">
            <v>1.4560999999999999</v>
          </cell>
          <cell r="D917">
            <v>1.4180999999999999</v>
          </cell>
          <cell r="E917">
            <v>3.7999999999999999E-2</v>
          </cell>
          <cell r="F917">
            <v>0</v>
          </cell>
          <cell r="G917">
            <v>0</v>
          </cell>
          <cell r="H917">
            <v>4.2</v>
          </cell>
          <cell r="I917">
            <v>8.4</v>
          </cell>
          <cell r="J917">
            <v>14</v>
          </cell>
        </row>
        <row r="918">
          <cell r="B918">
            <v>8110</v>
          </cell>
          <cell r="C918">
            <v>4.3822000000000001</v>
          </cell>
          <cell r="D918">
            <v>3.8294000000000001</v>
          </cell>
          <cell r="E918">
            <v>6.6100000000000006E-2</v>
          </cell>
          <cell r="F918">
            <v>0.43880000000000002</v>
          </cell>
          <cell r="G918">
            <v>4.7800000000000002E-2</v>
          </cell>
          <cell r="I918">
            <v>8.4</v>
          </cell>
          <cell r="J918">
            <v>14</v>
          </cell>
        </row>
        <row r="919">
          <cell r="B919">
            <v>8110</v>
          </cell>
          <cell r="C919">
            <v>8.6679999999999993</v>
          </cell>
          <cell r="D919">
            <v>7.7407000000000004</v>
          </cell>
          <cell r="E919">
            <v>0.1444</v>
          </cell>
          <cell r="F919">
            <v>0.73499999999999999</v>
          </cell>
          <cell r="G919">
            <v>4.7800000000000002E-2</v>
          </cell>
          <cell r="J919">
            <v>14</v>
          </cell>
        </row>
        <row r="921">
          <cell r="B921" t="str">
            <v>Evolução FEC Conjunto São Caetano do Sul</v>
          </cell>
        </row>
        <row r="922">
          <cell r="B922" t="str">
            <v>CONSUM</v>
          </cell>
          <cell r="C922" t="str">
            <v>TOTAL</v>
          </cell>
          <cell r="D922" t="str">
            <v>NPROG</v>
          </cell>
          <cell r="E922" t="str">
            <v>PROG</v>
          </cell>
          <cell r="F922" t="str">
            <v>SUBT INT</v>
          </cell>
          <cell r="G922" t="str">
            <v>SUBT EXT</v>
          </cell>
          <cell r="H922" t="str">
            <v>Padrão Mensal = 2</v>
          </cell>
          <cell r="I922" t="str">
            <v>Padrão Trimestral = 2,4</v>
          </cell>
          <cell r="J922" t="str">
            <v>Padrão Anual = 4</v>
          </cell>
        </row>
        <row r="923">
          <cell r="B923">
            <v>64703</v>
          </cell>
          <cell r="C923">
            <v>0.1663</v>
          </cell>
          <cell r="D923">
            <v>0.14680000000000001</v>
          </cell>
          <cell r="E923">
            <v>1.95E-2</v>
          </cell>
          <cell r="F923">
            <v>0</v>
          </cell>
          <cell r="G923">
            <v>0</v>
          </cell>
          <cell r="H923">
            <v>2</v>
          </cell>
          <cell r="I923">
            <v>2.4</v>
          </cell>
          <cell r="J923">
            <v>4</v>
          </cell>
        </row>
        <row r="924">
          <cell r="B924">
            <v>64706</v>
          </cell>
          <cell r="C924">
            <v>0.34799999999999998</v>
          </cell>
          <cell r="D924">
            <v>0.30980000000000002</v>
          </cell>
          <cell r="E924">
            <v>2.63E-2</v>
          </cell>
          <cell r="F924">
            <v>1.1900000000000001E-2</v>
          </cell>
          <cell r="G924">
            <v>0</v>
          </cell>
          <cell r="H924">
            <v>2</v>
          </cell>
          <cell r="I924">
            <v>2.4</v>
          </cell>
          <cell r="J924">
            <v>4</v>
          </cell>
        </row>
        <row r="925">
          <cell r="B925">
            <v>64691</v>
          </cell>
          <cell r="C925">
            <v>0.1731</v>
          </cell>
          <cell r="D925">
            <v>0.15290000000000001</v>
          </cell>
          <cell r="E925">
            <v>1.6899999999999998E-2</v>
          </cell>
          <cell r="F925">
            <v>3.3E-3</v>
          </cell>
          <cell r="G925">
            <v>0</v>
          </cell>
          <cell r="H925">
            <v>2</v>
          </cell>
          <cell r="I925">
            <v>2.4</v>
          </cell>
          <cell r="J925">
            <v>4</v>
          </cell>
        </row>
        <row r="926">
          <cell r="B926">
            <v>64700</v>
          </cell>
          <cell r="C926">
            <v>0.68740000000000001</v>
          </cell>
          <cell r="D926">
            <v>0.60950000000000004</v>
          </cell>
          <cell r="E926">
            <v>6.2700000000000006E-2</v>
          </cell>
          <cell r="F926">
            <v>1.52E-2</v>
          </cell>
          <cell r="G926">
            <v>0</v>
          </cell>
          <cell r="H926">
            <v>2</v>
          </cell>
          <cell r="I926">
            <v>2.4</v>
          </cell>
          <cell r="J926">
            <v>4</v>
          </cell>
        </row>
        <row r="927">
          <cell r="B927">
            <v>64654</v>
          </cell>
          <cell r="C927">
            <v>0.78469999999999995</v>
          </cell>
          <cell r="D927">
            <v>3.49E-2</v>
          </cell>
          <cell r="E927">
            <v>2.3999999999999998E-3</v>
          </cell>
          <cell r="F927">
            <v>0.12520000000000001</v>
          </cell>
          <cell r="G927">
            <v>0.62229999999999996</v>
          </cell>
          <cell r="H927">
            <v>2</v>
          </cell>
          <cell r="I927">
            <v>2.4</v>
          </cell>
          <cell r="J927">
            <v>4</v>
          </cell>
        </row>
        <row r="928">
          <cell r="B928">
            <v>64701</v>
          </cell>
          <cell r="C928">
            <v>1.504</v>
          </cell>
          <cell r="D928">
            <v>0.25669999999999998</v>
          </cell>
          <cell r="E928">
            <v>2.8999999999999998E-3</v>
          </cell>
          <cell r="F928">
            <v>0.62250000000000005</v>
          </cell>
          <cell r="G928">
            <v>0.62190000000000001</v>
          </cell>
          <cell r="H928">
            <v>2</v>
          </cell>
          <cell r="I928">
            <v>2.4</v>
          </cell>
          <cell r="J928">
            <v>4</v>
          </cell>
        </row>
        <row r="929">
          <cell r="B929">
            <v>64606</v>
          </cell>
          <cell r="C929">
            <v>0.20069999999999999</v>
          </cell>
          <cell r="D929">
            <v>0.1895</v>
          </cell>
          <cell r="E929">
            <v>1.12E-2</v>
          </cell>
          <cell r="F929">
            <v>0</v>
          </cell>
          <cell r="G929">
            <v>0</v>
          </cell>
          <cell r="H929">
            <v>2</v>
          </cell>
          <cell r="I929">
            <v>2.4</v>
          </cell>
          <cell r="J929">
            <v>4</v>
          </cell>
        </row>
        <row r="930">
          <cell r="B930">
            <v>64654</v>
          </cell>
          <cell r="C930">
            <v>2.4903</v>
          </cell>
          <cell r="D930">
            <v>0.48110000000000003</v>
          </cell>
          <cell r="E930">
            <v>1.6500000000000001E-2</v>
          </cell>
          <cell r="F930">
            <v>0.74819999999999998</v>
          </cell>
          <cell r="G930">
            <v>1.2446999999999999</v>
          </cell>
          <cell r="H930">
            <v>2</v>
          </cell>
          <cell r="I930">
            <v>2.4</v>
          </cell>
          <cell r="J930">
            <v>4</v>
          </cell>
        </row>
        <row r="931">
          <cell r="B931">
            <v>65590</v>
          </cell>
          <cell r="C931">
            <v>0.54390000000000005</v>
          </cell>
          <cell r="D931">
            <v>0.26829999999999998</v>
          </cell>
          <cell r="E931">
            <v>5.8200000000000002E-2</v>
          </cell>
          <cell r="F931">
            <v>0.21740000000000001</v>
          </cell>
          <cell r="G931">
            <v>0</v>
          </cell>
          <cell r="H931">
            <v>2</v>
          </cell>
          <cell r="I931">
            <v>2.4</v>
          </cell>
          <cell r="J931">
            <v>4</v>
          </cell>
        </row>
        <row r="932">
          <cell r="B932">
            <v>65590</v>
          </cell>
          <cell r="C932">
            <v>0.12529999999999999</v>
          </cell>
          <cell r="D932">
            <v>0.11849999999999999</v>
          </cell>
          <cell r="E932">
            <v>6.8999999999999999E-3</v>
          </cell>
          <cell r="F932">
            <v>0</v>
          </cell>
          <cell r="G932">
            <v>0</v>
          </cell>
          <cell r="H932">
            <v>2</v>
          </cell>
          <cell r="I932">
            <v>2.4</v>
          </cell>
          <cell r="J932">
            <v>4</v>
          </cell>
        </row>
        <row r="933">
          <cell r="B933">
            <v>65674</v>
          </cell>
          <cell r="C933">
            <v>0.12</v>
          </cell>
          <cell r="D933">
            <v>7.17E-2</v>
          </cell>
          <cell r="E933">
            <v>4.2599999999999999E-2</v>
          </cell>
          <cell r="F933">
            <v>5.7000000000000002E-3</v>
          </cell>
          <cell r="G933">
            <v>0</v>
          </cell>
          <cell r="H933">
            <v>2</v>
          </cell>
          <cell r="I933">
            <v>2.4</v>
          </cell>
          <cell r="J933">
            <v>4</v>
          </cell>
        </row>
        <row r="934">
          <cell r="B934">
            <v>65618</v>
          </cell>
          <cell r="C934">
            <v>0.78900000000000003</v>
          </cell>
          <cell r="D934">
            <v>0.45839999999999997</v>
          </cell>
          <cell r="E934">
            <v>0.1077</v>
          </cell>
          <cell r="F934">
            <v>0.223</v>
          </cell>
          <cell r="G934">
            <v>0</v>
          </cell>
          <cell r="H934">
            <v>2</v>
          </cell>
          <cell r="I934">
            <v>2.4</v>
          </cell>
          <cell r="J934">
            <v>4</v>
          </cell>
        </row>
        <row r="935">
          <cell r="B935">
            <v>65663</v>
          </cell>
          <cell r="C935">
            <v>0.2306</v>
          </cell>
          <cell r="D935">
            <v>0.14480000000000001</v>
          </cell>
          <cell r="E935">
            <v>8.5800000000000001E-2</v>
          </cell>
          <cell r="F935">
            <v>0</v>
          </cell>
          <cell r="G935">
            <v>0</v>
          </cell>
          <cell r="H935">
            <v>2</v>
          </cell>
          <cell r="I935">
            <v>2.4</v>
          </cell>
          <cell r="J935">
            <v>4</v>
          </cell>
        </row>
        <row r="936">
          <cell r="B936">
            <v>65659</v>
          </cell>
          <cell r="C936">
            <v>0.3165</v>
          </cell>
          <cell r="D936">
            <v>0.30609999999999998</v>
          </cell>
          <cell r="E936">
            <v>1.04E-2</v>
          </cell>
          <cell r="F936">
            <v>0</v>
          </cell>
          <cell r="G936">
            <v>0</v>
          </cell>
          <cell r="H936">
            <v>2</v>
          </cell>
          <cell r="I936">
            <v>2.4</v>
          </cell>
          <cell r="J936">
            <v>4</v>
          </cell>
        </row>
        <row r="937">
          <cell r="B937">
            <v>67122</v>
          </cell>
          <cell r="C937">
            <v>0.28770000000000001</v>
          </cell>
          <cell r="D937">
            <v>0.2737</v>
          </cell>
          <cell r="E937">
            <v>8.8000000000000005E-3</v>
          </cell>
          <cell r="F937">
            <v>5.1999999999999998E-3</v>
          </cell>
          <cell r="G937">
            <v>0</v>
          </cell>
          <cell r="H937">
            <v>2</v>
          </cell>
          <cell r="I937">
            <v>2.4</v>
          </cell>
          <cell r="J937">
            <v>4</v>
          </cell>
        </row>
        <row r="938">
          <cell r="B938">
            <v>66148</v>
          </cell>
          <cell r="C938">
            <v>0.83499999999999996</v>
          </cell>
          <cell r="D938">
            <v>0.72529999999999994</v>
          </cell>
          <cell r="E938">
            <v>0.10440000000000001</v>
          </cell>
          <cell r="F938">
            <v>5.3E-3</v>
          </cell>
          <cell r="G938">
            <v>0</v>
          </cell>
          <cell r="I938">
            <v>2.4</v>
          </cell>
          <cell r="J938">
            <v>4</v>
          </cell>
        </row>
        <row r="939">
          <cell r="B939">
            <v>65280</v>
          </cell>
          <cell r="C939">
            <v>4.7869999999999999</v>
          </cell>
          <cell r="D939">
            <v>2.2764000000000002</v>
          </cell>
          <cell r="E939">
            <v>0.29260000000000003</v>
          </cell>
          <cell r="F939">
            <v>0.98560000000000003</v>
          </cell>
          <cell r="G939">
            <v>1.2326999999999999</v>
          </cell>
          <cell r="J939">
            <v>4</v>
          </cell>
        </row>
        <row r="941">
          <cell r="B941" t="str">
            <v>Evolução FEC Conjunto São Mateus</v>
          </cell>
        </row>
        <row r="942">
          <cell r="B942" t="str">
            <v>CONSUM</v>
          </cell>
          <cell r="C942" t="str">
            <v>TOTAL</v>
          </cell>
          <cell r="D942" t="str">
            <v>NPROG</v>
          </cell>
          <cell r="E942" t="str">
            <v>PROG</v>
          </cell>
          <cell r="F942" t="str">
            <v>SUBT INT</v>
          </cell>
          <cell r="G942" t="str">
            <v>SUBT EXT</v>
          </cell>
          <cell r="H942" t="str">
            <v>Padrão Mensal = 2,4</v>
          </cell>
          <cell r="I942" t="str">
            <v>Padrão Trimestral = 4,8</v>
          </cell>
          <cell r="J942" t="str">
            <v>Padrão Anual = 8</v>
          </cell>
        </row>
        <row r="943">
          <cell r="B943">
            <v>52277</v>
          </cell>
          <cell r="C943">
            <v>0.76829999999999998</v>
          </cell>
          <cell r="D943">
            <v>0.62990000000000002</v>
          </cell>
          <cell r="E943">
            <v>5.96E-2</v>
          </cell>
          <cell r="F943">
            <v>7.8799999999999995E-2</v>
          </cell>
          <cell r="G943">
            <v>0</v>
          </cell>
          <cell r="H943">
            <v>2.4</v>
          </cell>
          <cell r="I943">
            <v>4.8</v>
          </cell>
          <cell r="J943">
            <v>8</v>
          </cell>
        </row>
        <row r="944">
          <cell r="B944">
            <v>52277</v>
          </cell>
          <cell r="C944">
            <v>0.40949999999999998</v>
          </cell>
          <cell r="D944">
            <v>0.37059999999999998</v>
          </cell>
          <cell r="E944">
            <v>3.8899999999999997E-2</v>
          </cell>
          <cell r="F944">
            <v>0</v>
          </cell>
          <cell r="G944">
            <v>0</v>
          </cell>
          <cell r="H944">
            <v>2.4</v>
          </cell>
          <cell r="I944">
            <v>4.8</v>
          </cell>
          <cell r="J944">
            <v>8</v>
          </cell>
        </row>
        <row r="945">
          <cell r="B945">
            <v>52169</v>
          </cell>
          <cell r="C945">
            <v>0.86919999999999997</v>
          </cell>
          <cell r="D945">
            <v>0.3075</v>
          </cell>
          <cell r="E945">
            <v>3.8E-3</v>
          </cell>
          <cell r="F945">
            <v>0</v>
          </cell>
          <cell r="G945">
            <v>0.55789999999999995</v>
          </cell>
          <cell r="H945">
            <v>2.4</v>
          </cell>
          <cell r="I945">
            <v>4.8</v>
          </cell>
          <cell r="J945">
            <v>8</v>
          </cell>
        </row>
        <row r="946">
          <cell r="B946">
            <v>52241</v>
          </cell>
          <cell r="C946">
            <v>2.0466000000000002</v>
          </cell>
          <cell r="D946">
            <v>1.3083</v>
          </cell>
          <cell r="E946">
            <v>0.1024</v>
          </cell>
          <cell r="F946">
            <v>7.8899999999999998E-2</v>
          </cell>
          <cell r="G946">
            <v>0.55710000000000004</v>
          </cell>
          <cell r="H946">
            <v>2.4</v>
          </cell>
          <cell r="I946">
            <v>4.8</v>
          </cell>
          <cell r="J946">
            <v>8</v>
          </cell>
        </row>
        <row r="947">
          <cell r="B947">
            <v>52066</v>
          </cell>
          <cell r="C947">
            <v>0.30580000000000002</v>
          </cell>
          <cell r="D947">
            <v>0.29899999999999999</v>
          </cell>
          <cell r="E947">
            <v>6.7999999999999996E-3</v>
          </cell>
          <cell r="F947">
            <v>0</v>
          </cell>
          <cell r="G947">
            <v>0</v>
          </cell>
          <cell r="H947">
            <v>2.4</v>
          </cell>
          <cell r="I947">
            <v>4.8</v>
          </cell>
          <cell r="J947">
            <v>8</v>
          </cell>
        </row>
        <row r="948">
          <cell r="B948">
            <v>52060</v>
          </cell>
          <cell r="C948">
            <v>0.37319999999999998</v>
          </cell>
          <cell r="D948">
            <v>0.3629</v>
          </cell>
          <cell r="E948">
            <v>1.03E-2</v>
          </cell>
          <cell r="F948">
            <v>0</v>
          </cell>
          <cell r="G948">
            <v>0</v>
          </cell>
          <cell r="H948">
            <v>2.4</v>
          </cell>
          <cell r="I948">
            <v>4.8</v>
          </cell>
          <cell r="J948">
            <v>8</v>
          </cell>
        </row>
        <row r="949">
          <cell r="B949">
            <v>51998</v>
          </cell>
          <cell r="C949">
            <v>0.68340000000000001</v>
          </cell>
          <cell r="D949">
            <v>0.67020000000000002</v>
          </cell>
          <cell r="E949">
            <v>1.3299999999999999E-2</v>
          </cell>
          <cell r="F949">
            <v>0</v>
          </cell>
          <cell r="G949">
            <v>0</v>
          </cell>
          <cell r="H949">
            <v>2.4</v>
          </cell>
          <cell r="I949">
            <v>4.8</v>
          </cell>
          <cell r="J949">
            <v>8</v>
          </cell>
        </row>
        <row r="950">
          <cell r="B950">
            <v>52041</v>
          </cell>
          <cell r="C950">
            <v>1.3621000000000001</v>
          </cell>
          <cell r="D950">
            <v>1.3318000000000001</v>
          </cell>
          <cell r="E950">
            <v>3.04E-2</v>
          </cell>
          <cell r="F950">
            <v>0</v>
          </cell>
          <cell r="G950">
            <v>0</v>
          </cell>
          <cell r="H950">
            <v>2.4</v>
          </cell>
          <cell r="I950">
            <v>4.8</v>
          </cell>
          <cell r="J950">
            <v>8</v>
          </cell>
        </row>
        <row r="951">
          <cell r="B951">
            <v>52774</v>
          </cell>
          <cell r="C951">
            <v>0.66479999999999995</v>
          </cell>
          <cell r="D951">
            <v>0.65400000000000003</v>
          </cell>
          <cell r="E951">
            <v>1.0800000000000001E-2</v>
          </cell>
          <cell r="F951">
            <v>0</v>
          </cell>
          <cell r="G951">
            <v>0</v>
          </cell>
          <cell r="H951">
            <v>2.4</v>
          </cell>
          <cell r="I951">
            <v>4.8</v>
          </cell>
          <cell r="J951">
            <v>8</v>
          </cell>
        </row>
        <row r="952">
          <cell r="B952">
            <v>52750</v>
          </cell>
          <cell r="C952">
            <v>0.32919999999999999</v>
          </cell>
          <cell r="D952">
            <v>0.32250000000000001</v>
          </cell>
          <cell r="E952">
            <v>6.7000000000000002E-3</v>
          </cell>
          <cell r="F952">
            <v>0</v>
          </cell>
          <cell r="G952">
            <v>0</v>
          </cell>
          <cell r="H952">
            <v>2.4</v>
          </cell>
          <cell r="I952">
            <v>4.8</v>
          </cell>
          <cell r="J952">
            <v>8</v>
          </cell>
        </row>
        <row r="953">
          <cell r="B953">
            <v>52751</v>
          </cell>
          <cell r="C953">
            <v>0.38669999999999999</v>
          </cell>
          <cell r="D953">
            <v>0.32700000000000001</v>
          </cell>
          <cell r="E953">
            <v>5.9700000000000003E-2</v>
          </cell>
          <cell r="F953">
            <v>0</v>
          </cell>
          <cell r="G953">
            <v>0</v>
          </cell>
          <cell r="H953">
            <v>2.4</v>
          </cell>
          <cell r="I953">
            <v>4.8</v>
          </cell>
          <cell r="J953">
            <v>8</v>
          </cell>
        </row>
        <row r="954">
          <cell r="B954">
            <v>52758</v>
          </cell>
          <cell r="C954">
            <v>1.3808</v>
          </cell>
          <cell r="D954">
            <v>1.3036000000000001</v>
          </cell>
          <cell r="E954">
            <v>7.7200000000000005E-2</v>
          </cell>
          <cell r="F954">
            <v>0</v>
          </cell>
          <cell r="G954">
            <v>0</v>
          </cell>
          <cell r="H954">
            <v>2.4</v>
          </cell>
          <cell r="I954">
            <v>4.8</v>
          </cell>
          <cell r="J954">
            <v>8</v>
          </cell>
        </row>
        <row r="955">
          <cell r="B955">
            <v>52772</v>
          </cell>
          <cell r="C955">
            <v>0.4919</v>
          </cell>
          <cell r="D955">
            <v>0.24390000000000001</v>
          </cell>
          <cell r="E955">
            <v>0.248</v>
          </cell>
          <cell r="F955">
            <v>0</v>
          </cell>
          <cell r="G955">
            <v>0</v>
          </cell>
          <cell r="H955">
            <v>2.4</v>
          </cell>
          <cell r="I955">
            <v>4.8</v>
          </cell>
          <cell r="J955">
            <v>8</v>
          </cell>
        </row>
        <row r="956">
          <cell r="B956">
            <v>52772</v>
          </cell>
          <cell r="C956">
            <v>1.2692000000000001</v>
          </cell>
          <cell r="D956">
            <v>0.161</v>
          </cell>
          <cell r="E956">
            <v>8.2600000000000007E-2</v>
          </cell>
          <cell r="F956">
            <v>2.5499999999999998E-2</v>
          </cell>
          <cell r="G956">
            <v>1</v>
          </cell>
          <cell r="H956">
            <v>2.4</v>
          </cell>
          <cell r="I956">
            <v>4.8</v>
          </cell>
          <cell r="J956">
            <v>8</v>
          </cell>
        </row>
        <row r="957">
          <cell r="B957">
            <v>53440</v>
          </cell>
          <cell r="C957">
            <v>0.7238</v>
          </cell>
          <cell r="D957">
            <v>0.71799999999999997</v>
          </cell>
          <cell r="E957">
            <v>5.7000000000000002E-3</v>
          </cell>
          <cell r="F957">
            <v>0</v>
          </cell>
          <cell r="G957">
            <v>0</v>
          </cell>
          <cell r="H957">
            <v>2.4</v>
          </cell>
          <cell r="I957">
            <v>4.8</v>
          </cell>
          <cell r="J957">
            <v>8</v>
          </cell>
        </row>
        <row r="958">
          <cell r="B958">
            <v>52995</v>
          </cell>
          <cell r="C958">
            <v>2.4836</v>
          </cell>
          <cell r="D958">
            <v>1.1272</v>
          </cell>
          <cell r="E958">
            <v>0.33500000000000002</v>
          </cell>
          <cell r="F958">
            <v>2.5399999999999999E-2</v>
          </cell>
          <cell r="G958">
            <v>0.99580000000000002</v>
          </cell>
          <cell r="I958">
            <v>4.8</v>
          </cell>
          <cell r="J958">
            <v>8</v>
          </cell>
        </row>
        <row r="959">
          <cell r="B959">
            <v>52509</v>
          </cell>
          <cell r="C959">
            <v>7.28</v>
          </cell>
          <cell r="D959">
            <v>5.069</v>
          </cell>
          <cell r="E959">
            <v>0.54759999999999998</v>
          </cell>
          <cell r="F959">
            <v>0.1041</v>
          </cell>
          <cell r="G959">
            <v>1.5592999999999999</v>
          </cell>
          <cell r="J959">
            <v>8</v>
          </cell>
        </row>
        <row r="961">
          <cell r="B961" t="str">
            <v>Evolução FEC Conjunto São Miguel Paulista</v>
          </cell>
        </row>
        <row r="962">
          <cell r="B962" t="str">
            <v>CONSUM</v>
          </cell>
          <cell r="C962" t="str">
            <v>TOTAL</v>
          </cell>
          <cell r="D962" t="str">
            <v>NPROG</v>
          </cell>
          <cell r="E962" t="str">
            <v>PROG</v>
          </cell>
          <cell r="F962" t="str">
            <v>SUBT INT</v>
          </cell>
          <cell r="G962" t="str">
            <v>SUBT EXT</v>
          </cell>
          <cell r="H962" t="str">
            <v>Padrão Mensal = 3,3</v>
          </cell>
          <cell r="I962" t="str">
            <v>Padrão Trimestral = 6,6</v>
          </cell>
          <cell r="J962" t="str">
            <v>Padrão Anual = 11</v>
          </cell>
        </row>
        <row r="963">
          <cell r="B963">
            <v>88510</v>
          </cell>
          <cell r="C963">
            <v>0.67659999999999998</v>
          </cell>
          <cell r="D963">
            <v>0.66900000000000004</v>
          </cell>
          <cell r="E963">
            <v>7.4999999999999997E-3</v>
          </cell>
          <cell r="F963">
            <v>0</v>
          </cell>
          <cell r="G963">
            <v>0</v>
          </cell>
          <cell r="H963">
            <v>3.3</v>
          </cell>
          <cell r="I963">
            <v>6.6</v>
          </cell>
          <cell r="J963">
            <v>11</v>
          </cell>
        </row>
        <row r="964">
          <cell r="B964">
            <v>88479</v>
          </cell>
          <cell r="C964">
            <v>1.2695000000000001</v>
          </cell>
          <cell r="D964">
            <v>0.2475</v>
          </cell>
          <cell r="E964">
            <v>2.2100000000000002E-2</v>
          </cell>
          <cell r="F964">
            <v>0.37680000000000002</v>
          </cell>
          <cell r="G964">
            <v>0.62319999999999998</v>
          </cell>
          <cell r="H964">
            <v>3.3</v>
          </cell>
          <cell r="I964">
            <v>6.6</v>
          </cell>
          <cell r="J964">
            <v>11</v>
          </cell>
        </row>
        <row r="965">
          <cell r="B965">
            <v>88477</v>
          </cell>
          <cell r="C965">
            <v>8.5300000000000001E-2</v>
          </cell>
          <cell r="D965">
            <v>7.2999999999999995E-2</v>
          </cell>
          <cell r="E965">
            <v>1.23E-2</v>
          </cell>
          <cell r="F965">
            <v>0</v>
          </cell>
          <cell r="G965">
            <v>0</v>
          </cell>
          <cell r="H965">
            <v>3.3</v>
          </cell>
          <cell r="I965">
            <v>6.6</v>
          </cell>
          <cell r="J965">
            <v>11</v>
          </cell>
        </row>
        <row r="966">
          <cell r="B966">
            <v>88489</v>
          </cell>
          <cell r="C966">
            <v>2.0314000000000001</v>
          </cell>
          <cell r="D966">
            <v>0.98960000000000004</v>
          </cell>
          <cell r="E966">
            <v>4.19E-2</v>
          </cell>
          <cell r="F966">
            <v>0.37680000000000002</v>
          </cell>
          <cell r="G966">
            <v>0.62309999999999999</v>
          </cell>
          <cell r="H966">
            <v>3.3</v>
          </cell>
          <cell r="I966">
            <v>6.6</v>
          </cell>
          <cell r="J966">
            <v>11</v>
          </cell>
        </row>
        <row r="967">
          <cell r="B967">
            <v>88430</v>
          </cell>
          <cell r="C967">
            <v>0.78720000000000001</v>
          </cell>
          <cell r="D967">
            <v>0.42949999999999999</v>
          </cell>
          <cell r="E967">
            <v>4.19E-2</v>
          </cell>
          <cell r="F967">
            <v>0.31569999999999998</v>
          </cell>
          <cell r="G967">
            <v>0</v>
          </cell>
          <cell r="H967">
            <v>3.3</v>
          </cell>
          <cell r="I967">
            <v>6.6</v>
          </cell>
          <cell r="J967">
            <v>11</v>
          </cell>
        </row>
        <row r="968">
          <cell r="B968">
            <v>88469</v>
          </cell>
          <cell r="C968">
            <v>0.8992</v>
          </cell>
          <cell r="D968">
            <v>0.72529999999999994</v>
          </cell>
          <cell r="E968">
            <v>4.2799999999999998E-2</v>
          </cell>
          <cell r="F968">
            <v>0.13100000000000001</v>
          </cell>
          <cell r="G968">
            <v>0</v>
          </cell>
          <cell r="H968">
            <v>3.3</v>
          </cell>
          <cell r="I968">
            <v>6.6</v>
          </cell>
          <cell r="J968">
            <v>11</v>
          </cell>
        </row>
        <row r="969">
          <cell r="B969">
            <v>88440</v>
          </cell>
          <cell r="C969">
            <v>0.4032</v>
          </cell>
          <cell r="D969">
            <v>0.3795</v>
          </cell>
          <cell r="E969">
            <v>2.3800000000000002E-2</v>
          </cell>
          <cell r="F969">
            <v>0</v>
          </cell>
          <cell r="G969">
            <v>0</v>
          </cell>
          <cell r="H969">
            <v>3.3</v>
          </cell>
          <cell r="I969">
            <v>6.6</v>
          </cell>
          <cell r="J969">
            <v>11</v>
          </cell>
        </row>
        <row r="970">
          <cell r="B970">
            <v>88446</v>
          </cell>
          <cell r="C970">
            <v>2.0897000000000001</v>
          </cell>
          <cell r="D970">
            <v>1.5344</v>
          </cell>
          <cell r="E970">
            <v>0.1085</v>
          </cell>
          <cell r="F970">
            <v>0.44669999999999999</v>
          </cell>
          <cell r="G970">
            <v>0</v>
          </cell>
          <cell r="H970">
            <v>3.3</v>
          </cell>
          <cell r="I970">
            <v>6.6</v>
          </cell>
          <cell r="J970">
            <v>11</v>
          </cell>
        </row>
        <row r="971">
          <cell r="B971">
            <v>89692</v>
          </cell>
          <cell r="C971">
            <v>0.42</v>
          </cell>
          <cell r="D971">
            <v>0.34799999999999998</v>
          </cell>
          <cell r="E971">
            <v>7.2099999999999997E-2</v>
          </cell>
          <cell r="F971">
            <v>0</v>
          </cell>
          <cell r="G971">
            <v>0</v>
          </cell>
          <cell r="H971">
            <v>3.3</v>
          </cell>
          <cell r="I971">
            <v>6.6</v>
          </cell>
          <cell r="J971">
            <v>11</v>
          </cell>
        </row>
        <row r="972">
          <cell r="B972">
            <v>89729</v>
          </cell>
          <cell r="C972">
            <v>0.4199</v>
          </cell>
          <cell r="D972">
            <v>0.35510000000000003</v>
          </cell>
          <cell r="E972">
            <v>6.4799999999999996E-2</v>
          </cell>
          <cell r="F972">
            <v>0</v>
          </cell>
          <cell r="G972">
            <v>0</v>
          </cell>
          <cell r="H972">
            <v>3.3</v>
          </cell>
          <cell r="I972">
            <v>6.6</v>
          </cell>
          <cell r="J972">
            <v>11</v>
          </cell>
        </row>
        <row r="973">
          <cell r="B973">
            <v>89692</v>
          </cell>
          <cell r="C973">
            <v>0.40339999999999998</v>
          </cell>
          <cell r="D973">
            <v>0.33729999999999999</v>
          </cell>
          <cell r="E973">
            <v>6.6100000000000006E-2</v>
          </cell>
          <cell r="F973">
            <v>0</v>
          </cell>
          <cell r="G973">
            <v>0</v>
          </cell>
          <cell r="H973">
            <v>3.3</v>
          </cell>
          <cell r="I973">
            <v>6.6</v>
          </cell>
          <cell r="J973">
            <v>11</v>
          </cell>
        </row>
        <row r="974">
          <cell r="B974">
            <v>89704</v>
          </cell>
          <cell r="C974">
            <v>1.2433000000000001</v>
          </cell>
          <cell r="D974">
            <v>1.0404</v>
          </cell>
          <cell r="E974">
            <v>0.20300000000000001</v>
          </cell>
          <cell r="F974">
            <v>0</v>
          </cell>
          <cell r="G974">
            <v>0</v>
          </cell>
          <cell r="H974">
            <v>3.3</v>
          </cell>
          <cell r="I974">
            <v>6.6</v>
          </cell>
          <cell r="J974">
            <v>11</v>
          </cell>
        </row>
        <row r="975">
          <cell r="B975">
            <v>89758</v>
          </cell>
          <cell r="C975">
            <v>0.52539999999999998</v>
          </cell>
          <cell r="D975">
            <v>0.36280000000000001</v>
          </cell>
          <cell r="E975">
            <v>9.6299999999999997E-2</v>
          </cell>
          <cell r="F975">
            <v>6.6199999999999995E-2</v>
          </cell>
          <cell r="G975">
            <v>0</v>
          </cell>
          <cell r="H975">
            <v>3.3</v>
          </cell>
          <cell r="I975">
            <v>6.6</v>
          </cell>
          <cell r="J975">
            <v>11</v>
          </cell>
        </row>
        <row r="976">
          <cell r="B976">
            <v>89739</v>
          </cell>
          <cell r="C976">
            <v>0.36609999999999998</v>
          </cell>
          <cell r="D976">
            <v>0.33650000000000002</v>
          </cell>
          <cell r="E976">
            <v>2.9000000000000001E-2</v>
          </cell>
          <cell r="F976">
            <v>5.9999999999999995E-4</v>
          </cell>
          <cell r="G976">
            <v>0</v>
          </cell>
          <cell r="H976">
            <v>3.3</v>
          </cell>
          <cell r="I976">
            <v>6.6</v>
          </cell>
          <cell r="J976">
            <v>11</v>
          </cell>
        </row>
        <row r="977">
          <cell r="B977">
            <v>92285</v>
          </cell>
          <cell r="C977">
            <v>0.94879999999999998</v>
          </cell>
          <cell r="D977">
            <v>0.63980000000000004</v>
          </cell>
          <cell r="E977">
            <v>6.2899999999999998E-2</v>
          </cell>
          <cell r="F977">
            <v>0.24610000000000001</v>
          </cell>
          <cell r="G977">
            <v>0</v>
          </cell>
          <cell r="H977">
            <v>3.3</v>
          </cell>
          <cell r="I977">
            <v>6.6</v>
          </cell>
          <cell r="J977">
            <v>11</v>
          </cell>
        </row>
        <row r="978">
          <cell r="B978">
            <v>90594</v>
          </cell>
          <cell r="C978">
            <v>1.8496999999999999</v>
          </cell>
          <cell r="D978">
            <v>1.3445</v>
          </cell>
          <cell r="E978">
            <v>0.18820000000000001</v>
          </cell>
          <cell r="F978">
            <v>0.31690000000000002</v>
          </cell>
          <cell r="G978">
            <v>0</v>
          </cell>
          <cell r="I978">
            <v>6.6</v>
          </cell>
          <cell r="J978">
            <v>11</v>
          </cell>
        </row>
        <row r="979">
          <cell r="B979">
            <v>89308</v>
          </cell>
          <cell r="C979">
            <v>7.2073999999999998</v>
          </cell>
          <cell r="D979">
            <v>4.9089999999999998</v>
          </cell>
          <cell r="E979">
            <v>0.54379999999999995</v>
          </cell>
          <cell r="F979">
            <v>1.1371</v>
          </cell>
          <cell r="G979">
            <v>0.61739999999999995</v>
          </cell>
          <cell r="J979">
            <v>11</v>
          </cell>
        </row>
        <row r="981">
          <cell r="B981" t="str">
            <v>Evolução FEC Conjunto São Paulo - Centro</v>
          </cell>
        </row>
        <row r="982">
          <cell r="B982" t="str">
            <v>CONSUM</v>
          </cell>
          <cell r="C982" t="str">
            <v>TOTAL</v>
          </cell>
          <cell r="D982" t="str">
            <v>NPROG</v>
          </cell>
          <cell r="E982" t="str">
            <v>PROG</v>
          </cell>
          <cell r="F982" t="str">
            <v>SUBT INT</v>
          </cell>
          <cell r="G982" t="str">
            <v>SUBT EXT</v>
          </cell>
          <cell r="H982" t="str">
            <v>Padrão Mensal = 2</v>
          </cell>
          <cell r="I982" t="str">
            <v>Padrão Trimestral = 3,6</v>
          </cell>
          <cell r="J982" t="str">
            <v>Padrão Anual = 6</v>
          </cell>
        </row>
        <row r="983">
          <cell r="B983">
            <v>103200</v>
          </cell>
          <cell r="C983">
            <v>0.34279999999999999</v>
          </cell>
          <cell r="D983">
            <v>0.2858</v>
          </cell>
          <cell r="E983">
            <v>5.7000000000000002E-2</v>
          </cell>
          <cell r="F983">
            <v>0</v>
          </cell>
          <cell r="G983">
            <v>0</v>
          </cell>
          <cell r="H983">
            <v>2</v>
          </cell>
          <cell r="I983">
            <v>3.6</v>
          </cell>
          <cell r="J983">
            <v>6</v>
          </cell>
        </row>
        <row r="984">
          <cell r="B984">
            <v>103245</v>
          </cell>
          <cell r="C984">
            <v>0.36309999999999998</v>
          </cell>
          <cell r="D984">
            <v>0.30740000000000001</v>
          </cell>
          <cell r="E984">
            <v>5.0099999999999999E-2</v>
          </cell>
          <cell r="F984">
            <v>5.5999999999999999E-3</v>
          </cell>
          <cell r="G984">
            <v>0</v>
          </cell>
          <cell r="H984">
            <v>2</v>
          </cell>
          <cell r="I984">
            <v>3.6</v>
          </cell>
          <cell r="J984">
            <v>6</v>
          </cell>
        </row>
        <row r="985">
          <cell r="B985">
            <v>103246</v>
          </cell>
          <cell r="C985">
            <v>0.81159999999999999</v>
          </cell>
          <cell r="D985">
            <v>0.29970000000000002</v>
          </cell>
          <cell r="E985">
            <v>0.18509999999999999</v>
          </cell>
          <cell r="F985">
            <v>0.2097</v>
          </cell>
          <cell r="G985">
            <v>0.1171</v>
          </cell>
          <cell r="H985">
            <v>2</v>
          </cell>
          <cell r="I985">
            <v>3.6</v>
          </cell>
          <cell r="J985">
            <v>6</v>
          </cell>
        </row>
        <row r="986">
          <cell r="B986">
            <v>103230</v>
          </cell>
          <cell r="C986">
            <v>1.5176000000000001</v>
          </cell>
          <cell r="D986">
            <v>0.89290000000000003</v>
          </cell>
          <cell r="E986">
            <v>0.29220000000000002</v>
          </cell>
          <cell r="F986">
            <v>0.21529999999999999</v>
          </cell>
          <cell r="G986">
            <v>0.1171</v>
          </cell>
          <cell r="H986">
            <v>2</v>
          </cell>
          <cell r="I986">
            <v>3.6</v>
          </cell>
          <cell r="J986">
            <v>6</v>
          </cell>
        </row>
        <row r="987">
          <cell r="B987">
            <v>103255</v>
          </cell>
          <cell r="C987">
            <v>0.75670000000000004</v>
          </cell>
          <cell r="D987">
            <v>0.19489999999999999</v>
          </cell>
          <cell r="E987">
            <v>0.28639999999999999</v>
          </cell>
          <cell r="F987">
            <v>0.14349999999999999</v>
          </cell>
          <cell r="G987">
            <v>0.13189999999999999</v>
          </cell>
          <cell r="H987">
            <v>2</v>
          </cell>
          <cell r="I987">
            <v>3.6</v>
          </cell>
          <cell r="J987">
            <v>6</v>
          </cell>
        </row>
        <row r="988">
          <cell r="B988">
            <v>103182</v>
          </cell>
          <cell r="C988">
            <v>0.67859999999999998</v>
          </cell>
          <cell r="D988">
            <v>0.28189999999999998</v>
          </cell>
          <cell r="E988">
            <v>8.9999999999999993E-3</v>
          </cell>
          <cell r="F988">
            <v>0.1903</v>
          </cell>
          <cell r="G988">
            <v>0.19739999999999999</v>
          </cell>
          <cell r="H988">
            <v>2</v>
          </cell>
          <cell r="I988">
            <v>3.6</v>
          </cell>
          <cell r="J988">
            <v>6</v>
          </cell>
        </row>
        <row r="989">
          <cell r="B989">
            <v>102840</v>
          </cell>
          <cell r="C989">
            <v>0.1042</v>
          </cell>
          <cell r="D989">
            <v>9.0200000000000002E-2</v>
          </cell>
          <cell r="E989">
            <v>1.4E-2</v>
          </cell>
          <cell r="F989">
            <v>0</v>
          </cell>
          <cell r="G989">
            <v>0</v>
          </cell>
          <cell r="H989">
            <v>2</v>
          </cell>
          <cell r="I989">
            <v>3.6</v>
          </cell>
          <cell r="J989">
            <v>6</v>
          </cell>
        </row>
        <row r="990">
          <cell r="B990">
            <v>103092</v>
          </cell>
          <cell r="C990">
            <v>1.5409999999999999</v>
          </cell>
          <cell r="D990">
            <v>0.56730000000000003</v>
          </cell>
          <cell r="E990">
            <v>0.30980000000000002</v>
          </cell>
          <cell r="F990">
            <v>0.3342</v>
          </cell>
          <cell r="G990">
            <v>0.32969999999999999</v>
          </cell>
          <cell r="H990">
            <v>2</v>
          </cell>
          <cell r="I990">
            <v>3.6</v>
          </cell>
          <cell r="J990">
            <v>6</v>
          </cell>
        </row>
        <row r="991">
          <cell r="B991">
            <v>104116</v>
          </cell>
          <cell r="C991">
            <v>0.127</v>
          </cell>
          <cell r="D991">
            <v>0.1018</v>
          </cell>
          <cell r="E991">
            <v>2.52E-2</v>
          </cell>
          <cell r="F991">
            <v>0</v>
          </cell>
          <cell r="G991">
            <v>0</v>
          </cell>
          <cell r="H991">
            <v>2</v>
          </cell>
          <cell r="I991">
            <v>3.6</v>
          </cell>
          <cell r="J991">
            <v>6</v>
          </cell>
        </row>
        <row r="992">
          <cell r="B992">
            <v>104117</v>
          </cell>
          <cell r="C992">
            <v>0.2394</v>
          </cell>
          <cell r="D992">
            <v>0.1686</v>
          </cell>
          <cell r="E992">
            <v>1.7500000000000002E-2</v>
          </cell>
          <cell r="F992">
            <v>5.33E-2</v>
          </cell>
          <cell r="G992">
            <v>0</v>
          </cell>
          <cell r="H992">
            <v>2</v>
          </cell>
          <cell r="I992">
            <v>3.6</v>
          </cell>
          <cell r="J992">
            <v>6</v>
          </cell>
        </row>
        <row r="993">
          <cell r="B993">
            <v>104070</v>
          </cell>
          <cell r="C993">
            <v>0.42430000000000001</v>
          </cell>
          <cell r="D993">
            <v>0.31819999999999998</v>
          </cell>
          <cell r="E993">
            <v>3.5000000000000003E-2</v>
          </cell>
          <cell r="F993">
            <v>7.1099999999999997E-2</v>
          </cell>
          <cell r="G993">
            <v>0</v>
          </cell>
          <cell r="H993">
            <v>2</v>
          </cell>
          <cell r="I993">
            <v>3.6</v>
          </cell>
          <cell r="J993">
            <v>6</v>
          </cell>
        </row>
        <row r="994">
          <cell r="B994">
            <v>104101</v>
          </cell>
          <cell r="C994">
            <v>0.79059999999999997</v>
          </cell>
          <cell r="D994">
            <v>0.58850000000000002</v>
          </cell>
          <cell r="E994">
            <v>7.7700000000000005E-2</v>
          </cell>
          <cell r="F994">
            <v>0.1244</v>
          </cell>
          <cell r="G994">
            <v>0</v>
          </cell>
          <cell r="H994">
            <v>2</v>
          </cell>
          <cell r="I994">
            <v>3.6</v>
          </cell>
          <cell r="J994">
            <v>6</v>
          </cell>
        </row>
        <row r="995">
          <cell r="B995">
            <v>104093</v>
          </cell>
          <cell r="C995">
            <v>0.60260000000000002</v>
          </cell>
          <cell r="D995">
            <v>0.17050000000000001</v>
          </cell>
          <cell r="E995">
            <v>0.15670000000000001</v>
          </cell>
          <cell r="F995">
            <v>4.0000000000000002E-4</v>
          </cell>
          <cell r="G995">
            <v>0.27510000000000001</v>
          </cell>
          <cell r="H995">
            <v>2</v>
          </cell>
          <cell r="I995">
            <v>3.6</v>
          </cell>
          <cell r="J995">
            <v>6</v>
          </cell>
        </row>
        <row r="996">
          <cell r="B996">
            <v>104178</v>
          </cell>
          <cell r="C996">
            <v>0.44890000000000002</v>
          </cell>
          <cell r="D996">
            <v>0.33950000000000002</v>
          </cell>
          <cell r="E996">
            <v>4.0000000000000001E-3</v>
          </cell>
          <cell r="F996">
            <v>0.10539999999999999</v>
          </cell>
          <cell r="G996">
            <v>0</v>
          </cell>
          <cell r="H996">
            <v>2</v>
          </cell>
          <cell r="I996">
            <v>3.6</v>
          </cell>
          <cell r="J996">
            <v>6</v>
          </cell>
        </row>
        <row r="997">
          <cell r="B997">
            <v>104902</v>
          </cell>
          <cell r="C997">
            <v>0.49819999999999998</v>
          </cell>
          <cell r="D997">
            <v>0.1585</v>
          </cell>
          <cell r="E997">
            <v>2.1000000000000001E-2</v>
          </cell>
          <cell r="F997">
            <v>4.4400000000000002E-2</v>
          </cell>
          <cell r="G997">
            <v>0.27429999999999999</v>
          </cell>
          <cell r="H997">
            <v>2</v>
          </cell>
          <cell r="I997">
            <v>3.6</v>
          </cell>
          <cell r="J997">
            <v>6</v>
          </cell>
        </row>
        <row r="998">
          <cell r="B998">
            <v>104391</v>
          </cell>
          <cell r="C998">
            <v>1.5495000000000001</v>
          </cell>
          <cell r="D998">
            <v>0.66810000000000003</v>
          </cell>
          <cell r="E998">
            <v>0.18129999999999999</v>
          </cell>
          <cell r="F998">
            <v>0.1502</v>
          </cell>
          <cell r="G998">
            <v>0.55000000000000004</v>
          </cell>
          <cell r="I998">
            <v>3.6</v>
          </cell>
          <cell r="J998">
            <v>6</v>
          </cell>
        </row>
        <row r="999">
          <cell r="B999">
            <v>103704</v>
          </cell>
          <cell r="C999">
            <v>5.3959999999999999</v>
          </cell>
          <cell r="D999">
            <v>2.7161</v>
          </cell>
          <cell r="E999">
            <v>0.85940000000000005</v>
          </cell>
          <cell r="F999">
            <v>0.8226</v>
          </cell>
          <cell r="G999">
            <v>0.99790000000000001</v>
          </cell>
          <cell r="J999">
            <v>6</v>
          </cell>
        </row>
        <row r="1001">
          <cell r="B1001" t="str">
            <v>Evolução FEC Conjunto São Paulo Represa Sul</v>
          </cell>
        </row>
        <row r="1002">
          <cell r="B1002" t="str">
            <v>CONSUM</v>
          </cell>
          <cell r="C1002" t="str">
            <v>TOTAL</v>
          </cell>
          <cell r="D1002" t="str">
            <v>NPROG</v>
          </cell>
          <cell r="E1002" t="str">
            <v>PROG</v>
          </cell>
          <cell r="F1002" t="str">
            <v>SUBT INT</v>
          </cell>
          <cell r="G1002" t="str">
            <v>SUBT EXT</v>
          </cell>
          <cell r="H1002" t="str">
            <v>Padrão Mensal = 7,5</v>
          </cell>
          <cell r="I1002" t="str">
            <v>Padrão Trimestral = 15</v>
          </cell>
          <cell r="J1002" t="str">
            <v>Padrão Anual = 25</v>
          </cell>
        </row>
        <row r="1003">
          <cell r="B1003">
            <v>1408</v>
          </cell>
          <cell r="C1003">
            <v>1.4489000000000001</v>
          </cell>
          <cell r="D1003">
            <v>1.4489000000000001</v>
          </cell>
          <cell r="E1003">
            <v>0</v>
          </cell>
          <cell r="F1003">
            <v>0</v>
          </cell>
          <cell r="G1003">
            <v>0</v>
          </cell>
          <cell r="H1003">
            <v>7.5</v>
          </cell>
          <cell r="I1003">
            <v>15</v>
          </cell>
          <cell r="J1003">
            <v>25</v>
          </cell>
        </row>
        <row r="1004">
          <cell r="B1004">
            <v>1408</v>
          </cell>
          <cell r="C1004">
            <v>3.0390999999999999</v>
          </cell>
          <cell r="D1004">
            <v>2.9851000000000001</v>
          </cell>
          <cell r="E1004">
            <v>0</v>
          </cell>
          <cell r="F1004">
            <v>5.3999999999999999E-2</v>
          </cell>
          <cell r="G1004">
            <v>0</v>
          </cell>
          <cell r="H1004">
            <v>7.5</v>
          </cell>
          <cell r="I1004">
            <v>15</v>
          </cell>
          <cell r="J1004">
            <v>25</v>
          </cell>
        </row>
        <row r="1005">
          <cell r="B1005">
            <v>1408</v>
          </cell>
          <cell r="C1005">
            <v>0.92120000000000002</v>
          </cell>
          <cell r="D1005">
            <v>0.83660000000000001</v>
          </cell>
          <cell r="E1005">
            <v>0</v>
          </cell>
          <cell r="F1005">
            <v>8.4500000000000006E-2</v>
          </cell>
          <cell r="G1005">
            <v>0</v>
          </cell>
          <cell r="H1005">
            <v>7.5</v>
          </cell>
          <cell r="I1005">
            <v>15</v>
          </cell>
          <cell r="J1005">
            <v>25</v>
          </cell>
        </row>
        <row r="1006">
          <cell r="B1006">
            <v>1408</v>
          </cell>
          <cell r="C1006">
            <v>5.4092000000000002</v>
          </cell>
          <cell r="D1006">
            <v>5.2706</v>
          </cell>
          <cell r="E1006">
            <v>0</v>
          </cell>
          <cell r="F1006">
            <v>0.13850000000000001</v>
          </cell>
          <cell r="G1006">
            <v>0</v>
          </cell>
          <cell r="H1006">
            <v>7.5</v>
          </cell>
          <cell r="I1006">
            <v>15</v>
          </cell>
          <cell r="J1006">
            <v>25</v>
          </cell>
        </row>
        <row r="1007">
          <cell r="B1007">
            <v>1408</v>
          </cell>
          <cell r="C1007">
            <v>0.43680000000000002</v>
          </cell>
          <cell r="D1007">
            <v>0.25069999999999998</v>
          </cell>
          <cell r="E1007">
            <v>0.18609999999999999</v>
          </cell>
          <cell r="F1007">
            <v>0</v>
          </cell>
          <cell r="G1007">
            <v>0</v>
          </cell>
          <cell r="H1007">
            <v>7.5</v>
          </cell>
          <cell r="I1007">
            <v>15</v>
          </cell>
          <cell r="J1007">
            <v>25</v>
          </cell>
        </row>
        <row r="1008">
          <cell r="B1008">
            <v>1408</v>
          </cell>
          <cell r="C1008">
            <v>0.30680000000000002</v>
          </cell>
          <cell r="D1008">
            <v>0.30680000000000002</v>
          </cell>
          <cell r="E1008">
            <v>0</v>
          </cell>
          <cell r="F1008">
            <v>0</v>
          </cell>
          <cell r="G1008">
            <v>0</v>
          </cell>
          <cell r="H1008">
            <v>7.5</v>
          </cell>
          <cell r="I1008">
            <v>15</v>
          </cell>
          <cell r="J1008">
            <v>25</v>
          </cell>
        </row>
        <row r="1009">
          <cell r="B1009">
            <v>1408</v>
          </cell>
          <cell r="C1009">
            <v>1.5334000000000001</v>
          </cell>
          <cell r="D1009">
            <v>1.5334000000000001</v>
          </cell>
          <cell r="E1009">
            <v>0</v>
          </cell>
          <cell r="F1009">
            <v>0</v>
          </cell>
          <cell r="G1009">
            <v>0</v>
          </cell>
          <cell r="H1009">
            <v>7.5</v>
          </cell>
          <cell r="I1009">
            <v>15</v>
          </cell>
          <cell r="J1009">
            <v>25</v>
          </cell>
        </row>
        <row r="1010">
          <cell r="B1010">
            <v>1408</v>
          </cell>
          <cell r="C1010">
            <v>2.2770000000000001</v>
          </cell>
          <cell r="D1010">
            <v>2.0909</v>
          </cell>
          <cell r="E1010">
            <v>0.18609999999999999</v>
          </cell>
          <cell r="F1010">
            <v>0</v>
          </cell>
          <cell r="G1010">
            <v>0</v>
          </cell>
          <cell r="H1010">
            <v>7.5</v>
          </cell>
          <cell r="I1010">
            <v>15</v>
          </cell>
          <cell r="J1010">
            <v>25</v>
          </cell>
        </row>
        <row r="1011">
          <cell r="B1011">
            <v>1408</v>
          </cell>
          <cell r="C1011">
            <v>0.81679999999999997</v>
          </cell>
          <cell r="D1011">
            <v>0.81679999999999997</v>
          </cell>
          <cell r="E1011">
            <v>0</v>
          </cell>
          <cell r="F1011">
            <v>0</v>
          </cell>
          <cell r="G1011">
            <v>0</v>
          </cell>
          <cell r="H1011">
            <v>7.5</v>
          </cell>
          <cell r="I1011">
            <v>15</v>
          </cell>
          <cell r="J1011">
            <v>25</v>
          </cell>
        </row>
        <row r="1012">
          <cell r="B1012">
            <v>1408</v>
          </cell>
          <cell r="C1012">
            <v>0.81320000000000003</v>
          </cell>
          <cell r="D1012">
            <v>0.81320000000000003</v>
          </cell>
          <cell r="E1012">
            <v>0</v>
          </cell>
          <cell r="F1012">
            <v>0</v>
          </cell>
          <cell r="G1012">
            <v>0</v>
          </cell>
          <cell r="H1012">
            <v>7.5</v>
          </cell>
          <cell r="I1012">
            <v>15</v>
          </cell>
          <cell r="J1012">
            <v>25</v>
          </cell>
        </row>
        <row r="1013">
          <cell r="B1013">
            <v>1408</v>
          </cell>
          <cell r="C1013">
            <v>0.22800000000000001</v>
          </cell>
          <cell r="D1013">
            <v>0.22090000000000001</v>
          </cell>
          <cell r="E1013">
            <v>7.1000000000000004E-3</v>
          </cell>
          <cell r="F1013">
            <v>0</v>
          </cell>
          <cell r="G1013">
            <v>0</v>
          </cell>
          <cell r="H1013">
            <v>7.5</v>
          </cell>
          <cell r="I1013">
            <v>15</v>
          </cell>
          <cell r="J1013">
            <v>25</v>
          </cell>
        </row>
        <row r="1014">
          <cell r="B1014">
            <v>1408</v>
          </cell>
          <cell r="C1014">
            <v>1.8580000000000001</v>
          </cell>
          <cell r="D1014">
            <v>1.8509</v>
          </cell>
          <cell r="E1014">
            <v>7.1000000000000004E-3</v>
          </cell>
          <cell r="F1014">
            <v>0</v>
          </cell>
          <cell r="G1014">
            <v>0</v>
          </cell>
          <cell r="H1014">
            <v>7.5</v>
          </cell>
          <cell r="I1014">
            <v>15</v>
          </cell>
          <cell r="J1014">
            <v>25</v>
          </cell>
        </row>
        <row r="1015">
          <cell r="B1015">
            <v>1408</v>
          </cell>
          <cell r="C1015">
            <v>0.78480000000000005</v>
          </cell>
          <cell r="D1015">
            <v>0.78480000000000005</v>
          </cell>
          <cell r="E1015">
            <v>0</v>
          </cell>
          <cell r="F1015">
            <v>0</v>
          </cell>
          <cell r="G1015">
            <v>0</v>
          </cell>
          <cell r="H1015">
            <v>7.5</v>
          </cell>
          <cell r="I1015">
            <v>15</v>
          </cell>
          <cell r="J1015">
            <v>25</v>
          </cell>
        </row>
        <row r="1016">
          <cell r="B1016">
            <v>1408</v>
          </cell>
          <cell r="C1016">
            <v>2.1996000000000002</v>
          </cell>
          <cell r="D1016">
            <v>2.1320999999999999</v>
          </cell>
          <cell r="E1016">
            <v>0</v>
          </cell>
          <cell r="F1016">
            <v>6.7500000000000004E-2</v>
          </cell>
          <cell r="G1016">
            <v>0</v>
          </cell>
          <cell r="H1016">
            <v>7.5</v>
          </cell>
          <cell r="I1016">
            <v>15</v>
          </cell>
          <cell r="J1016">
            <v>25</v>
          </cell>
        </row>
        <row r="1017">
          <cell r="B1017">
            <v>1408</v>
          </cell>
          <cell r="C1017">
            <v>2.3068</v>
          </cell>
          <cell r="D1017">
            <v>1.9716</v>
          </cell>
          <cell r="E1017">
            <v>0.1158</v>
          </cell>
          <cell r="F1017">
            <v>0.152</v>
          </cell>
          <cell r="G1017">
            <v>6.7500000000000004E-2</v>
          </cell>
          <cell r="H1017">
            <v>7.5</v>
          </cell>
          <cell r="I1017">
            <v>15</v>
          </cell>
          <cell r="J1017">
            <v>25</v>
          </cell>
        </row>
        <row r="1018">
          <cell r="B1018">
            <v>1408</v>
          </cell>
          <cell r="C1018">
            <v>5.2911999999999999</v>
          </cell>
          <cell r="D1018">
            <v>4.8884999999999996</v>
          </cell>
          <cell r="E1018">
            <v>0.1158</v>
          </cell>
          <cell r="F1018">
            <v>0.2195</v>
          </cell>
          <cell r="G1018">
            <v>6.7500000000000004E-2</v>
          </cell>
          <cell r="I1018">
            <v>15</v>
          </cell>
          <cell r="J1018">
            <v>25</v>
          </cell>
        </row>
        <row r="1019">
          <cell r="B1019">
            <v>1408</v>
          </cell>
          <cell r="C1019">
            <v>14.8354</v>
          </cell>
          <cell r="D1019">
            <v>14.100899999999999</v>
          </cell>
          <cell r="E1019">
            <v>0.309</v>
          </cell>
          <cell r="F1019">
            <v>0.35799999999999998</v>
          </cell>
          <cell r="G1019">
            <v>6.7500000000000004E-2</v>
          </cell>
          <cell r="J1019">
            <v>25</v>
          </cell>
        </row>
        <row r="1021">
          <cell r="B1021" t="str">
            <v>Evolução FEC Conjunto Sapopemba</v>
          </cell>
        </row>
        <row r="1022">
          <cell r="B1022" t="str">
            <v>CONSUM</v>
          </cell>
          <cell r="C1022" t="str">
            <v>TOTAL</v>
          </cell>
          <cell r="D1022" t="str">
            <v>NPROG</v>
          </cell>
          <cell r="E1022" t="str">
            <v>PROG</v>
          </cell>
          <cell r="F1022" t="str">
            <v>SUBT INT</v>
          </cell>
          <cell r="G1022" t="str">
            <v>SUBT EXT</v>
          </cell>
          <cell r="H1022" t="str">
            <v>Padrão Mensal = 2,4</v>
          </cell>
          <cell r="I1022" t="str">
            <v>Padrão Trimestral = 4,8</v>
          </cell>
          <cell r="J1022" t="str">
            <v>Padrão Anual = 8</v>
          </cell>
        </row>
        <row r="1023">
          <cell r="B1023">
            <v>96542</v>
          </cell>
          <cell r="C1023">
            <v>0.77380000000000004</v>
          </cell>
          <cell r="D1023">
            <v>0.7147</v>
          </cell>
          <cell r="E1023">
            <v>2.29E-2</v>
          </cell>
          <cell r="F1023">
            <v>3.6200000000000003E-2</v>
          </cell>
          <cell r="G1023">
            <v>0</v>
          </cell>
          <cell r="H1023">
            <v>2.4</v>
          </cell>
          <cell r="I1023">
            <v>4.8</v>
          </cell>
          <cell r="J1023">
            <v>8</v>
          </cell>
        </row>
        <row r="1024">
          <cell r="B1024">
            <v>96542</v>
          </cell>
          <cell r="C1024">
            <v>0.38169999999999998</v>
          </cell>
          <cell r="D1024">
            <v>0.32619999999999999</v>
          </cell>
          <cell r="E1024">
            <v>5.5500000000000001E-2</v>
          </cell>
          <cell r="F1024">
            <v>0</v>
          </cell>
          <cell r="G1024">
            <v>0</v>
          </cell>
          <cell r="H1024">
            <v>2.4</v>
          </cell>
          <cell r="I1024">
            <v>4.8</v>
          </cell>
          <cell r="J1024">
            <v>8</v>
          </cell>
        </row>
        <row r="1025">
          <cell r="B1025">
            <v>96305</v>
          </cell>
          <cell r="C1025">
            <v>0.29020000000000001</v>
          </cell>
          <cell r="D1025">
            <v>0.15859999999999999</v>
          </cell>
          <cell r="E1025">
            <v>2.1499999999999998E-2</v>
          </cell>
          <cell r="F1025">
            <v>0</v>
          </cell>
          <cell r="G1025">
            <v>0.1101</v>
          </cell>
          <cell r="H1025">
            <v>2.4</v>
          </cell>
          <cell r="I1025">
            <v>4.8</v>
          </cell>
          <cell r="J1025">
            <v>8</v>
          </cell>
        </row>
        <row r="1026">
          <cell r="B1026">
            <v>96463</v>
          </cell>
          <cell r="C1026">
            <v>1.4461999999999999</v>
          </cell>
          <cell r="D1026">
            <v>1.2000999999999999</v>
          </cell>
          <cell r="E1026">
            <v>9.9900000000000003E-2</v>
          </cell>
          <cell r="F1026">
            <v>3.6200000000000003E-2</v>
          </cell>
          <cell r="G1026">
            <v>0.1099</v>
          </cell>
          <cell r="H1026">
            <v>2.4</v>
          </cell>
          <cell r="I1026">
            <v>4.8</v>
          </cell>
          <cell r="J1026">
            <v>8</v>
          </cell>
        </row>
        <row r="1027">
          <cell r="B1027">
            <v>96292</v>
          </cell>
          <cell r="C1027">
            <v>0.222</v>
          </cell>
          <cell r="D1027">
            <v>0.12130000000000001</v>
          </cell>
          <cell r="E1027">
            <v>5.7999999999999996E-3</v>
          </cell>
          <cell r="F1027">
            <v>0</v>
          </cell>
          <cell r="G1027">
            <v>9.4899999999999998E-2</v>
          </cell>
          <cell r="H1027">
            <v>2.4</v>
          </cell>
          <cell r="I1027">
            <v>4.8</v>
          </cell>
          <cell r="J1027">
            <v>8</v>
          </cell>
        </row>
        <row r="1028">
          <cell r="B1028">
            <v>96289</v>
          </cell>
          <cell r="C1028">
            <v>0.53269999999999995</v>
          </cell>
          <cell r="D1028">
            <v>0.32250000000000001</v>
          </cell>
          <cell r="E1028">
            <v>6.0000000000000001E-3</v>
          </cell>
          <cell r="F1028">
            <v>0.10929999999999999</v>
          </cell>
          <cell r="G1028">
            <v>9.4899999999999998E-2</v>
          </cell>
          <cell r="H1028">
            <v>2.4</v>
          </cell>
          <cell r="I1028">
            <v>4.8</v>
          </cell>
          <cell r="J1028">
            <v>8</v>
          </cell>
        </row>
        <row r="1029">
          <cell r="B1029">
            <v>96262</v>
          </cell>
          <cell r="C1029">
            <v>0.35520000000000002</v>
          </cell>
          <cell r="D1029">
            <v>0.34420000000000001</v>
          </cell>
          <cell r="E1029">
            <v>1.0999999999999999E-2</v>
          </cell>
          <cell r="F1029">
            <v>0</v>
          </cell>
          <cell r="G1029">
            <v>0</v>
          </cell>
          <cell r="H1029">
            <v>2.4</v>
          </cell>
          <cell r="I1029">
            <v>4.8</v>
          </cell>
          <cell r="J1029">
            <v>8</v>
          </cell>
        </row>
        <row r="1030">
          <cell r="B1030">
            <v>96281</v>
          </cell>
          <cell r="C1030">
            <v>1.1099000000000001</v>
          </cell>
          <cell r="D1030">
            <v>0.78800000000000003</v>
          </cell>
          <cell r="E1030">
            <v>2.2800000000000001E-2</v>
          </cell>
          <cell r="F1030">
            <v>0.10929999999999999</v>
          </cell>
          <cell r="G1030">
            <v>0.1898</v>
          </cell>
          <cell r="H1030">
            <v>2.4</v>
          </cell>
          <cell r="I1030">
            <v>4.8</v>
          </cell>
          <cell r="J1030">
            <v>8</v>
          </cell>
        </row>
        <row r="1031">
          <cell r="B1031">
            <v>97482</v>
          </cell>
          <cell r="C1031">
            <v>0.3463</v>
          </cell>
          <cell r="D1031">
            <v>0.30330000000000001</v>
          </cell>
          <cell r="E1031">
            <v>4.2999999999999997E-2</v>
          </cell>
          <cell r="F1031">
            <v>0</v>
          </cell>
          <cell r="G1031">
            <v>0</v>
          </cell>
          <cell r="H1031">
            <v>2.4</v>
          </cell>
          <cell r="I1031">
            <v>4.8</v>
          </cell>
          <cell r="J1031">
            <v>8</v>
          </cell>
        </row>
        <row r="1032">
          <cell r="B1032">
            <v>97530</v>
          </cell>
          <cell r="C1032">
            <v>0.31280000000000002</v>
          </cell>
          <cell r="D1032">
            <v>0.2752</v>
          </cell>
          <cell r="E1032">
            <v>3.7699999999999997E-2</v>
          </cell>
          <cell r="F1032">
            <v>0</v>
          </cell>
          <cell r="G1032">
            <v>0</v>
          </cell>
          <cell r="H1032">
            <v>2.4</v>
          </cell>
          <cell r="I1032">
            <v>4.8</v>
          </cell>
          <cell r="J1032">
            <v>8</v>
          </cell>
        </row>
        <row r="1033">
          <cell r="B1033">
            <v>97529</v>
          </cell>
          <cell r="C1033">
            <v>0.43890000000000001</v>
          </cell>
          <cell r="D1033">
            <v>0.38579999999999998</v>
          </cell>
          <cell r="E1033">
            <v>5.3100000000000001E-2</v>
          </cell>
          <cell r="F1033">
            <v>0</v>
          </cell>
          <cell r="G1033">
            <v>0</v>
          </cell>
          <cell r="H1033">
            <v>2.4</v>
          </cell>
          <cell r="I1033">
            <v>4.8</v>
          </cell>
          <cell r="J1033">
            <v>8</v>
          </cell>
        </row>
        <row r="1034">
          <cell r="B1034">
            <v>97514</v>
          </cell>
          <cell r="C1034">
            <v>1.0980000000000001</v>
          </cell>
          <cell r="D1034">
            <v>0.96430000000000005</v>
          </cell>
          <cell r="E1034">
            <v>0.1338</v>
          </cell>
          <cell r="F1034">
            <v>0</v>
          </cell>
          <cell r="G1034">
            <v>0</v>
          </cell>
          <cell r="H1034">
            <v>2.4</v>
          </cell>
          <cell r="I1034">
            <v>4.8</v>
          </cell>
          <cell r="J1034">
            <v>8</v>
          </cell>
        </row>
        <row r="1035">
          <cell r="B1035">
            <v>97599</v>
          </cell>
          <cell r="C1035">
            <v>0.59030000000000005</v>
          </cell>
          <cell r="D1035">
            <v>0.46899999999999997</v>
          </cell>
          <cell r="E1035">
            <v>0.12130000000000001</v>
          </cell>
          <cell r="F1035">
            <v>0</v>
          </cell>
          <cell r="G1035">
            <v>0</v>
          </cell>
          <cell r="H1035">
            <v>2.4</v>
          </cell>
          <cell r="I1035">
            <v>4.8</v>
          </cell>
          <cell r="J1035">
            <v>8</v>
          </cell>
        </row>
        <row r="1036">
          <cell r="B1036">
            <v>97594</v>
          </cell>
          <cell r="C1036">
            <v>0.89370000000000005</v>
          </cell>
          <cell r="D1036">
            <v>0.2155</v>
          </cell>
          <cell r="E1036">
            <v>0.1366</v>
          </cell>
          <cell r="F1036">
            <v>0.15740000000000001</v>
          </cell>
          <cell r="G1036">
            <v>0.38429999999999997</v>
          </cell>
          <cell r="H1036">
            <v>2.4</v>
          </cell>
          <cell r="I1036">
            <v>4.8</v>
          </cell>
          <cell r="J1036">
            <v>8</v>
          </cell>
        </row>
        <row r="1037">
          <cell r="B1037">
            <v>98749</v>
          </cell>
          <cell r="C1037">
            <v>0.86929999999999996</v>
          </cell>
          <cell r="D1037">
            <v>0.68169999999999997</v>
          </cell>
          <cell r="E1037">
            <v>4.8399999999999999E-2</v>
          </cell>
          <cell r="F1037">
            <v>0.13930000000000001</v>
          </cell>
          <cell r="G1037">
            <v>0</v>
          </cell>
          <cell r="H1037">
            <v>2.4</v>
          </cell>
          <cell r="I1037">
            <v>4.8</v>
          </cell>
          <cell r="J1037">
            <v>8</v>
          </cell>
        </row>
        <row r="1038">
          <cell r="B1038">
            <v>97981</v>
          </cell>
          <cell r="C1038">
            <v>2.3542999999999998</v>
          </cell>
          <cell r="D1038">
            <v>1.3689</v>
          </cell>
          <cell r="E1038">
            <v>0.30570000000000003</v>
          </cell>
          <cell r="F1038">
            <v>0.29720000000000002</v>
          </cell>
          <cell r="G1038">
            <v>0.38279999999999997</v>
          </cell>
          <cell r="I1038">
            <v>4.8</v>
          </cell>
          <cell r="J1038">
            <v>8</v>
          </cell>
        </row>
        <row r="1039">
          <cell r="B1039">
            <v>97060</v>
          </cell>
          <cell r="C1039">
            <v>6.0179999999999998</v>
          </cell>
          <cell r="D1039">
            <v>4.3250000000000002</v>
          </cell>
          <cell r="E1039">
            <v>0.56489999999999996</v>
          </cell>
          <cell r="F1039">
            <v>0.44440000000000002</v>
          </cell>
          <cell r="G1039">
            <v>0.68400000000000005</v>
          </cell>
          <cell r="J1039">
            <v>8</v>
          </cell>
        </row>
        <row r="1041">
          <cell r="B1041" t="str">
            <v>Evolução FEC Conjunto Saúde</v>
          </cell>
        </row>
        <row r="1042">
          <cell r="B1042" t="str">
            <v>CONSUM</v>
          </cell>
          <cell r="C1042" t="str">
            <v>TOTAL</v>
          </cell>
          <cell r="D1042" t="str">
            <v>NPROG</v>
          </cell>
          <cell r="E1042" t="str">
            <v>PROG</v>
          </cell>
          <cell r="F1042" t="str">
            <v>SUBT INT</v>
          </cell>
          <cell r="G1042" t="str">
            <v>SUBT EXT</v>
          </cell>
          <cell r="H1042" t="str">
            <v>Padrão Mensal = 2</v>
          </cell>
          <cell r="I1042" t="str">
            <v>Padrão Trimestral = 3</v>
          </cell>
          <cell r="J1042" t="str">
            <v>Padrão Anual = 5</v>
          </cell>
        </row>
        <row r="1043">
          <cell r="B1043">
            <v>105070</v>
          </cell>
          <cell r="C1043">
            <v>0.23480000000000001</v>
          </cell>
          <cell r="D1043">
            <v>0.21859999999999999</v>
          </cell>
          <cell r="E1043">
            <v>1.6299999999999999E-2</v>
          </cell>
          <cell r="F1043">
            <v>0</v>
          </cell>
          <cell r="G1043">
            <v>0</v>
          </cell>
          <cell r="H1043">
            <v>2</v>
          </cell>
          <cell r="I1043">
            <v>3</v>
          </cell>
          <cell r="J1043">
            <v>5</v>
          </cell>
        </row>
        <row r="1044">
          <cell r="B1044">
            <v>105001</v>
          </cell>
          <cell r="C1044">
            <v>0.76590000000000003</v>
          </cell>
          <cell r="D1044">
            <v>0.47749999999999998</v>
          </cell>
          <cell r="E1044">
            <v>8.8000000000000005E-3</v>
          </cell>
          <cell r="F1044">
            <v>0.27960000000000002</v>
          </cell>
          <cell r="G1044">
            <v>0</v>
          </cell>
          <cell r="H1044">
            <v>2</v>
          </cell>
          <cell r="I1044">
            <v>3</v>
          </cell>
          <cell r="J1044">
            <v>5</v>
          </cell>
        </row>
        <row r="1045">
          <cell r="B1045">
            <v>105051</v>
          </cell>
          <cell r="C1045">
            <v>0.4224</v>
          </cell>
          <cell r="D1045">
            <v>0.27960000000000002</v>
          </cell>
          <cell r="E1045">
            <v>2.1600000000000001E-2</v>
          </cell>
          <cell r="F1045">
            <v>0</v>
          </cell>
          <cell r="G1045">
            <v>0.1212</v>
          </cell>
          <cell r="H1045">
            <v>2</v>
          </cell>
          <cell r="I1045">
            <v>3</v>
          </cell>
          <cell r="J1045">
            <v>5</v>
          </cell>
        </row>
        <row r="1046">
          <cell r="B1046">
            <v>105041</v>
          </cell>
          <cell r="C1046">
            <v>1.4229000000000001</v>
          </cell>
          <cell r="D1046">
            <v>0.97560000000000002</v>
          </cell>
          <cell r="E1046">
            <v>4.6699999999999998E-2</v>
          </cell>
          <cell r="F1046">
            <v>0.27950000000000003</v>
          </cell>
          <cell r="G1046">
            <v>0.1212</v>
          </cell>
          <cell r="H1046">
            <v>2</v>
          </cell>
          <cell r="I1046">
            <v>3</v>
          </cell>
          <cell r="J1046">
            <v>5</v>
          </cell>
        </row>
        <row r="1047">
          <cell r="B1047">
            <v>105053</v>
          </cell>
          <cell r="C1047">
            <v>0.66549999999999998</v>
          </cell>
          <cell r="D1047">
            <v>8.6099999999999996E-2</v>
          </cell>
          <cell r="E1047">
            <v>6.4999999999999997E-3</v>
          </cell>
          <cell r="F1047">
            <v>2.0000000000000001E-4</v>
          </cell>
          <cell r="G1047">
            <v>0.57269999999999999</v>
          </cell>
          <cell r="H1047">
            <v>2</v>
          </cell>
          <cell r="I1047">
            <v>3</v>
          </cell>
          <cell r="J1047">
            <v>5</v>
          </cell>
        </row>
        <row r="1048">
          <cell r="B1048">
            <v>105032</v>
          </cell>
          <cell r="C1048">
            <v>0.26140000000000002</v>
          </cell>
          <cell r="D1048">
            <v>0.25240000000000001</v>
          </cell>
          <cell r="E1048">
            <v>8.8999999999999999E-3</v>
          </cell>
          <cell r="F1048">
            <v>0</v>
          </cell>
          <cell r="G1048">
            <v>0</v>
          </cell>
          <cell r="H1048">
            <v>2</v>
          </cell>
          <cell r="I1048">
            <v>3</v>
          </cell>
          <cell r="J1048">
            <v>5</v>
          </cell>
        </row>
        <row r="1049">
          <cell r="B1049">
            <v>105032</v>
          </cell>
          <cell r="C1049">
            <v>5.1900000000000002E-2</v>
          </cell>
          <cell r="D1049">
            <v>4.02E-2</v>
          </cell>
          <cell r="E1049">
            <v>1.17E-2</v>
          </cell>
          <cell r="F1049">
            <v>0</v>
          </cell>
          <cell r="G1049">
            <v>0</v>
          </cell>
          <cell r="H1049">
            <v>2</v>
          </cell>
          <cell r="I1049">
            <v>3</v>
          </cell>
          <cell r="J1049">
            <v>5</v>
          </cell>
        </row>
        <row r="1050">
          <cell r="B1050">
            <v>105039</v>
          </cell>
          <cell r="C1050">
            <v>0.97889999999999999</v>
          </cell>
          <cell r="D1050">
            <v>0.37869999999999998</v>
          </cell>
          <cell r="E1050">
            <v>2.7099999999999999E-2</v>
          </cell>
          <cell r="F1050">
            <v>2.0000000000000001E-4</v>
          </cell>
          <cell r="G1050">
            <v>0.57279999999999998</v>
          </cell>
          <cell r="H1050">
            <v>2</v>
          </cell>
          <cell r="I1050">
            <v>3</v>
          </cell>
          <cell r="J1050">
            <v>5</v>
          </cell>
        </row>
        <row r="1051">
          <cell r="B1051">
            <v>106751</v>
          </cell>
          <cell r="C1051">
            <v>5.1499999999999997E-2</v>
          </cell>
          <cell r="D1051">
            <v>4.2700000000000002E-2</v>
          </cell>
          <cell r="E1051">
            <v>8.8000000000000005E-3</v>
          </cell>
          <cell r="F1051">
            <v>0</v>
          </cell>
          <cell r="G1051">
            <v>0</v>
          </cell>
          <cell r="H1051">
            <v>2</v>
          </cell>
          <cell r="I1051">
            <v>3</v>
          </cell>
          <cell r="J1051">
            <v>5</v>
          </cell>
        </row>
        <row r="1052">
          <cell r="B1052">
            <v>106751</v>
          </cell>
          <cell r="C1052">
            <v>0.13239999999999999</v>
          </cell>
          <cell r="D1052">
            <v>6.8400000000000002E-2</v>
          </cell>
          <cell r="E1052">
            <v>1.5800000000000002E-2</v>
          </cell>
          <cell r="F1052">
            <v>4.82E-2</v>
          </cell>
          <cell r="G1052">
            <v>0</v>
          </cell>
          <cell r="H1052">
            <v>2</v>
          </cell>
          <cell r="I1052">
            <v>3</v>
          </cell>
          <cell r="J1052">
            <v>5</v>
          </cell>
        </row>
        <row r="1053">
          <cell r="B1053">
            <v>106727</v>
          </cell>
          <cell r="C1053">
            <v>0.16200000000000001</v>
          </cell>
          <cell r="D1053">
            <v>5.57E-2</v>
          </cell>
          <cell r="E1053">
            <v>3.0000000000000001E-3</v>
          </cell>
          <cell r="F1053">
            <v>0.1033</v>
          </cell>
          <cell r="G1053">
            <v>0</v>
          </cell>
          <cell r="H1053">
            <v>2</v>
          </cell>
          <cell r="I1053">
            <v>3</v>
          </cell>
          <cell r="J1053">
            <v>5</v>
          </cell>
        </row>
        <row r="1054">
          <cell r="B1054">
            <v>106743</v>
          </cell>
          <cell r="C1054">
            <v>0.34589999999999999</v>
          </cell>
          <cell r="D1054">
            <v>0.1668</v>
          </cell>
          <cell r="E1054">
            <v>2.76E-2</v>
          </cell>
          <cell r="F1054">
            <v>0.1515</v>
          </cell>
          <cell r="G1054">
            <v>0</v>
          </cell>
          <cell r="H1054">
            <v>2</v>
          </cell>
          <cell r="I1054">
            <v>3</v>
          </cell>
          <cell r="J1054">
            <v>5</v>
          </cell>
        </row>
        <row r="1055">
          <cell r="B1055">
            <v>106760</v>
          </cell>
          <cell r="C1055">
            <v>0.47160000000000002</v>
          </cell>
          <cell r="D1055">
            <v>0.33800000000000002</v>
          </cell>
          <cell r="E1055">
            <v>1.37E-2</v>
          </cell>
          <cell r="F1055">
            <v>0.11990000000000001</v>
          </cell>
          <cell r="G1055">
            <v>0</v>
          </cell>
          <cell r="H1055">
            <v>2</v>
          </cell>
          <cell r="I1055">
            <v>3</v>
          </cell>
          <cell r="J1055">
            <v>5</v>
          </cell>
        </row>
        <row r="1056">
          <cell r="B1056">
            <v>106542</v>
          </cell>
          <cell r="C1056">
            <v>0.1119</v>
          </cell>
          <cell r="D1056">
            <v>9.1600000000000001E-2</v>
          </cell>
          <cell r="E1056">
            <v>2.0299999999999999E-2</v>
          </cell>
          <cell r="F1056">
            <v>0</v>
          </cell>
          <cell r="G1056">
            <v>0</v>
          </cell>
          <cell r="H1056">
            <v>2</v>
          </cell>
          <cell r="I1056">
            <v>3</v>
          </cell>
          <cell r="J1056">
            <v>5</v>
          </cell>
        </row>
        <row r="1057">
          <cell r="B1057">
            <v>108758</v>
          </cell>
          <cell r="C1057">
            <v>0.224</v>
          </cell>
          <cell r="D1057">
            <v>0.20710000000000001</v>
          </cell>
          <cell r="E1057">
            <v>1.6799999999999999E-2</v>
          </cell>
          <cell r="F1057">
            <v>0</v>
          </cell>
          <cell r="G1057">
            <v>0</v>
          </cell>
          <cell r="H1057">
            <v>2</v>
          </cell>
          <cell r="I1057">
            <v>3</v>
          </cell>
          <cell r="J1057">
            <v>5</v>
          </cell>
        </row>
        <row r="1058">
          <cell r="B1058">
            <v>107353</v>
          </cell>
          <cell r="C1058">
            <v>0.80700000000000005</v>
          </cell>
          <cell r="D1058">
            <v>0.63690000000000002</v>
          </cell>
          <cell r="E1058">
            <v>5.0799999999999998E-2</v>
          </cell>
          <cell r="F1058">
            <v>0.1192</v>
          </cell>
          <cell r="G1058">
            <v>0</v>
          </cell>
          <cell r="I1058">
            <v>3</v>
          </cell>
          <cell r="J1058">
            <v>5</v>
          </cell>
        </row>
        <row r="1059">
          <cell r="B1059">
            <v>106044</v>
          </cell>
          <cell r="C1059">
            <v>3.5442</v>
          </cell>
          <cell r="D1059">
            <v>2.1541000000000001</v>
          </cell>
          <cell r="E1059">
            <v>0.15229999999999999</v>
          </cell>
          <cell r="F1059">
            <v>0.55020000000000002</v>
          </cell>
          <cell r="G1059">
            <v>0.68740000000000001</v>
          </cell>
          <cell r="J1059">
            <v>5</v>
          </cell>
        </row>
        <row r="1061">
          <cell r="B1061" t="str">
            <v>Evolução FEC Conjunto Taboão da Serra</v>
          </cell>
        </row>
        <row r="1062">
          <cell r="B1062" t="str">
            <v>CONSUM</v>
          </cell>
          <cell r="C1062" t="str">
            <v>TOTAL</v>
          </cell>
          <cell r="D1062" t="str">
            <v>NPROG</v>
          </cell>
          <cell r="E1062" t="str">
            <v>PROG</v>
          </cell>
          <cell r="F1062" t="str">
            <v>SUBT INT</v>
          </cell>
          <cell r="G1062" t="str">
            <v>SUBT EXT</v>
          </cell>
          <cell r="H1062" t="str">
            <v>Padrão Mensal = 3,3</v>
          </cell>
          <cell r="I1062" t="str">
            <v>Padrão Trimestral = 6,6</v>
          </cell>
          <cell r="J1062" t="str">
            <v>Padrão Anual = 11</v>
          </cell>
        </row>
        <row r="1063">
          <cell r="B1063">
            <v>64339</v>
          </cell>
          <cell r="C1063">
            <v>1.3139000000000001</v>
          </cell>
          <cell r="D1063">
            <v>1.2254</v>
          </cell>
          <cell r="E1063">
            <v>8.8499999999999995E-2</v>
          </cell>
          <cell r="F1063">
            <v>0</v>
          </cell>
          <cell r="G1063">
            <v>0</v>
          </cell>
          <cell r="H1063">
            <v>3.3</v>
          </cell>
          <cell r="I1063">
            <v>6.6</v>
          </cell>
          <cell r="J1063">
            <v>11</v>
          </cell>
        </row>
        <row r="1064">
          <cell r="B1064">
            <v>64342</v>
          </cell>
          <cell r="C1064">
            <v>2.496</v>
          </cell>
          <cell r="D1064">
            <v>2.1753999999999998</v>
          </cell>
          <cell r="E1064">
            <v>0.3155</v>
          </cell>
          <cell r="F1064">
            <v>5.1999999999999998E-3</v>
          </cell>
          <cell r="G1064">
            <v>0</v>
          </cell>
          <cell r="H1064">
            <v>3.3</v>
          </cell>
          <cell r="I1064">
            <v>6.6</v>
          </cell>
          <cell r="J1064">
            <v>11</v>
          </cell>
        </row>
        <row r="1065">
          <cell r="B1065">
            <v>64306</v>
          </cell>
          <cell r="C1065">
            <v>0.79159999999999997</v>
          </cell>
          <cell r="D1065">
            <v>0.75149999999999995</v>
          </cell>
          <cell r="E1065">
            <v>3.2500000000000001E-2</v>
          </cell>
          <cell r="F1065">
            <v>0</v>
          </cell>
          <cell r="G1065">
            <v>7.4999999999999997E-3</v>
          </cell>
          <cell r="H1065">
            <v>3.3</v>
          </cell>
          <cell r="I1065">
            <v>6.6</v>
          </cell>
          <cell r="J1065">
            <v>11</v>
          </cell>
        </row>
        <row r="1066">
          <cell r="B1066">
            <v>64329</v>
          </cell>
          <cell r="C1066">
            <v>4.6018999999999997</v>
          </cell>
          <cell r="D1066">
            <v>4.1527000000000003</v>
          </cell>
          <cell r="E1066">
            <v>0.43659999999999999</v>
          </cell>
          <cell r="F1066">
            <v>5.1999999999999998E-3</v>
          </cell>
          <cell r="G1066">
            <v>7.4999999999999997E-3</v>
          </cell>
          <cell r="H1066">
            <v>3.3</v>
          </cell>
          <cell r="I1066">
            <v>6.6</v>
          </cell>
          <cell r="J1066">
            <v>11</v>
          </cell>
        </row>
        <row r="1067">
          <cell r="B1067">
            <v>64279</v>
          </cell>
          <cell r="C1067">
            <v>0.15029999999999999</v>
          </cell>
          <cell r="D1067">
            <v>0.1244</v>
          </cell>
          <cell r="E1067">
            <v>2.5899999999999999E-2</v>
          </cell>
          <cell r="F1067">
            <v>0</v>
          </cell>
          <cell r="G1067">
            <v>0</v>
          </cell>
          <cell r="H1067">
            <v>3.3</v>
          </cell>
          <cell r="I1067">
            <v>6.6</v>
          </cell>
          <cell r="J1067">
            <v>11</v>
          </cell>
        </row>
        <row r="1068">
          <cell r="B1068">
            <v>64399</v>
          </cell>
          <cell r="C1068">
            <v>1.3059000000000001</v>
          </cell>
          <cell r="D1068">
            <v>0.45369999999999999</v>
          </cell>
          <cell r="E1068">
            <v>2E-3</v>
          </cell>
          <cell r="F1068">
            <v>0.85019999999999996</v>
          </cell>
          <cell r="G1068">
            <v>0</v>
          </cell>
          <cell r="H1068">
            <v>3.3</v>
          </cell>
          <cell r="I1068">
            <v>6.6</v>
          </cell>
          <cell r="J1068">
            <v>11</v>
          </cell>
        </row>
        <row r="1069">
          <cell r="B1069">
            <v>64380</v>
          </cell>
          <cell r="C1069">
            <v>0.16869999999999999</v>
          </cell>
          <cell r="D1069">
            <v>0.1575</v>
          </cell>
          <cell r="E1069">
            <v>1.12E-2</v>
          </cell>
          <cell r="F1069">
            <v>0</v>
          </cell>
          <cell r="G1069">
            <v>0</v>
          </cell>
          <cell r="H1069">
            <v>3.3</v>
          </cell>
          <cell r="I1069">
            <v>6.6</v>
          </cell>
          <cell r="J1069">
            <v>11</v>
          </cell>
        </row>
        <row r="1070">
          <cell r="B1070">
            <v>64353</v>
          </cell>
          <cell r="C1070">
            <v>1.6256999999999999</v>
          </cell>
          <cell r="D1070">
            <v>0.73580000000000001</v>
          </cell>
          <cell r="E1070">
            <v>3.9100000000000003E-2</v>
          </cell>
          <cell r="F1070">
            <v>0.8508</v>
          </cell>
          <cell r="G1070">
            <v>0</v>
          </cell>
          <cell r="H1070">
            <v>3.3</v>
          </cell>
          <cell r="I1070">
            <v>6.6</v>
          </cell>
          <cell r="J1070">
            <v>11</v>
          </cell>
        </row>
        <row r="1071">
          <cell r="B1071">
            <v>65037</v>
          </cell>
          <cell r="C1071">
            <v>0.64839999999999998</v>
          </cell>
          <cell r="D1071">
            <v>0.64759999999999995</v>
          </cell>
          <cell r="E1071">
            <v>8.0000000000000004E-4</v>
          </cell>
          <cell r="F1071">
            <v>0</v>
          </cell>
          <cell r="G1071">
            <v>0</v>
          </cell>
          <cell r="H1071">
            <v>3.3</v>
          </cell>
          <cell r="I1071">
            <v>6.6</v>
          </cell>
          <cell r="J1071">
            <v>11</v>
          </cell>
        </row>
        <row r="1072">
          <cell r="B1072">
            <v>65043</v>
          </cell>
          <cell r="C1072">
            <v>0.55369999999999997</v>
          </cell>
          <cell r="D1072">
            <v>0.5494</v>
          </cell>
          <cell r="E1072">
            <v>4.3E-3</v>
          </cell>
          <cell r="F1072">
            <v>0</v>
          </cell>
          <cell r="G1072">
            <v>0</v>
          </cell>
          <cell r="H1072">
            <v>3.3</v>
          </cell>
          <cell r="I1072">
            <v>6.6</v>
          </cell>
          <cell r="J1072">
            <v>11</v>
          </cell>
        </row>
        <row r="1073">
          <cell r="B1073">
            <v>65033</v>
          </cell>
          <cell r="C1073">
            <v>0.71199999999999997</v>
          </cell>
          <cell r="D1073">
            <v>0.52800000000000002</v>
          </cell>
          <cell r="E1073">
            <v>8.0999999999999996E-3</v>
          </cell>
          <cell r="F1073">
            <v>0.1759</v>
          </cell>
          <cell r="G1073">
            <v>0</v>
          </cell>
          <cell r="H1073">
            <v>3.3</v>
          </cell>
          <cell r="I1073">
            <v>6.6</v>
          </cell>
          <cell r="J1073">
            <v>11</v>
          </cell>
        </row>
        <row r="1074">
          <cell r="B1074">
            <v>65038</v>
          </cell>
          <cell r="C1074">
            <v>1.9140999999999999</v>
          </cell>
          <cell r="D1074">
            <v>1.7250000000000001</v>
          </cell>
          <cell r="E1074">
            <v>1.32E-2</v>
          </cell>
          <cell r="F1074">
            <v>0.1759</v>
          </cell>
          <cell r="G1074">
            <v>0</v>
          </cell>
          <cell r="H1074">
            <v>3.3</v>
          </cell>
          <cell r="I1074">
            <v>6.6</v>
          </cell>
          <cell r="J1074">
            <v>11</v>
          </cell>
        </row>
        <row r="1075">
          <cell r="B1075">
            <v>65061</v>
          </cell>
          <cell r="C1075">
            <v>0.65720000000000001</v>
          </cell>
          <cell r="D1075">
            <v>0.63749999999999996</v>
          </cell>
          <cell r="E1075">
            <v>7.6E-3</v>
          </cell>
          <cell r="F1075">
            <v>4.3E-3</v>
          </cell>
          <cell r="G1075">
            <v>7.7999999999999996E-3</v>
          </cell>
          <cell r="H1075">
            <v>3.3</v>
          </cell>
          <cell r="I1075">
            <v>6.6</v>
          </cell>
          <cell r="J1075">
            <v>11</v>
          </cell>
        </row>
        <row r="1076">
          <cell r="B1076">
            <v>65056</v>
          </cell>
          <cell r="C1076">
            <v>0.39500000000000002</v>
          </cell>
          <cell r="D1076">
            <v>0.3866</v>
          </cell>
          <cell r="E1076">
            <v>8.3000000000000001E-3</v>
          </cell>
          <cell r="F1076">
            <v>0</v>
          </cell>
          <cell r="G1076">
            <v>0</v>
          </cell>
          <cell r="H1076">
            <v>3.3</v>
          </cell>
          <cell r="I1076">
            <v>6.6</v>
          </cell>
          <cell r="J1076">
            <v>11</v>
          </cell>
        </row>
        <row r="1077">
          <cell r="B1077">
            <v>66253</v>
          </cell>
          <cell r="C1077">
            <v>0.43559999999999999</v>
          </cell>
          <cell r="D1077">
            <v>0.43380000000000002</v>
          </cell>
          <cell r="E1077">
            <v>1.8E-3</v>
          </cell>
          <cell r="F1077">
            <v>0</v>
          </cell>
          <cell r="G1077">
            <v>0</v>
          </cell>
          <cell r="H1077">
            <v>3.3</v>
          </cell>
          <cell r="I1077">
            <v>6.6</v>
          </cell>
          <cell r="J1077">
            <v>11</v>
          </cell>
        </row>
        <row r="1078">
          <cell r="B1078">
            <v>65457</v>
          </cell>
          <cell r="C1078">
            <v>1.4866999999999999</v>
          </cell>
          <cell r="D1078">
            <v>1.4570000000000001</v>
          </cell>
          <cell r="E1078">
            <v>1.7600000000000001E-2</v>
          </cell>
          <cell r="F1078">
            <v>4.3E-3</v>
          </cell>
          <cell r="G1078">
            <v>7.7999999999999996E-3</v>
          </cell>
          <cell r="I1078">
            <v>6.6</v>
          </cell>
          <cell r="J1078">
            <v>11</v>
          </cell>
        </row>
        <row r="1079">
          <cell r="B1079">
            <v>64794</v>
          </cell>
          <cell r="C1079">
            <v>9.6067999999999998</v>
          </cell>
          <cell r="D1079">
            <v>8.0570000000000004</v>
          </cell>
          <cell r="E1079">
            <v>0.50329999999999997</v>
          </cell>
          <cell r="F1079">
            <v>1.0309999999999999</v>
          </cell>
          <cell r="G1079">
            <v>1.5299999999999999E-2</v>
          </cell>
          <cell r="J1079">
            <v>11</v>
          </cell>
        </row>
        <row r="1081">
          <cell r="B1081" t="str">
            <v>Evolução FEC Conjunto Tatuapé</v>
          </cell>
        </row>
        <row r="1082">
          <cell r="B1082" t="str">
            <v>CONSUM</v>
          </cell>
          <cell r="C1082" t="str">
            <v>TOTAL</v>
          </cell>
          <cell r="D1082" t="str">
            <v>NPROG</v>
          </cell>
          <cell r="E1082" t="str">
            <v>PROG</v>
          </cell>
          <cell r="F1082" t="str">
            <v>SUBT INT</v>
          </cell>
          <cell r="G1082" t="str">
            <v>SUBT EXT</v>
          </cell>
          <cell r="H1082" t="str">
            <v>Padrão Mensal = 2</v>
          </cell>
          <cell r="I1082" t="str">
            <v>Padrão Trimestral = 3,6</v>
          </cell>
          <cell r="J1082" t="str">
            <v>Padrão Anual = 6</v>
          </cell>
        </row>
        <row r="1083">
          <cell r="B1083">
            <v>48235</v>
          </cell>
          <cell r="C1083">
            <v>1.0046999999999999</v>
          </cell>
          <cell r="D1083">
            <v>0.3357</v>
          </cell>
          <cell r="E1083">
            <v>5.4000000000000003E-3</v>
          </cell>
          <cell r="F1083">
            <v>0.66369999999999996</v>
          </cell>
          <cell r="G1083">
            <v>0</v>
          </cell>
          <cell r="H1083">
            <v>2</v>
          </cell>
          <cell r="I1083">
            <v>3.6</v>
          </cell>
          <cell r="J1083">
            <v>6</v>
          </cell>
        </row>
        <row r="1084">
          <cell r="B1084">
            <v>48128</v>
          </cell>
          <cell r="C1084">
            <v>0.4083</v>
          </cell>
          <cell r="D1084">
            <v>0.14860000000000001</v>
          </cell>
          <cell r="E1084">
            <v>1.2E-2</v>
          </cell>
          <cell r="F1084">
            <v>0.2477</v>
          </cell>
          <cell r="G1084">
            <v>0</v>
          </cell>
          <cell r="H1084">
            <v>2</v>
          </cell>
          <cell r="I1084">
            <v>3.6</v>
          </cell>
          <cell r="J1084">
            <v>6</v>
          </cell>
        </row>
        <row r="1085">
          <cell r="B1085">
            <v>48031</v>
          </cell>
          <cell r="C1085">
            <v>0.37519999999999998</v>
          </cell>
          <cell r="D1085">
            <v>0.3211</v>
          </cell>
          <cell r="E1085">
            <v>6.7999999999999996E-3</v>
          </cell>
          <cell r="F1085">
            <v>0</v>
          </cell>
          <cell r="G1085">
            <v>4.7199999999999999E-2</v>
          </cell>
          <cell r="H1085">
            <v>2</v>
          </cell>
          <cell r="I1085">
            <v>3.6</v>
          </cell>
          <cell r="J1085">
            <v>6</v>
          </cell>
        </row>
        <row r="1086">
          <cell r="B1086">
            <v>48131</v>
          </cell>
          <cell r="C1086">
            <v>1.7896000000000001</v>
          </cell>
          <cell r="D1086">
            <v>0.8054</v>
          </cell>
          <cell r="E1086">
            <v>2.4199999999999999E-2</v>
          </cell>
          <cell r="F1086">
            <v>0.91279999999999994</v>
          </cell>
          <cell r="G1086">
            <v>4.7100000000000003E-2</v>
          </cell>
          <cell r="H1086">
            <v>2</v>
          </cell>
          <cell r="I1086">
            <v>3.6</v>
          </cell>
          <cell r="J1086">
            <v>6</v>
          </cell>
        </row>
        <row r="1087">
          <cell r="B1087">
            <v>48035</v>
          </cell>
          <cell r="C1087">
            <v>6.1400000000000003E-2</v>
          </cell>
          <cell r="D1087">
            <v>2.46E-2</v>
          </cell>
          <cell r="E1087">
            <v>6.4999999999999997E-3</v>
          </cell>
          <cell r="F1087">
            <v>3.0300000000000001E-2</v>
          </cell>
          <cell r="G1087">
            <v>0</v>
          </cell>
          <cell r="H1087">
            <v>2</v>
          </cell>
          <cell r="I1087">
            <v>3.6</v>
          </cell>
          <cell r="J1087">
            <v>6</v>
          </cell>
        </row>
        <row r="1088">
          <cell r="B1088">
            <v>48035</v>
          </cell>
          <cell r="C1088">
            <v>4.5400000000000003E-2</v>
          </cell>
          <cell r="D1088">
            <v>2.7E-2</v>
          </cell>
          <cell r="E1088">
            <v>1.84E-2</v>
          </cell>
          <cell r="F1088">
            <v>0</v>
          </cell>
          <cell r="G1088">
            <v>0</v>
          </cell>
          <cell r="H1088">
            <v>2</v>
          </cell>
          <cell r="I1088">
            <v>3.6</v>
          </cell>
          <cell r="J1088">
            <v>6</v>
          </cell>
        </row>
        <row r="1089">
          <cell r="B1089">
            <v>48033</v>
          </cell>
          <cell r="C1089">
            <v>5.6099999999999997E-2</v>
          </cell>
          <cell r="D1089">
            <v>4.1599999999999998E-2</v>
          </cell>
          <cell r="E1089">
            <v>1.46E-2</v>
          </cell>
          <cell r="F1089">
            <v>0</v>
          </cell>
          <cell r="G1089">
            <v>0</v>
          </cell>
          <cell r="H1089">
            <v>2</v>
          </cell>
          <cell r="I1089">
            <v>3.6</v>
          </cell>
          <cell r="J1089">
            <v>6</v>
          </cell>
        </row>
        <row r="1090">
          <cell r="B1090">
            <v>48034</v>
          </cell>
          <cell r="C1090">
            <v>0.16289999999999999</v>
          </cell>
          <cell r="D1090">
            <v>9.3200000000000005E-2</v>
          </cell>
          <cell r="E1090">
            <v>3.95E-2</v>
          </cell>
          <cell r="F1090">
            <v>3.0300000000000001E-2</v>
          </cell>
          <cell r="G1090">
            <v>0</v>
          </cell>
          <cell r="H1090">
            <v>2</v>
          </cell>
          <cell r="I1090">
            <v>3.6</v>
          </cell>
          <cell r="J1090">
            <v>6</v>
          </cell>
        </row>
        <row r="1091">
          <cell r="B1091">
            <v>48701</v>
          </cell>
          <cell r="C1091">
            <v>0.13289999999999999</v>
          </cell>
          <cell r="D1091">
            <v>6.83E-2</v>
          </cell>
          <cell r="E1091">
            <v>6.0499999999999998E-2</v>
          </cell>
          <cell r="F1091">
            <v>4.1000000000000003E-3</v>
          </cell>
          <cell r="G1091">
            <v>0</v>
          </cell>
          <cell r="H1091">
            <v>2</v>
          </cell>
          <cell r="I1091">
            <v>3.6</v>
          </cell>
          <cell r="J1091">
            <v>6</v>
          </cell>
        </row>
        <row r="1092">
          <cell r="B1092">
            <v>48534</v>
          </cell>
          <cell r="C1092">
            <v>3.2500000000000001E-2</v>
          </cell>
          <cell r="D1092">
            <v>2.7799999999999998E-2</v>
          </cell>
          <cell r="E1092">
            <v>4.7000000000000002E-3</v>
          </cell>
          <cell r="F1092">
            <v>0</v>
          </cell>
          <cell r="G1092">
            <v>0</v>
          </cell>
          <cell r="H1092">
            <v>2</v>
          </cell>
          <cell r="I1092">
            <v>3.6</v>
          </cell>
          <cell r="J1092">
            <v>6</v>
          </cell>
        </row>
        <row r="1093">
          <cell r="B1093">
            <v>48534</v>
          </cell>
          <cell r="C1093">
            <v>0.46789999999999998</v>
          </cell>
          <cell r="D1093">
            <v>5.1499999999999997E-2</v>
          </cell>
          <cell r="E1093">
            <v>4.7999999999999996E-3</v>
          </cell>
          <cell r="F1093">
            <v>0.41160000000000002</v>
          </cell>
          <cell r="G1093">
            <v>0</v>
          </cell>
          <cell r="H1093">
            <v>2</v>
          </cell>
          <cell r="I1093">
            <v>3.6</v>
          </cell>
          <cell r="J1093">
            <v>6</v>
          </cell>
        </row>
        <row r="1094">
          <cell r="B1094">
            <v>48590</v>
          </cell>
          <cell r="C1094">
            <v>0.63300000000000001</v>
          </cell>
          <cell r="D1094">
            <v>0.1477</v>
          </cell>
          <cell r="E1094">
            <v>7.0099999999999996E-2</v>
          </cell>
          <cell r="F1094">
            <v>0.41520000000000001</v>
          </cell>
          <cell r="G1094">
            <v>0</v>
          </cell>
          <cell r="H1094">
            <v>2</v>
          </cell>
          <cell r="I1094">
            <v>3.6</v>
          </cell>
          <cell r="J1094">
            <v>6</v>
          </cell>
        </row>
        <row r="1095">
          <cell r="B1095">
            <v>48550</v>
          </cell>
          <cell r="C1095">
            <v>0.20710000000000001</v>
          </cell>
          <cell r="D1095">
            <v>0.20599999999999999</v>
          </cell>
          <cell r="E1095">
            <v>1.1000000000000001E-3</v>
          </cell>
          <cell r="F1095">
            <v>0</v>
          </cell>
          <cell r="G1095">
            <v>0</v>
          </cell>
          <cell r="H1095">
            <v>2</v>
          </cell>
          <cell r="I1095">
            <v>3.6</v>
          </cell>
          <cell r="J1095">
            <v>6</v>
          </cell>
        </row>
        <row r="1096">
          <cell r="B1096">
            <v>48546</v>
          </cell>
          <cell r="C1096">
            <v>3.5200000000000002E-2</v>
          </cell>
          <cell r="D1096">
            <v>1.1900000000000001E-2</v>
          </cell>
          <cell r="E1096">
            <v>2.3400000000000001E-2</v>
          </cell>
          <cell r="F1096">
            <v>0</v>
          </cell>
          <cell r="G1096">
            <v>0</v>
          </cell>
          <cell r="H1096">
            <v>2</v>
          </cell>
          <cell r="I1096">
            <v>3.6</v>
          </cell>
          <cell r="J1096">
            <v>6</v>
          </cell>
        </row>
        <row r="1097">
          <cell r="B1097">
            <v>49084</v>
          </cell>
          <cell r="C1097">
            <v>0.1575</v>
          </cell>
          <cell r="D1097">
            <v>0.15040000000000001</v>
          </cell>
          <cell r="E1097">
            <v>7.1999999999999998E-3</v>
          </cell>
          <cell r="F1097">
            <v>0</v>
          </cell>
          <cell r="G1097">
            <v>0</v>
          </cell>
          <cell r="H1097">
            <v>2</v>
          </cell>
          <cell r="I1097">
            <v>3.6</v>
          </cell>
          <cell r="J1097">
            <v>6</v>
          </cell>
        </row>
        <row r="1098">
          <cell r="B1098">
            <v>48727</v>
          </cell>
          <cell r="C1098">
            <v>0.40010000000000001</v>
          </cell>
          <cell r="D1098">
            <v>0.36859999999999998</v>
          </cell>
          <cell r="E1098">
            <v>3.1699999999999999E-2</v>
          </cell>
          <cell r="F1098">
            <v>0</v>
          </cell>
          <cell r="G1098">
            <v>0</v>
          </cell>
          <cell r="I1098">
            <v>3.6</v>
          </cell>
          <cell r="J1098">
            <v>6</v>
          </cell>
        </row>
        <row r="1099">
          <cell r="B1099">
            <v>48371</v>
          </cell>
          <cell r="C1099">
            <v>2.9813999999999998</v>
          </cell>
          <cell r="D1099">
            <v>1.4137</v>
          </cell>
          <cell r="E1099">
            <v>0.1656</v>
          </cell>
          <cell r="F1099">
            <v>1.3554999999999999</v>
          </cell>
          <cell r="G1099">
            <v>4.6899999999999997E-2</v>
          </cell>
          <cell r="J1099">
            <v>6</v>
          </cell>
        </row>
        <row r="1101">
          <cell r="B1101" t="str">
            <v>Evolução FEC Conjunto Tucuruvi</v>
          </cell>
        </row>
        <row r="1102">
          <cell r="B1102" t="str">
            <v>CONSUM</v>
          </cell>
          <cell r="C1102" t="str">
            <v>TOTAL</v>
          </cell>
          <cell r="D1102" t="str">
            <v>NPROG</v>
          </cell>
          <cell r="E1102" t="str">
            <v>PROG</v>
          </cell>
          <cell r="F1102" t="str">
            <v>SUBT INT</v>
          </cell>
          <cell r="G1102" t="str">
            <v>SUBT EXT</v>
          </cell>
          <cell r="H1102" t="str">
            <v>Padrão Mensal = 2,7</v>
          </cell>
          <cell r="I1102" t="str">
            <v>Padrão Trimestral = 5,4</v>
          </cell>
          <cell r="J1102" t="str">
            <v>Padrão Anual = 9</v>
          </cell>
        </row>
        <row r="1103">
          <cell r="B1103">
            <v>198183</v>
          </cell>
          <cell r="C1103">
            <v>1.0824</v>
          </cell>
          <cell r="D1103">
            <v>0.5887</v>
          </cell>
          <cell r="E1103">
            <v>1.67E-2</v>
          </cell>
          <cell r="F1103">
            <v>0.47689999999999999</v>
          </cell>
          <cell r="G1103">
            <v>0</v>
          </cell>
          <cell r="H1103">
            <v>2.7</v>
          </cell>
          <cell r="I1103">
            <v>5.4</v>
          </cell>
          <cell r="J1103">
            <v>9</v>
          </cell>
        </row>
        <row r="1104">
          <cell r="B1104">
            <v>198132</v>
          </cell>
          <cell r="C1104">
            <v>0.2455</v>
          </cell>
          <cell r="D1104">
            <v>0.23080000000000001</v>
          </cell>
          <cell r="E1104">
            <v>1.4200000000000001E-2</v>
          </cell>
          <cell r="F1104">
            <v>5.0000000000000001E-4</v>
          </cell>
          <cell r="G1104">
            <v>0</v>
          </cell>
          <cell r="H1104">
            <v>2.7</v>
          </cell>
          <cell r="I1104">
            <v>5.4</v>
          </cell>
          <cell r="J1104">
            <v>9</v>
          </cell>
        </row>
        <row r="1105">
          <cell r="B1105">
            <v>198134</v>
          </cell>
          <cell r="C1105">
            <v>0.92500000000000004</v>
          </cell>
          <cell r="D1105">
            <v>0.16539999999999999</v>
          </cell>
          <cell r="E1105">
            <v>7.2099999999999997E-2</v>
          </cell>
          <cell r="F1105">
            <v>0</v>
          </cell>
          <cell r="G1105">
            <v>0.6875</v>
          </cell>
          <cell r="H1105">
            <v>2.7</v>
          </cell>
          <cell r="I1105">
            <v>5.4</v>
          </cell>
          <cell r="J1105">
            <v>9</v>
          </cell>
        </row>
        <row r="1106">
          <cell r="B1106">
            <v>198150</v>
          </cell>
          <cell r="C1106">
            <v>2.2530000000000001</v>
          </cell>
          <cell r="D1106">
            <v>0.98499999999999999</v>
          </cell>
          <cell r="E1106">
            <v>0.10299999999999999</v>
          </cell>
          <cell r="F1106">
            <v>0.47749999999999998</v>
          </cell>
          <cell r="G1106">
            <v>0.68740000000000001</v>
          </cell>
          <cell r="H1106">
            <v>2.7</v>
          </cell>
          <cell r="I1106">
            <v>5.4</v>
          </cell>
          <cell r="J1106">
            <v>9</v>
          </cell>
        </row>
        <row r="1107">
          <cell r="B1107">
            <v>198132</v>
          </cell>
          <cell r="C1107">
            <v>0.33800000000000002</v>
          </cell>
          <cell r="D1107">
            <v>0.16700000000000001</v>
          </cell>
          <cell r="E1107">
            <v>3.8899999999999997E-2</v>
          </cell>
          <cell r="F1107">
            <v>0.1321</v>
          </cell>
          <cell r="G1107">
            <v>0</v>
          </cell>
          <cell r="H1107">
            <v>2.7</v>
          </cell>
          <cell r="I1107">
            <v>5.4</v>
          </cell>
          <cell r="J1107">
            <v>9</v>
          </cell>
        </row>
        <row r="1108">
          <cell r="B1108">
            <v>198131</v>
          </cell>
          <cell r="C1108">
            <v>0.4985</v>
          </cell>
          <cell r="D1108">
            <v>0.2213</v>
          </cell>
          <cell r="E1108">
            <v>4.0000000000000001E-3</v>
          </cell>
          <cell r="F1108">
            <v>0.27310000000000001</v>
          </cell>
          <cell r="G1108">
            <v>0</v>
          </cell>
          <cell r="H1108">
            <v>2.7</v>
          </cell>
          <cell r="I1108">
            <v>5.4</v>
          </cell>
          <cell r="J1108">
            <v>9</v>
          </cell>
        </row>
        <row r="1109">
          <cell r="B1109">
            <v>198288</v>
          </cell>
          <cell r="C1109">
            <v>0.84830000000000005</v>
          </cell>
          <cell r="D1109">
            <v>0.17699999999999999</v>
          </cell>
          <cell r="E1109">
            <v>5.7599999999999998E-2</v>
          </cell>
          <cell r="F1109">
            <v>0.61370000000000002</v>
          </cell>
          <cell r="G1109">
            <v>0</v>
          </cell>
          <cell r="H1109">
            <v>2.7</v>
          </cell>
          <cell r="I1109">
            <v>5.4</v>
          </cell>
          <cell r="J1109">
            <v>9</v>
          </cell>
        </row>
        <row r="1110">
          <cell r="B1110">
            <v>198184</v>
          </cell>
          <cell r="C1110">
            <v>1.6850000000000001</v>
          </cell>
          <cell r="D1110">
            <v>0.56530000000000002</v>
          </cell>
          <cell r="E1110">
            <v>0.10050000000000001</v>
          </cell>
          <cell r="F1110">
            <v>1.0190999999999999</v>
          </cell>
          <cell r="G1110">
            <v>0</v>
          </cell>
          <cell r="H1110">
            <v>2.7</v>
          </cell>
          <cell r="I1110">
            <v>5.4</v>
          </cell>
          <cell r="J1110">
            <v>9</v>
          </cell>
        </row>
        <row r="1111">
          <cell r="B1111">
            <v>200544</v>
          </cell>
          <cell r="C1111">
            <v>0.59499999999999997</v>
          </cell>
          <cell r="D1111">
            <v>0.48909999999999998</v>
          </cell>
          <cell r="E1111">
            <v>1.2200000000000001E-2</v>
          </cell>
          <cell r="F1111">
            <v>8.4699999999999998E-2</v>
          </cell>
          <cell r="G1111">
            <v>8.9999999999999993E-3</v>
          </cell>
          <cell r="H1111">
            <v>2.7</v>
          </cell>
          <cell r="I1111">
            <v>5.4</v>
          </cell>
          <cell r="J1111">
            <v>9</v>
          </cell>
        </row>
        <row r="1112">
          <cell r="B1112">
            <v>200536</v>
          </cell>
          <cell r="C1112">
            <v>0.21079999999999999</v>
          </cell>
          <cell r="D1112">
            <v>0.1399</v>
          </cell>
          <cell r="E1112">
            <v>6.0000000000000001E-3</v>
          </cell>
          <cell r="F1112">
            <v>6.4899999999999999E-2</v>
          </cell>
          <cell r="G1112">
            <v>0</v>
          </cell>
          <cell r="H1112">
            <v>2.7</v>
          </cell>
          <cell r="I1112">
            <v>5.4</v>
          </cell>
          <cell r="J1112">
            <v>9</v>
          </cell>
        </row>
        <row r="1113">
          <cell r="B1113">
            <v>200636</v>
          </cell>
          <cell r="C1113">
            <v>0.44080000000000003</v>
          </cell>
          <cell r="D1113">
            <v>9.64E-2</v>
          </cell>
          <cell r="E1113">
            <v>3.6700000000000003E-2</v>
          </cell>
          <cell r="F1113">
            <v>0.30769999999999997</v>
          </cell>
          <cell r="G1113">
            <v>0</v>
          </cell>
          <cell r="H1113">
            <v>2.7</v>
          </cell>
          <cell r="I1113">
            <v>5.4</v>
          </cell>
          <cell r="J1113">
            <v>9</v>
          </cell>
        </row>
        <row r="1114">
          <cell r="B1114">
            <v>200572</v>
          </cell>
          <cell r="C1114">
            <v>1.2465999999999999</v>
          </cell>
          <cell r="D1114">
            <v>0.72529999999999994</v>
          </cell>
          <cell r="E1114">
            <v>5.4899999999999997E-2</v>
          </cell>
          <cell r="F1114">
            <v>0.45739999999999997</v>
          </cell>
          <cell r="G1114">
            <v>8.9999999999999993E-3</v>
          </cell>
          <cell r="H1114">
            <v>2.7</v>
          </cell>
          <cell r="I1114">
            <v>5.4</v>
          </cell>
          <cell r="J1114">
            <v>9</v>
          </cell>
        </row>
        <row r="1115">
          <cell r="B1115">
            <v>200636</v>
          </cell>
          <cell r="C1115">
            <v>0.25430000000000003</v>
          </cell>
          <cell r="D1115">
            <v>0.15590000000000001</v>
          </cell>
          <cell r="E1115">
            <v>6.4000000000000003E-3</v>
          </cell>
          <cell r="F1115">
            <v>8.2600000000000007E-2</v>
          </cell>
          <cell r="G1115">
            <v>9.4000000000000004E-3</v>
          </cell>
          <cell r="H1115">
            <v>2.7</v>
          </cell>
          <cell r="I1115">
            <v>5.4</v>
          </cell>
          <cell r="J1115">
            <v>9</v>
          </cell>
        </row>
        <row r="1116">
          <cell r="B1116">
            <v>200627</v>
          </cell>
          <cell r="C1116">
            <v>0.27389999999999998</v>
          </cell>
          <cell r="D1116">
            <v>0.2407</v>
          </cell>
          <cell r="E1116">
            <v>3.32E-2</v>
          </cell>
          <cell r="F1116">
            <v>0</v>
          </cell>
          <cell r="G1116">
            <v>0</v>
          </cell>
          <cell r="H1116">
            <v>2.7</v>
          </cell>
          <cell r="I1116">
            <v>5.4</v>
          </cell>
          <cell r="J1116">
            <v>9</v>
          </cell>
        </row>
        <row r="1117">
          <cell r="B1117">
            <v>203633</v>
          </cell>
          <cell r="C1117">
            <v>0.51959999999999995</v>
          </cell>
          <cell r="D1117">
            <v>0.46439999999999998</v>
          </cell>
          <cell r="E1117">
            <v>1.4E-2</v>
          </cell>
          <cell r="F1117">
            <v>3.1600000000000003E-2</v>
          </cell>
          <cell r="G1117">
            <v>9.5999999999999992E-3</v>
          </cell>
          <cell r="H1117">
            <v>2.7</v>
          </cell>
          <cell r="I1117">
            <v>5.4</v>
          </cell>
          <cell r="J1117">
            <v>9</v>
          </cell>
        </row>
        <row r="1118">
          <cell r="B1118">
            <v>201632</v>
          </cell>
          <cell r="C1118">
            <v>1.0503</v>
          </cell>
          <cell r="D1118">
            <v>0.86360000000000003</v>
          </cell>
          <cell r="E1118">
            <v>5.3499999999999999E-2</v>
          </cell>
          <cell r="F1118">
            <v>0.11409999999999999</v>
          </cell>
          <cell r="G1118">
            <v>1.9E-2</v>
          </cell>
          <cell r="I1118">
            <v>5.4</v>
          </cell>
          <cell r="J1118">
            <v>9</v>
          </cell>
        </row>
        <row r="1119">
          <cell r="B1119">
            <v>199634</v>
          </cell>
          <cell r="C1119">
            <v>6.2222999999999997</v>
          </cell>
          <cell r="D1119">
            <v>3.1398999999999999</v>
          </cell>
          <cell r="E1119">
            <v>0.31130000000000002</v>
          </cell>
          <cell r="F1119">
            <v>2.0604</v>
          </cell>
          <cell r="G1119">
            <v>0.71060000000000001</v>
          </cell>
          <cell r="J1119">
            <v>9</v>
          </cell>
        </row>
        <row r="1121">
          <cell r="B1121" t="str">
            <v>Evolução FEC Conjunto Vila Mariana</v>
          </cell>
        </row>
        <row r="1122">
          <cell r="B1122" t="str">
            <v>CONSUM</v>
          </cell>
          <cell r="C1122" t="str">
            <v>TOTAL</v>
          </cell>
          <cell r="D1122" t="str">
            <v>NPROG</v>
          </cell>
          <cell r="E1122" t="str">
            <v>PROG</v>
          </cell>
          <cell r="F1122" t="str">
            <v>SUBT INT</v>
          </cell>
          <cell r="G1122" t="str">
            <v>SUBT EXT</v>
          </cell>
          <cell r="H1122" t="str">
            <v>Padrão Mensal = 2</v>
          </cell>
          <cell r="I1122" t="str">
            <v>Padrão Trimestral = 3,6</v>
          </cell>
          <cell r="J1122" t="str">
            <v>Padrão Anual = 6</v>
          </cell>
        </row>
        <row r="1123">
          <cell r="B1123">
            <v>82789</v>
          </cell>
          <cell r="C1123">
            <v>0.32700000000000001</v>
          </cell>
          <cell r="D1123">
            <v>0.26150000000000001</v>
          </cell>
          <cell r="E1123">
            <v>6.5500000000000003E-2</v>
          </cell>
          <cell r="F1123">
            <v>0</v>
          </cell>
          <cell r="G1123">
            <v>0</v>
          </cell>
          <cell r="H1123">
            <v>2</v>
          </cell>
          <cell r="I1123">
            <v>3.6</v>
          </cell>
          <cell r="J1123">
            <v>6</v>
          </cell>
        </row>
        <row r="1124">
          <cell r="B1124">
            <v>82453</v>
          </cell>
          <cell r="C1124">
            <v>0.9204</v>
          </cell>
          <cell r="D1124">
            <v>0.64639999999999997</v>
          </cell>
          <cell r="E1124">
            <v>1.72E-2</v>
          </cell>
          <cell r="F1124">
            <v>0.25679999999999997</v>
          </cell>
          <cell r="G1124">
            <v>0</v>
          </cell>
          <cell r="H1124">
            <v>2</v>
          </cell>
          <cell r="I1124">
            <v>3.6</v>
          </cell>
          <cell r="J1124">
            <v>6</v>
          </cell>
        </row>
        <row r="1125">
          <cell r="B1125">
            <v>82463</v>
          </cell>
          <cell r="C1125">
            <v>0.29920000000000002</v>
          </cell>
          <cell r="D1125">
            <v>0.28460000000000002</v>
          </cell>
          <cell r="E1125">
            <v>8.8000000000000005E-3</v>
          </cell>
          <cell r="F1125">
            <v>5.7999999999999996E-3</v>
          </cell>
          <cell r="G1125">
            <v>0</v>
          </cell>
          <cell r="H1125">
            <v>2</v>
          </cell>
          <cell r="I1125">
            <v>3.6</v>
          </cell>
          <cell r="J1125">
            <v>6</v>
          </cell>
        </row>
        <row r="1126">
          <cell r="B1126">
            <v>82568</v>
          </cell>
          <cell r="C1126">
            <v>1.5458000000000001</v>
          </cell>
          <cell r="D1126">
            <v>1.1919</v>
          </cell>
          <cell r="E1126">
            <v>9.1600000000000001E-2</v>
          </cell>
          <cell r="F1126">
            <v>0.26219999999999999</v>
          </cell>
          <cell r="G1126">
            <v>0</v>
          </cell>
          <cell r="H1126">
            <v>2</v>
          </cell>
          <cell r="I1126">
            <v>3.6</v>
          </cell>
          <cell r="J1126">
            <v>6</v>
          </cell>
        </row>
        <row r="1127">
          <cell r="B1127">
            <v>82463</v>
          </cell>
          <cell r="C1127">
            <v>0.75409999999999999</v>
          </cell>
          <cell r="D1127">
            <v>0.2167</v>
          </cell>
          <cell r="E1127">
            <v>1.8100000000000002E-2</v>
          </cell>
          <cell r="F1127">
            <v>0.2175</v>
          </cell>
          <cell r="G1127">
            <v>0.30180000000000001</v>
          </cell>
          <cell r="H1127">
            <v>2</v>
          </cell>
          <cell r="I1127">
            <v>3.6</v>
          </cell>
          <cell r="J1127">
            <v>6</v>
          </cell>
        </row>
        <row r="1128">
          <cell r="B1128">
            <v>82463</v>
          </cell>
          <cell r="C1128">
            <v>0.41099999999999998</v>
          </cell>
          <cell r="D1128">
            <v>0.39850000000000002</v>
          </cell>
          <cell r="E1128">
            <v>6.7000000000000002E-3</v>
          </cell>
          <cell r="F1128">
            <v>0</v>
          </cell>
          <cell r="G1128">
            <v>5.7999999999999996E-3</v>
          </cell>
          <cell r="H1128">
            <v>2</v>
          </cell>
          <cell r="I1128">
            <v>3.6</v>
          </cell>
          <cell r="J1128">
            <v>6</v>
          </cell>
        </row>
        <row r="1129">
          <cell r="B1129">
            <v>82463</v>
          </cell>
          <cell r="C1129">
            <v>0.1555</v>
          </cell>
          <cell r="D1129">
            <v>0.14399999999999999</v>
          </cell>
          <cell r="E1129">
            <v>1.15E-2</v>
          </cell>
          <cell r="F1129">
            <v>0</v>
          </cell>
          <cell r="G1129">
            <v>0</v>
          </cell>
          <cell r="H1129">
            <v>2</v>
          </cell>
          <cell r="I1129">
            <v>3.6</v>
          </cell>
          <cell r="J1129">
            <v>6</v>
          </cell>
        </row>
        <row r="1130">
          <cell r="B1130">
            <v>82463</v>
          </cell>
          <cell r="C1130">
            <v>1.3206</v>
          </cell>
          <cell r="D1130">
            <v>0.75919999999999999</v>
          </cell>
          <cell r="E1130">
            <v>3.6299999999999999E-2</v>
          </cell>
          <cell r="F1130">
            <v>0.2175</v>
          </cell>
          <cell r="G1130">
            <v>0.30759999999999998</v>
          </cell>
          <cell r="H1130">
            <v>2</v>
          </cell>
          <cell r="I1130">
            <v>3.6</v>
          </cell>
          <cell r="J1130">
            <v>6</v>
          </cell>
        </row>
        <row r="1131">
          <cell r="B1131">
            <v>82811</v>
          </cell>
          <cell r="C1131">
            <v>0.123</v>
          </cell>
          <cell r="D1131">
            <v>9.4899999999999998E-2</v>
          </cell>
          <cell r="E1131">
            <v>2.81E-2</v>
          </cell>
          <cell r="F1131">
            <v>0</v>
          </cell>
          <cell r="G1131">
            <v>0</v>
          </cell>
          <cell r="H1131">
            <v>2</v>
          </cell>
          <cell r="I1131">
            <v>3.6</v>
          </cell>
          <cell r="J1131">
            <v>6</v>
          </cell>
        </row>
        <row r="1132">
          <cell r="B1132">
            <v>82811</v>
          </cell>
          <cell r="C1132">
            <v>0.1628</v>
          </cell>
          <cell r="D1132">
            <v>8.6199999999999999E-2</v>
          </cell>
          <cell r="E1132">
            <v>5.4100000000000002E-2</v>
          </cell>
          <cell r="F1132">
            <v>2.2499999999999999E-2</v>
          </cell>
          <cell r="G1132">
            <v>0</v>
          </cell>
          <cell r="H1132">
            <v>2</v>
          </cell>
          <cell r="I1132">
            <v>3.6</v>
          </cell>
          <cell r="J1132">
            <v>6</v>
          </cell>
        </row>
        <row r="1133">
          <cell r="B1133">
            <v>82811</v>
          </cell>
          <cell r="C1133">
            <v>0.24379999999999999</v>
          </cell>
          <cell r="D1133">
            <v>0.22309999999999999</v>
          </cell>
          <cell r="E1133">
            <v>2.07E-2</v>
          </cell>
          <cell r="F1133">
            <v>0</v>
          </cell>
          <cell r="G1133">
            <v>0</v>
          </cell>
          <cell r="H1133">
            <v>2</v>
          </cell>
          <cell r="I1133">
            <v>3.6</v>
          </cell>
          <cell r="J1133">
            <v>6</v>
          </cell>
        </row>
        <row r="1134">
          <cell r="B1134">
            <v>82811</v>
          </cell>
          <cell r="C1134">
            <v>0.52959999999999996</v>
          </cell>
          <cell r="D1134">
            <v>0.4042</v>
          </cell>
          <cell r="E1134">
            <v>0.10290000000000001</v>
          </cell>
          <cell r="F1134">
            <v>2.2499999999999999E-2</v>
          </cell>
          <cell r="G1134">
            <v>0</v>
          </cell>
          <cell r="H1134">
            <v>2</v>
          </cell>
          <cell r="I1134">
            <v>3.6</v>
          </cell>
          <cell r="J1134">
            <v>6</v>
          </cell>
        </row>
        <row r="1135">
          <cell r="B1135">
            <v>82973</v>
          </cell>
          <cell r="C1135">
            <v>0.46460000000000001</v>
          </cell>
          <cell r="D1135">
            <v>0.41489999999999999</v>
          </cell>
          <cell r="E1135">
            <v>4.9700000000000001E-2</v>
          </cell>
          <cell r="F1135">
            <v>0</v>
          </cell>
          <cell r="G1135">
            <v>0</v>
          </cell>
          <cell r="H1135">
            <v>2</v>
          </cell>
          <cell r="I1135">
            <v>3.6</v>
          </cell>
          <cell r="J1135">
            <v>6</v>
          </cell>
        </row>
        <row r="1136">
          <cell r="B1136">
            <v>82682</v>
          </cell>
          <cell r="C1136">
            <v>0.34720000000000001</v>
          </cell>
          <cell r="D1136">
            <v>0.14680000000000001</v>
          </cell>
          <cell r="E1136">
            <v>0.20039999999999999</v>
          </cell>
          <cell r="F1136">
            <v>0</v>
          </cell>
          <cell r="G1136">
            <v>0</v>
          </cell>
          <cell r="H1136">
            <v>2</v>
          </cell>
          <cell r="I1136">
            <v>3.6</v>
          </cell>
          <cell r="J1136">
            <v>6</v>
          </cell>
        </row>
        <row r="1137">
          <cell r="B1137">
            <v>83788</v>
          </cell>
          <cell r="C1137">
            <v>0.36230000000000001</v>
          </cell>
          <cell r="D1137">
            <v>0.35899999999999999</v>
          </cell>
          <cell r="E1137">
            <v>3.3E-3</v>
          </cell>
          <cell r="F1137">
            <v>0</v>
          </cell>
          <cell r="G1137">
            <v>0</v>
          </cell>
          <cell r="H1137">
            <v>2</v>
          </cell>
          <cell r="I1137">
            <v>3.6</v>
          </cell>
          <cell r="J1137">
            <v>6</v>
          </cell>
        </row>
        <row r="1138">
          <cell r="B1138">
            <v>83148</v>
          </cell>
          <cell r="C1138">
            <v>1.1739999999999999</v>
          </cell>
          <cell r="D1138">
            <v>0.92179999999999995</v>
          </cell>
          <cell r="E1138">
            <v>0.25219999999999998</v>
          </cell>
          <cell r="F1138">
            <v>0</v>
          </cell>
          <cell r="G1138">
            <v>0</v>
          </cell>
          <cell r="I1138">
            <v>3.6</v>
          </cell>
          <cell r="J1138">
            <v>6</v>
          </cell>
        </row>
        <row r="1139">
          <cell r="B1139">
            <v>82748</v>
          </cell>
          <cell r="C1139">
            <v>4.5681000000000003</v>
          </cell>
          <cell r="D1139">
            <v>3.2766999999999999</v>
          </cell>
          <cell r="E1139">
            <v>0.48399999999999999</v>
          </cell>
          <cell r="F1139">
            <v>0.50090000000000001</v>
          </cell>
          <cell r="G1139">
            <v>0.30649999999999999</v>
          </cell>
          <cell r="J1139">
            <v>6</v>
          </cell>
        </row>
        <row r="1141">
          <cell r="B1141" t="str">
            <v>Evolução FEC Conjunto Vila Matilde</v>
          </cell>
        </row>
        <row r="1142">
          <cell r="B1142" t="str">
            <v>CONSUM</v>
          </cell>
          <cell r="C1142" t="str">
            <v>TOTAL</v>
          </cell>
          <cell r="D1142" t="str">
            <v>NPROG</v>
          </cell>
          <cell r="E1142" t="str">
            <v>PROG</v>
          </cell>
          <cell r="F1142" t="str">
            <v>SUBT INT</v>
          </cell>
          <cell r="G1142" t="str">
            <v>SUBT EXT</v>
          </cell>
          <cell r="H1142" t="str">
            <v>Padrão Mensal = 2,1</v>
          </cell>
          <cell r="I1142" t="str">
            <v>Padrão Trimestral = 4,2</v>
          </cell>
          <cell r="J1142" t="str">
            <v>Padrão Anual = 7</v>
          </cell>
        </row>
        <row r="1143">
          <cell r="B1143">
            <v>87154</v>
          </cell>
          <cell r="C1143">
            <v>0.438</v>
          </cell>
          <cell r="D1143">
            <v>0.43080000000000002</v>
          </cell>
          <cell r="E1143">
            <v>7.1999999999999998E-3</v>
          </cell>
          <cell r="F1143">
            <v>0</v>
          </cell>
          <cell r="G1143">
            <v>0</v>
          </cell>
          <cell r="H1143">
            <v>2.1</v>
          </cell>
          <cell r="I1143">
            <v>4.2</v>
          </cell>
          <cell r="J1143">
            <v>7</v>
          </cell>
        </row>
        <row r="1144">
          <cell r="B1144">
            <v>87156</v>
          </cell>
          <cell r="C1144">
            <v>0.31769999999999998</v>
          </cell>
          <cell r="D1144">
            <v>0.18809999999999999</v>
          </cell>
          <cell r="E1144">
            <v>1.37E-2</v>
          </cell>
          <cell r="F1144">
            <v>0.11600000000000001</v>
          </cell>
          <cell r="G1144">
            <v>0</v>
          </cell>
          <cell r="H1144">
            <v>2.1</v>
          </cell>
          <cell r="I1144">
            <v>4.2</v>
          </cell>
          <cell r="J1144">
            <v>7</v>
          </cell>
        </row>
        <row r="1145">
          <cell r="B1145">
            <v>87151</v>
          </cell>
          <cell r="C1145">
            <v>0.29580000000000001</v>
          </cell>
          <cell r="D1145">
            <v>0.11409999999999999</v>
          </cell>
          <cell r="E1145">
            <v>1.1299999999999999E-2</v>
          </cell>
          <cell r="F1145">
            <v>6.5699999999999995E-2</v>
          </cell>
          <cell r="G1145">
            <v>0.1048</v>
          </cell>
          <cell r="H1145">
            <v>2.1</v>
          </cell>
          <cell r="I1145">
            <v>4.2</v>
          </cell>
          <cell r="J1145">
            <v>7</v>
          </cell>
        </row>
        <row r="1146">
          <cell r="B1146">
            <v>87154</v>
          </cell>
          <cell r="C1146">
            <v>1.0515000000000001</v>
          </cell>
          <cell r="D1146">
            <v>0.73299999999999998</v>
          </cell>
          <cell r="E1146">
            <v>3.2199999999999999E-2</v>
          </cell>
          <cell r="F1146">
            <v>0.1817</v>
          </cell>
          <cell r="G1146">
            <v>0.1048</v>
          </cell>
          <cell r="H1146">
            <v>2.1</v>
          </cell>
          <cell r="I1146">
            <v>4.2</v>
          </cell>
          <cell r="J1146">
            <v>7</v>
          </cell>
        </row>
        <row r="1147">
          <cell r="B1147">
            <v>87162</v>
          </cell>
          <cell r="C1147">
            <v>0.31790000000000002</v>
          </cell>
          <cell r="D1147">
            <v>7.0199999999999999E-2</v>
          </cell>
          <cell r="E1147">
            <v>7.8700000000000006E-2</v>
          </cell>
          <cell r="F1147">
            <v>0.1691</v>
          </cell>
          <cell r="G1147">
            <v>0</v>
          </cell>
          <cell r="H1147">
            <v>2.1</v>
          </cell>
          <cell r="I1147">
            <v>4.2</v>
          </cell>
          <cell r="J1147">
            <v>7</v>
          </cell>
        </row>
        <row r="1148">
          <cell r="B1148">
            <v>87154</v>
          </cell>
          <cell r="C1148">
            <v>0.57769999999999999</v>
          </cell>
          <cell r="D1148">
            <v>0.4647</v>
          </cell>
          <cell r="E1148">
            <v>2.9899999999999999E-2</v>
          </cell>
          <cell r="F1148">
            <v>8.3099999999999993E-2</v>
          </cell>
          <cell r="G1148">
            <v>0</v>
          </cell>
          <cell r="H1148">
            <v>2.1</v>
          </cell>
          <cell r="I1148">
            <v>4.2</v>
          </cell>
          <cell r="J1148">
            <v>7</v>
          </cell>
        </row>
        <row r="1149">
          <cell r="B1149">
            <v>87123</v>
          </cell>
          <cell r="C1149">
            <v>0.25979999999999998</v>
          </cell>
          <cell r="D1149">
            <v>0.25650000000000001</v>
          </cell>
          <cell r="E1149">
            <v>3.3E-3</v>
          </cell>
          <cell r="F1149">
            <v>0</v>
          </cell>
          <cell r="G1149">
            <v>0</v>
          </cell>
          <cell r="H1149">
            <v>2.1</v>
          </cell>
          <cell r="I1149">
            <v>4.2</v>
          </cell>
          <cell r="J1149">
            <v>7</v>
          </cell>
        </row>
        <row r="1150">
          <cell r="B1150">
            <v>87146</v>
          </cell>
          <cell r="C1150">
            <v>1.1554</v>
          </cell>
          <cell r="D1150">
            <v>0.79139999999999999</v>
          </cell>
          <cell r="E1150">
            <v>0.1119</v>
          </cell>
          <cell r="F1150">
            <v>0.25219999999999998</v>
          </cell>
          <cell r="G1150">
            <v>0</v>
          </cell>
          <cell r="H1150">
            <v>2.1</v>
          </cell>
          <cell r="I1150">
            <v>4.2</v>
          </cell>
          <cell r="J1150">
            <v>7</v>
          </cell>
        </row>
        <row r="1151">
          <cell r="B1151">
            <v>88484</v>
          </cell>
          <cell r="C1151">
            <v>0.60209999999999997</v>
          </cell>
          <cell r="D1151">
            <v>0.27660000000000001</v>
          </cell>
          <cell r="E1151">
            <v>3.5999999999999999E-3</v>
          </cell>
          <cell r="F1151">
            <v>0.32200000000000001</v>
          </cell>
          <cell r="G1151">
            <v>0</v>
          </cell>
          <cell r="H1151">
            <v>2.1</v>
          </cell>
          <cell r="I1151">
            <v>4.2</v>
          </cell>
          <cell r="J1151">
            <v>7</v>
          </cell>
        </row>
        <row r="1152">
          <cell r="B1152">
            <v>88484</v>
          </cell>
          <cell r="C1152">
            <v>0.20730000000000001</v>
          </cell>
          <cell r="D1152">
            <v>0.1903</v>
          </cell>
          <cell r="E1152">
            <v>1.7000000000000001E-2</v>
          </cell>
          <cell r="F1152">
            <v>0</v>
          </cell>
          <cell r="G1152">
            <v>0</v>
          </cell>
          <cell r="H1152">
            <v>2.1</v>
          </cell>
          <cell r="I1152">
            <v>4.2</v>
          </cell>
          <cell r="J1152">
            <v>7</v>
          </cell>
        </row>
        <row r="1153">
          <cell r="B1153">
            <v>88484</v>
          </cell>
          <cell r="C1153">
            <v>0.1946</v>
          </cell>
          <cell r="D1153">
            <v>0.18790000000000001</v>
          </cell>
          <cell r="E1153">
            <v>6.7000000000000002E-3</v>
          </cell>
          <cell r="F1153">
            <v>0</v>
          </cell>
          <cell r="G1153">
            <v>0</v>
          </cell>
          <cell r="H1153">
            <v>2.1</v>
          </cell>
          <cell r="I1153">
            <v>4.2</v>
          </cell>
          <cell r="J1153">
            <v>7</v>
          </cell>
        </row>
        <row r="1154">
          <cell r="B1154">
            <v>88484</v>
          </cell>
          <cell r="C1154">
            <v>1.004</v>
          </cell>
          <cell r="D1154">
            <v>0.65480000000000005</v>
          </cell>
          <cell r="E1154">
            <v>2.7300000000000001E-2</v>
          </cell>
          <cell r="F1154">
            <v>0.32200000000000001</v>
          </cell>
          <cell r="G1154">
            <v>0</v>
          </cell>
          <cell r="H1154">
            <v>2.1</v>
          </cell>
          <cell r="I1154">
            <v>4.2</v>
          </cell>
          <cell r="J1154">
            <v>7</v>
          </cell>
        </row>
        <row r="1155">
          <cell r="B1155">
            <v>88453</v>
          </cell>
          <cell r="C1155">
            <v>0.315</v>
          </cell>
          <cell r="D1155">
            <v>0.3029</v>
          </cell>
          <cell r="E1155">
            <v>1.21E-2</v>
          </cell>
          <cell r="F1155">
            <v>0</v>
          </cell>
          <cell r="G1155">
            <v>0</v>
          </cell>
          <cell r="H1155">
            <v>2.1</v>
          </cell>
          <cell r="I1155">
            <v>4.2</v>
          </cell>
          <cell r="J1155">
            <v>7</v>
          </cell>
        </row>
        <row r="1156">
          <cell r="B1156">
            <v>88443</v>
          </cell>
          <cell r="C1156">
            <v>0.50039999999999996</v>
          </cell>
          <cell r="D1156">
            <v>0.1399</v>
          </cell>
          <cell r="E1156">
            <v>5.5599999999999997E-2</v>
          </cell>
          <cell r="F1156">
            <v>0</v>
          </cell>
          <cell r="G1156">
            <v>0.30499999999999999</v>
          </cell>
          <cell r="H1156">
            <v>2.1</v>
          </cell>
          <cell r="I1156">
            <v>4.2</v>
          </cell>
          <cell r="J1156">
            <v>7</v>
          </cell>
        </row>
        <row r="1157">
          <cell r="B1157">
            <v>89419</v>
          </cell>
          <cell r="C1157">
            <v>0.6885</v>
          </cell>
          <cell r="D1157">
            <v>0.65139999999999998</v>
          </cell>
          <cell r="E1157">
            <v>2.18E-2</v>
          </cell>
          <cell r="F1157">
            <v>1.52E-2</v>
          </cell>
          <cell r="G1157">
            <v>0</v>
          </cell>
          <cell r="H1157">
            <v>2.1</v>
          </cell>
          <cell r="I1157">
            <v>4.2</v>
          </cell>
          <cell r="J1157">
            <v>7</v>
          </cell>
        </row>
        <row r="1158">
          <cell r="B1158">
            <v>88772</v>
          </cell>
          <cell r="C1158">
            <v>1.5059</v>
          </cell>
          <cell r="D1158">
            <v>1.0972999999999999</v>
          </cell>
          <cell r="E1158">
            <v>8.9399999999999993E-2</v>
          </cell>
          <cell r="F1158">
            <v>1.5299999999999999E-2</v>
          </cell>
          <cell r="G1158">
            <v>0.3039</v>
          </cell>
          <cell r="I1158">
            <v>4.2</v>
          </cell>
          <cell r="J1158">
            <v>7</v>
          </cell>
        </row>
        <row r="1159">
          <cell r="B1159">
            <v>87889</v>
          </cell>
          <cell r="C1159">
            <v>4.7202000000000002</v>
          </cell>
          <cell r="D1159">
            <v>3.2791999999999999</v>
          </cell>
          <cell r="E1159">
            <v>0.26069999999999999</v>
          </cell>
          <cell r="F1159">
            <v>0.76990000000000003</v>
          </cell>
          <cell r="G1159">
            <v>0.4108</v>
          </cell>
          <cell r="J1159">
            <v>7</v>
          </cell>
        </row>
        <row r="1161">
          <cell r="B1161" t="str">
            <v>Evolução FEC Conjunto Vila Prudente</v>
          </cell>
        </row>
        <row r="1162">
          <cell r="B1162" t="str">
            <v>CONSUM</v>
          </cell>
          <cell r="C1162" t="str">
            <v>TOTAL</v>
          </cell>
          <cell r="D1162" t="str">
            <v>NPROG</v>
          </cell>
          <cell r="E1162" t="str">
            <v>PROG</v>
          </cell>
          <cell r="F1162" t="str">
            <v>SUBT INT</v>
          </cell>
          <cell r="G1162" t="str">
            <v>SUBT EXT</v>
          </cell>
          <cell r="H1162" t="str">
            <v>Padrão Mensal = 2</v>
          </cell>
          <cell r="I1162" t="str">
            <v>Padrão Trimestral = 3,6</v>
          </cell>
          <cell r="J1162" t="str">
            <v>Padrão Anual = 6</v>
          </cell>
        </row>
        <row r="1163">
          <cell r="B1163">
            <v>124181</v>
          </cell>
          <cell r="C1163">
            <v>0.3342</v>
          </cell>
          <cell r="D1163">
            <v>0.30280000000000001</v>
          </cell>
          <cell r="E1163">
            <v>3.8E-3</v>
          </cell>
          <cell r="F1163">
            <v>2.7699999999999999E-2</v>
          </cell>
          <cell r="G1163">
            <v>0</v>
          </cell>
          <cell r="H1163">
            <v>2</v>
          </cell>
          <cell r="I1163">
            <v>3.6</v>
          </cell>
          <cell r="J1163">
            <v>6</v>
          </cell>
        </row>
        <row r="1164">
          <cell r="B1164">
            <v>124098</v>
          </cell>
          <cell r="C1164">
            <v>0.51680000000000004</v>
          </cell>
          <cell r="D1164">
            <v>0.1855</v>
          </cell>
          <cell r="E1164">
            <v>1.5599999999999999E-2</v>
          </cell>
          <cell r="F1164">
            <v>0.31569999999999998</v>
          </cell>
          <cell r="G1164">
            <v>0</v>
          </cell>
          <cell r="H1164">
            <v>2</v>
          </cell>
          <cell r="I1164">
            <v>3.6</v>
          </cell>
          <cell r="J1164">
            <v>6</v>
          </cell>
        </row>
        <row r="1165">
          <cell r="B1165">
            <v>124040</v>
          </cell>
          <cell r="C1165">
            <v>0.1807</v>
          </cell>
          <cell r="D1165">
            <v>0.1731</v>
          </cell>
          <cell r="E1165">
            <v>7.6E-3</v>
          </cell>
          <cell r="F1165">
            <v>0</v>
          </cell>
          <cell r="G1165">
            <v>0</v>
          </cell>
          <cell r="H1165">
            <v>2</v>
          </cell>
          <cell r="I1165">
            <v>3.6</v>
          </cell>
          <cell r="J1165">
            <v>6</v>
          </cell>
        </row>
        <row r="1166">
          <cell r="B1166">
            <v>124106</v>
          </cell>
          <cell r="C1166">
            <v>1.0318000000000001</v>
          </cell>
          <cell r="D1166">
            <v>0.66149999999999998</v>
          </cell>
          <cell r="E1166">
            <v>2.7E-2</v>
          </cell>
          <cell r="F1166">
            <v>0.34339999999999998</v>
          </cell>
          <cell r="G1166">
            <v>0</v>
          </cell>
          <cell r="H1166">
            <v>2</v>
          </cell>
          <cell r="I1166">
            <v>3.6</v>
          </cell>
          <cell r="J1166">
            <v>6</v>
          </cell>
        </row>
        <row r="1167">
          <cell r="B1167">
            <v>124012</v>
          </cell>
          <cell r="C1167">
            <v>0.58520000000000005</v>
          </cell>
          <cell r="D1167">
            <v>6.7100000000000007E-2</v>
          </cell>
          <cell r="E1167">
            <v>3.27E-2</v>
          </cell>
          <cell r="F1167">
            <v>0.4854</v>
          </cell>
          <cell r="G1167">
            <v>0</v>
          </cell>
          <cell r="H1167">
            <v>2</v>
          </cell>
          <cell r="I1167">
            <v>3.6</v>
          </cell>
          <cell r="J1167">
            <v>6</v>
          </cell>
        </row>
        <row r="1168">
          <cell r="B1168">
            <v>123975</v>
          </cell>
          <cell r="C1168">
            <v>0.1915</v>
          </cell>
          <cell r="D1168">
            <v>0.1004</v>
          </cell>
          <cell r="E1168">
            <v>2.7699999999999999E-2</v>
          </cell>
          <cell r="F1168">
            <v>6.3500000000000001E-2</v>
          </cell>
          <cell r="G1168">
            <v>0</v>
          </cell>
          <cell r="H1168">
            <v>2</v>
          </cell>
          <cell r="I1168">
            <v>3.6</v>
          </cell>
          <cell r="J1168">
            <v>6</v>
          </cell>
        </row>
        <row r="1169">
          <cell r="B1169">
            <v>123895</v>
          </cell>
          <cell r="C1169">
            <v>0.11119999999999999</v>
          </cell>
          <cell r="D1169">
            <v>0.1075</v>
          </cell>
          <cell r="E1169">
            <v>3.8E-3</v>
          </cell>
          <cell r="F1169">
            <v>0</v>
          </cell>
          <cell r="G1169">
            <v>0</v>
          </cell>
          <cell r="H1169">
            <v>2</v>
          </cell>
          <cell r="I1169">
            <v>3.6</v>
          </cell>
          <cell r="J1169">
            <v>6</v>
          </cell>
        </row>
        <row r="1170">
          <cell r="B1170">
            <v>123961</v>
          </cell>
          <cell r="C1170">
            <v>0.8881</v>
          </cell>
          <cell r="D1170">
            <v>0.27500000000000002</v>
          </cell>
          <cell r="E1170">
            <v>6.4199999999999993E-2</v>
          </cell>
          <cell r="F1170">
            <v>0.54910000000000003</v>
          </cell>
          <cell r="G1170">
            <v>0</v>
          </cell>
          <cell r="H1170">
            <v>2</v>
          </cell>
          <cell r="I1170">
            <v>3.6</v>
          </cell>
          <cell r="J1170">
            <v>6</v>
          </cell>
        </row>
        <row r="1171">
          <cell r="B1171">
            <v>125456</v>
          </cell>
          <cell r="C1171">
            <v>0.27279999999999999</v>
          </cell>
          <cell r="D1171">
            <v>0.25340000000000001</v>
          </cell>
          <cell r="E1171">
            <v>1.95E-2</v>
          </cell>
          <cell r="F1171">
            <v>0</v>
          </cell>
          <cell r="G1171">
            <v>0</v>
          </cell>
          <cell r="H1171">
            <v>2</v>
          </cell>
          <cell r="I1171">
            <v>3.6</v>
          </cell>
          <cell r="J1171">
            <v>6</v>
          </cell>
        </row>
        <row r="1172">
          <cell r="B1172">
            <v>125455</v>
          </cell>
          <cell r="C1172">
            <v>0.15429999999999999</v>
          </cell>
          <cell r="D1172">
            <v>0.12670000000000001</v>
          </cell>
          <cell r="E1172">
            <v>2.76E-2</v>
          </cell>
          <cell r="F1172">
            <v>0</v>
          </cell>
          <cell r="G1172">
            <v>0</v>
          </cell>
          <cell r="H1172">
            <v>2</v>
          </cell>
          <cell r="I1172">
            <v>3.6</v>
          </cell>
          <cell r="J1172">
            <v>6</v>
          </cell>
        </row>
        <row r="1173">
          <cell r="B1173">
            <v>125455</v>
          </cell>
          <cell r="C1173">
            <v>0.26769999999999999</v>
          </cell>
          <cell r="D1173">
            <v>0.20580000000000001</v>
          </cell>
          <cell r="E1173">
            <v>3.5299999999999998E-2</v>
          </cell>
          <cell r="F1173">
            <v>2.6499999999999999E-2</v>
          </cell>
          <cell r="G1173">
            <v>0</v>
          </cell>
          <cell r="H1173">
            <v>2</v>
          </cell>
          <cell r="I1173">
            <v>3.6</v>
          </cell>
          <cell r="J1173">
            <v>6</v>
          </cell>
        </row>
        <row r="1174">
          <cell r="B1174">
            <v>125455</v>
          </cell>
          <cell r="C1174">
            <v>0.69479999999999997</v>
          </cell>
          <cell r="D1174">
            <v>0.58589999999999998</v>
          </cell>
          <cell r="E1174">
            <v>8.2400000000000001E-2</v>
          </cell>
          <cell r="F1174">
            <v>2.6499999999999999E-2</v>
          </cell>
          <cell r="G1174">
            <v>0</v>
          </cell>
          <cell r="H1174">
            <v>2</v>
          </cell>
          <cell r="I1174">
            <v>3.6</v>
          </cell>
          <cell r="J1174">
            <v>6</v>
          </cell>
        </row>
        <row r="1175">
          <cell r="B1175">
            <v>125504</v>
          </cell>
          <cell r="C1175">
            <v>0.24970000000000001</v>
          </cell>
          <cell r="D1175">
            <v>0.23330000000000001</v>
          </cell>
          <cell r="E1175">
            <v>1.6400000000000001E-2</v>
          </cell>
          <cell r="F1175">
            <v>0</v>
          </cell>
          <cell r="G1175">
            <v>0</v>
          </cell>
          <cell r="H1175">
            <v>2</v>
          </cell>
          <cell r="I1175">
            <v>3.6</v>
          </cell>
          <cell r="J1175">
            <v>6</v>
          </cell>
        </row>
        <row r="1176">
          <cell r="B1176">
            <v>125497</v>
          </cell>
          <cell r="C1176">
            <v>0.1532</v>
          </cell>
          <cell r="D1176">
            <v>0.14280000000000001</v>
          </cell>
          <cell r="E1176">
            <v>1.04E-2</v>
          </cell>
          <cell r="F1176">
            <v>0</v>
          </cell>
          <cell r="G1176">
            <v>0</v>
          </cell>
          <cell r="H1176">
            <v>2</v>
          </cell>
          <cell r="I1176">
            <v>3.6</v>
          </cell>
          <cell r="J1176">
            <v>6</v>
          </cell>
        </row>
        <row r="1177">
          <cell r="B1177">
            <v>126544</v>
          </cell>
          <cell r="C1177">
            <v>0.70979999999999999</v>
          </cell>
          <cell r="D1177">
            <v>0.32719999999999999</v>
          </cell>
          <cell r="E1177">
            <v>8.0999999999999996E-3</v>
          </cell>
          <cell r="F1177">
            <v>0.3745</v>
          </cell>
          <cell r="G1177">
            <v>0</v>
          </cell>
          <cell r="H1177">
            <v>2</v>
          </cell>
          <cell r="I1177">
            <v>3.6</v>
          </cell>
          <cell r="J1177">
            <v>6</v>
          </cell>
        </row>
        <row r="1178">
          <cell r="B1178">
            <v>125848</v>
          </cell>
          <cell r="C1178">
            <v>1.1154999999999999</v>
          </cell>
          <cell r="D1178">
            <v>0.70409999999999995</v>
          </cell>
          <cell r="E1178">
            <v>3.49E-2</v>
          </cell>
          <cell r="F1178">
            <v>0.37659999999999999</v>
          </cell>
          <cell r="G1178">
            <v>0</v>
          </cell>
          <cell r="I1178">
            <v>3.6</v>
          </cell>
          <cell r="J1178">
            <v>6</v>
          </cell>
        </row>
        <row r="1179">
          <cell r="B1179">
            <v>124843</v>
          </cell>
          <cell r="C1179">
            <v>3.7302</v>
          </cell>
          <cell r="D1179">
            <v>2.2290999999999999</v>
          </cell>
          <cell r="E1179">
            <v>0.20860000000000001</v>
          </cell>
          <cell r="F1179">
            <v>1.2927999999999999</v>
          </cell>
          <cell r="G1179">
            <v>0</v>
          </cell>
          <cell r="J1179">
            <v>6</v>
          </cell>
        </row>
        <row r="1181">
          <cell r="B1181" t="str">
            <v>Evolução FEC Total da Eletropaulo</v>
          </cell>
        </row>
        <row r="1182">
          <cell r="B1182" t="str">
            <v>CONSUM</v>
          </cell>
          <cell r="C1182" t="str">
            <v>TOTAL</v>
          </cell>
          <cell r="D1182" t="str">
            <v>NPROG</v>
          </cell>
          <cell r="E1182" t="str">
            <v>PROG</v>
          </cell>
          <cell r="F1182" t="str">
            <v>SUBT INT</v>
          </cell>
          <cell r="G1182" t="str">
            <v>SUBT EXT</v>
          </cell>
        </row>
        <row r="1183">
          <cell r="B1183">
            <v>5407625</v>
          </cell>
          <cell r="C1183">
            <v>0.68079999999999996</v>
          </cell>
          <cell r="D1183">
            <v>0.57010000000000005</v>
          </cell>
          <cell r="E1183">
            <v>4.6100000000000002E-2</v>
          </cell>
          <cell r="F1183">
            <v>6.4600000000000005E-2</v>
          </cell>
          <cell r="G1183">
            <v>0</v>
          </cell>
          <cell r="H1183" t="e">
            <v>#N/A</v>
          </cell>
          <cell r="I1183" t="e">
            <v>#N/A</v>
          </cell>
          <cell r="J1183" t="e">
            <v>#N/A</v>
          </cell>
        </row>
        <row r="1184">
          <cell r="B1184">
            <v>5406022</v>
          </cell>
          <cell r="C1184">
            <v>0.64090000000000003</v>
          </cell>
          <cell r="D1184">
            <v>0.40589999999999998</v>
          </cell>
          <cell r="E1184">
            <v>3.9199999999999999E-2</v>
          </cell>
          <cell r="F1184">
            <v>0.1323</v>
          </cell>
          <cell r="G1184">
            <v>6.3399999999999998E-2</v>
          </cell>
          <cell r="H1184" t="e">
            <v>#N/A</v>
          </cell>
          <cell r="I1184" t="e">
            <v>#N/A</v>
          </cell>
          <cell r="J1184" t="e">
            <v>#N/A</v>
          </cell>
        </row>
        <row r="1185">
          <cell r="B1185">
            <v>5412748</v>
          </cell>
          <cell r="C1185">
            <v>0.65010000000000001</v>
          </cell>
          <cell r="D1185">
            <v>0.34810000000000002</v>
          </cell>
          <cell r="E1185">
            <v>4.2200000000000001E-2</v>
          </cell>
          <cell r="F1185">
            <v>4.5999999999999999E-2</v>
          </cell>
          <cell r="G1185">
            <v>0.2137</v>
          </cell>
          <cell r="H1185" t="e">
            <v>#N/A</v>
          </cell>
          <cell r="I1185" t="e">
            <v>#N/A</v>
          </cell>
          <cell r="J1185" t="e">
            <v>#N/A</v>
          </cell>
        </row>
        <row r="1186">
          <cell r="B1186">
            <v>5408798</v>
          </cell>
          <cell r="C1186">
            <v>1.9718</v>
          </cell>
          <cell r="D1186">
            <v>1.3240000000000001</v>
          </cell>
          <cell r="E1186">
            <v>0.1275</v>
          </cell>
          <cell r="F1186">
            <v>0.2429</v>
          </cell>
          <cell r="G1186">
            <v>0.2772</v>
          </cell>
          <cell r="H1186" t="e">
            <v>#N/A</v>
          </cell>
          <cell r="I1186" t="e">
            <v>#N/A</v>
          </cell>
          <cell r="J1186" t="e">
            <v>#N/A</v>
          </cell>
        </row>
        <row r="1187">
          <cell r="B1187">
            <v>5429440</v>
          </cell>
          <cell r="C1187">
            <v>0.52370000000000005</v>
          </cell>
          <cell r="D1187">
            <v>0.2661</v>
          </cell>
          <cell r="E1187">
            <v>4.8899999999999999E-2</v>
          </cell>
          <cell r="F1187">
            <v>9.0899999999999995E-2</v>
          </cell>
          <cell r="G1187">
            <v>0.1178</v>
          </cell>
          <cell r="H1187" t="e">
            <v>#N/A</v>
          </cell>
          <cell r="I1187" t="e">
            <v>#N/A</v>
          </cell>
          <cell r="J1187" t="e">
            <v>#N/A</v>
          </cell>
        </row>
        <row r="1188">
          <cell r="B1188">
            <v>5429726</v>
          </cell>
          <cell r="C1188">
            <v>0.60160000000000002</v>
          </cell>
          <cell r="D1188">
            <v>0.33779999999999999</v>
          </cell>
          <cell r="E1188">
            <v>4.0800000000000003E-2</v>
          </cell>
          <cell r="F1188">
            <v>0.16800000000000001</v>
          </cell>
          <cell r="G1188">
            <v>5.5100000000000003E-2</v>
          </cell>
          <cell r="H1188" t="e">
            <v>#N/A</v>
          </cell>
          <cell r="I1188" t="e">
            <v>#N/A</v>
          </cell>
          <cell r="J1188" t="e">
            <v>#N/A</v>
          </cell>
        </row>
        <row r="1189">
          <cell r="B1189">
            <v>5428429</v>
          </cell>
          <cell r="C1189">
            <v>0.4204</v>
          </cell>
          <cell r="D1189">
            <v>0.28699999999999998</v>
          </cell>
          <cell r="E1189">
            <v>2.1999999999999999E-2</v>
          </cell>
          <cell r="F1189">
            <v>0.11070000000000001</v>
          </cell>
          <cell r="G1189">
            <v>6.9999999999999999E-4</v>
          </cell>
          <cell r="H1189" t="e">
            <v>#N/A</v>
          </cell>
          <cell r="I1189" t="e">
            <v>#N/A</v>
          </cell>
          <cell r="J1189" t="e">
            <v>#N/A</v>
          </cell>
        </row>
        <row r="1190">
          <cell r="B1190">
            <v>5429198</v>
          </cell>
          <cell r="C1190">
            <v>1.5457000000000001</v>
          </cell>
          <cell r="D1190">
            <v>0.89090000000000003</v>
          </cell>
          <cell r="E1190">
            <v>0.11169999999999999</v>
          </cell>
          <cell r="F1190">
            <v>0.36959999999999998</v>
          </cell>
          <cell r="G1190">
            <v>0.1736</v>
          </cell>
          <cell r="H1190" t="e">
            <v>#N/A</v>
          </cell>
          <cell r="I1190" t="e">
            <v>#N/A</v>
          </cell>
          <cell r="J1190" t="e">
            <v>#N/A</v>
          </cell>
        </row>
        <row r="1191">
          <cell r="B1191">
            <v>5505149</v>
          </cell>
          <cell r="C1191">
            <v>0.56389999999999996</v>
          </cell>
          <cell r="D1191">
            <v>0.4299</v>
          </cell>
          <cell r="E1191">
            <v>2.6700000000000002E-2</v>
          </cell>
          <cell r="F1191">
            <v>7.3700000000000002E-2</v>
          </cell>
          <cell r="G1191">
            <v>3.3599999999999998E-2</v>
          </cell>
          <cell r="H1191" t="e">
            <v>#N/A</v>
          </cell>
          <cell r="I1191" t="e">
            <v>#N/A</v>
          </cell>
          <cell r="J1191" t="e">
            <v>#N/A</v>
          </cell>
        </row>
        <row r="1192">
          <cell r="B1192">
            <v>5503468</v>
          </cell>
          <cell r="C1192">
            <v>0.29070000000000001</v>
          </cell>
          <cell r="D1192">
            <v>0.24199999999999999</v>
          </cell>
          <cell r="E1192">
            <v>2.6499999999999999E-2</v>
          </cell>
          <cell r="F1192">
            <v>2.1499999999999998E-2</v>
          </cell>
          <cell r="G1192">
            <v>6.9999999999999999E-4</v>
          </cell>
          <cell r="H1192" t="e">
            <v>#N/A</v>
          </cell>
          <cell r="I1192" t="e">
            <v>#N/A</v>
          </cell>
          <cell r="J1192" t="e">
            <v>#N/A</v>
          </cell>
        </row>
        <row r="1193">
          <cell r="B1193">
            <v>5502537</v>
          </cell>
          <cell r="C1193">
            <v>0.42399999999999999</v>
          </cell>
          <cell r="D1193">
            <v>0.3125</v>
          </cell>
          <cell r="E1193">
            <v>3.5099999999999999E-2</v>
          </cell>
          <cell r="F1193">
            <v>7.6399999999999996E-2</v>
          </cell>
          <cell r="G1193">
            <v>0</v>
          </cell>
          <cell r="H1193" t="e">
            <v>#N/A</v>
          </cell>
          <cell r="I1193" t="e">
            <v>#N/A</v>
          </cell>
          <cell r="J1193" t="e">
            <v>#N/A</v>
          </cell>
        </row>
        <row r="1194">
          <cell r="B1194">
            <v>5503718</v>
          </cell>
          <cell r="C1194">
            <v>1.2786</v>
          </cell>
          <cell r="D1194">
            <v>0.98440000000000005</v>
          </cell>
          <cell r="E1194">
            <v>8.8300000000000003E-2</v>
          </cell>
          <cell r="F1194">
            <v>0.1716</v>
          </cell>
          <cell r="G1194">
            <v>3.4299999999999997E-2</v>
          </cell>
          <cell r="H1194" t="e">
            <v>#N/A</v>
          </cell>
          <cell r="I1194" t="e">
            <v>#N/A</v>
          </cell>
          <cell r="J1194" t="e">
            <v>#N/A</v>
          </cell>
        </row>
        <row r="1195">
          <cell r="B1195">
            <v>5505750</v>
          </cell>
          <cell r="C1195">
            <v>0.71709999999999996</v>
          </cell>
          <cell r="D1195">
            <v>0.45669999999999999</v>
          </cell>
          <cell r="E1195">
            <v>3.9E-2</v>
          </cell>
          <cell r="F1195">
            <v>6.6100000000000006E-2</v>
          </cell>
          <cell r="G1195">
            <v>0.15529999999999999</v>
          </cell>
          <cell r="H1195" t="e">
            <v>#N/A</v>
          </cell>
          <cell r="I1195" t="e">
            <v>#N/A</v>
          </cell>
          <cell r="J1195" t="e">
            <v>#N/A</v>
          </cell>
        </row>
        <row r="1196">
          <cell r="B1196">
            <v>5508391</v>
          </cell>
          <cell r="C1196">
            <v>0.57620000000000005</v>
          </cell>
          <cell r="D1196">
            <v>0.35589999999999999</v>
          </cell>
          <cell r="E1196">
            <v>2.9600000000000001E-2</v>
          </cell>
          <cell r="F1196">
            <v>8.4400000000000003E-2</v>
          </cell>
          <cell r="G1196">
            <v>0.1062</v>
          </cell>
          <cell r="H1196" t="e">
            <v>#N/A</v>
          </cell>
          <cell r="I1196" t="e">
            <v>#N/A</v>
          </cell>
          <cell r="J1196" t="e">
            <v>#N/A</v>
          </cell>
        </row>
        <row r="1197">
          <cell r="B1197">
            <v>5596196</v>
          </cell>
          <cell r="C1197">
            <v>0.74399999999999999</v>
          </cell>
          <cell r="D1197">
            <v>0.58509999999999995</v>
          </cell>
          <cell r="E1197">
            <v>2.7300000000000001E-2</v>
          </cell>
          <cell r="F1197">
            <v>5.9499999999999997E-2</v>
          </cell>
          <cell r="G1197">
            <v>7.1999999999999995E-2</v>
          </cell>
          <cell r="H1197" t="e">
            <v>#N/A</v>
          </cell>
          <cell r="I1197" t="e">
            <v>#N/A</v>
          </cell>
          <cell r="J1197" t="e">
            <v>#N/A</v>
          </cell>
        </row>
        <row r="1198">
          <cell r="B1198">
            <v>5536779</v>
          </cell>
          <cell r="C1198">
            <v>2.0383</v>
          </cell>
          <cell r="D1198">
            <v>1.3996</v>
          </cell>
          <cell r="E1198">
            <v>9.5799999999999996E-2</v>
          </cell>
          <cell r="F1198">
            <v>0.20979999999999999</v>
          </cell>
          <cell r="G1198">
            <v>0.33289999999999997</v>
          </cell>
          <cell r="H1198" t="e">
            <v>#N/A</v>
          </cell>
          <cell r="I1198" t="e">
            <v>#N/A</v>
          </cell>
          <cell r="J1198" t="e">
            <v>#N/A</v>
          </cell>
        </row>
        <row r="1199">
          <cell r="B1199">
            <v>5469623</v>
          </cell>
          <cell r="C1199">
            <v>6.8341000000000003</v>
          </cell>
          <cell r="D1199">
            <v>4.601</v>
          </cell>
          <cell r="E1199">
            <v>0.42280000000000001</v>
          </cell>
          <cell r="F1199">
            <v>0.99209999999999998</v>
          </cell>
          <cell r="G1199">
            <v>0.81789999999999996</v>
          </cell>
          <cell r="I1199" t="e">
            <v>#N/A</v>
          </cell>
          <cell r="J1199" t="e">
            <v>#N/A</v>
          </cell>
        </row>
        <row r="1201">
          <cell r="B1201" t="str">
            <v>Evolução FEC Unidade Oeste</v>
          </cell>
        </row>
        <row r="1202">
          <cell r="B1202" t="str">
            <v>CONSUM</v>
          </cell>
          <cell r="C1202" t="str">
            <v>TOTAL</v>
          </cell>
          <cell r="D1202" t="str">
            <v>NPROG</v>
          </cell>
          <cell r="E1202" t="str">
            <v>PROG</v>
          </cell>
          <cell r="F1202" t="str">
            <v>SUBT INT</v>
          </cell>
          <cell r="G1202" t="str">
            <v>SUBT EXT</v>
          </cell>
        </row>
        <row r="1203">
          <cell r="B1203">
            <v>735078</v>
          </cell>
          <cell r="C1203">
            <v>1.1993</v>
          </cell>
          <cell r="D1203">
            <v>0.97199999999999998</v>
          </cell>
          <cell r="E1203">
            <v>0.1087</v>
          </cell>
          <cell r="F1203">
            <v>0.1187</v>
          </cell>
          <cell r="G1203">
            <v>0</v>
          </cell>
          <cell r="H1203" t="e">
            <v>#N/A</v>
          </cell>
          <cell r="I1203" t="e">
            <v>#N/A</v>
          </cell>
          <cell r="J1203" t="e">
            <v>#N/A</v>
          </cell>
        </row>
        <row r="1204">
          <cell r="B1204">
            <v>735305</v>
          </cell>
          <cell r="C1204">
            <v>0.87809999999999999</v>
          </cell>
          <cell r="D1204">
            <v>0.75629999999999997</v>
          </cell>
          <cell r="E1204">
            <v>5.1299999999999998E-2</v>
          </cell>
          <cell r="F1204">
            <v>5.1200000000000002E-2</v>
          </cell>
          <cell r="G1204">
            <v>1.9300000000000001E-2</v>
          </cell>
          <cell r="H1204" t="e">
            <v>#N/A</v>
          </cell>
          <cell r="I1204" t="e">
            <v>#N/A</v>
          </cell>
          <cell r="J1204" t="e">
            <v>#N/A</v>
          </cell>
        </row>
        <row r="1205">
          <cell r="B1205">
            <v>735899</v>
          </cell>
          <cell r="C1205">
            <v>1.0242</v>
          </cell>
          <cell r="D1205">
            <v>0.60640000000000005</v>
          </cell>
          <cell r="E1205">
            <v>9.2600000000000002E-2</v>
          </cell>
          <cell r="F1205">
            <v>6.5699999999999995E-2</v>
          </cell>
          <cell r="G1205">
            <v>0.25950000000000001</v>
          </cell>
          <cell r="H1205" t="e">
            <v>#N/A</v>
          </cell>
          <cell r="I1205" t="e">
            <v>#N/A</v>
          </cell>
          <cell r="J1205" t="e">
            <v>#N/A</v>
          </cell>
        </row>
        <row r="1206">
          <cell r="B1206">
            <v>735427</v>
          </cell>
          <cell r="C1206">
            <v>3.1015000000000001</v>
          </cell>
          <cell r="D1206">
            <v>2.3344999999999998</v>
          </cell>
          <cell r="E1206">
            <v>0.25259999999999999</v>
          </cell>
          <cell r="F1206">
            <v>0.2356</v>
          </cell>
          <cell r="G1206">
            <v>0.27900000000000003</v>
          </cell>
          <cell r="H1206" t="e">
            <v>#N/A</v>
          </cell>
          <cell r="I1206" t="e">
            <v>#N/A</v>
          </cell>
          <cell r="J1206" t="e">
            <v>#N/A</v>
          </cell>
        </row>
        <row r="1207">
          <cell r="B1207">
            <v>752645</v>
          </cell>
          <cell r="C1207">
            <v>0.63</v>
          </cell>
          <cell r="D1207">
            <v>0.40799999999999997</v>
          </cell>
          <cell r="E1207">
            <v>4.48E-2</v>
          </cell>
          <cell r="F1207">
            <v>0.1719</v>
          </cell>
          <cell r="G1207">
            <v>5.3E-3</v>
          </cell>
          <cell r="H1207" t="e">
            <v>#N/A</v>
          </cell>
          <cell r="I1207" t="e">
            <v>#N/A</v>
          </cell>
          <cell r="J1207" t="e">
            <v>#N/A</v>
          </cell>
        </row>
        <row r="1208">
          <cell r="B1208">
            <v>752816</v>
          </cell>
          <cell r="C1208">
            <v>0.76139999999999997</v>
          </cell>
          <cell r="D1208">
            <v>0.49559999999999998</v>
          </cell>
          <cell r="E1208">
            <v>4.7500000000000001E-2</v>
          </cell>
          <cell r="F1208">
            <v>0.21310000000000001</v>
          </cell>
          <cell r="G1208">
            <v>5.3E-3</v>
          </cell>
          <cell r="H1208" t="e">
            <v>#N/A</v>
          </cell>
          <cell r="I1208" t="e">
            <v>#N/A</v>
          </cell>
          <cell r="J1208" t="e">
            <v>#N/A</v>
          </cell>
        </row>
        <row r="1209">
          <cell r="B1209">
            <v>752995</v>
          </cell>
          <cell r="C1209">
            <v>0.52139999999999997</v>
          </cell>
          <cell r="D1209">
            <v>0.3836</v>
          </cell>
          <cell r="E1209">
            <v>2.5700000000000001E-2</v>
          </cell>
          <cell r="F1209">
            <v>0.10680000000000001</v>
          </cell>
          <cell r="G1209">
            <v>5.3E-3</v>
          </cell>
          <cell r="H1209" t="e">
            <v>#N/A</v>
          </cell>
          <cell r="I1209" t="e">
            <v>#N/A</v>
          </cell>
          <cell r="J1209" t="e">
            <v>#N/A</v>
          </cell>
        </row>
        <row r="1210">
          <cell r="B1210">
            <v>752819</v>
          </cell>
          <cell r="C1210">
            <v>1.9128000000000001</v>
          </cell>
          <cell r="D1210">
            <v>1.2871999999999999</v>
          </cell>
          <cell r="E1210">
            <v>0.11799999999999999</v>
          </cell>
          <cell r="F1210">
            <v>0.49180000000000001</v>
          </cell>
          <cell r="G1210">
            <v>1.5900000000000001E-2</v>
          </cell>
          <cell r="H1210" t="e">
            <v>#N/A</v>
          </cell>
          <cell r="I1210" t="e">
            <v>#N/A</v>
          </cell>
          <cell r="J1210" t="e">
            <v>#N/A</v>
          </cell>
        </row>
        <row r="1211">
          <cell r="B1211">
            <v>762806</v>
          </cell>
          <cell r="C1211">
            <v>0.97899999999999998</v>
          </cell>
          <cell r="D1211">
            <v>0.66920000000000002</v>
          </cell>
          <cell r="E1211">
            <v>2.3300000000000001E-2</v>
          </cell>
          <cell r="F1211">
            <v>0.22850000000000001</v>
          </cell>
          <cell r="G1211">
            <v>5.8000000000000003E-2</v>
          </cell>
          <cell r="H1211" t="e">
            <v>#N/A</v>
          </cell>
          <cell r="I1211" t="e">
            <v>#N/A</v>
          </cell>
          <cell r="J1211" t="e">
            <v>#N/A</v>
          </cell>
        </row>
        <row r="1212">
          <cell r="B1212">
            <v>762762</v>
          </cell>
          <cell r="C1212">
            <v>0.4546</v>
          </cell>
          <cell r="D1212">
            <v>0.38500000000000001</v>
          </cell>
          <cell r="E1212">
            <v>1.23E-2</v>
          </cell>
          <cell r="F1212">
            <v>5.1999999999999998E-2</v>
          </cell>
          <cell r="G1212">
            <v>5.3E-3</v>
          </cell>
          <cell r="H1212" t="e">
            <v>#N/A</v>
          </cell>
          <cell r="I1212" t="e">
            <v>#N/A</v>
          </cell>
          <cell r="J1212" t="e">
            <v>#N/A</v>
          </cell>
        </row>
        <row r="1213">
          <cell r="B1213">
            <v>762628</v>
          </cell>
          <cell r="C1213">
            <v>0.58489999999999998</v>
          </cell>
          <cell r="D1213">
            <v>0.47910000000000003</v>
          </cell>
          <cell r="E1213">
            <v>2.7400000000000001E-2</v>
          </cell>
          <cell r="F1213">
            <v>7.8399999999999997E-2</v>
          </cell>
          <cell r="G1213">
            <v>0</v>
          </cell>
          <cell r="H1213" t="e">
            <v>#N/A</v>
          </cell>
          <cell r="I1213" t="e">
            <v>#N/A</v>
          </cell>
          <cell r="J1213" t="e">
            <v>#N/A</v>
          </cell>
        </row>
        <row r="1214">
          <cell r="B1214">
            <v>762732</v>
          </cell>
          <cell r="C1214">
            <v>2.0185</v>
          </cell>
          <cell r="D1214">
            <v>1.5333000000000001</v>
          </cell>
          <cell r="E1214">
            <v>6.3E-2</v>
          </cell>
          <cell r="F1214">
            <v>0.3589</v>
          </cell>
          <cell r="G1214">
            <v>6.3299999999999995E-2</v>
          </cell>
          <cell r="H1214" t="e">
            <v>#N/A</v>
          </cell>
          <cell r="I1214" t="e">
            <v>#N/A</v>
          </cell>
          <cell r="J1214" t="e">
            <v>#N/A</v>
          </cell>
        </row>
        <row r="1215">
          <cell r="B1215">
            <v>763151</v>
          </cell>
          <cell r="C1215">
            <v>1.1884999999999999</v>
          </cell>
          <cell r="D1215">
            <v>0.65659999999999996</v>
          </cell>
          <cell r="E1215">
            <v>2.3400000000000001E-2</v>
          </cell>
          <cell r="F1215">
            <v>0.2344</v>
          </cell>
          <cell r="G1215">
            <v>0.2742</v>
          </cell>
          <cell r="H1215" t="e">
            <v>#N/A</v>
          </cell>
          <cell r="I1215" t="e">
            <v>#N/A</v>
          </cell>
          <cell r="J1215" t="e">
            <v>#N/A</v>
          </cell>
        </row>
        <row r="1216">
          <cell r="B1216">
            <v>765732</v>
          </cell>
          <cell r="C1216">
            <v>0.89929999999999999</v>
          </cell>
          <cell r="D1216">
            <v>0.61809999999999998</v>
          </cell>
          <cell r="E1216">
            <v>2.75E-2</v>
          </cell>
          <cell r="F1216">
            <v>0.23599999999999999</v>
          </cell>
          <cell r="G1216">
            <v>1.77E-2</v>
          </cell>
          <cell r="H1216" t="e">
            <v>#N/A</v>
          </cell>
          <cell r="I1216" t="e">
            <v>#N/A</v>
          </cell>
          <cell r="J1216" t="e">
            <v>#N/A</v>
          </cell>
        </row>
        <row r="1217">
          <cell r="B1217">
            <v>780552</v>
          </cell>
          <cell r="C1217">
            <v>1.2286999999999999</v>
          </cell>
          <cell r="D1217">
            <v>1.0039</v>
          </cell>
          <cell r="E1217">
            <v>2.9000000000000001E-2</v>
          </cell>
          <cell r="F1217">
            <v>0.13339999999999999</v>
          </cell>
          <cell r="G1217">
            <v>6.2399999999999997E-2</v>
          </cell>
          <cell r="H1217" t="e">
            <v>#N/A</v>
          </cell>
          <cell r="I1217" t="e">
            <v>#N/A</v>
          </cell>
          <cell r="J1217" t="e">
            <v>#N/A</v>
          </cell>
        </row>
        <row r="1218">
          <cell r="B1218">
            <v>769812</v>
          </cell>
          <cell r="C1218">
            <v>3.3186</v>
          </cell>
          <cell r="D1218">
            <v>2.2835999999999999</v>
          </cell>
          <cell r="E1218">
            <v>0.08</v>
          </cell>
          <cell r="F1218">
            <v>0.60240000000000005</v>
          </cell>
          <cell r="G1218">
            <v>0.35270000000000001</v>
          </cell>
          <cell r="H1218" t="e">
            <v>#N/A</v>
          </cell>
          <cell r="I1218" t="e">
            <v>#N/A</v>
          </cell>
          <cell r="J1218" t="e">
            <v>#N/A</v>
          </cell>
        </row>
        <row r="1219">
          <cell r="B1219">
            <v>755197</v>
          </cell>
          <cell r="C1219">
            <v>10.348599999999999</v>
          </cell>
          <cell r="D1219">
            <v>7.4329999999999998</v>
          </cell>
          <cell r="E1219">
            <v>0.50870000000000004</v>
          </cell>
          <cell r="F1219">
            <v>1.6961999999999999</v>
          </cell>
          <cell r="G1219">
            <v>0.71099999999999997</v>
          </cell>
          <cell r="I1219" t="e">
            <v>#N/A</v>
          </cell>
          <cell r="J1219" t="e">
            <v>#N/A</v>
          </cell>
        </row>
        <row r="1221">
          <cell r="B1221" t="str">
            <v>Evolução FEC Unidade São Paulo Sul</v>
          </cell>
        </row>
        <row r="1222">
          <cell r="B1222" t="str">
            <v>CONSUM</v>
          </cell>
          <cell r="C1222" t="str">
            <v>TOTAL</v>
          </cell>
          <cell r="D1222" t="str">
            <v>NPROG</v>
          </cell>
          <cell r="E1222" t="str">
            <v>PROG</v>
          </cell>
          <cell r="F1222" t="str">
            <v>SUBT INT</v>
          </cell>
          <cell r="G1222" t="str">
            <v>SUBT EXT</v>
          </cell>
        </row>
        <row r="1223">
          <cell r="B1223">
            <v>951710</v>
          </cell>
          <cell r="C1223">
            <v>0.67290000000000005</v>
          </cell>
          <cell r="D1223">
            <v>0.61550000000000005</v>
          </cell>
          <cell r="E1223">
            <v>4.0599999999999997E-2</v>
          </cell>
          <cell r="F1223">
            <v>1.67E-2</v>
          </cell>
          <cell r="G1223">
            <v>0</v>
          </cell>
          <cell r="H1223" t="e">
            <v>#N/A</v>
          </cell>
          <cell r="I1223" t="e">
            <v>#N/A</v>
          </cell>
          <cell r="J1223" t="e">
            <v>#N/A</v>
          </cell>
        </row>
        <row r="1224">
          <cell r="B1224">
            <v>951238</v>
          </cell>
          <cell r="C1224">
            <v>0.64959999999999996</v>
          </cell>
          <cell r="D1224">
            <v>0.55049999999999999</v>
          </cell>
          <cell r="E1224">
            <v>4.1599999999999998E-2</v>
          </cell>
          <cell r="F1224">
            <v>5.7500000000000002E-2</v>
          </cell>
          <cell r="G1224">
            <v>0</v>
          </cell>
          <cell r="H1224" t="e">
            <v>#N/A</v>
          </cell>
          <cell r="I1224" t="e">
            <v>#N/A</v>
          </cell>
          <cell r="J1224" t="e">
            <v>#N/A</v>
          </cell>
        </row>
        <row r="1225">
          <cell r="B1225">
            <v>958008</v>
          </cell>
          <cell r="C1225">
            <v>0.76739999999999997</v>
          </cell>
          <cell r="D1225">
            <v>0.49980000000000002</v>
          </cell>
          <cell r="E1225">
            <v>3.1199999999999999E-2</v>
          </cell>
          <cell r="F1225">
            <v>4.19E-2</v>
          </cell>
          <cell r="G1225">
            <v>0.1946</v>
          </cell>
          <cell r="H1225" t="e">
            <v>#N/A</v>
          </cell>
          <cell r="I1225" t="e">
            <v>#N/A</v>
          </cell>
          <cell r="J1225" t="e">
            <v>#N/A</v>
          </cell>
        </row>
        <row r="1226">
          <cell r="B1226">
            <v>953652</v>
          </cell>
          <cell r="C1226">
            <v>2.0903999999999998</v>
          </cell>
          <cell r="D1226">
            <v>1.6654</v>
          </cell>
          <cell r="E1226">
            <v>0.1134</v>
          </cell>
          <cell r="F1226">
            <v>0.11609999999999999</v>
          </cell>
          <cell r="G1226">
            <v>0.19550000000000001</v>
          </cell>
          <cell r="H1226" t="e">
            <v>#N/A</v>
          </cell>
          <cell r="I1226" t="e">
            <v>#N/A</v>
          </cell>
          <cell r="J1226" t="e">
            <v>#N/A</v>
          </cell>
        </row>
        <row r="1227">
          <cell r="B1227">
            <v>958023</v>
          </cell>
          <cell r="C1227">
            <v>0.57330000000000003</v>
          </cell>
          <cell r="D1227">
            <v>0.31879999999999997</v>
          </cell>
          <cell r="E1227">
            <v>7.3099999999999998E-2</v>
          </cell>
          <cell r="F1227">
            <v>2.29E-2</v>
          </cell>
          <cell r="G1227">
            <v>0.15859999999999999</v>
          </cell>
          <cell r="H1227" t="e">
            <v>#N/A</v>
          </cell>
          <cell r="I1227" t="e">
            <v>#N/A</v>
          </cell>
          <cell r="J1227" t="e">
            <v>#N/A</v>
          </cell>
        </row>
        <row r="1228">
          <cell r="B1228">
            <v>957977</v>
          </cell>
          <cell r="C1228">
            <v>0.66369999999999996</v>
          </cell>
          <cell r="D1228">
            <v>0.3296</v>
          </cell>
          <cell r="E1228">
            <v>5.2600000000000001E-2</v>
          </cell>
          <cell r="F1228">
            <v>0.22570000000000001</v>
          </cell>
          <cell r="G1228">
            <v>5.5899999999999998E-2</v>
          </cell>
          <cell r="H1228" t="e">
            <v>#N/A</v>
          </cell>
          <cell r="I1228" t="e">
            <v>#N/A</v>
          </cell>
          <cell r="J1228" t="e">
            <v>#N/A</v>
          </cell>
        </row>
        <row r="1229">
          <cell r="B1229">
            <v>957799</v>
          </cell>
          <cell r="C1229">
            <v>0.47839999999999999</v>
          </cell>
          <cell r="D1229">
            <v>0.39750000000000002</v>
          </cell>
          <cell r="E1229">
            <v>4.3400000000000001E-2</v>
          </cell>
          <cell r="F1229">
            <v>3.7400000000000003E-2</v>
          </cell>
          <cell r="G1229">
            <v>0</v>
          </cell>
          <cell r="H1229" t="e">
            <v>#N/A</v>
          </cell>
          <cell r="I1229" t="e">
            <v>#N/A</v>
          </cell>
          <cell r="J1229" t="e">
            <v>#N/A</v>
          </cell>
        </row>
        <row r="1230">
          <cell r="B1230">
            <v>957933</v>
          </cell>
          <cell r="C1230">
            <v>1.7154</v>
          </cell>
          <cell r="D1230">
            <v>1.0459000000000001</v>
          </cell>
          <cell r="E1230">
            <v>0.1691</v>
          </cell>
          <cell r="F1230">
            <v>0.28599999999999998</v>
          </cell>
          <cell r="G1230">
            <v>0.2145</v>
          </cell>
          <cell r="H1230" t="e">
            <v>#N/A</v>
          </cell>
          <cell r="I1230" t="e">
            <v>#N/A</v>
          </cell>
          <cell r="J1230" t="e">
            <v>#N/A</v>
          </cell>
        </row>
        <row r="1231">
          <cell r="B1231">
            <v>974966</v>
          </cell>
          <cell r="C1231">
            <v>0.54669999999999996</v>
          </cell>
          <cell r="D1231">
            <v>0.46870000000000001</v>
          </cell>
          <cell r="E1231">
            <v>3.5799999999999998E-2</v>
          </cell>
          <cell r="F1231">
            <v>2.1899999999999999E-2</v>
          </cell>
          <cell r="G1231">
            <v>2.0299999999999999E-2</v>
          </cell>
          <cell r="H1231" t="e">
            <v>#N/A</v>
          </cell>
          <cell r="I1231" t="e">
            <v>#N/A</v>
          </cell>
          <cell r="J1231" t="e">
            <v>#N/A</v>
          </cell>
        </row>
        <row r="1232">
          <cell r="B1232">
            <v>974883</v>
          </cell>
          <cell r="C1232">
            <v>0.31359999999999999</v>
          </cell>
          <cell r="D1232">
            <v>0.26919999999999999</v>
          </cell>
          <cell r="E1232">
            <v>3.9300000000000002E-2</v>
          </cell>
          <cell r="F1232">
            <v>5.0000000000000001E-3</v>
          </cell>
          <cell r="G1232">
            <v>0</v>
          </cell>
          <cell r="H1232" t="e">
            <v>#N/A</v>
          </cell>
          <cell r="I1232" t="e">
            <v>#N/A</v>
          </cell>
          <cell r="J1232" t="e">
            <v>#N/A</v>
          </cell>
        </row>
        <row r="1233">
          <cell r="B1233">
            <v>974942</v>
          </cell>
          <cell r="C1233">
            <v>0.4662</v>
          </cell>
          <cell r="D1233">
            <v>0.38740000000000002</v>
          </cell>
          <cell r="E1233">
            <v>4.8399999999999999E-2</v>
          </cell>
          <cell r="F1233">
            <v>3.04E-2</v>
          </cell>
          <cell r="G1233">
            <v>0</v>
          </cell>
          <cell r="H1233" t="e">
            <v>#N/A</v>
          </cell>
          <cell r="I1233" t="e">
            <v>#N/A</v>
          </cell>
          <cell r="J1233" t="e">
            <v>#N/A</v>
          </cell>
        </row>
        <row r="1234">
          <cell r="B1234">
            <v>974930</v>
          </cell>
          <cell r="C1234">
            <v>1.3265</v>
          </cell>
          <cell r="D1234">
            <v>1.1253</v>
          </cell>
          <cell r="E1234">
            <v>0.1235</v>
          </cell>
          <cell r="F1234">
            <v>5.7299999999999997E-2</v>
          </cell>
          <cell r="G1234">
            <v>2.0299999999999999E-2</v>
          </cell>
          <cell r="H1234" t="e">
            <v>#N/A</v>
          </cell>
          <cell r="I1234" t="e">
            <v>#N/A</v>
          </cell>
          <cell r="J1234" t="e">
            <v>#N/A</v>
          </cell>
        </row>
        <row r="1235">
          <cell r="B1235">
            <v>975648</v>
          </cell>
          <cell r="C1235">
            <v>0.74390000000000001</v>
          </cell>
          <cell r="D1235">
            <v>0.47</v>
          </cell>
          <cell r="E1235">
            <v>1.6899999999999998E-2</v>
          </cell>
          <cell r="F1235">
            <v>0.1095</v>
          </cell>
          <cell r="G1235">
            <v>0.14749999999999999</v>
          </cell>
          <cell r="H1235" t="e">
            <v>#N/A</v>
          </cell>
          <cell r="I1235" t="e">
            <v>#N/A</v>
          </cell>
          <cell r="J1235" t="e">
            <v>#N/A</v>
          </cell>
        </row>
        <row r="1236">
          <cell r="B1236">
            <v>975764</v>
          </cell>
          <cell r="C1236">
            <v>0.42630000000000001</v>
          </cell>
          <cell r="D1236">
            <v>0.376</v>
          </cell>
          <cell r="E1236">
            <v>1.2500000000000001E-2</v>
          </cell>
          <cell r="F1236">
            <v>3.7699999999999997E-2</v>
          </cell>
          <cell r="G1236">
            <v>1E-4</v>
          </cell>
          <cell r="H1236" t="e">
            <v>#N/A</v>
          </cell>
          <cell r="I1236" t="e">
            <v>#N/A</v>
          </cell>
          <cell r="J1236" t="e">
            <v>#N/A</v>
          </cell>
        </row>
        <row r="1237">
          <cell r="B1237">
            <v>993935</v>
          </cell>
          <cell r="C1237">
            <v>0.67700000000000005</v>
          </cell>
          <cell r="D1237">
            <v>0.58040000000000003</v>
          </cell>
          <cell r="E1237">
            <v>2.2599999999999999E-2</v>
          </cell>
          <cell r="F1237">
            <v>2.1299999999999999E-2</v>
          </cell>
          <cell r="G1237">
            <v>5.28E-2</v>
          </cell>
          <cell r="H1237" t="e">
            <v>#N/A</v>
          </cell>
          <cell r="I1237" t="e">
            <v>#N/A</v>
          </cell>
          <cell r="J1237" t="e">
            <v>#N/A</v>
          </cell>
        </row>
        <row r="1238">
          <cell r="B1238">
            <v>981782</v>
          </cell>
          <cell r="C1238">
            <v>1.8483000000000001</v>
          </cell>
          <cell r="D1238">
            <v>1.4282999999999999</v>
          </cell>
          <cell r="E1238">
            <v>5.21E-2</v>
          </cell>
          <cell r="F1238">
            <v>0.1678</v>
          </cell>
          <cell r="G1238">
            <v>0.2001</v>
          </cell>
          <cell r="H1238" t="e">
            <v>#N/A</v>
          </cell>
          <cell r="I1238" t="e">
            <v>#N/A</v>
          </cell>
          <cell r="J1238" t="e">
            <v>#N/A</v>
          </cell>
        </row>
        <row r="1239">
          <cell r="B1239">
            <v>967074</v>
          </cell>
          <cell r="C1239">
            <v>6.9743000000000004</v>
          </cell>
          <cell r="D1239">
            <v>5.2628000000000004</v>
          </cell>
          <cell r="E1239">
            <v>0.45669999999999999</v>
          </cell>
          <cell r="F1239">
            <v>0.626</v>
          </cell>
          <cell r="G1239">
            <v>0.62890000000000001</v>
          </cell>
          <cell r="I1239" t="e">
            <v>#N/A</v>
          </cell>
          <cell r="J1239" t="e">
            <v>#N/A</v>
          </cell>
        </row>
        <row r="1241">
          <cell r="B1241" t="str">
            <v>Evolução FEC Unidade Anhembi</v>
          </cell>
        </row>
        <row r="1242">
          <cell r="B1242" t="str">
            <v>CONSUM</v>
          </cell>
          <cell r="C1242" t="str">
            <v>TOTAL</v>
          </cell>
          <cell r="D1242" t="str">
            <v>NPROG</v>
          </cell>
          <cell r="E1242" t="str">
            <v>PROG</v>
          </cell>
          <cell r="F1242" t="str">
            <v>SUBT INT</v>
          </cell>
          <cell r="G1242" t="str">
            <v>SUBT EXT</v>
          </cell>
        </row>
        <row r="1243">
          <cell r="B1243">
            <v>764938</v>
          </cell>
          <cell r="C1243">
            <v>0.87039999999999995</v>
          </cell>
          <cell r="D1243">
            <v>0.64339999999999997</v>
          </cell>
          <cell r="E1243">
            <v>3.04E-2</v>
          </cell>
          <cell r="F1243">
            <v>0.1966</v>
          </cell>
          <cell r="G1243">
            <v>0</v>
          </cell>
          <cell r="H1243" t="e">
            <v>#N/A</v>
          </cell>
          <cell r="I1243" t="e">
            <v>#N/A</v>
          </cell>
          <cell r="J1243" t="e">
            <v>#N/A</v>
          </cell>
        </row>
        <row r="1244">
          <cell r="B1244">
            <v>764908</v>
          </cell>
          <cell r="C1244">
            <v>0.48039999999999999</v>
          </cell>
          <cell r="D1244">
            <v>0.26919999999999999</v>
          </cell>
          <cell r="E1244">
            <v>4.41E-2</v>
          </cell>
          <cell r="F1244">
            <v>0.1671</v>
          </cell>
          <cell r="G1244">
            <v>0</v>
          </cell>
          <cell r="H1244" t="e">
            <v>#N/A</v>
          </cell>
          <cell r="I1244" t="e">
            <v>#N/A</v>
          </cell>
          <cell r="J1244" t="e">
            <v>#N/A</v>
          </cell>
        </row>
        <row r="1245">
          <cell r="B1245">
            <v>764697</v>
          </cell>
          <cell r="C1245">
            <v>0.8518</v>
          </cell>
          <cell r="D1245">
            <v>0.27939999999999998</v>
          </cell>
          <cell r="E1245">
            <v>5.6099999999999997E-2</v>
          </cell>
          <cell r="F1245">
            <v>8.7599999999999997E-2</v>
          </cell>
          <cell r="G1245">
            <v>0.42859999999999998</v>
          </cell>
          <cell r="H1245" t="e">
            <v>#N/A</v>
          </cell>
          <cell r="I1245" t="e">
            <v>#N/A</v>
          </cell>
          <cell r="J1245" t="e">
            <v>#N/A</v>
          </cell>
        </row>
        <row r="1246">
          <cell r="B1246">
            <v>764848</v>
          </cell>
          <cell r="C1246">
            <v>2.2025999999999999</v>
          </cell>
          <cell r="D1246">
            <v>1.1919999999999999</v>
          </cell>
          <cell r="E1246">
            <v>0.13059999999999999</v>
          </cell>
          <cell r="F1246">
            <v>0.45129999999999998</v>
          </cell>
          <cell r="G1246">
            <v>0.42849999999999999</v>
          </cell>
          <cell r="H1246" t="e">
            <v>#N/A</v>
          </cell>
          <cell r="I1246" t="e">
            <v>#N/A</v>
          </cell>
          <cell r="J1246" t="e">
            <v>#N/A</v>
          </cell>
        </row>
        <row r="1247">
          <cell r="B1247">
            <v>764805</v>
          </cell>
          <cell r="C1247">
            <v>0.35560000000000003</v>
          </cell>
          <cell r="D1247">
            <v>0.2336</v>
          </cell>
          <cell r="E1247">
            <v>3.2199999999999999E-2</v>
          </cell>
          <cell r="F1247">
            <v>8.9899999999999994E-2</v>
          </cell>
          <cell r="G1247">
            <v>0</v>
          </cell>
          <cell r="H1247" t="e">
            <v>#N/A</v>
          </cell>
          <cell r="I1247" t="e">
            <v>#N/A</v>
          </cell>
          <cell r="J1247" t="e">
            <v>#N/A</v>
          </cell>
        </row>
        <row r="1248">
          <cell r="B1248">
            <v>764819</v>
          </cell>
          <cell r="C1248">
            <v>0.68189999999999995</v>
          </cell>
          <cell r="D1248">
            <v>0.33050000000000002</v>
          </cell>
          <cell r="E1248">
            <v>2.5000000000000001E-2</v>
          </cell>
          <cell r="F1248">
            <v>0.32629999999999998</v>
          </cell>
          <cell r="G1248">
            <v>0</v>
          </cell>
          <cell r="H1248" t="e">
            <v>#N/A</v>
          </cell>
          <cell r="I1248" t="e">
            <v>#N/A</v>
          </cell>
          <cell r="J1248" t="e">
            <v>#N/A</v>
          </cell>
        </row>
        <row r="1249">
          <cell r="B1249">
            <v>765285</v>
          </cell>
          <cell r="C1249">
            <v>0.83309999999999995</v>
          </cell>
          <cell r="D1249">
            <v>0.29980000000000001</v>
          </cell>
          <cell r="E1249">
            <v>3.1699999999999999E-2</v>
          </cell>
          <cell r="F1249">
            <v>0.50170000000000003</v>
          </cell>
          <cell r="G1249">
            <v>0</v>
          </cell>
          <cell r="H1249" t="e">
            <v>#N/A</v>
          </cell>
          <cell r="I1249" t="e">
            <v>#N/A</v>
          </cell>
          <cell r="J1249" t="e">
            <v>#N/A</v>
          </cell>
        </row>
        <row r="1250">
          <cell r="B1250">
            <v>764970</v>
          </cell>
          <cell r="C1250">
            <v>1.8707</v>
          </cell>
          <cell r="D1250">
            <v>0.8639</v>
          </cell>
          <cell r="E1250">
            <v>8.8900000000000007E-2</v>
          </cell>
          <cell r="F1250">
            <v>0.91800000000000004</v>
          </cell>
          <cell r="G1250">
            <v>0</v>
          </cell>
          <cell r="H1250" t="e">
            <v>#N/A</v>
          </cell>
          <cell r="I1250" t="e">
            <v>#N/A</v>
          </cell>
          <cell r="J1250" t="e">
            <v>#N/A</v>
          </cell>
        </row>
        <row r="1251">
          <cell r="B1251">
            <v>776620</v>
          </cell>
          <cell r="C1251">
            <v>0.73029999999999995</v>
          </cell>
          <cell r="D1251">
            <v>0.52649999999999997</v>
          </cell>
          <cell r="E1251">
            <v>1.49E-2</v>
          </cell>
          <cell r="F1251">
            <v>3.3500000000000002E-2</v>
          </cell>
          <cell r="G1251">
            <v>0.1555</v>
          </cell>
          <cell r="H1251" t="e">
            <v>#N/A</v>
          </cell>
          <cell r="I1251" t="e">
            <v>#N/A</v>
          </cell>
          <cell r="J1251" t="e">
            <v>#N/A</v>
          </cell>
        </row>
        <row r="1252">
          <cell r="B1252">
            <v>776710</v>
          </cell>
          <cell r="C1252">
            <v>0.30709999999999998</v>
          </cell>
          <cell r="D1252">
            <v>0.2293</v>
          </cell>
          <cell r="E1252">
            <v>1.14E-2</v>
          </cell>
          <cell r="F1252">
            <v>6.6299999999999998E-2</v>
          </cell>
          <cell r="G1252">
            <v>0</v>
          </cell>
          <cell r="H1252" t="e">
            <v>#N/A</v>
          </cell>
          <cell r="I1252" t="e">
            <v>#N/A</v>
          </cell>
          <cell r="J1252" t="e">
            <v>#N/A</v>
          </cell>
        </row>
        <row r="1253">
          <cell r="B1253">
            <v>776641</v>
          </cell>
          <cell r="C1253">
            <v>0.49959999999999999</v>
          </cell>
          <cell r="D1253">
            <v>0.2316</v>
          </cell>
          <cell r="E1253">
            <v>2.2499999999999999E-2</v>
          </cell>
          <cell r="F1253">
            <v>0.2455</v>
          </cell>
          <cell r="G1253">
            <v>0</v>
          </cell>
          <cell r="H1253" t="e">
            <v>#N/A</v>
          </cell>
          <cell r="I1253" t="e">
            <v>#N/A</v>
          </cell>
          <cell r="J1253" t="e">
            <v>#N/A</v>
          </cell>
        </row>
        <row r="1254">
          <cell r="B1254">
            <v>776657</v>
          </cell>
          <cell r="C1254">
            <v>1.5369999999999999</v>
          </cell>
          <cell r="D1254">
            <v>0.98740000000000006</v>
          </cell>
          <cell r="E1254">
            <v>4.8800000000000003E-2</v>
          </cell>
          <cell r="F1254">
            <v>0.3453</v>
          </cell>
          <cell r="G1254">
            <v>0.1555</v>
          </cell>
          <cell r="H1254" t="e">
            <v>#N/A</v>
          </cell>
          <cell r="I1254" t="e">
            <v>#N/A</v>
          </cell>
          <cell r="J1254" t="e">
            <v>#N/A</v>
          </cell>
        </row>
        <row r="1255">
          <cell r="B1255">
            <v>777120</v>
          </cell>
          <cell r="C1255">
            <v>0.7802</v>
          </cell>
          <cell r="D1255">
            <v>0.28589999999999999</v>
          </cell>
          <cell r="E1255">
            <v>1.6199999999999999E-2</v>
          </cell>
          <cell r="F1255">
            <v>2.7900000000000001E-2</v>
          </cell>
          <cell r="G1255">
            <v>0.45019999999999999</v>
          </cell>
          <cell r="H1255" t="e">
            <v>#N/A</v>
          </cell>
          <cell r="I1255" t="e">
            <v>#N/A</v>
          </cell>
          <cell r="J1255" t="e">
            <v>#N/A</v>
          </cell>
        </row>
        <row r="1256">
          <cell r="B1256">
            <v>777197</v>
          </cell>
          <cell r="C1256">
            <v>0.3599</v>
          </cell>
          <cell r="D1256">
            <v>0.3266</v>
          </cell>
          <cell r="E1256">
            <v>2.1999999999999999E-2</v>
          </cell>
          <cell r="F1256">
            <v>1.1299999999999999E-2</v>
          </cell>
          <cell r="G1256">
            <v>0</v>
          </cell>
          <cell r="H1256" t="e">
            <v>#N/A</v>
          </cell>
          <cell r="I1256" t="e">
            <v>#N/A</v>
          </cell>
          <cell r="J1256" t="e">
            <v>#N/A</v>
          </cell>
        </row>
        <row r="1257">
          <cell r="B1257">
            <v>787526</v>
          </cell>
          <cell r="C1257">
            <v>1.1165</v>
          </cell>
          <cell r="D1257">
            <v>0.69610000000000005</v>
          </cell>
          <cell r="E1257">
            <v>3.4299999999999997E-2</v>
          </cell>
          <cell r="F1257">
            <v>4.07E-2</v>
          </cell>
          <cell r="G1257">
            <v>0.3453</v>
          </cell>
          <cell r="H1257" t="e">
            <v>#N/A</v>
          </cell>
          <cell r="I1257" t="e">
            <v>#N/A</v>
          </cell>
          <cell r="J1257" t="e">
            <v>#N/A</v>
          </cell>
        </row>
        <row r="1258">
          <cell r="B1258">
            <v>780614</v>
          </cell>
          <cell r="C1258">
            <v>2.2614000000000001</v>
          </cell>
          <cell r="D1258">
            <v>1.3121</v>
          </cell>
          <cell r="E1258">
            <v>7.2599999999999998E-2</v>
          </cell>
          <cell r="F1258">
            <v>8.0100000000000005E-2</v>
          </cell>
          <cell r="G1258">
            <v>0.79649999999999999</v>
          </cell>
          <cell r="H1258" t="e">
            <v>#N/A</v>
          </cell>
          <cell r="I1258" t="e">
            <v>#N/A</v>
          </cell>
          <cell r="J1258" t="e">
            <v>#N/A</v>
          </cell>
        </row>
        <row r="1259">
          <cell r="B1259">
            <v>771772</v>
          </cell>
          <cell r="C1259">
            <v>7.8711000000000002</v>
          </cell>
          <cell r="D1259">
            <v>4.3583999999999996</v>
          </cell>
          <cell r="E1259">
            <v>0.34010000000000001</v>
          </cell>
          <cell r="F1259">
            <v>1.7857000000000001</v>
          </cell>
          <cell r="G1259">
            <v>1.3868</v>
          </cell>
          <cell r="I1259" t="e">
            <v>#N/A</v>
          </cell>
          <cell r="J1259" t="e">
            <v>#N/A</v>
          </cell>
        </row>
        <row r="1261">
          <cell r="B1261" t="str">
            <v>Evolução FEC Unidade Centro</v>
          </cell>
        </row>
        <row r="1262">
          <cell r="B1262" t="str">
            <v>CONSUM</v>
          </cell>
          <cell r="C1262" t="str">
            <v>TOTAL</v>
          </cell>
          <cell r="D1262" t="str">
            <v>NPROG</v>
          </cell>
          <cell r="E1262" t="str">
            <v>PROG</v>
          </cell>
          <cell r="F1262" t="str">
            <v>SUBT INT</v>
          </cell>
          <cell r="G1262" t="str">
            <v>SUBT EXT</v>
          </cell>
        </row>
        <row r="1263">
          <cell r="B1263">
            <v>675819</v>
          </cell>
          <cell r="C1263">
            <v>0.37030000000000002</v>
          </cell>
          <cell r="D1263">
            <v>0.30940000000000001</v>
          </cell>
          <cell r="E1263">
            <v>5.6099999999999997E-2</v>
          </cell>
          <cell r="F1263">
            <v>4.8999999999999998E-3</v>
          </cell>
          <cell r="G1263">
            <v>0</v>
          </cell>
          <cell r="H1263" t="e">
            <v>#N/A</v>
          </cell>
          <cell r="I1263" t="e">
            <v>#N/A</v>
          </cell>
          <cell r="J1263" t="e">
            <v>#N/A</v>
          </cell>
        </row>
        <row r="1264">
          <cell r="B1264">
            <v>675407</v>
          </cell>
          <cell r="C1264">
            <v>0.56579999999999997</v>
          </cell>
          <cell r="D1264">
            <v>0.39269999999999999</v>
          </cell>
          <cell r="E1264">
            <v>3.7699999999999997E-2</v>
          </cell>
          <cell r="F1264">
            <v>0.13539999999999999</v>
          </cell>
          <cell r="G1264">
            <v>0</v>
          </cell>
          <cell r="H1264" t="e">
            <v>#N/A</v>
          </cell>
          <cell r="I1264" t="e">
            <v>#N/A</v>
          </cell>
          <cell r="J1264" t="e">
            <v>#N/A</v>
          </cell>
        </row>
        <row r="1265">
          <cell r="B1265">
            <v>675780</v>
          </cell>
          <cell r="C1265">
            <v>0.44590000000000002</v>
          </cell>
          <cell r="D1265">
            <v>0.28149999999999997</v>
          </cell>
          <cell r="E1265">
            <v>4.4999999999999998E-2</v>
          </cell>
          <cell r="F1265">
            <v>3.27E-2</v>
          </cell>
          <cell r="G1265">
            <v>8.6699999999999999E-2</v>
          </cell>
          <cell r="H1265" t="e">
            <v>#N/A</v>
          </cell>
          <cell r="I1265" t="e">
            <v>#N/A</v>
          </cell>
          <cell r="J1265" t="e">
            <v>#N/A</v>
          </cell>
        </row>
        <row r="1266">
          <cell r="B1266">
            <v>675669</v>
          </cell>
          <cell r="C1266">
            <v>1.3818999999999999</v>
          </cell>
          <cell r="D1266">
            <v>0.98360000000000003</v>
          </cell>
          <cell r="E1266">
            <v>0.13880000000000001</v>
          </cell>
          <cell r="F1266">
            <v>0.17299999999999999</v>
          </cell>
          <cell r="G1266">
            <v>8.6699999999999999E-2</v>
          </cell>
          <cell r="H1266" t="e">
            <v>#N/A</v>
          </cell>
          <cell r="I1266" t="e">
            <v>#N/A</v>
          </cell>
          <cell r="J1266" t="e">
            <v>#N/A</v>
          </cell>
        </row>
        <row r="1267">
          <cell r="B1267">
            <v>675783</v>
          </cell>
          <cell r="C1267">
            <v>0.69920000000000004</v>
          </cell>
          <cell r="D1267">
            <v>0.21829999999999999</v>
          </cell>
          <cell r="E1267">
            <v>6.8400000000000002E-2</v>
          </cell>
          <cell r="F1267">
            <v>6.8199999999999997E-2</v>
          </cell>
          <cell r="G1267">
            <v>0.34420000000000001</v>
          </cell>
          <cell r="H1267" t="e">
            <v>#N/A</v>
          </cell>
          <cell r="I1267" t="e">
            <v>#N/A</v>
          </cell>
          <cell r="J1267" t="e">
            <v>#N/A</v>
          </cell>
        </row>
        <row r="1268">
          <cell r="B1268">
            <v>675760</v>
          </cell>
          <cell r="C1268">
            <v>0.37059999999999998</v>
          </cell>
          <cell r="D1268">
            <v>0.2944</v>
          </cell>
          <cell r="E1268">
            <v>9.4000000000000004E-3</v>
          </cell>
          <cell r="F1268">
            <v>2.9100000000000001E-2</v>
          </cell>
          <cell r="G1268">
            <v>3.7699999999999997E-2</v>
          </cell>
          <cell r="H1268" t="e">
            <v>#N/A</v>
          </cell>
          <cell r="I1268" t="e">
            <v>#N/A</v>
          </cell>
          <cell r="J1268" t="e">
            <v>#N/A</v>
          </cell>
        </row>
        <row r="1269">
          <cell r="B1269">
            <v>674633</v>
          </cell>
          <cell r="C1269">
            <v>0.1981</v>
          </cell>
          <cell r="D1269">
            <v>0.1663</v>
          </cell>
          <cell r="E1269">
            <v>1.09E-2</v>
          </cell>
          <cell r="F1269">
            <v>2.0899999999999998E-2</v>
          </cell>
          <cell r="G1269">
            <v>0</v>
          </cell>
          <cell r="H1269" t="e">
            <v>#N/A</v>
          </cell>
          <cell r="I1269" t="e">
            <v>#N/A</v>
          </cell>
          <cell r="J1269" t="e">
            <v>#N/A</v>
          </cell>
        </row>
        <row r="1270">
          <cell r="B1270">
            <v>675392</v>
          </cell>
          <cell r="C1270">
            <v>1.2683</v>
          </cell>
          <cell r="D1270">
            <v>0.67910000000000004</v>
          </cell>
          <cell r="E1270">
            <v>8.8700000000000001E-2</v>
          </cell>
          <cell r="F1270">
            <v>0.1182</v>
          </cell>
          <cell r="G1270">
            <v>0.3821</v>
          </cell>
          <cell r="H1270" t="e">
            <v>#N/A</v>
          </cell>
          <cell r="I1270" t="e">
            <v>#N/A</v>
          </cell>
          <cell r="J1270" t="e">
            <v>#N/A</v>
          </cell>
        </row>
        <row r="1271">
          <cell r="B1271">
            <v>684427</v>
          </cell>
          <cell r="C1271">
            <v>0.28749999999999998</v>
          </cell>
          <cell r="D1271">
            <v>0.22789999999999999</v>
          </cell>
          <cell r="E1271">
            <v>1.8800000000000001E-2</v>
          </cell>
          <cell r="F1271">
            <v>4.07E-2</v>
          </cell>
          <cell r="G1271">
            <v>0</v>
          </cell>
          <cell r="H1271" t="e">
            <v>#N/A</v>
          </cell>
          <cell r="I1271" t="e">
            <v>#N/A</v>
          </cell>
          <cell r="J1271" t="e">
            <v>#N/A</v>
          </cell>
        </row>
        <row r="1272">
          <cell r="B1272">
            <v>683445</v>
          </cell>
          <cell r="C1272">
            <v>0.1888</v>
          </cell>
          <cell r="D1272">
            <v>0.13750000000000001</v>
          </cell>
          <cell r="E1272">
            <v>1.9400000000000001E-2</v>
          </cell>
          <cell r="F1272">
            <v>3.1899999999999998E-2</v>
          </cell>
          <cell r="G1272">
            <v>0</v>
          </cell>
          <cell r="H1272" t="e">
            <v>#N/A</v>
          </cell>
          <cell r="I1272" t="e">
            <v>#N/A</v>
          </cell>
          <cell r="J1272" t="e">
            <v>#N/A</v>
          </cell>
        </row>
        <row r="1273">
          <cell r="B1273">
            <v>682818</v>
          </cell>
          <cell r="C1273">
            <v>0.26079999999999998</v>
          </cell>
          <cell r="D1273">
            <v>0.15060000000000001</v>
          </cell>
          <cell r="E1273">
            <v>5.11E-2</v>
          </cell>
          <cell r="F1273">
            <v>5.91E-2</v>
          </cell>
          <cell r="G1273">
            <v>0</v>
          </cell>
          <cell r="H1273" t="e">
            <v>#N/A</v>
          </cell>
          <cell r="I1273" t="e">
            <v>#N/A</v>
          </cell>
          <cell r="J1273" t="e">
            <v>#N/A</v>
          </cell>
        </row>
        <row r="1274">
          <cell r="B1274">
            <v>683563</v>
          </cell>
          <cell r="C1274">
            <v>0.73709999999999998</v>
          </cell>
          <cell r="D1274">
            <v>0.5161</v>
          </cell>
          <cell r="E1274">
            <v>8.9300000000000004E-2</v>
          </cell>
          <cell r="F1274">
            <v>0.13170000000000001</v>
          </cell>
          <cell r="G1274">
            <v>0</v>
          </cell>
          <cell r="H1274" t="e">
            <v>#N/A</v>
          </cell>
          <cell r="I1274" t="e">
            <v>#N/A</v>
          </cell>
          <cell r="J1274" t="e">
            <v>#N/A</v>
          </cell>
        </row>
        <row r="1275">
          <cell r="B1275">
            <v>682925</v>
          </cell>
          <cell r="C1275">
            <v>0.58230000000000004</v>
          </cell>
          <cell r="D1275">
            <v>0.41670000000000001</v>
          </cell>
          <cell r="E1275">
            <v>6.4399999999999999E-2</v>
          </cell>
          <cell r="F1275">
            <v>3.3700000000000001E-2</v>
          </cell>
          <cell r="G1275">
            <v>6.7500000000000004E-2</v>
          </cell>
          <cell r="H1275" t="e">
            <v>#N/A</v>
          </cell>
          <cell r="I1275" t="e">
            <v>#N/A</v>
          </cell>
          <cell r="J1275" t="e">
            <v>#N/A</v>
          </cell>
        </row>
        <row r="1276">
          <cell r="B1276">
            <v>681511</v>
          </cell>
          <cell r="C1276">
            <v>0.35320000000000001</v>
          </cell>
          <cell r="D1276">
            <v>0.23910000000000001</v>
          </cell>
          <cell r="E1276">
            <v>4.5600000000000002E-2</v>
          </cell>
          <cell r="F1276">
            <v>6.8400000000000002E-2</v>
          </cell>
          <cell r="G1276">
            <v>0</v>
          </cell>
          <cell r="H1276" t="e">
            <v>#N/A</v>
          </cell>
          <cell r="I1276" t="e">
            <v>#N/A</v>
          </cell>
          <cell r="J1276" t="e">
            <v>#N/A</v>
          </cell>
        </row>
        <row r="1277">
          <cell r="B1277">
            <v>695161</v>
          </cell>
          <cell r="C1277">
            <v>0.41789999999999999</v>
          </cell>
          <cell r="D1277">
            <v>0.317</v>
          </cell>
          <cell r="E1277">
            <v>3.3399999999999999E-2</v>
          </cell>
          <cell r="F1277">
            <v>2.5999999999999999E-2</v>
          </cell>
          <cell r="G1277">
            <v>4.1399999999999999E-2</v>
          </cell>
          <cell r="H1277" t="e">
            <v>#N/A</v>
          </cell>
          <cell r="I1277" t="e">
            <v>#N/A</v>
          </cell>
          <cell r="J1277" t="e">
            <v>#N/A</v>
          </cell>
        </row>
        <row r="1278">
          <cell r="B1278">
            <v>686532</v>
          </cell>
          <cell r="C1278">
            <v>1.353</v>
          </cell>
          <cell r="D1278">
            <v>0.9728</v>
          </cell>
          <cell r="E1278">
            <v>0.1431</v>
          </cell>
          <cell r="F1278">
            <v>0.12770000000000001</v>
          </cell>
          <cell r="G1278">
            <v>0.1091</v>
          </cell>
          <cell r="H1278" t="e">
            <v>#N/A</v>
          </cell>
          <cell r="I1278" t="e">
            <v>#N/A</v>
          </cell>
          <cell r="J1278" t="e">
            <v>#N/A</v>
          </cell>
        </row>
        <row r="1279">
          <cell r="B1279">
            <v>680289</v>
          </cell>
          <cell r="C1279">
            <v>4.7378</v>
          </cell>
          <cell r="D1279">
            <v>3.1515</v>
          </cell>
          <cell r="E1279">
            <v>0.46010000000000001</v>
          </cell>
          <cell r="F1279">
            <v>0.5504</v>
          </cell>
          <cell r="G1279">
            <v>0.5756</v>
          </cell>
          <cell r="I1279" t="e">
            <v>#N/A</v>
          </cell>
          <cell r="J1279" t="e">
            <v>#N/A</v>
          </cell>
        </row>
        <row r="1281">
          <cell r="B1281" t="str">
            <v>Evolução FEC Unidade Leste</v>
          </cell>
        </row>
        <row r="1282">
          <cell r="B1282" t="str">
            <v>CONSUM</v>
          </cell>
          <cell r="C1282" t="str">
            <v>TOTAL</v>
          </cell>
          <cell r="D1282" t="str">
            <v>NPROG</v>
          </cell>
          <cell r="E1282" t="str">
            <v>PROG</v>
          </cell>
          <cell r="F1282" t="str">
            <v>SUBT INT</v>
          </cell>
          <cell r="G1282" t="str">
            <v>SUBT EXT</v>
          </cell>
        </row>
        <row r="1283">
          <cell r="B1283">
            <v>1308832</v>
          </cell>
          <cell r="C1283">
            <v>0.61050000000000004</v>
          </cell>
          <cell r="D1283">
            <v>0.53669999999999995</v>
          </cell>
          <cell r="E1283">
            <v>3.44E-2</v>
          </cell>
          <cell r="F1283">
            <v>3.95E-2</v>
          </cell>
          <cell r="G1283">
            <v>0</v>
          </cell>
          <cell r="H1283" t="e">
            <v>#N/A</v>
          </cell>
          <cell r="I1283" t="e">
            <v>#N/A</v>
          </cell>
          <cell r="J1283" t="e">
            <v>#N/A</v>
          </cell>
        </row>
        <row r="1284">
          <cell r="B1284">
            <v>1308285</v>
          </cell>
          <cell r="C1284">
            <v>0.80579999999999996</v>
          </cell>
          <cell r="D1284">
            <v>0.28010000000000002</v>
          </cell>
          <cell r="E1284">
            <v>3.7400000000000003E-2</v>
          </cell>
          <cell r="F1284">
            <v>0.23699999999999999</v>
          </cell>
          <cell r="G1284">
            <v>0.25130000000000002</v>
          </cell>
          <cell r="H1284" t="e">
            <v>#N/A</v>
          </cell>
          <cell r="I1284" t="e">
            <v>#N/A</v>
          </cell>
          <cell r="J1284" t="e">
            <v>#N/A</v>
          </cell>
        </row>
        <row r="1285">
          <cell r="B1285">
            <v>1307611</v>
          </cell>
          <cell r="C1285">
            <v>0.4239</v>
          </cell>
          <cell r="D1285">
            <v>0.2374</v>
          </cell>
          <cell r="E1285">
            <v>2.5999999999999999E-2</v>
          </cell>
          <cell r="F1285">
            <v>1.1599999999999999E-2</v>
          </cell>
          <cell r="G1285">
            <v>0.14899999999999999</v>
          </cell>
          <cell r="H1285" t="e">
            <v>#N/A</v>
          </cell>
          <cell r="I1285" t="e">
            <v>#N/A</v>
          </cell>
          <cell r="J1285" t="e">
            <v>#N/A</v>
          </cell>
        </row>
        <row r="1286">
          <cell r="B1286">
            <v>1308243</v>
          </cell>
          <cell r="C1286">
            <v>1.8403</v>
          </cell>
          <cell r="D1286">
            <v>1.0543</v>
          </cell>
          <cell r="E1286">
            <v>9.7799999999999998E-2</v>
          </cell>
          <cell r="F1286">
            <v>0.28810000000000002</v>
          </cell>
          <cell r="G1286">
            <v>0.4002</v>
          </cell>
          <cell r="H1286" t="e">
            <v>#N/A</v>
          </cell>
          <cell r="I1286" t="e">
            <v>#N/A</v>
          </cell>
          <cell r="J1286" t="e">
            <v>#N/A</v>
          </cell>
        </row>
        <row r="1287">
          <cell r="B1287">
            <v>1307476</v>
          </cell>
          <cell r="C1287">
            <v>0.49840000000000001</v>
          </cell>
          <cell r="D1287">
            <v>0.26719999999999999</v>
          </cell>
          <cell r="E1287">
            <v>5.21E-2</v>
          </cell>
          <cell r="F1287">
            <v>0.16750000000000001</v>
          </cell>
          <cell r="G1287">
            <v>1.1599999999999999E-2</v>
          </cell>
          <cell r="H1287" t="e">
            <v>#N/A</v>
          </cell>
          <cell r="I1287" t="e">
            <v>#N/A</v>
          </cell>
          <cell r="J1287" t="e">
            <v>#N/A</v>
          </cell>
        </row>
        <row r="1288">
          <cell r="B1288">
            <v>1307438</v>
          </cell>
          <cell r="C1288">
            <v>0.58899999999999997</v>
          </cell>
          <cell r="D1288">
            <v>0.39379999999999998</v>
          </cell>
          <cell r="E1288">
            <v>6.7900000000000002E-2</v>
          </cell>
          <cell r="F1288">
            <v>0.1157</v>
          </cell>
          <cell r="G1288">
            <v>1.1599999999999999E-2</v>
          </cell>
          <cell r="H1288" t="e">
            <v>#N/A</v>
          </cell>
          <cell r="I1288" t="e">
            <v>#N/A</v>
          </cell>
          <cell r="J1288" t="e">
            <v>#N/A</v>
          </cell>
        </row>
        <row r="1289">
          <cell r="B1289">
            <v>1306908</v>
          </cell>
          <cell r="C1289">
            <v>0.34200000000000003</v>
          </cell>
          <cell r="D1289">
            <v>0.28360000000000002</v>
          </cell>
          <cell r="E1289">
            <v>1.04E-2</v>
          </cell>
          <cell r="F1289">
            <v>4.8099999999999997E-2</v>
          </cell>
          <cell r="G1289">
            <v>0</v>
          </cell>
          <cell r="H1289" t="e">
            <v>#N/A</v>
          </cell>
          <cell r="I1289" t="e">
            <v>#N/A</v>
          </cell>
          <cell r="J1289" t="e">
            <v>#N/A</v>
          </cell>
        </row>
        <row r="1290">
          <cell r="B1290">
            <v>1307274</v>
          </cell>
          <cell r="C1290">
            <v>1.4295</v>
          </cell>
          <cell r="D1290">
            <v>0.9446</v>
          </cell>
          <cell r="E1290">
            <v>0.13039999999999999</v>
          </cell>
          <cell r="F1290">
            <v>0.33129999999999998</v>
          </cell>
          <cell r="G1290">
            <v>2.3199999999999998E-2</v>
          </cell>
          <cell r="H1290" t="e">
            <v>#N/A</v>
          </cell>
          <cell r="I1290" t="e">
            <v>#N/A</v>
          </cell>
          <cell r="J1290" t="e">
            <v>#N/A</v>
          </cell>
        </row>
        <row r="1291">
          <cell r="B1291">
            <v>1323847</v>
          </cell>
          <cell r="C1291">
            <v>0.47789999999999999</v>
          </cell>
          <cell r="D1291">
            <v>0.3483</v>
          </cell>
          <cell r="E1291">
            <v>3.5999999999999997E-2</v>
          </cell>
          <cell r="F1291">
            <v>9.3600000000000003E-2</v>
          </cell>
          <cell r="G1291">
            <v>0</v>
          </cell>
          <cell r="H1291" t="e">
            <v>#N/A</v>
          </cell>
          <cell r="I1291" t="e">
            <v>#N/A</v>
          </cell>
          <cell r="J1291" t="e">
            <v>#N/A</v>
          </cell>
        </row>
        <row r="1292">
          <cell r="B1292">
            <v>1323886</v>
          </cell>
          <cell r="C1292">
            <v>0.29670000000000002</v>
          </cell>
          <cell r="D1292">
            <v>0.246</v>
          </cell>
          <cell r="E1292">
            <v>5.0700000000000002E-2</v>
          </cell>
          <cell r="F1292">
            <v>0</v>
          </cell>
          <cell r="G1292">
            <v>0</v>
          </cell>
          <cell r="H1292" t="e">
            <v>#N/A</v>
          </cell>
          <cell r="I1292" t="e">
            <v>#N/A</v>
          </cell>
          <cell r="J1292" t="e">
            <v>#N/A</v>
          </cell>
        </row>
        <row r="1293">
          <cell r="B1293">
            <v>1323551</v>
          </cell>
          <cell r="C1293">
            <v>0.42180000000000001</v>
          </cell>
          <cell r="D1293">
            <v>0.31419999999999998</v>
          </cell>
          <cell r="E1293">
            <v>4.5600000000000002E-2</v>
          </cell>
          <cell r="F1293">
            <v>6.2100000000000002E-2</v>
          </cell>
          <cell r="G1293">
            <v>0</v>
          </cell>
          <cell r="H1293" t="e">
            <v>#N/A</v>
          </cell>
          <cell r="I1293" t="e">
            <v>#N/A</v>
          </cell>
          <cell r="J1293" t="e">
            <v>#N/A</v>
          </cell>
        </row>
        <row r="1294">
          <cell r="B1294">
            <v>1323761</v>
          </cell>
          <cell r="C1294">
            <v>1.1963999999999999</v>
          </cell>
          <cell r="D1294">
            <v>0.90849999999999997</v>
          </cell>
          <cell r="E1294">
            <v>0.1323</v>
          </cell>
          <cell r="F1294">
            <v>0.15570000000000001</v>
          </cell>
          <cell r="G1294">
            <v>0</v>
          </cell>
          <cell r="H1294" t="e">
            <v>#N/A</v>
          </cell>
          <cell r="I1294" t="e">
            <v>#N/A</v>
          </cell>
          <cell r="J1294" t="e">
            <v>#N/A</v>
          </cell>
        </row>
        <row r="1295">
          <cell r="B1295">
            <v>1324245</v>
          </cell>
          <cell r="C1295">
            <v>0.52370000000000005</v>
          </cell>
          <cell r="D1295">
            <v>0.43809999999999999</v>
          </cell>
          <cell r="E1295">
            <v>7.6799999999999993E-2</v>
          </cell>
          <cell r="F1295">
            <v>8.8000000000000005E-3</v>
          </cell>
          <cell r="G1295">
            <v>0</v>
          </cell>
          <cell r="H1295" t="e">
            <v>#N/A</v>
          </cell>
          <cell r="I1295" t="e">
            <v>#N/A</v>
          </cell>
          <cell r="J1295" t="e">
            <v>#N/A</v>
          </cell>
        </row>
        <row r="1296">
          <cell r="B1296">
            <v>1324233</v>
          </cell>
          <cell r="C1296">
            <v>0.7056</v>
          </cell>
          <cell r="D1296">
            <v>0.3483</v>
          </cell>
          <cell r="E1296">
            <v>5.62E-2</v>
          </cell>
          <cell r="F1296">
            <v>5.6000000000000001E-2</v>
          </cell>
          <cell r="G1296">
            <v>0.24510000000000001</v>
          </cell>
          <cell r="H1296" t="e">
            <v>#N/A</v>
          </cell>
          <cell r="I1296" t="e">
            <v>#N/A</v>
          </cell>
          <cell r="J1296" t="e">
            <v>#N/A</v>
          </cell>
        </row>
        <row r="1297">
          <cell r="B1297">
            <v>1342005</v>
          </cell>
          <cell r="C1297">
            <v>0.66620000000000001</v>
          </cell>
          <cell r="D1297">
            <v>0.53820000000000001</v>
          </cell>
          <cell r="E1297">
            <v>2.81E-2</v>
          </cell>
          <cell r="F1297">
            <v>9.9900000000000003E-2</v>
          </cell>
          <cell r="G1297">
            <v>0</v>
          </cell>
          <cell r="H1297" t="e">
            <v>#N/A</v>
          </cell>
          <cell r="I1297" t="e">
            <v>#N/A</v>
          </cell>
          <cell r="J1297" t="e">
            <v>#N/A</v>
          </cell>
        </row>
        <row r="1298">
          <cell r="B1298">
            <v>1330161</v>
          </cell>
          <cell r="C1298">
            <v>1.8959999999999999</v>
          </cell>
          <cell r="D1298">
            <v>1.3259000000000001</v>
          </cell>
          <cell r="E1298">
            <v>0.1608</v>
          </cell>
          <cell r="F1298">
            <v>0.1653</v>
          </cell>
          <cell r="G1298">
            <v>0.24399999999999999</v>
          </cell>
          <cell r="H1298" t="e">
            <v>#N/A</v>
          </cell>
          <cell r="I1298" t="e">
            <v>#N/A</v>
          </cell>
          <cell r="J1298" t="e">
            <v>#N/A</v>
          </cell>
        </row>
        <row r="1299">
          <cell r="B1299">
            <v>1317360</v>
          </cell>
          <cell r="C1299">
            <v>6.3627000000000002</v>
          </cell>
          <cell r="D1299">
            <v>4.2361000000000004</v>
          </cell>
          <cell r="E1299">
            <v>0.52180000000000004</v>
          </cell>
          <cell r="F1299">
            <v>0.93830000000000002</v>
          </cell>
          <cell r="G1299">
            <v>0.66690000000000005</v>
          </cell>
          <cell r="I1299" t="e">
            <v>#N/A</v>
          </cell>
          <cell r="J1299" t="e">
            <v>#N/A</v>
          </cell>
        </row>
        <row r="1301">
          <cell r="B1301" t="str">
            <v>Evolução Unidade Grande ABC</v>
          </cell>
        </row>
        <row r="1302">
          <cell r="B1302" t="str">
            <v>CONSUM</v>
          </cell>
          <cell r="C1302" t="str">
            <v>TOTAL</v>
          </cell>
          <cell r="D1302" t="str">
            <v>NPROG</v>
          </cell>
          <cell r="E1302" t="str">
            <v>PROG</v>
          </cell>
          <cell r="F1302" t="str">
            <v>SUBT INT</v>
          </cell>
          <cell r="G1302" t="str">
            <v>SUBT EXT</v>
          </cell>
        </row>
        <row r="1303">
          <cell r="B1303">
            <v>796174</v>
          </cell>
          <cell r="C1303">
            <v>0.54159999999999997</v>
          </cell>
          <cell r="D1303">
            <v>0.45989999999999998</v>
          </cell>
          <cell r="E1303">
            <v>3.04E-2</v>
          </cell>
          <cell r="F1303">
            <v>5.1299999999999998E-2</v>
          </cell>
          <cell r="G1303">
            <v>0</v>
          </cell>
          <cell r="H1303" t="e">
            <v>#N/A</v>
          </cell>
          <cell r="I1303" t="e">
            <v>#N/A</v>
          </cell>
          <cell r="J1303" t="e">
            <v>#N/A</v>
          </cell>
        </row>
        <row r="1304">
          <cell r="B1304">
            <v>795805</v>
          </cell>
          <cell r="C1304">
            <v>0.49559999999999998</v>
          </cell>
          <cell r="D1304">
            <v>0.3448</v>
          </cell>
          <cell r="E1304">
            <v>3.32E-2</v>
          </cell>
          <cell r="F1304">
            <v>0.1176</v>
          </cell>
          <cell r="G1304">
            <v>0</v>
          </cell>
          <cell r="H1304" t="e">
            <v>#N/A</v>
          </cell>
          <cell r="I1304" t="e">
            <v>#N/A</v>
          </cell>
          <cell r="J1304" t="e">
            <v>#N/A</v>
          </cell>
        </row>
        <row r="1305">
          <cell r="B1305">
            <v>795679</v>
          </cell>
          <cell r="C1305">
            <v>0.62460000000000004</v>
          </cell>
          <cell r="D1305">
            <v>0.30499999999999999</v>
          </cell>
          <cell r="E1305">
            <v>2.41E-2</v>
          </cell>
          <cell r="F1305">
            <v>5.2400000000000002E-2</v>
          </cell>
          <cell r="G1305">
            <v>0.24310000000000001</v>
          </cell>
          <cell r="H1305" t="e">
            <v>#N/A</v>
          </cell>
          <cell r="I1305" t="e">
            <v>#N/A</v>
          </cell>
          <cell r="J1305" t="e">
            <v>#N/A</v>
          </cell>
        </row>
        <row r="1306">
          <cell r="B1306">
            <v>795886</v>
          </cell>
          <cell r="C1306">
            <v>1.6617999999999999</v>
          </cell>
          <cell r="D1306">
            <v>1.1097999999999999</v>
          </cell>
          <cell r="E1306">
            <v>8.77E-2</v>
          </cell>
          <cell r="F1306">
            <v>0.2213</v>
          </cell>
          <cell r="G1306">
            <v>0.24299999999999999</v>
          </cell>
          <cell r="H1306" t="e">
            <v>#N/A</v>
          </cell>
          <cell r="I1306" t="e">
            <v>#N/A</v>
          </cell>
          <cell r="J1306" t="e">
            <v>#N/A</v>
          </cell>
        </row>
        <row r="1307">
          <cell r="B1307">
            <v>795747</v>
          </cell>
          <cell r="C1307">
            <v>0.52280000000000004</v>
          </cell>
          <cell r="D1307">
            <v>0.19409999999999999</v>
          </cell>
          <cell r="E1307">
            <v>2.29E-2</v>
          </cell>
          <cell r="F1307">
            <v>1.0200000000000001E-2</v>
          </cell>
          <cell r="G1307">
            <v>0.29559999999999997</v>
          </cell>
          <cell r="H1307" t="e">
            <v>#N/A</v>
          </cell>
          <cell r="I1307" t="e">
            <v>#N/A</v>
          </cell>
          <cell r="J1307" t="e">
            <v>#N/A</v>
          </cell>
        </row>
        <row r="1308">
          <cell r="B1308">
            <v>795860</v>
          </cell>
          <cell r="C1308">
            <v>0.63049999999999995</v>
          </cell>
          <cell r="D1308">
            <v>0.2218</v>
          </cell>
          <cell r="E1308">
            <v>2.0500000000000001E-2</v>
          </cell>
          <cell r="F1308">
            <v>0.13930000000000001</v>
          </cell>
          <cell r="G1308">
            <v>0.24890000000000001</v>
          </cell>
          <cell r="H1308" t="e">
            <v>#N/A</v>
          </cell>
          <cell r="I1308" t="e">
            <v>#N/A</v>
          </cell>
          <cell r="J1308" t="e">
            <v>#N/A</v>
          </cell>
        </row>
        <row r="1309">
          <cell r="B1309">
            <v>795886</v>
          </cell>
          <cell r="C1309">
            <v>0.26700000000000002</v>
          </cell>
          <cell r="D1309">
            <v>0.22070000000000001</v>
          </cell>
          <cell r="E1309">
            <v>1.66E-2</v>
          </cell>
          <cell r="F1309">
            <v>2.9700000000000001E-2</v>
          </cell>
          <cell r="G1309">
            <v>0</v>
          </cell>
          <cell r="H1309" t="e">
            <v>#N/A</v>
          </cell>
          <cell r="I1309" t="e">
            <v>#N/A</v>
          </cell>
          <cell r="J1309" t="e">
            <v>#N/A</v>
          </cell>
        </row>
        <row r="1310">
          <cell r="B1310">
            <v>795831</v>
          </cell>
          <cell r="C1310">
            <v>1.4202999999999999</v>
          </cell>
          <cell r="D1310">
            <v>0.63660000000000005</v>
          </cell>
          <cell r="E1310">
            <v>0.06</v>
          </cell>
          <cell r="F1310">
            <v>0.1792</v>
          </cell>
          <cell r="G1310">
            <v>0.54449999999999998</v>
          </cell>
          <cell r="H1310" t="e">
            <v>#N/A</v>
          </cell>
          <cell r="I1310" t="e">
            <v>#N/A</v>
          </cell>
          <cell r="J1310" t="e">
            <v>#N/A</v>
          </cell>
        </row>
        <row r="1311">
          <cell r="B1311">
            <v>807546</v>
          </cell>
          <cell r="C1311">
            <v>0.52859999999999996</v>
          </cell>
          <cell r="D1311">
            <v>0.46079999999999999</v>
          </cell>
          <cell r="E1311">
            <v>2.76E-2</v>
          </cell>
          <cell r="F1311">
            <v>4.02E-2</v>
          </cell>
          <cell r="G1311">
            <v>0</v>
          </cell>
          <cell r="H1311" t="e">
            <v>#N/A</v>
          </cell>
          <cell r="I1311" t="e">
            <v>#N/A</v>
          </cell>
          <cell r="J1311" t="e">
            <v>#N/A</v>
          </cell>
        </row>
        <row r="1312">
          <cell r="B1312">
            <v>806844</v>
          </cell>
          <cell r="C1312">
            <v>0.22939999999999999</v>
          </cell>
          <cell r="D1312">
            <v>0.21920000000000001</v>
          </cell>
          <cell r="E1312">
            <v>1.0200000000000001E-2</v>
          </cell>
          <cell r="F1312">
            <v>0</v>
          </cell>
          <cell r="G1312">
            <v>0</v>
          </cell>
          <cell r="H1312" t="e">
            <v>#N/A</v>
          </cell>
          <cell r="I1312" t="e">
            <v>#N/A</v>
          </cell>
          <cell r="J1312" t="e">
            <v>#N/A</v>
          </cell>
        </row>
        <row r="1313">
          <cell r="B1313">
            <v>807015</v>
          </cell>
          <cell r="C1313">
            <v>0.37369999999999998</v>
          </cell>
          <cell r="D1313">
            <v>0.33979999999999999</v>
          </cell>
          <cell r="E1313">
            <v>1.4500000000000001E-2</v>
          </cell>
          <cell r="F1313">
            <v>1.9300000000000001E-2</v>
          </cell>
          <cell r="G1313">
            <v>0</v>
          </cell>
          <cell r="H1313" t="e">
            <v>#N/A</v>
          </cell>
          <cell r="I1313" t="e">
            <v>#N/A</v>
          </cell>
          <cell r="J1313" t="e">
            <v>#N/A</v>
          </cell>
        </row>
        <row r="1314">
          <cell r="B1314">
            <v>807135</v>
          </cell>
          <cell r="C1314">
            <v>1.1317999999999999</v>
          </cell>
          <cell r="D1314">
            <v>1.0199</v>
          </cell>
          <cell r="E1314">
            <v>5.2299999999999999E-2</v>
          </cell>
          <cell r="F1314">
            <v>5.9499999999999997E-2</v>
          </cell>
          <cell r="G1314">
            <v>0</v>
          </cell>
          <cell r="H1314" t="e">
            <v>#N/A</v>
          </cell>
          <cell r="I1314" t="e">
            <v>#N/A</v>
          </cell>
          <cell r="J1314" t="e">
            <v>#N/A</v>
          </cell>
        </row>
        <row r="1315">
          <cell r="B1315">
            <v>807721</v>
          </cell>
          <cell r="C1315">
            <v>0.751</v>
          </cell>
          <cell r="D1315">
            <v>0.57889999999999997</v>
          </cell>
          <cell r="E1315">
            <v>2.1700000000000001E-2</v>
          </cell>
          <cell r="F1315">
            <v>2.0500000000000001E-2</v>
          </cell>
          <cell r="G1315">
            <v>0.12989999999999999</v>
          </cell>
          <cell r="H1315" t="e">
            <v>#N/A</v>
          </cell>
          <cell r="I1315" t="e">
            <v>#N/A</v>
          </cell>
          <cell r="J1315" t="e">
            <v>#N/A</v>
          </cell>
        </row>
        <row r="1316">
          <cell r="B1316">
            <v>809062</v>
          </cell>
          <cell r="C1316">
            <v>0.74919999999999998</v>
          </cell>
          <cell r="D1316">
            <v>0.2923</v>
          </cell>
          <cell r="E1316">
            <v>9.1000000000000004E-3</v>
          </cell>
          <cell r="F1316">
            <v>0.1426</v>
          </cell>
          <cell r="G1316">
            <v>0.30509999999999998</v>
          </cell>
          <cell r="H1316" t="e">
            <v>#N/A</v>
          </cell>
          <cell r="I1316" t="e">
            <v>#N/A</v>
          </cell>
          <cell r="J1316" t="e">
            <v>#N/A</v>
          </cell>
        </row>
        <row r="1317">
          <cell r="B1317">
            <v>821407</v>
          </cell>
          <cell r="C1317">
            <v>0.5575</v>
          </cell>
          <cell r="D1317">
            <v>0.5121</v>
          </cell>
          <cell r="E1317">
            <v>2.4E-2</v>
          </cell>
          <cell r="F1317">
            <v>2.1399999999999999E-2</v>
          </cell>
          <cell r="G1317">
            <v>0</v>
          </cell>
          <cell r="H1317" t="e">
            <v>#N/A</v>
          </cell>
          <cell r="I1317" t="e">
            <v>#N/A</v>
          </cell>
          <cell r="J1317" t="e">
            <v>#N/A</v>
          </cell>
        </row>
        <row r="1318">
          <cell r="B1318">
            <v>812730</v>
          </cell>
          <cell r="C1318">
            <v>2.0556000000000001</v>
          </cell>
          <cell r="D1318">
            <v>1.3838999999999999</v>
          </cell>
          <cell r="E1318">
            <v>5.4899999999999997E-2</v>
          </cell>
          <cell r="F1318">
            <v>0.184</v>
          </cell>
          <cell r="G1318">
            <v>0.43280000000000002</v>
          </cell>
          <cell r="H1318" t="e">
            <v>#N/A</v>
          </cell>
          <cell r="I1318" t="e">
            <v>#N/A</v>
          </cell>
          <cell r="J1318" t="e">
            <v>#N/A</v>
          </cell>
        </row>
        <row r="1319">
          <cell r="B1319">
            <v>802896</v>
          </cell>
          <cell r="C1319">
            <v>6.2736999999999998</v>
          </cell>
          <cell r="D1319">
            <v>4.1571999999999996</v>
          </cell>
          <cell r="E1319">
            <v>0.2545</v>
          </cell>
          <cell r="F1319">
            <v>0.64300000000000002</v>
          </cell>
          <cell r="G1319">
            <v>1.2186999999999999</v>
          </cell>
          <cell r="I1319" t="e">
            <v>#N/A</v>
          </cell>
          <cell r="J1319" t="e">
            <v>#N/A</v>
          </cell>
        </row>
        <row r="1321">
          <cell r="B1321" t="str">
            <v>Evolução FEC Unidade Centro</v>
          </cell>
        </row>
        <row r="1322">
          <cell r="B1322" t="str">
            <v>CONSUM</v>
          </cell>
          <cell r="C1322" t="str">
            <v>TOTAL</v>
          </cell>
          <cell r="D1322" t="str">
            <v>NPROG</v>
          </cell>
          <cell r="E1322" t="str">
            <v>PROG</v>
          </cell>
          <cell r="F1322" t="str">
            <v>SUBT INT</v>
          </cell>
          <cell r="G1322" t="str">
            <v>SUBT EXT</v>
          </cell>
        </row>
        <row r="1323">
          <cell r="B1323">
            <v>850893</v>
          </cell>
          <cell r="C1323">
            <v>0.3095</v>
          </cell>
          <cell r="D1323">
            <v>0.26090000000000002</v>
          </cell>
          <cell r="E1323">
            <v>4.4699999999999997E-2</v>
          </cell>
          <cell r="F1323">
            <v>3.8999999999999998E-3</v>
          </cell>
          <cell r="G1323">
            <v>0</v>
          </cell>
          <cell r="H1323" t="e">
            <v>#N/A</v>
          </cell>
          <cell r="I1323" t="e">
            <v>#N/A</v>
          </cell>
          <cell r="J1323" t="e">
            <v>#N/A</v>
          </cell>
        </row>
        <row r="1324">
          <cell r="B1324">
            <v>850481</v>
          </cell>
          <cell r="C1324">
            <v>0.45269999999999999</v>
          </cell>
          <cell r="D1324">
            <v>0.31490000000000001</v>
          </cell>
          <cell r="E1324">
            <v>3.0099999999999998E-2</v>
          </cell>
          <cell r="F1324">
            <v>0.1077</v>
          </cell>
          <cell r="G1324">
            <v>0</v>
          </cell>
          <cell r="H1324" t="e">
            <v>#N/A</v>
          </cell>
          <cell r="I1324" t="e">
            <v>#N/A</v>
          </cell>
          <cell r="J1324" t="e">
            <v>#N/A</v>
          </cell>
        </row>
        <row r="1325">
          <cell r="B1325">
            <v>850854</v>
          </cell>
          <cell r="C1325">
            <v>0.3846</v>
          </cell>
          <cell r="D1325">
            <v>0.22620000000000001</v>
          </cell>
          <cell r="E1325">
            <v>4.0399999999999998E-2</v>
          </cell>
          <cell r="F1325">
            <v>4.3400000000000001E-2</v>
          </cell>
          <cell r="G1325">
            <v>7.46E-2</v>
          </cell>
          <cell r="H1325" t="e">
            <v>#N/A</v>
          </cell>
          <cell r="I1325" t="e">
            <v>#N/A</v>
          </cell>
          <cell r="J1325" t="e">
            <v>#N/A</v>
          </cell>
        </row>
        <row r="1326">
          <cell r="B1326">
            <v>850743</v>
          </cell>
          <cell r="C1326">
            <v>1.1468</v>
          </cell>
          <cell r="D1326">
            <v>0.80200000000000005</v>
          </cell>
          <cell r="E1326">
            <v>0.1152</v>
          </cell>
          <cell r="F1326">
            <v>0.155</v>
          </cell>
          <cell r="G1326">
            <v>7.46E-2</v>
          </cell>
          <cell r="H1326" t="e">
            <v>#N/A</v>
          </cell>
          <cell r="I1326" t="e">
            <v>#N/A</v>
          </cell>
          <cell r="J1326" t="e">
            <v>#N/A</v>
          </cell>
        </row>
        <row r="1327">
          <cell r="B1327">
            <v>850744</v>
          </cell>
          <cell r="C1327">
            <v>0.56479999999999997</v>
          </cell>
          <cell r="D1327">
            <v>0.17630000000000001</v>
          </cell>
          <cell r="E1327">
            <v>5.9700000000000003E-2</v>
          </cell>
          <cell r="F1327">
            <v>5.45E-2</v>
          </cell>
          <cell r="G1327">
            <v>0.27429999999999999</v>
          </cell>
          <cell r="H1327" t="e">
            <v>#N/A</v>
          </cell>
          <cell r="I1327" t="e">
            <v>#N/A</v>
          </cell>
          <cell r="J1327" t="e">
            <v>#N/A</v>
          </cell>
        </row>
        <row r="1328">
          <cell r="B1328">
            <v>850816</v>
          </cell>
          <cell r="C1328">
            <v>0.31069999999999998</v>
          </cell>
          <cell r="D1328">
            <v>0.23669999999999999</v>
          </cell>
          <cell r="E1328">
            <v>1.2999999999999999E-2</v>
          </cell>
          <cell r="F1328">
            <v>2.7900000000000001E-2</v>
          </cell>
          <cell r="G1328">
            <v>3.3000000000000002E-2</v>
          </cell>
          <cell r="H1328" t="e">
            <v>#N/A</v>
          </cell>
          <cell r="I1328" t="e">
            <v>#N/A</v>
          </cell>
          <cell r="J1328" t="e">
            <v>#N/A</v>
          </cell>
        </row>
        <row r="1329">
          <cell r="B1329">
            <v>849556</v>
          </cell>
          <cell r="C1329">
            <v>0.15790000000000001</v>
          </cell>
          <cell r="D1329">
            <v>0.1326</v>
          </cell>
          <cell r="E1329">
            <v>8.6999999999999994E-3</v>
          </cell>
          <cell r="F1329">
            <v>1.66E-2</v>
          </cell>
          <cell r="G1329">
            <v>0</v>
          </cell>
          <cell r="H1329" t="e">
            <v>#N/A</v>
          </cell>
          <cell r="I1329" t="e">
            <v>#N/A</v>
          </cell>
          <cell r="J1329" t="e">
            <v>#N/A</v>
          </cell>
        </row>
        <row r="1330">
          <cell r="B1330">
            <v>850372</v>
          </cell>
          <cell r="C1330">
            <v>1.0337000000000001</v>
          </cell>
          <cell r="D1330">
            <v>0.54569999999999996</v>
          </cell>
          <cell r="E1330">
            <v>8.14E-2</v>
          </cell>
          <cell r="F1330">
            <v>9.9000000000000005E-2</v>
          </cell>
          <cell r="G1330">
            <v>0.30740000000000001</v>
          </cell>
          <cell r="H1330" t="e">
            <v>#N/A</v>
          </cell>
          <cell r="I1330" t="e">
            <v>#N/A</v>
          </cell>
          <cell r="J1330" t="e">
            <v>#N/A</v>
          </cell>
        </row>
        <row r="1331">
          <cell r="B1331">
            <v>859364</v>
          </cell>
          <cell r="C1331">
            <v>0.23050000000000001</v>
          </cell>
          <cell r="D1331">
            <v>0.183</v>
          </cell>
          <cell r="E1331">
            <v>1.4999999999999999E-2</v>
          </cell>
          <cell r="F1331">
            <v>3.2500000000000001E-2</v>
          </cell>
          <cell r="G1331">
            <v>0</v>
          </cell>
          <cell r="H1331" t="e">
            <v>#N/A</v>
          </cell>
          <cell r="I1331" t="e">
            <v>#N/A</v>
          </cell>
          <cell r="J1331" t="e">
            <v>#N/A</v>
          </cell>
        </row>
        <row r="1332">
          <cell r="B1332">
            <v>858383</v>
          </cell>
          <cell r="C1332">
            <v>0.15279999999999999</v>
          </cell>
          <cell r="D1332">
            <v>0.1108</v>
          </cell>
          <cell r="E1332">
            <v>1.6199999999999999E-2</v>
          </cell>
          <cell r="F1332">
            <v>2.58E-2</v>
          </cell>
          <cell r="G1332">
            <v>0</v>
          </cell>
          <cell r="H1332" t="e">
            <v>#N/A</v>
          </cell>
          <cell r="I1332" t="e">
            <v>#N/A</v>
          </cell>
          <cell r="J1332" t="e">
            <v>#N/A</v>
          </cell>
        </row>
        <row r="1333">
          <cell r="B1333">
            <v>857760</v>
          </cell>
          <cell r="C1333">
            <v>0.2152</v>
          </cell>
          <cell r="D1333">
            <v>0.1244</v>
          </cell>
          <cell r="E1333">
            <v>4.1399999999999999E-2</v>
          </cell>
          <cell r="F1333">
            <v>4.9399999999999999E-2</v>
          </cell>
          <cell r="G1333">
            <v>0</v>
          </cell>
          <cell r="H1333" t="e">
            <v>#N/A</v>
          </cell>
          <cell r="I1333" t="e">
            <v>#N/A</v>
          </cell>
          <cell r="J1333" t="e">
            <v>#N/A</v>
          </cell>
        </row>
        <row r="1334">
          <cell r="B1334">
            <v>858502</v>
          </cell>
          <cell r="C1334">
            <v>0.59850000000000003</v>
          </cell>
          <cell r="D1334">
            <v>0.41830000000000001</v>
          </cell>
          <cell r="E1334">
            <v>7.2599999999999998E-2</v>
          </cell>
          <cell r="F1334">
            <v>0.1077</v>
          </cell>
          <cell r="G1334">
            <v>0</v>
          </cell>
          <cell r="H1334" t="e">
            <v>#N/A</v>
          </cell>
          <cell r="I1334" t="e">
            <v>#N/A</v>
          </cell>
          <cell r="J1334" t="e">
            <v>#N/A</v>
          </cell>
        </row>
        <row r="1335">
          <cell r="B1335">
            <v>857865</v>
          </cell>
          <cell r="C1335">
            <v>0.47649999999999998</v>
          </cell>
          <cell r="D1335">
            <v>0.33229999999999998</v>
          </cell>
          <cell r="E1335">
            <v>5.6300000000000003E-2</v>
          </cell>
          <cell r="F1335">
            <v>3.2899999999999999E-2</v>
          </cell>
          <cell r="G1335">
            <v>5.5E-2</v>
          </cell>
          <cell r="H1335" t="e">
            <v>#N/A</v>
          </cell>
          <cell r="I1335" t="e">
            <v>#N/A</v>
          </cell>
          <cell r="J1335" t="e">
            <v>#N/A</v>
          </cell>
        </row>
        <row r="1336">
          <cell r="B1336">
            <v>856403</v>
          </cell>
          <cell r="C1336">
            <v>0.29060000000000002</v>
          </cell>
          <cell r="D1336">
            <v>0.19670000000000001</v>
          </cell>
          <cell r="E1336">
            <v>3.6299999999999999E-2</v>
          </cell>
          <cell r="F1336">
            <v>5.7599999999999998E-2</v>
          </cell>
          <cell r="G1336">
            <v>0</v>
          </cell>
          <cell r="H1336" t="e">
            <v>#N/A</v>
          </cell>
          <cell r="I1336" t="e">
            <v>#N/A</v>
          </cell>
          <cell r="J1336" t="e">
            <v>#N/A</v>
          </cell>
        </row>
        <row r="1337">
          <cell r="B1337">
            <v>870771</v>
          </cell>
          <cell r="C1337">
            <v>0.3448</v>
          </cell>
          <cell r="D1337">
            <v>0.25569999999999998</v>
          </cell>
          <cell r="E1337">
            <v>2.7E-2</v>
          </cell>
          <cell r="F1337">
            <v>2.7799999999999998E-2</v>
          </cell>
          <cell r="G1337">
            <v>3.4299999999999997E-2</v>
          </cell>
          <cell r="H1337" t="e">
            <v>#N/A</v>
          </cell>
          <cell r="I1337" t="e">
            <v>#N/A</v>
          </cell>
          <cell r="J1337" t="e">
            <v>#N/A</v>
          </cell>
        </row>
        <row r="1338">
          <cell r="B1338">
            <v>861680</v>
          </cell>
          <cell r="C1338">
            <v>1.1115999999999999</v>
          </cell>
          <cell r="D1338">
            <v>0.78469999999999995</v>
          </cell>
          <cell r="E1338">
            <v>0.11940000000000001</v>
          </cell>
          <cell r="F1338">
            <v>0.1181</v>
          </cell>
          <cell r="G1338">
            <v>8.9399999999999993E-2</v>
          </cell>
          <cell r="H1338" t="e">
            <v>#N/A</v>
          </cell>
          <cell r="I1338" t="e">
            <v>#N/A</v>
          </cell>
          <cell r="J1338" t="e">
            <v>#N/A</v>
          </cell>
        </row>
        <row r="1339">
          <cell r="B1339">
            <v>855324</v>
          </cell>
          <cell r="C1339">
            <v>3.8889999999999998</v>
          </cell>
          <cell r="D1339">
            <v>2.5506000000000002</v>
          </cell>
          <cell r="E1339">
            <v>0.38869999999999999</v>
          </cell>
          <cell r="F1339">
            <v>0.47970000000000002</v>
          </cell>
          <cell r="G1339">
            <v>0.47</v>
          </cell>
          <cell r="I1339" t="e">
            <v>#N/A</v>
          </cell>
          <cell r="J1339" t="e">
            <v>#N/A</v>
          </cell>
        </row>
      </sheetData>
      <sheetData sheetId="54" refreshError="1"/>
      <sheetData sheetId="55" refreshError="1"/>
      <sheetData sheetId="56" refreshError="1">
        <row r="21">
          <cell r="B21" t="str">
            <v>Evolução DEC Conjunto Aeroporto</v>
          </cell>
        </row>
        <row r="22">
          <cell r="B22" t="str">
            <v>CONSUM</v>
          </cell>
          <cell r="C22" t="str">
            <v>TOTAL</v>
          </cell>
          <cell r="D22" t="str">
            <v>NPROG</v>
          </cell>
          <cell r="E22" t="str">
            <v>PROG</v>
          </cell>
          <cell r="F22" t="str">
            <v>SUBT INT</v>
          </cell>
          <cell r="G22" t="str">
            <v>SUBT EXT</v>
          </cell>
          <cell r="H22" t="str">
            <v>Padrão Mensal = 2,5</v>
          </cell>
          <cell r="I22" t="str">
            <v>Padrão Trimestral = 4,8</v>
          </cell>
          <cell r="J22" t="str">
            <v>Padrão Anual = 8</v>
          </cell>
        </row>
        <row r="23">
          <cell r="B23">
            <v>162219</v>
          </cell>
          <cell r="C23">
            <v>0.34200000000000003</v>
          </cell>
          <cell r="D23">
            <v>0.31280000000000002</v>
          </cell>
          <cell r="E23">
            <v>1.89E-2</v>
          </cell>
          <cell r="F23">
            <v>1.03E-2</v>
          </cell>
          <cell r="G23">
            <v>0</v>
          </cell>
          <cell r="H23">
            <v>2.5</v>
          </cell>
          <cell r="I23">
            <v>4.8</v>
          </cell>
          <cell r="J23">
            <v>8</v>
          </cell>
        </row>
        <row r="24">
          <cell r="B24">
            <v>162128</v>
          </cell>
          <cell r="C24">
            <v>0.21870000000000001</v>
          </cell>
          <cell r="D24">
            <v>0.20080000000000001</v>
          </cell>
          <cell r="E24">
            <v>1.78E-2</v>
          </cell>
          <cell r="F24">
            <v>0</v>
          </cell>
          <cell r="G24">
            <v>0</v>
          </cell>
          <cell r="H24">
            <v>2.5</v>
          </cell>
          <cell r="I24">
            <v>4.8</v>
          </cell>
          <cell r="J24">
            <v>8</v>
          </cell>
        </row>
        <row r="25">
          <cell r="B25">
            <v>162150</v>
          </cell>
          <cell r="C25">
            <v>0.38590000000000002</v>
          </cell>
          <cell r="D25">
            <v>0.29730000000000001</v>
          </cell>
          <cell r="E25">
            <v>8.6300000000000002E-2</v>
          </cell>
          <cell r="F25">
            <v>2.3E-3</v>
          </cell>
          <cell r="G25">
            <v>0</v>
          </cell>
          <cell r="H25">
            <v>2.5</v>
          </cell>
          <cell r="I25">
            <v>4.8</v>
          </cell>
          <cell r="J25">
            <v>8</v>
          </cell>
        </row>
        <row r="26">
          <cell r="B26">
            <v>162166</v>
          </cell>
          <cell r="C26">
            <v>0.9466</v>
          </cell>
          <cell r="D26">
            <v>0.81089999999999995</v>
          </cell>
          <cell r="E26">
            <v>0.123</v>
          </cell>
          <cell r="F26">
            <v>1.26E-2</v>
          </cell>
          <cell r="G26">
            <v>0</v>
          </cell>
          <cell r="H26">
            <v>2.5</v>
          </cell>
          <cell r="I26">
            <v>4.8</v>
          </cell>
          <cell r="J26">
            <v>8</v>
          </cell>
        </row>
        <row r="27">
          <cell r="B27">
            <v>162105</v>
          </cell>
          <cell r="C27">
            <v>0.31730000000000003</v>
          </cell>
          <cell r="D27">
            <v>0.23200000000000001</v>
          </cell>
          <cell r="E27">
            <v>8.4000000000000005E-2</v>
          </cell>
          <cell r="F27">
            <v>1.2999999999999999E-3</v>
          </cell>
          <cell r="G27">
            <v>0</v>
          </cell>
          <cell r="H27">
            <v>2.5</v>
          </cell>
          <cell r="I27">
            <v>4.8</v>
          </cell>
          <cell r="J27">
            <v>8</v>
          </cell>
        </row>
        <row r="28">
          <cell r="B28">
            <v>162105</v>
          </cell>
          <cell r="C28">
            <v>0.3861</v>
          </cell>
          <cell r="D28">
            <v>0.2959</v>
          </cell>
          <cell r="E28">
            <v>9.0200000000000002E-2</v>
          </cell>
          <cell r="F28">
            <v>0</v>
          </cell>
          <cell r="G28">
            <v>0</v>
          </cell>
          <cell r="H28">
            <v>2.5</v>
          </cell>
          <cell r="I28">
            <v>4.8</v>
          </cell>
          <cell r="J28">
            <v>8</v>
          </cell>
        </row>
        <row r="29">
          <cell r="B29">
            <v>162104</v>
          </cell>
          <cell r="C29">
            <v>0.2427</v>
          </cell>
          <cell r="D29">
            <v>0.19550000000000001</v>
          </cell>
          <cell r="E29">
            <v>4.6600000000000003E-2</v>
          </cell>
          <cell r="F29">
            <v>5.9999999999999995E-4</v>
          </cell>
          <cell r="G29">
            <v>0</v>
          </cell>
          <cell r="H29">
            <v>2.5</v>
          </cell>
          <cell r="I29">
            <v>4.8</v>
          </cell>
          <cell r="J29">
            <v>8</v>
          </cell>
        </row>
        <row r="30">
          <cell r="B30">
            <v>162105</v>
          </cell>
          <cell r="C30">
            <v>0.94610000000000005</v>
          </cell>
          <cell r="D30">
            <v>0.72340000000000004</v>
          </cell>
          <cell r="E30">
            <v>0.2208</v>
          </cell>
          <cell r="F30">
            <v>1.9E-3</v>
          </cell>
          <cell r="G30">
            <v>0</v>
          </cell>
          <cell r="H30">
            <v>2.5</v>
          </cell>
          <cell r="I30">
            <v>4.8</v>
          </cell>
          <cell r="J30">
            <v>8</v>
          </cell>
        </row>
        <row r="31">
          <cell r="B31">
            <v>162349</v>
          </cell>
          <cell r="C31">
            <v>0.42709999999999998</v>
          </cell>
          <cell r="D31">
            <v>0.25480000000000003</v>
          </cell>
          <cell r="E31">
            <v>0.1241</v>
          </cell>
          <cell r="F31">
            <v>4.82E-2</v>
          </cell>
          <cell r="G31">
            <v>0</v>
          </cell>
          <cell r="H31">
            <v>2.5</v>
          </cell>
          <cell r="I31">
            <v>4.8</v>
          </cell>
          <cell r="J31">
            <v>8</v>
          </cell>
        </row>
        <row r="32">
          <cell r="B32">
            <v>162235</v>
          </cell>
          <cell r="C32">
            <v>0.2712</v>
          </cell>
          <cell r="D32">
            <v>0.12089999999999999</v>
          </cell>
          <cell r="E32">
            <v>0.112</v>
          </cell>
          <cell r="F32">
            <v>3.8300000000000001E-2</v>
          </cell>
          <cell r="G32">
            <v>0</v>
          </cell>
          <cell r="H32">
            <v>2.5</v>
          </cell>
          <cell r="I32">
            <v>4.8</v>
          </cell>
          <cell r="J32">
            <v>8</v>
          </cell>
        </row>
        <row r="33">
          <cell r="B33">
            <v>161778</v>
          </cell>
          <cell r="C33">
            <v>0.3523</v>
          </cell>
          <cell r="D33">
            <v>0.18010000000000001</v>
          </cell>
          <cell r="E33">
            <v>0.17219999999999999</v>
          </cell>
          <cell r="F33">
            <v>0</v>
          </cell>
          <cell r="G33">
            <v>0</v>
          </cell>
          <cell r="H33">
            <v>2.5</v>
          </cell>
          <cell r="I33">
            <v>4.8</v>
          </cell>
          <cell r="J33">
            <v>8</v>
          </cell>
        </row>
        <row r="34">
          <cell r="B34">
            <v>162121</v>
          </cell>
          <cell r="C34">
            <v>1.0506</v>
          </cell>
          <cell r="D34">
            <v>0.55589999999999995</v>
          </cell>
          <cell r="E34">
            <v>0.40820000000000001</v>
          </cell>
          <cell r="F34">
            <v>8.6599999999999996E-2</v>
          </cell>
          <cell r="G34">
            <v>0</v>
          </cell>
          <cell r="H34">
            <v>2.5</v>
          </cell>
          <cell r="I34">
            <v>4.8</v>
          </cell>
          <cell r="J34">
            <v>8</v>
          </cell>
        </row>
        <row r="35">
          <cell r="B35">
            <v>161527</v>
          </cell>
          <cell r="C35">
            <v>0.2999</v>
          </cell>
          <cell r="D35">
            <v>0.15570000000000001</v>
          </cell>
          <cell r="E35">
            <v>0.14419999999999999</v>
          </cell>
          <cell r="F35">
            <v>0</v>
          </cell>
          <cell r="G35">
            <v>0</v>
          </cell>
          <cell r="H35">
            <v>2.5</v>
          </cell>
          <cell r="I35">
            <v>4.8</v>
          </cell>
          <cell r="J35">
            <v>8</v>
          </cell>
        </row>
        <row r="36">
          <cell r="B36">
            <v>161536</v>
          </cell>
          <cell r="C36">
            <v>0.47989999999999999</v>
          </cell>
          <cell r="D36">
            <v>0.3286</v>
          </cell>
          <cell r="E36">
            <v>0.15129999999999999</v>
          </cell>
          <cell r="F36">
            <v>0</v>
          </cell>
          <cell r="G36">
            <v>0</v>
          </cell>
          <cell r="H36">
            <v>2.5</v>
          </cell>
          <cell r="I36">
            <v>4.8</v>
          </cell>
          <cell r="J36">
            <v>8</v>
          </cell>
        </row>
        <row r="37">
          <cell r="B37">
            <v>161536</v>
          </cell>
          <cell r="C37">
            <v>0.57120000000000004</v>
          </cell>
          <cell r="D37">
            <v>0.42620000000000002</v>
          </cell>
          <cell r="E37">
            <v>0.1429</v>
          </cell>
          <cell r="F37">
            <v>2.0999999999999999E-3</v>
          </cell>
          <cell r="G37">
            <v>0</v>
          </cell>
          <cell r="H37">
            <v>2.5</v>
          </cell>
          <cell r="I37">
            <v>4.8</v>
          </cell>
          <cell r="J37">
            <v>8</v>
          </cell>
        </row>
        <row r="38">
          <cell r="B38">
            <v>161533</v>
          </cell>
          <cell r="C38">
            <v>1.351</v>
          </cell>
          <cell r="D38">
            <v>0.91049999999999998</v>
          </cell>
          <cell r="E38">
            <v>0.43840000000000001</v>
          </cell>
          <cell r="F38">
            <v>2.0999999999999999E-3</v>
          </cell>
          <cell r="G38">
            <v>0</v>
          </cell>
          <cell r="I38">
            <v>4.8</v>
          </cell>
          <cell r="J38">
            <v>8</v>
          </cell>
        </row>
        <row r="39">
          <cell r="B39">
            <v>161981</v>
          </cell>
          <cell r="C39">
            <v>4.2934000000000001</v>
          </cell>
          <cell r="D39">
            <v>3.0001000000000002</v>
          </cell>
          <cell r="E39">
            <v>1.1898</v>
          </cell>
          <cell r="F39">
            <v>0.1033</v>
          </cell>
          <cell r="G39">
            <v>0</v>
          </cell>
          <cell r="J39">
            <v>8</v>
          </cell>
        </row>
        <row r="41">
          <cell r="B41" t="str">
            <v>Evolução DEC Conjunto Aricanduva</v>
          </cell>
        </row>
        <row r="42">
          <cell r="B42" t="str">
            <v>CONSUM</v>
          </cell>
          <cell r="C42" t="str">
            <v>TOTAL</v>
          </cell>
          <cell r="D42" t="str">
            <v>NPROG</v>
          </cell>
          <cell r="E42" t="str">
            <v>PROG</v>
          </cell>
          <cell r="F42" t="str">
            <v>SUBT INT</v>
          </cell>
          <cell r="G42" t="str">
            <v>SUBT EXT</v>
          </cell>
          <cell r="H42" t="str">
            <v>Padrão Mensal = 3</v>
          </cell>
          <cell r="I42" t="str">
            <v>Padrão Trimestral = 6</v>
          </cell>
          <cell r="J42" t="str">
            <v>Padrão Anual = 10</v>
          </cell>
        </row>
        <row r="43">
          <cell r="B43">
            <v>75175</v>
          </cell>
          <cell r="C43">
            <v>1.2665</v>
          </cell>
          <cell r="D43">
            <v>1.1614</v>
          </cell>
          <cell r="E43">
            <v>0.1052</v>
          </cell>
          <cell r="F43">
            <v>0</v>
          </cell>
          <cell r="G43">
            <v>0</v>
          </cell>
          <cell r="H43">
            <v>3</v>
          </cell>
          <cell r="I43">
            <v>6</v>
          </cell>
          <cell r="J43">
            <v>10</v>
          </cell>
        </row>
        <row r="44">
          <cell r="B44">
            <v>75169</v>
          </cell>
          <cell r="C44">
            <v>0.62609999999999999</v>
          </cell>
          <cell r="D44">
            <v>0.57599999999999996</v>
          </cell>
          <cell r="E44">
            <v>5.0200000000000002E-2</v>
          </cell>
          <cell r="F44">
            <v>0</v>
          </cell>
          <cell r="G44">
            <v>0</v>
          </cell>
          <cell r="H44">
            <v>3</v>
          </cell>
          <cell r="I44">
            <v>6</v>
          </cell>
          <cell r="J44">
            <v>10</v>
          </cell>
        </row>
        <row r="45">
          <cell r="B45">
            <v>75180</v>
          </cell>
          <cell r="C45">
            <v>0.25729999999999997</v>
          </cell>
          <cell r="D45">
            <v>0.24529999999999999</v>
          </cell>
          <cell r="E45">
            <v>1.2E-2</v>
          </cell>
          <cell r="F45">
            <v>0</v>
          </cell>
          <cell r="G45">
            <v>0</v>
          </cell>
          <cell r="H45">
            <v>3</v>
          </cell>
          <cell r="I45">
            <v>6</v>
          </cell>
          <cell r="J45">
            <v>10</v>
          </cell>
        </row>
        <row r="46">
          <cell r="B46">
            <v>75175</v>
          </cell>
          <cell r="C46">
            <v>2.1499000000000001</v>
          </cell>
          <cell r="D46">
            <v>1.9826999999999999</v>
          </cell>
          <cell r="E46">
            <v>0.16739999999999999</v>
          </cell>
          <cell r="F46">
            <v>0</v>
          </cell>
          <cell r="G46">
            <v>0</v>
          </cell>
          <cell r="H46">
            <v>3</v>
          </cell>
          <cell r="I46">
            <v>6</v>
          </cell>
          <cell r="J46">
            <v>10</v>
          </cell>
        </row>
        <row r="47">
          <cell r="B47">
            <v>75169</v>
          </cell>
          <cell r="C47">
            <v>0.10920000000000001</v>
          </cell>
          <cell r="D47">
            <v>0.10100000000000001</v>
          </cell>
          <cell r="E47">
            <v>8.2000000000000007E-3</v>
          </cell>
          <cell r="F47">
            <v>0</v>
          </cell>
          <cell r="G47">
            <v>0</v>
          </cell>
          <cell r="H47">
            <v>3</v>
          </cell>
          <cell r="I47">
            <v>6</v>
          </cell>
          <cell r="J47">
            <v>10</v>
          </cell>
        </row>
        <row r="48">
          <cell r="B48">
            <v>75169</v>
          </cell>
          <cell r="C48">
            <v>0.40970000000000001</v>
          </cell>
          <cell r="D48">
            <v>0.38229999999999997</v>
          </cell>
          <cell r="E48">
            <v>2.0500000000000001E-2</v>
          </cell>
          <cell r="F48">
            <v>6.8999999999999999E-3</v>
          </cell>
          <cell r="G48">
            <v>0</v>
          </cell>
          <cell r="H48">
            <v>3</v>
          </cell>
          <cell r="I48">
            <v>6</v>
          </cell>
          <cell r="J48">
            <v>10</v>
          </cell>
        </row>
        <row r="49">
          <cell r="B49">
            <v>75169</v>
          </cell>
          <cell r="C49">
            <v>0.4844</v>
          </cell>
          <cell r="D49">
            <v>0.45319999999999999</v>
          </cell>
          <cell r="E49">
            <v>3.1199999999999999E-2</v>
          </cell>
          <cell r="F49">
            <v>0</v>
          </cell>
          <cell r="G49">
            <v>0</v>
          </cell>
          <cell r="H49">
            <v>3</v>
          </cell>
          <cell r="I49">
            <v>6</v>
          </cell>
          <cell r="J49">
            <v>10</v>
          </cell>
        </row>
        <row r="50">
          <cell r="B50">
            <v>75169</v>
          </cell>
          <cell r="C50">
            <v>1.0033000000000001</v>
          </cell>
          <cell r="D50">
            <v>0.9365</v>
          </cell>
          <cell r="E50">
            <v>5.9900000000000002E-2</v>
          </cell>
          <cell r="F50">
            <v>6.8999999999999999E-3</v>
          </cell>
          <cell r="G50">
            <v>0</v>
          </cell>
          <cell r="H50">
            <v>3</v>
          </cell>
          <cell r="I50">
            <v>6</v>
          </cell>
          <cell r="J50">
            <v>10</v>
          </cell>
        </row>
        <row r="51">
          <cell r="B51">
            <v>75164</v>
          </cell>
          <cell r="C51">
            <v>0.64390000000000003</v>
          </cell>
          <cell r="D51">
            <v>0.37369999999999998</v>
          </cell>
          <cell r="E51">
            <v>0.27029999999999998</v>
          </cell>
          <cell r="F51">
            <v>0</v>
          </cell>
          <cell r="G51">
            <v>0</v>
          </cell>
          <cell r="H51">
            <v>3</v>
          </cell>
          <cell r="I51">
            <v>6</v>
          </cell>
          <cell r="J51">
            <v>10</v>
          </cell>
        </row>
        <row r="52">
          <cell r="B52">
            <v>75165</v>
          </cell>
          <cell r="C52">
            <v>0.63829999999999998</v>
          </cell>
          <cell r="D52">
            <v>0.50439999999999996</v>
          </cell>
          <cell r="E52">
            <v>0.13389999999999999</v>
          </cell>
          <cell r="F52">
            <v>0</v>
          </cell>
          <cell r="G52">
            <v>0</v>
          </cell>
          <cell r="H52">
            <v>3</v>
          </cell>
          <cell r="I52">
            <v>6</v>
          </cell>
          <cell r="J52">
            <v>10</v>
          </cell>
        </row>
        <row r="53">
          <cell r="B53">
            <v>75146</v>
          </cell>
          <cell r="C53">
            <v>0.56310000000000004</v>
          </cell>
          <cell r="D53">
            <v>0.43319999999999997</v>
          </cell>
          <cell r="E53">
            <v>0.12989999999999999</v>
          </cell>
          <cell r="F53">
            <v>0</v>
          </cell>
          <cell r="G53">
            <v>0</v>
          </cell>
          <cell r="H53">
            <v>3</v>
          </cell>
          <cell r="I53">
            <v>6</v>
          </cell>
          <cell r="J53">
            <v>10</v>
          </cell>
        </row>
        <row r="54">
          <cell r="B54">
            <v>75158</v>
          </cell>
          <cell r="C54">
            <v>1.8452999999999999</v>
          </cell>
          <cell r="D54">
            <v>1.3112999999999999</v>
          </cell>
          <cell r="E54">
            <v>0.53410000000000002</v>
          </cell>
          <cell r="F54">
            <v>0</v>
          </cell>
          <cell r="G54">
            <v>0</v>
          </cell>
          <cell r="H54">
            <v>3</v>
          </cell>
          <cell r="I54">
            <v>6</v>
          </cell>
          <cell r="J54">
            <v>10</v>
          </cell>
        </row>
        <row r="55">
          <cell r="B55">
            <v>75139</v>
          </cell>
          <cell r="C55">
            <v>0.41749999999999998</v>
          </cell>
          <cell r="D55">
            <v>0.3891</v>
          </cell>
          <cell r="E55">
            <v>1.8100000000000002E-2</v>
          </cell>
          <cell r="F55">
            <v>1.03E-2</v>
          </cell>
          <cell r="G55">
            <v>0</v>
          </cell>
          <cell r="H55">
            <v>3</v>
          </cell>
          <cell r="I55">
            <v>6</v>
          </cell>
          <cell r="J55">
            <v>10</v>
          </cell>
        </row>
        <row r="56">
          <cell r="B56">
            <v>75125</v>
          </cell>
          <cell r="C56">
            <v>0.33310000000000001</v>
          </cell>
          <cell r="D56">
            <v>0.31950000000000001</v>
          </cell>
          <cell r="E56">
            <v>1.3599999999999999E-2</v>
          </cell>
          <cell r="F56">
            <v>0</v>
          </cell>
          <cell r="G56">
            <v>0</v>
          </cell>
          <cell r="H56">
            <v>3</v>
          </cell>
          <cell r="I56">
            <v>6</v>
          </cell>
          <cell r="J56">
            <v>10</v>
          </cell>
        </row>
        <row r="57">
          <cell r="B57">
            <v>75123</v>
          </cell>
          <cell r="C57">
            <v>0.85450000000000004</v>
          </cell>
          <cell r="D57">
            <v>0.59460000000000002</v>
          </cell>
          <cell r="E57">
            <v>0.17019999999999999</v>
          </cell>
          <cell r="F57">
            <v>8.9700000000000002E-2</v>
          </cell>
          <cell r="G57">
            <v>0</v>
          </cell>
          <cell r="H57">
            <v>3</v>
          </cell>
          <cell r="I57">
            <v>6</v>
          </cell>
          <cell r="J57">
            <v>10</v>
          </cell>
        </row>
        <row r="58">
          <cell r="B58">
            <v>75129</v>
          </cell>
          <cell r="C58">
            <v>1.6051</v>
          </cell>
          <cell r="D58">
            <v>1.3031999999999999</v>
          </cell>
          <cell r="E58">
            <v>0.2019</v>
          </cell>
          <cell r="F58">
            <v>0.1</v>
          </cell>
          <cell r="G58">
            <v>0</v>
          </cell>
          <cell r="I58">
            <v>6</v>
          </cell>
          <cell r="J58">
            <v>10</v>
          </cell>
        </row>
        <row r="59">
          <cell r="B59">
            <v>75158</v>
          </cell>
          <cell r="C59">
            <v>6.6036000000000001</v>
          </cell>
          <cell r="D59">
            <v>5.5336999999999996</v>
          </cell>
          <cell r="E59">
            <v>0.96330000000000005</v>
          </cell>
          <cell r="F59">
            <v>0.1069</v>
          </cell>
          <cell r="G59">
            <v>0</v>
          </cell>
          <cell r="J59">
            <v>10</v>
          </cell>
        </row>
        <row r="61">
          <cell r="B61" t="str">
            <v>Evolução DEC Conjunto Butantã</v>
          </cell>
        </row>
        <row r="62">
          <cell r="B62" t="str">
            <v>CONSUM</v>
          </cell>
          <cell r="C62" t="str">
            <v>TOTAL</v>
          </cell>
          <cell r="D62" t="str">
            <v>NPROG</v>
          </cell>
          <cell r="E62" t="str">
            <v>PROG</v>
          </cell>
          <cell r="F62" t="str">
            <v>SUBT INT</v>
          </cell>
          <cell r="G62" t="str">
            <v>SUBT EXT</v>
          </cell>
          <cell r="H62" t="str">
            <v>Padrão Mensal = 3,6</v>
          </cell>
          <cell r="I62" t="str">
            <v>Padrão Trimestral = 7,2</v>
          </cell>
          <cell r="J62" t="str">
            <v>Padrão Anual = 12</v>
          </cell>
        </row>
        <row r="63">
          <cell r="B63">
            <v>29847</v>
          </cell>
          <cell r="C63">
            <v>0.3886</v>
          </cell>
          <cell r="D63">
            <v>0.37490000000000001</v>
          </cell>
          <cell r="E63">
            <v>1.37E-2</v>
          </cell>
          <cell r="F63">
            <v>0</v>
          </cell>
          <cell r="G63">
            <v>0</v>
          </cell>
          <cell r="H63">
            <v>3.6</v>
          </cell>
          <cell r="I63">
            <v>7.2</v>
          </cell>
          <cell r="J63">
            <v>12</v>
          </cell>
        </row>
        <row r="64">
          <cell r="B64">
            <v>29759</v>
          </cell>
          <cell r="C64">
            <v>0.51449999999999996</v>
          </cell>
          <cell r="D64">
            <v>0.48459999999999998</v>
          </cell>
          <cell r="E64">
            <v>2.9899999999999999E-2</v>
          </cell>
          <cell r="F64">
            <v>0</v>
          </cell>
          <cell r="G64">
            <v>0</v>
          </cell>
          <cell r="H64">
            <v>3.6</v>
          </cell>
          <cell r="I64">
            <v>7.2</v>
          </cell>
          <cell r="J64">
            <v>12</v>
          </cell>
        </row>
        <row r="65">
          <cell r="B65">
            <v>29761</v>
          </cell>
          <cell r="C65">
            <v>0.97299999999999998</v>
          </cell>
          <cell r="D65">
            <v>0.91069999999999995</v>
          </cell>
          <cell r="E65">
            <v>6.2199999999999998E-2</v>
          </cell>
          <cell r="F65">
            <v>0</v>
          </cell>
          <cell r="G65">
            <v>0</v>
          </cell>
          <cell r="H65">
            <v>3.6</v>
          </cell>
          <cell r="I65">
            <v>7.2</v>
          </cell>
          <cell r="J65">
            <v>12</v>
          </cell>
        </row>
        <row r="66">
          <cell r="B66">
            <v>29789</v>
          </cell>
          <cell r="C66">
            <v>1.8754</v>
          </cell>
          <cell r="D66">
            <v>1.7696000000000001</v>
          </cell>
          <cell r="E66">
            <v>0.1057</v>
          </cell>
          <cell r="F66">
            <v>0</v>
          </cell>
          <cell r="G66">
            <v>0</v>
          </cell>
          <cell r="H66">
            <v>3.6</v>
          </cell>
          <cell r="I66">
            <v>7.2</v>
          </cell>
          <cell r="J66">
            <v>12</v>
          </cell>
        </row>
        <row r="67">
          <cell r="B67">
            <v>29758</v>
          </cell>
          <cell r="C67">
            <v>0.1128</v>
          </cell>
          <cell r="D67">
            <v>0.1041</v>
          </cell>
          <cell r="E67">
            <v>8.6999999999999994E-3</v>
          </cell>
          <cell r="F67">
            <v>0</v>
          </cell>
          <cell r="G67">
            <v>0</v>
          </cell>
          <cell r="H67">
            <v>3.6</v>
          </cell>
          <cell r="I67">
            <v>7.2</v>
          </cell>
          <cell r="J67">
            <v>12</v>
          </cell>
        </row>
        <row r="68">
          <cell r="B68">
            <v>29758</v>
          </cell>
          <cell r="C68">
            <v>0.43380000000000002</v>
          </cell>
          <cell r="D68">
            <v>0.43180000000000002</v>
          </cell>
          <cell r="E68">
            <v>1.9E-3</v>
          </cell>
          <cell r="F68">
            <v>0</v>
          </cell>
          <cell r="G68">
            <v>0</v>
          </cell>
          <cell r="H68">
            <v>3.6</v>
          </cell>
          <cell r="I68">
            <v>7.2</v>
          </cell>
          <cell r="J68">
            <v>12</v>
          </cell>
        </row>
        <row r="69">
          <cell r="B69">
            <v>29758</v>
          </cell>
          <cell r="C69">
            <v>0.2215</v>
          </cell>
          <cell r="D69">
            <v>0.20880000000000001</v>
          </cell>
          <cell r="E69">
            <v>1.2699999999999999E-2</v>
          </cell>
          <cell r="F69">
            <v>0</v>
          </cell>
          <cell r="G69">
            <v>0</v>
          </cell>
          <cell r="H69">
            <v>3.6</v>
          </cell>
          <cell r="I69">
            <v>7.2</v>
          </cell>
          <cell r="J69">
            <v>12</v>
          </cell>
        </row>
        <row r="70">
          <cell r="B70">
            <v>29758</v>
          </cell>
          <cell r="C70">
            <v>0.7681</v>
          </cell>
          <cell r="D70">
            <v>0.74470000000000003</v>
          </cell>
          <cell r="E70">
            <v>2.3300000000000001E-2</v>
          </cell>
          <cell r="F70">
            <v>0</v>
          </cell>
          <cell r="G70">
            <v>0</v>
          </cell>
          <cell r="H70">
            <v>3.6</v>
          </cell>
          <cell r="I70">
            <v>7.2</v>
          </cell>
          <cell r="J70">
            <v>12</v>
          </cell>
        </row>
        <row r="71">
          <cell r="B71">
            <v>29758</v>
          </cell>
          <cell r="C71">
            <v>0.25669999999999998</v>
          </cell>
          <cell r="D71">
            <v>0.23749999999999999</v>
          </cell>
          <cell r="E71">
            <v>1.9199999999999998E-2</v>
          </cell>
          <cell r="F71">
            <v>0</v>
          </cell>
          <cell r="G71">
            <v>0</v>
          </cell>
          <cell r="H71">
            <v>3.6</v>
          </cell>
          <cell r="I71">
            <v>7.2</v>
          </cell>
          <cell r="J71">
            <v>12</v>
          </cell>
        </row>
        <row r="72">
          <cell r="B72">
            <v>29756</v>
          </cell>
          <cell r="C72">
            <v>0.27239999999999998</v>
          </cell>
          <cell r="D72">
            <v>0.21779999999999999</v>
          </cell>
          <cell r="E72">
            <v>5.4699999999999999E-2</v>
          </cell>
          <cell r="F72">
            <v>0</v>
          </cell>
          <cell r="G72">
            <v>0</v>
          </cell>
          <cell r="H72">
            <v>3.6</v>
          </cell>
          <cell r="I72">
            <v>7.2</v>
          </cell>
          <cell r="J72">
            <v>12</v>
          </cell>
        </row>
        <row r="73">
          <cell r="B73">
            <v>29791</v>
          </cell>
          <cell r="C73">
            <v>0.41909999999999997</v>
          </cell>
          <cell r="D73">
            <v>0.40379999999999999</v>
          </cell>
          <cell r="E73">
            <v>1.5299999999999999E-2</v>
          </cell>
          <cell r="F73">
            <v>0</v>
          </cell>
          <cell r="G73">
            <v>0</v>
          </cell>
          <cell r="H73">
            <v>3.6</v>
          </cell>
          <cell r="I73">
            <v>7.2</v>
          </cell>
          <cell r="J73">
            <v>12</v>
          </cell>
        </row>
        <row r="74">
          <cell r="B74">
            <v>29768</v>
          </cell>
          <cell r="C74">
            <v>0.94830000000000003</v>
          </cell>
          <cell r="D74">
            <v>0.85919999999999996</v>
          </cell>
          <cell r="E74">
            <v>8.9200000000000002E-2</v>
          </cell>
          <cell r="F74">
            <v>0</v>
          </cell>
          <cell r="G74">
            <v>0</v>
          </cell>
          <cell r="H74">
            <v>3.6</v>
          </cell>
          <cell r="I74">
            <v>7.2</v>
          </cell>
          <cell r="J74">
            <v>12</v>
          </cell>
        </row>
        <row r="75">
          <cell r="B75">
            <v>29791</v>
          </cell>
          <cell r="C75">
            <v>0.41830000000000001</v>
          </cell>
          <cell r="D75">
            <v>0.41249999999999998</v>
          </cell>
          <cell r="E75">
            <v>5.7999999999999996E-3</v>
          </cell>
          <cell r="F75">
            <v>0</v>
          </cell>
          <cell r="G75">
            <v>0</v>
          </cell>
          <cell r="H75">
            <v>3.6</v>
          </cell>
          <cell r="I75">
            <v>7.2</v>
          </cell>
          <cell r="J75">
            <v>12</v>
          </cell>
        </row>
        <row r="76">
          <cell r="B76">
            <v>29786</v>
          </cell>
          <cell r="C76">
            <v>2.9529000000000001</v>
          </cell>
          <cell r="D76">
            <v>2.7898999999999998</v>
          </cell>
          <cell r="E76">
            <v>7.3000000000000001E-3</v>
          </cell>
          <cell r="F76">
            <v>0.15570000000000001</v>
          </cell>
          <cell r="G76">
            <v>0</v>
          </cell>
          <cell r="H76">
            <v>3.6</v>
          </cell>
          <cell r="I76">
            <v>7.2</v>
          </cell>
          <cell r="J76">
            <v>12</v>
          </cell>
        </row>
        <row r="77">
          <cell r="B77">
            <v>29784</v>
          </cell>
          <cell r="C77">
            <v>0.85760000000000003</v>
          </cell>
          <cell r="D77">
            <v>0.75280000000000002</v>
          </cell>
          <cell r="E77">
            <v>0.1048</v>
          </cell>
          <cell r="F77">
            <v>0</v>
          </cell>
          <cell r="G77">
            <v>0</v>
          </cell>
          <cell r="H77">
            <v>3.6</v>
          </cell>
          <cell r="I77">
            <v>7.2</v>
          </cell>
          <cell r="J77">
            <v>12</v>
          </cell>
        </row>
        <row r="78">
          <cell r="B78">
            <v>29787</v>
          </cell>
          <cell r="C78">
            <v>4.2286999999999999</v>
          </cell>
          <cell r="D78">
            <v>3.9550999999999998</v>
          </cell>
          <cell r="E78">
            <v>0.1179</v>
          </cell>
          <cell r="F78">
            <v>0.15570000000000001</v>
          </cell>
          <cell r="G78">
            <v>0</v>
          </cell>
          <cell r="I78">
            <v>7.2</v>
          </cell>
          <cell r="J78">
            <v>12</v>
          </cell>
        </row>
        <row r="79">
          <cell r="B79">
            <v>29776</v>
          </cell>
          <cell r="C79">
            <v>7.8221999999999996</v>
          </cell>
          <cell r="D79">
            <v>7.3301999999999996</v>
          </cell>
          <cell r="E79">
            <v>0.3362</v>
          </cell>
          <cell r="F79">
            <v>0.15579999999999999</v>
          </cell>
          <cell r="G79">
            <v>0</v>
          </cell>
          <cell r="J79">
            <v>12</v>
          </cell>
        </row>
        <row r="81">
          <cell r="B81" t="str">
            <v>Evolução DEC Conjunto Campo Limpo</v>
          </cell>
        </row>
        <row r="82">
          <cell r="B82" t="str">
            <v>CONSUM</v>
          </cell>
          <cell r="C82" t="str">
            <v>TOTAL</v>
          </cell>
          <cell r="D82" t="str">
            <v>NPROG</v>
          </cell>
          <cell r="E82" t="str">
            <v>PROG</v>
          </cell>
          <cell r="F82" t="str">
            <v>SUBT INT</v>
          </cell>
          <cell r="G82" t="str">
            <v>SUBT EXT</v>
          </cell>
          <cell r="H82" t="str">
            <v>Padrão Mensal = 4,5</v>
          </cell>
          <cell r="I82" t="str">
            <v>Padrão Trimestral = 9</v>
          </cell>
          <cell r="J82" t="str">
            <v>Padrão Anual = 15</v>
          </cell>
        </row>
        <row r="83">
          <cell r="B83">
            <v>135803</v>
          </cell>
          <cell r="C83">
            <v>1.0085999999999999</v>
          </cell>
          <cell r="D83">
            <v>0.59909999999999997</v>
          </cell>
          <cell r="E83">
            <v>0.40949999999999998</v>
          </cell>
          <cell r="F83">
            <v>0</v>
          </cell>
          <cell r="G83">
            <v>0</v>
          </cell>
          <cell r="H83">
            <v>4.5</v>
          </cell>
          <cell r="I83">
            <v>9</v>
          </cell>
          <cell r="J83">
            <v>15</v>
          </cell>
        </row>
        <row r="84">
          <cell r="B84">
            <v>135616</v>
          </cell>
          <cell r="C84">
            <v>0.71630000000000005</v>
          </cell>
          <cell r="D84">
            <v>0.5696</v>
          </cell>
          <cell r="E84">
            <v>0.14660000000000001</v>
          </cell>
          <cell r="F84">
            <v>0</v>
          </cell>
          <cell r="G84">
            <v>0</v>
          </cell>
          <cell r="H84">
            <v>4.5</v>
          </cell>
          <cell r="I84">
            <v>9</v>
          </cell>
          <cell r="J84">
            <v>15</v>
          </cell>
        </row>
        <row r="85">
          <cell r="B85">
            <v>135677</v>
          </cell>
          <cell r="C85">
            <v>1.3862000000000001</v>
          </cell>
          <cell r="D85">
            <v>1.1927000000000001</v>
          </cell>
          <cell r="E85">
            <v>0.19359999999999999</v>
          </cell>
          <cell r="F85">
            <v>0</v>
          </cell>
          <cell r="G85">
            <v>0</v>
          </cell>
          <cell r="H85">
            <v>4.5</v>
          </cell>
          <cell r="I85">
            <v>9</v>
          </cell>
          <cell r="J85">
            <v>15</v>
          </cell>
        </row>
        <row r="86">
          <cell r="B86">
            <v>135699</v>
          </cell>
          <cell r="C86">
            <v>3.1112000000000002</v>
          </cell>
          <cell r="D86">
            <v>2.3613</v>
          </cell>
          <cell r="E86">
            <v>0.74990000000000001</v>
          </cell>
          <cell r="F86">
            <v>0</v>
          </cell>
          <cell r="G86">
            <v>0</v>
          </cell>
          <cell r="H86">
            <v>4.5</v>
          </cell>
          <cell r="I86">
            <v>9</v>
          </cell>
          <cell r="J86">
            <v>15</v>
          </cell>
        </row>
        <row r="87">
          <cell r="B87">
            <v>135623</v>
          </cell>
          <cell r="C87">
            <v>0.75800000000000001</v>
          </cell>
          <cell r="D87">
            <v>0.65010000000000001</v>
          </cell>
          <cell r="E87">
            <v>0.1079</v>
          </cell>
          <cell r="F87">
            <v>0</v>
          </cell>
          <cell r="G87">
            <v>0</v>
          </cell>
          <cell r="H87">
            <v>4.5</v>
          </cell>
          <cell r="I87">
            <v>9</v>
          </cell>
          <cell r="J87">
            <v>15</v>
          </cell>
        </row>
        <row r="88">
          <cell r="B88">
            <v>135623</v>
          </cell>
          <cell r="C88">
            <v>0.82469999999999999</v>
          </cell>
          <cell r="D88">
            <v>0.49259999999999998</v>
          </cell>
          <cell r="E88">
            <v>0.1124</v>
          </cell>
          <cell r="F88">
            <v>0.21970000000000001</v>
          </cell>
          <cell r="G88">
            <v>0</v>
          </cell>
          <cell r="H88">
            <v>4.5</v>
          </cell>
          <cell r="I88">
            <v>9</v>
          </cell>
          <cell r="J88">
            <v>15</v>
          </cell>
        </row>
        <row r="89">
          <cell r="B89">
            <v>135623</v>
          </cell>
          <cell r="C89">
            <v>0.56030000000000002</v>
          </cell>
          <cell r="D89">
            <v>0.40939999999999999</v>
          </cell>
          <cell r="E89">
            <v>0.15090000000000001</v>
          </cell>
          <cell r="F89">
            <v>0</v>
          </cell>
          <cell r="G89">
            <v>0</v>
          </cell>
          <cell r="H89">
            <v>4.5</v>
          </cell>
          <cell r="I89">
            <v>9</v>
          </cell>
          <cell r="J89">
            <v>15</v>
          </cell>
        </row>
        <row r="90">
          <cell r="B90">
            <v>135623</v>
          </cell>
          <cell r="C90">
            <v>2.1429999999999998</v>
          </cell>
          <cell r="D90">
            <v>1.5521</v>
          </cell>
          <cell r="E90">
            <v>0.37119999999999997</v>
          </cell>
          <cell r="F90">
            <v>0.21970000000000001</v>
          </cell>
          <cell r="G90">
            <v>0</v>
          </cell>
          <cell r="H90">
            <v>4.5</v>
          </cell>
          <cell r="I90">
            <v>9</v>
          </cell>
          <cell r="J90">
            <v>15</v>
          </cell>
        </row>
        <row r="91">
          <cell r="B91">
            <v>135582</v>
          </cell>
          <cell r="C91">
            <v>1.1825000000000001</v>
          </cell>
          <cell r="D91">
            <v>1.0874999999999999</v>
          </cell>
          <cell r="E91">
            <v>9.4899999999999998E-2</v>
          </cell>
          <cell r="F91">
            <v>0</v>
          </cell>
          <cell r="G91">
            <v>0</v>
          </cell>
          <cell r="H91">
            <v>4.5</v>
          </cell>
          <cell r="I91">
            <v>9</v>
          </cell>
          <cell r="J91">
            <v>15</v>
          </cell>
        </row>
        <row r="92">
          <cell r="B92">
            <v>135456</v>
          </cell>
          <cell r="C92">
            <v>0.70569999999999999</v>
          </cell>
          <cell r="D92">
            <v>0.61929999999999996</v>
          </cell>
          <cell r="E92">
            <v>8.6300000000000002E-2</v>
          </cell>
          <cell r="F92">
            <v>0</v>
          </cell>
          <cell r="G92">
            <v>0</v>
          </cell>
          <cell r="H92">
            <v>4.5</v>
          </cell>
          <cell r="I92">
            <v>9</v>
          </cell>
          <cell r="J92">
            <v>15</v>
          </cell>
        </row>
        <row r="93">
          <cell r="B93">
            <v>135347</v>
          </cell>
          <cell r="C93">
            <v>1.0212000000000001</v>
          </cell>
          <cell r="D93">
            <v>0.37759999999999999</v>
          </cell>
          <cell r="E93">
            <v>0.64359999999999995</v>
          </cell>
          <cell r="F93">
            <v>0</v>
          </cell>
          <cell r="G93">
            <v>0</v>
          </cell>
          <cell r="H93">
            <v>4.5</v>
          </cell>
          <cell r="I93">
            <v>9</v>
          </cell>
          <cell r="J93">
            <v>15</v>
          </cell>
        </row>
        <row r="94">
          <cell r="B94">
            <v>135462</v>
          </cell>
          <cell r="C94">
            <v>2.9095</v>
          </cell>
          <cell r="D94">
            <v>2.085</v>
          </cell>
          <cell r="E94">
            <v>0.82430000000000003</v>
          </cell>
          <cell r="F94">
            <v>0</v>
          </cell>
          <cell r="G94">
            <v>0</v>
          </cell>
          <cell r="H94">
            <v>4.5</v>
          </cell>
          <cell r="I94">
            <v>9</v>
          </cell>
          <cell r="J94">
            <v>15</v>
          </cell>
        </row>
        <row r="95">
          <cell r="B95">
            <v>135313</v>
          </cell>
          <cell r="C95">
            <v>0.85840000000000005</v>
          </cell>
          <cell r="D95">
            <v>0.78169999999999995</v>
          </cell>
          <cell r="E95">
            <v>7.6700000000000004E-2</v>
          </cell>
          <cell r="F95">
            <v>0</v>
          </cell>
          <cell r="G95">
            <v>0</v>
          </cell>
          <cell r="H95">
            <v>4.5</v>
          </cell>
          <cell r="I95">
            <v>9</v>
          </cell>
          <cell r="J95">
            <v>15</v>
          </cell>
        </row>
        <row r="96">
          <cell r="B96">
            <v>135832</v>
          </cell>
          <cell r="C96">
            <v>1.5685</v>
          </cell>
          <cell r="D96">
            <v>1.5018</v>
          </cell>
          <cell r="E96">
            <v>6.4000000000000001E-2</v>
          </cell>
          <cell r="F96">
            <v>2.8E-3</v>
          </cell>
          <cell r="G96">
            <v>0</v>
          </cell>
          <cell r="H96">
            <v>4.5</v>
          </cell>
          <cell r="I96">
            <v>9</v>
          </cell>
          <cell r="J96">
            <v>15</v>
          </cell>
        </row>
        <row r="97">
          <cell r="B97">
            <v>135832</v>
          </cell>
          <cell r="C97">
            <v>1.1363000000000001</v>
          </cell>
          <cell r="D97">
            <v>1.0920000000000001</v>
          </cell>
          <cell r="E97">
            <v>4.4299999999999999E-2</v>
          </cell>
          <cell r="F97">
            <v>0</v>
          </cell>
          <cell r="G97">
            <v>0</v>
          </cell>
          <cell r="H97">
            <v>4.5</v>
          </cell>
          <cell r="I97">
            <v>9</v>
          </cell>
          <cell r="J97">
            <v>15</v>
          </cell>
        </row>
        <row r="98">
          <cell r="B98">
            <v>135659</v>
          </cell>
          <cell r="C98">
            <v>3.5644999999999998</v>
          </cell>
          <cell r="D98">
            <v>3.3767999999999998</v>
          </cell>
          <cell r="E98">
            <v>0.18490000000000001</v>
          </cell>
          <cell r="F98">
            <v>2.8E-3</v>
          </cell>
          <cell r="G98">
            <v>0</v>
          </cell>
          <cell r="I98">
            <v>9</v>
          </cell>
          <cell r="J98">
            <v>15</v>
          </cell>
        </row>
        <row r="99">
          <cell r="B99">
            <v>135611</v>
          </cell>
          <cell r="C99">
            <v>11.7285</v>
          </cell>
          <cell r="D99">
            <v>9.3757999999999999</v>
          </cell>
          <cell r="E99">
            <v>2.13</v>
          </cell>
          <cell r="F99">
            <v>0.2225</v>
          </cell>
          <cell r="G99">
            <v>0</v>
          </cell>
          <cell r="J99">
            <v>15</v>
          </cell>
        </row>
        <row r="101">
          <cell r="B101" t="str">
            <v>Evolução DEC Conjunto Capão Redondo</v>
          </cell>
        </row>
        <row r="102">
          <cell r="B102" t="str">
            <v>CONSUM</v>
          </cell>
          <cell r="C102" t="str">
            <v>TOTAL</v>
          </cell>
          <cell r="D102" t="str">
            <v>NPROG</v>
          </cell>
          <cell r="E102" t="str">
            <v>PROG</v>
          </cell>
          <cell r="F102" t="str">
            <v>SUBT INT</v>
          </cell>
          <cell r="G102" t="str">
            <v>SUBT EXT</v>
          </cell>
          <cell r="H102" t="str">
            <v>Padrão Mensal = 3</v>
          </cell>
          <cell r="I102" t="str">
            <v>Padrão Trimestral = 6</v>
          </cell>
          <cell r="J102" t="str">
            <v>Padrão Anual = 10</v>
          </cell>
        </row>
        <row r="103">
          <cell r="B103">
            <v>99855</v>
          </cell>
          <cell r="C103">
            <v>0.63759999999999994</v>
          </cell>
          <cell r="D103">
            <v>0.62829999999999997</v>
          </cell>
          <cell r="E103">
            <v>9.2999999999999992E-3</v>
          </cell>
          <cell r="F103">
            <v>0</v>
          </cell>
          <cell r="G103">
            <v>0</v>
          </cell>
          <cell r="H103">
            <v>3</v>
          </cell>
          <cell r="I103">
            <v>6</v>
          </cell>
          <cell r="J103">
            <v>10</v>
          </cell>
        </row>
        <row r="104">
          <cell r="B104">
            <v>99789</v>
          </cell>
          <cell r="C104">
            <v>0.45050000000000001</v>
          </cell>
          <cell r="D104">
            <v>0.40479999999999999</v>
          </cell>
          <cell r="E104">
            <v>4.5699999999999998E-2</v>
          </cell>
          <cell r="F104">
            <v>0</v>
          </cell>
          <cell r="G104">
            <v>0</v>
          </cell>
          <cell r="H104">
            <v>3</v>
          </cell>
          <cell r="I104">
            <v>6</v>
          </cell>
          <cell r="J104">
            <v>10</v>
          </cell>
        </row>
        <row r="105">
          <cell r="B105">
            <v>99790</v>
          </cell>
          <cell r="C105">
            <v>0.82230000000000003</v>
          </cell>
          <cell r="D105">
            <v>0.51349999999999996</v>
          </cell>
          <cell r="E105">
            <v>0.30880000000000002</v>
          </cell>
          <cell r="F105">
            <v>0</v>
          </cell>
          <cell r="G105">
            <v>0</v>
          </cell>
          <cell r="H105">
            <v>3</v>
          </cell>
          <cell r="I105">
            <v>6</v>
          </cell>
          <cell r="J105">
            <v>10</v>
          </cell>
        </row>
        <row r="106">
          <cell r="B106">
            <v>99811</v>
          </cell>
          <cell r="C106">
            <v>1.9104000000000001</v>
          </cell>
          <cell r="D106">
            <v>1.5467</v>
          </cell>
          <cell r="E106">
            <v>0.36370000000000002</v>
          </cell>
          <cell r="F106">
            <v>0</v>
          </cell>
          <cell r="G106">
            <v>0</v>
          </cell>
          <cell r="H106">
            <v>3</v>
          </cell>
          <cell r="I106">
            <v>6</v>
          </cell>
          <cell r="J106">
            <v>10</v>
          </cell>
        </row>
        <row r="107">
          <cell r="B107">
            <v>99775</v>
          </cell>
          <cell r="C107">
            <v>0.3947</v>
          </cell>
          <cell r="D107">
            <v>0.38319999999999999</v>
          </cell>
          <cell r="E107">
            <v>1.15E-2</v>
          </cell>
          <cell r="F107">
            <v>0</v>
          </cell>
          <cell r="G107">
            <v>0</v>
          </cell>
          <cell r="H107">
            <v>3</v>
          </cell>
          <cell r="I107">
            <v>6</v>
          </cell>
          <cell r="J107">
            <v>10</v>
          </cell>
        </row>
        <row r="108">
          <cell r="B108">
            <v>99774</v>
          </cell>
          <cell r="C108">
            <v>0.45789999999999997</v>
          </cell>
          <cell r="D108">
            <v>0.39419999999999999</v>
          </cell>
          <cell r="E108">
            <v>6.1600000000000002E-2</v>
          </cell>
          <cell r="F108">
            <v>2E-3</v>
          </cell>
          <cell r="G108">
            <v>0</v>
          </cell>
          <cell r="H108">
            <v>3</v>
          </cell>
          <cell r="I108">
            <v>6</v>
          </cell>
          <cell r="J108">
            <v>10</v>
          </cell>
        </row>
        <row r="109">
          <cell r="B109">
            <v>99774</v>
          </cell>
          <cell r="C109">
            <v>0.56359999999999999</v>
          </cell>
          <cell r="D109">
            <v>0.53300000000000003</v>
          </cell>
          <cell r="E109">
            <v>3.0599999999999999E-2</v>
          </cell>
          <cell r="F109">
            <v>0</v>
          </cell>
          <cell r="G109">
            <v>0</v>
          </cell>
          <cell r="H109">
            <v>3</v>
          </cell>
          <cell r="I109">
            <v>6</v>
          </cell>
          <cell r="J109">
            <v>10</v>
          </cell>
        </row>
        <row r="110">
          <cell r="B110">
            <v>99774</v>
          </cell>
          <cell r="C110">
            <v>1.4161999999999999</v>
          </cell>
          <cell r="D110">
            <v>1.3104</v>
          </cell>
          <cell r="E110">
            <v>0.1037</v>
          </cell>
          <cell r="F110">
            <v>2E-3</v>
          </cell>
          <cell r="G110">
            <v>0</v>
          </cell>
          <cell r="H110">
            <v>3</v>
          </cell>
          <cell r="I110">
            <v>6</v>
          </cell>
          <cell r="J110">
            <v>10</v>
          </cell>
        </row>
        <row r="111">
          <cell r="B111">
            <v>99772</v>
          </cell>
          <cell r="C111">
            <v>0.59889999999999999</v>
          </cell>
          <cell r="D111">
            <v>0.5393</v>
          </cell>
          <cell r="E111">
            <v>5.96E-2</v>
          </cell>
          <cell r="F111">
            <v>0</v>
          </cell>
          <cell r="G111">
            <v>0</v>
          </cell>
          <cell r="H111">
            <v>3</v>
          </cell>
          <cell r="I111">
            <v>6</v>
          </cell>
          <cell r="J111">
            <v>10</v>
          </cell>
        </row>
        <row r="112">
          <cell r="B112">
            <v>99751</v>
          </cell>
          <cell r="C112">
            <v>0.44030000000000002</v>
          </cell>
          <cell r="D112">
            <v>0.37819999999999998</v>
          </cell>
          <cell r="E112">
            <v>6.2100000000000002E-2</v>
          </cell>
          <cell r="F112">
            <v>0</v>
          </cell>
          <cell r="G112">
            <v>0</v>
          </cell>
          <cell r="H112">
            <v>3</v>
          </cell>
          <cell r="I112">
            <v>6</v>
          </cell>
          <cell r="J112">
            <v>10</v>
          </cell>
        </row>
        <row r="113">
          <cell r="B113">
            <v>99683</v>
          </cell>
          <cell r="C113">
            <v>0.2263</v>
          </cell>
          <cell r="D113">
            <v>0.2152</v>
          </cell>
          <cell r="E113">
            <v>1.12E-2</v>
          </cell>
          <cell r="F113">
            <v>0</v>
          </cell>
          <cell r="G113">
            <v>0</v>
          </cell>
          <cell r="H113">
            <v>3</v>
          </cell>
          <cell r="I113">
            <v>6</v>
          </cell>
          <cell r="J113">
            <v>10</v>
          </cell>
        </row>
        <row r="114">
          <cell r="B114">
            <v>99735</v>
          </cell>
          <cell r="C114">
            <v>1.2657</v>
          </cell>
          <cell r="D114">
            <v>1.1328</v>
          </cell>
          <cell r="E114">
            <v>0.13289999999999999</v>
          </cell>
          <cell r="F114">
            <v>0</v>
          </cell>
          <cell r="G114">
            <v>0</v>
          </cell>
          <cell r="H114">
            <v>3</v>
          </cell>
          <cell r="I114">
            <v>6</v>
          </cell>
          <cell r="J114">
            <v>10</v>
          </cell>
        </row>
        <row r="115">
          <cell r="B115">
            <v>99588</v>
          </cell>
          <cell r="C115">
            <v>0.3211</v>
          </cell>
          <cell r="D115">
            <v>0.27489999999999998</v>
          </cell>
          <cell r="E115">
            <v>4.6300000000000001E-2</v>
          </cell>
          <cell r="F115">
            <v>0</v>
          </cell>
          <cell r="G115">
            <v>0</v>
          </cell>
          <cell r="H115">
            <v>3</v>
          </cell>
          <cell r="I115">
            <v>6</v>
          </cell>
          <cell r="J115">
            <v>10</v>
          </cell>
        </row>
        <row r="116">
          <cell r="B116">
            <v>99687</v>
          </cell>
          <cell r="C116">
            <v>1.4345000000000001</v>
          </cell>
          <cell r="D116">
            <v>1.3785000000000001</v>
          </cell>
          <cell r="E116">
            <v>5.6000000000000001E-2</v>
          </cell>
          <cell r="F116">
            <v>0</v>
          </cell>
          <cell r="G116">
            <v>0</v>
          </cell>
          <cell r="H116">
            <v>3</v>
          </cell>
          <cell r="I116">
            <v>6</v>
          </cell>
          <cell r="J116">
            <v>10</v>
          </cell>
        </row>
        <row r="117">
          <cell r="B117">
            <v>99685</v>
          </cell>
          <cell r="C117">
            <v>1.3619000000000001</v>
          </cell>
          <cell r="D117">
            <v>1.2629999999999999</v>
          </cell>
          <cell r="E117">
            <v>9.8900000000000002E-2</v>
          </cell>
          <cell r="F117">
            <v>0</v>
          </cell>
          <cell r="G117">
            <v>0</v>
          </cell>
          <cell r="H117">
            <v>3</v>
          </cell>
          <cell r="I117">
            <v>6</v>
          </cell>
          <cell r="J117">
            <v>10</v>
          </cell>
        </row>
        <row r="118">
          <cell r="B118">
            <v>99653</v>
          </cell>
          <cell r="C118">
            <v>3.1181999999999999</v>
          </cell>
          <cell r="D118">
            <v>2.9171</v>
          </cell>
          <cell r="E118">
            <v>0.20119999999999999</v>
          </cell>
          <cell r="F118">
            <v>0</v>
          </cell>
          <cell r="G118">
            <v>0</v>
          </cell>
          <cell r="I118">
            <v>6</v>
          </cell>
          <cell r="J118">
            <v>10</v>
          </cell>
        </row>
        <row r="119">
          <cell r="B119">
            <v>99744</v>
          </cell>
          <cell r="C119">
            <v>7.7092999999999998</v>
          </cell>
          <cell r="D119">
            <v>6.9057000000000004</v>
          </cell>
          <cell r="E119">
            <v>0.80169999999999997</v>
          </cell>
          <cell r="F119">
            <v>2E-3</v>
          </cell>
          <cell r="G119">
            <v>0</v>
          </cell>
          <cell r="J119">
            <v>10</v>
          </cell>
        </row>
        <row r="121">
          <cell r="B121" t="str">
            <v>Evolução DEC Conjunto Carapicuíba</v>
          </cell>
        </row>
        <row r="122">
          <cell r="B122" t="str">
            <v>CONSUM</v>
          </cell>
          <cell r="C122" t="str">
            <v>TOTAL</v>
          </cell>
          <cell r="D122" t="str">
            <v>NPROG</v>
          </cell>
          <cell r="E122" t="str">
            <v>PROG</v>
          </cell>
          <cell r="F122" t="str">
            <v>SUBT INT</v>
          </cell>
          <cell r="G122" t="str">
            <v>SUBT EXT</v>
          </cell>
          <cell r="H122" t="str">
            <v>Padrão Mensal = 5,4</v>
          </cell>
          <cell r="I122" t="str">
            <v>Padrão Trimestral = 10,8</v>
          </cell>
          <cell r="J122" t="str">
            <v>Padrão Anual = 18</v>
          </cell>
        </row>
        <row r="123">
          <cell r="B123">
            <v>104086</v>
          </cell>
          <cell r="C123">
            <v>0.88060000000000005</v>
          </cell>
          <cell r="D123">
            <v>0.79990000000000006</v>
          </cell>
          <cell r="E123">
            <v>6.1000000000000004E-3</v>
          </cell>
          <cell r="F123">
            <v>7.46E-2</v>
          </cell>
          <cell r="G123">
            <v>0</v>
          </cell>
          <cell r="H123">
            <v>5.4</v>
          </cell>
          <cell r="I123">
            <v>10.8</v>
          </cell>
          <cell r="J123">
            <v>18</v>
          </cell>
        </row>
        <row r="124">
          <cell r="B124">
            <v>103935</v>
          </cell>
          <cell r="C124">
            <v>0.30070000000000002</v>
          </cell>
          <cell r="D124">
            <v>0.30059999999999998</v>
          </cell>
          <cell r="E124">
            <v>1E-4</v>
          </cell>
          <cell r="F124">
            <v>0</v>
          </cell>
          <cell r="G124">
            <v>0</v>
          </cell>
          <cell r="H124">
            <v>5.4</v>
          </cell>
          <cell r="I124">
            <v>10.8</v>
          </cell>
          <cell r="J124">
            <v>18</v>
          </cell>
        </row>
        <row r="125">
          <cell r="B125">
            <v>103934</v>
          </cell>
          <cell r="C125">
            <v>1.0803</v>
          </cell>
          <cell r="D125">
            <v>0.79520000000000002</v>
          </cell>
          <cell r="E125">
            <v>2.0500000000000001E-2</v>
          </cell>
          <cell r="F125">
            <v>0</v>
          </cell>
          <cell r="G125">
            <v>0.2646</v>
          </cell>
          <cell r="H125">
            <v>5.4</v>
          </cell>
          <cell r="I125">
            <v>10.8</v>
          </cell>
          <cell r="J125">
            <v>18</v>
          </cell>
        </row>
        <row r="126">
          <cell r="B126">
            <v>103985</v>
          </cell>
          <cell r="C126">
            <v>2.2618</v>
          </cell>
          <cell r="D126">
            <v>1.8958999999999999</v>
          </cell>
          <cell r="E126">
            <v>2.6700000000000002E-2</v>
          </cell>
          <cell r="F126">
            <v>7.4700000000000003E-2</v>
          </cell>
          <cell r="G126">
            <v>0.26450000000000001</v>
          </cell>
          <cell r="H126">
            <v>5.4</v>
          </cell>
          <cell r="I126">
            <v>10.8</v>
          </cell>
          <cell r="J126">
            <v>18</v>
          </cell>
        </row>
        <row r="127">
          <cell r="B127">
            <v>103926</v>
          </cell>
          <cell r="C127">
            <v>0.80489999999999995</v>
          </cell>
          <cell r="D127">
            <v>0.79969999999999997</v>
          </cell>
          <cell r="E127">
            <v>5.1999999999999998E-3</v>
          </cell>
          <cell r="F127">
            <v>0</v>
          </cell>
          <cell r="G127">
            <v>0</v>
          </cell>
          <cell r="H127">
            <v>5.4</v>
          </cell>
          <cell r="I127">
            <v>10.8</v>
          </cell>
          <cell r="J127">
            <v>18</v>
          </cell>
        </row>
        <row r="128">
          <cell r="B128">
            <v>103926</v>
          </cell>
          <cell r="C128">
            <v>0.92920000000000003</v>
          </cell>
          <cell r="D128">
            <v>0.68369999999999997</v>
          </cell>
          <cell r="E128">
            <v>0.2455</v>
          </cell>
          <cell r="F128">
            <v>0</v>
          </cell>
          <cell r="G128">
            <v>0</v>
          </cell>
          <cell r="H128">
            <v>5.4</v>
          </cell>
          <cell r="I128">
            <v>10.8</v>
          </cell>
          <cell r="J128">
            <v>18</v>
          </cell>
        </row>
        <row r="129">
          <cell r="B129">
            <v>103926</v>
          </cell>
          <cell r="C129">
            <v>0.53769999999999996</v>
          </cell>
          <cell r="D129">
            <v>0.50270000000000004</v>
          </cell>
          <cell r="E129">
            <v>5.7999999999999996E-3</v>
          </cell>
          <cell r="F129">
            <v>2.92E-2</v>
          </cell>
          <cell r="G129">
            <v>0</v>
          </cell>
          <cell r="H129">
            <v>5.4</v>
          </cell>
          <cell r="I129">
            <v>10.8</v>
          </cell>
          <cell r="J129">
            <v>18</v>
          </cell>
        </row>
        <row r="130">
          <cell r="B130">
            <v>103926</v>
          </cell>
          <cell r="C130">
            <v>2.2717999999999998</v>
          </cell>
          <cell r="D130">
            <v>1.9861</v>
          </cell>
          <cell r="E130">
            <v>0.25650000000000001</v>
          </cell>
          <cell r="F130">
            <v>2.92E-2</v>
          </cell>
          <cell r="G130">
            <v>0</v>
          </cell>
          <cell r="H130">
            <v>5.4</v>
          </cell>
          <cell r="I130">
            <v>10.8</v>
          </cell>
          <cell r="J130">
            <v>18</v>
          </cell>
        </row>
        <row r="131">
          <cell r="B131">
            <v>103923</v>
          </cell>
          <cell r="C131">
            <v>1.8206</v>
          </cell>
          <cell r="D131">
            <v>1.7837000000000001</v>
          </cell>
          <cell r="E131">
            <v>3.6999999999999998E-2</v>
          </cell>
          <cell r="F131">
            <v>0</v>
          </cell>
          <cell r="G131">
            <v>0</v>
          </cell>
          <cell r="H131">
            <v>5.4</v>
          </cell>
          <cell r="I131">
            <v>10.8</v>
          </cell>
          <cell r="J131">
            <v>18</v>
          </cell>
        </row>
        <row r="132">
          <cell r="B132">
            <v>103985</v>
          </cell>
          <cell r="C132">
            <v>0.61429999999999996</v>
          </cell>
          <cell r="D132">
            <v>0.51280000000000003</v>
          </cell>
          <cell r="E132">
            <v>0.10150000000000001</v>
          </cell>
          <cell r="F132">
            <v>0</v>
          </cell>
          <cell r="G132">
            <v>0</v>
          </cell>
          <cell r="H132">
            <v>5.4</v>
          </cell>
          <cell r="I132">
            <v>10.8</v>
          </cell>
          <cell r="J132">
            <v>18</v>
          </cell>
        </row>
        <row r="133">
          <cell r="B133">
            <v>103954</v>
          </cell>
          <cell r="C133">
            <v>1.373</v>
          </cell>
          <cell r="D133">
            <v>1.0738000000000001</v>
          </cell>
          <cell r="E133">
            <v>0.29920000000000002</v>
          </cell>
          <cell r="F133">
            <v>0</v>
          </cell>
          <cell r="G133">
            <v>0</v>
          </cell>
          <cell r="H133">
            <v>5.4</v>
          </cell>
          <cell r="I133">
            <v>10.8</v>
          </cell>
          <cell r="J133">
            <v>18</v>
          </cell>
        </row>
        <row r="134">
          <cell r="B134">
            <v>103954</v>
          </cell>
          <cell r="C134">
            <v>3.8075000000000001</v>
          </cell>
          <cell r="D134">
            <v>3.3698999999999999</v>
          </cell>
          <cell r="E134">
            <v>0.43769999999999998</v>
          </cell>
          <cell r="F134">
            <v>0</v>
          </cell>
          <cell r="G134">
            <v>0</v>
          </cell>
          <cell r="H134">
            <v>5.4</v>
          </cell>
          <cell r="I134">
            <v>10.8</v>
          </cell>
          <cell r="J134">
            <v>18</v>
          </cell>
        </row>
        <row r="135">
          <cell r="B135">
            <v>103838</v>
          </cell>
          <cell r="C135">
            <v>0.39900000000000002</v>
          </cell>
          <cell r="D135">
            <v>0.30599999999999999</v>
          </cell>
          <cell r="E135">
            <v>1.6799999999999999E-2</v>
          </cell>
          <cell r="F135">
            <v>0</v>
          </cell>
          <cell r="G135">
            <v>7.6200000000000004E-2</v>
          </cell>
          <cell r="H135">
            <v>5.4</v>
          </cell>
          <cell r="I135">
            <v>10.8</v>
          </cell>
          <cell r="J135">
            <v>18</v>
          </cell>
        </row>
        <row r="136">
          <cell r="B136">
            <v>103729</v>
          </cell>
          <cell r="C136">
            <v>1.2116</v>
          </cell>
          <cell r="D136">
            <v>1.1422000000000001</v>
          </cell>
          <cell r="E136">
            <v>6.9400000000000003E-2</v>
          </cell>
          <cell r="F136">
            <v>0</v>
          </cell>
          <cell r="G136">
            <v>0</v>
          </cell>
          <cell r="H136">
            <v>5.4</v>
          </cell>
          <cell r="I136">
            <v>10.8</v>
          </cell>
          <cell r="J136">
            <v>18</v>
          </cell>
        </row>
        <row r="137">
          <cell r="B137">
            <v>103615</v>
          </cell>
          <cell r="C137">
            <v>2.0003000000000002</v>
          </cell>
          <cell r="D137">
            <v>1.9458</v>
          </cell>
          <cell r="E137">
            <v>5.4399999999999997E-2</v>
          </cell>
          <cell r="F137">
            <v>1E-4</v>
          </cell>
          <cell r="G137">
            <v>0</v>
          </cell>
          <cell r="H137">
            <v>5.4</v>
          </cell>
          <cell r="I137">
            <v>10.8</v>
          </cell>
          <cell r="J137">
            <v>18</v>
          </cell>
        </row>
        <row r="138">
          <cell r="B138">
            <v>103727</v>
          </cell>
          <cell r="C138">
            <v>3.6092</v>
          </cell>
          <cell r="D138">
            <v>3.3921999999999999</v>
          </cell>
          <cell r="E138">
            <v>0.1406</v>
          </cell>
          <cell r="F138">
            <v>1E-4</v>
          </cell>
          <cell r="G138">
            <v>7.6300000000000007E-2</v>
          </cell>
          <cell r="I138">
            <v>10.8</v>
          </cell>
          <cell r="J138">
            <v>18</v>
          </cell>
        </row>
        <row r="139">
          <cell r="B139">
            <v>103898</v>
          </cell>
          <cell r="C139">
            <v>11.9489</v>
          </cell>
          <cell r="D139">
            <v>10.6426</v>
          </cell>
          <cell r="E139">
            <v>0.86160000000000003</v>
          </cell>
          <cell r="F139">
            <v>0.104</v>
          </cell>
          <cell r="G139">
            <v>0.34079999999999999</v>
          </cell>
          <cell r="J139">
            <v>18</v>
          </cell>
        </row>
        <row r="141">
          <cell r="B141" t="str">
            <v>Evolução DEC Conjunto Casa Verde</v>
          </cell>
        </row>
        <row r="142">
          <cell r="B142" t="str">
            <v>CONSUM</v>
          </cell>
          <cell r="C142" t="str">
            <v>TOTAL</v>
          </cell>
          <cell r="D142" t="str">
            <v>NPROG</v>
          </cell>
          <cell r="E142" t="str">
            <v>PROG</v>
          </cell>
          <cell r="F142" t="str">
            <v>SUBT INT</v>
          </cell>
          <cell r="G142" t="str">
            <v>SUBT EXT</v>
          </cell>
          <cell r="H142" t="str">
            <v>Padrão Mensal = 2,7</v>
          </cell>
          <cell r="I142" t="str">
            <v>Padrão Trimestral = 5,4</v>
          </cell>
          <cell r="J142" t="str">
            <v>Padrão Anual = 9</v>
          </cell>
        </row>
        <row r="143">
          <cell r="B143">
            <v>253718</v>
          </cell>
          <cell r="C143">
            <v>0.76090000000000002</v>
          </cell>
          <cell r="D143">
            <v>0.54620000000000002</v>
          </cell>
          <cell r="E143">
            <v>0.18609999999999999</v>
          </cell>
          <cell r="F143">
            <v>2.86E-2</v>
          </cell>
          <cell r="G143">
            <v>0</v>
          </cell>
          <cell r="H143">
            <v>2.7</v>
          </cell>
          <cell r="I143">
            <v>5.4</v>
          </cell>
          <cell r="J143">
            <v>9</v>
          </cell>
        </row>
        <row r="144">
          <cell r="B144">
            <v>253606</v>
          </cell>
          <cell r="C144">
            <v>0.3982</v>
          </cell>
          <cell r="D144">
            <v>0.2717</v>
          </cell>
          <cell r="E144">
            <v>0.1265</v>
          </cell>
          <cell r="F144">
            <v>0</v>
          </cell>
          <cell r="G144">
            <v>0</v>
          </cell>
          <cell r="H144">
            <v>2.7</v>
          </cell>
          <cell r="I144">
            <v>5.4</v>
          </cell>
          <cell r="J144">
            <v>9</v>
          </cell>
        </row>
        <row r="145">
          <cell r="B145">
            <v>253587</v>
          </cell>
          <cell r="C145">
            <v>0.75739999999999996</v>
          </cell>
          <cell r="D145">
            <v>0.17960000000000001</v>
          </cell>
          <cell r="E145">
            <v>5.0099999999999999E-2</v>
          </cell>
          <cell r="F145">
            <v>0.1053</v>
          </cell>
          <cell r="G145">
            <v>0.4224</v>
          </cell>
          <cell r="H145">
            <v>2.7</v>
          </cell>
          <cell r="I145">
            <v>5.4</v>
          </cell>
          <cell r="J145">
            <v>9</v>
          </cell>
        </row>
        <row r="146">
          <cell r="B146">
            <v>253637</v>
          </cell>
          <cell r="C146">
            <v>1.9165000000000001</v>
          </cell>
          <cell r="D146">
            <v>0.99760000000000004</v>
          </cell>
          <cell r="E146">
            <v>0.36270000000000002</v>
          </cell>
          <cell r="F146">
            <v>0.13389999999999999</v>
          </cell>
          <cell r="G146">
            <v>0.42230000000000001</v>
          </cell>
          <cell r="H146">
            <v>2.7</v>
          </cell>
          <cell r="I146">
            <v>5.4</v>
          </cell>
          <cell r="J146">
            <v>9</v>
          </cell>
        </row>
        <row r="147">
          <cell r="B147">
            <v>253558</v>
          </cell>
          <cell r="C147">
            <v>0.13320000000000001</v>
          </cell>
          <cell r="D147">
            <v>9.7500000000000003E-2</v>
          </cell>
          <cell r="E147">
            <v>3.5700000000000003E-2</v>
          </cell>
          <cell r="F147">
            <v>0</v>
          </cell>
          <cell r="G147">
            <v>0</v>
          </cell>
          <cell r="H147">
            <v>2.7</v>
          </cell>
          <cell r="I147">
            <v>5.4</v>
          </cell>
          <cell r="J147">
            <v>9</v>
          </cell>
        </row>
        <row r="148">
          <cell r="B148">
            <v>253558</v>
          </cell>
          <cell r="C148">
            <v>0.22120000000000001</v>
          </cell>
          <cell r="D148">
            <v>0.11799999999999999</v>
          </cell>
          <cell r="E148">
            <v>0.1032</v>
          </cell>
          <cell r="F148">
            <v>0</v>
          </cell>
          <cell r="G148">
            <v>0</v>
          </cell>
          <cell r="H148">
            <v>2.7</v>
          </cell>
          <cell r="I148">
            <v>5.4</v>
          </cell>
          <cell r="J148">
            <v>9</v>
          </cell>
        </row>
        <row r="149">
          <cell r="B149">
            <v>253580</v>
          </cell>
          <cell r="C149">
            <v>0.29920000000000002</v>
          </cell>
          <cell r="D149">
            <v>0.27750000000000002</v>
          </cell>
          <cell r="E149">
            <v>2.1700000000000001E-2</v>
          </cell>
          <cell r="F149">
            <v>0</v>
          </cell>
          <cell r="G149">
            <v>0</v>
          </cell>
          <cell r="H149">
            <v>2.7</v>
          </cell>
          <cell r="I149">
            <v>5.4</v>
          </cell>
          <cell r="J149">
            <v>9</v>
          </cell>
        </row>
        <row r="150">
          <cell r="B150">
            <v>253565</v>
          </cell>
          <cell r="C150">
            <v>0.65359999999999996</v>
          </cell>
          <cell r="D150">
            <v>0.49299999999999999</v>
          </cell>
          <cell r="E150">
            <v>0.16059999999999999</v>
          </cell>
          <cell r="F150">
            <v>0</v>
          </cell>
          <cell r="G150">
            <v>0</v>
          </cell>
          <cell r="H150">
            <v>2.7</v>
          </cell>
          <cell r="I150">
            <v>5.4</v>
          </cell>
          <cell r="J150">
            <v>9</v>
          </cell>
        </row>
        <row r="151">
          <cell r="B151">
            <v>253579</v>
          </cell>
          <cell r="C151">
            <v>0.72670000000000001</v>
          </cell>
          <cell r="D151">
            <v>0.6774</v>
          </cell>
          <cell r="E151">
            <v>4.7600000000000003E-2</v>
          </cell>
          <cell r="F151">
            <v>1.6000000000000001E-3</v>
          </cell>
          <cell r="G151">
            <v>0</v>
          </cell>
          <cell r="H151">
            <v>2.7</v>
          </cell>
          <cell r="I151">
            <v>5.4</v>
          </cell>
          <cell r="J151">
            <v>9</v>
          </cell>
        </row>
        <row r="152">
          <cell r="B152">
            <v>253299</v>
          </cell>
          <cell r="C152">
            <v>0.37090000000000001</v>
          </cell>
          <cell r="D152">
            <v>0.28870000000000001</v>
          </cell>
          <cell r="E152">
            <v>4.6600000000000003E-2</v>
          </cell>
          <cell r="F152">
            <v>3.5499999999999997E-2</v>
          </cell>
          <cell r="G152">
            <v>0</v>
          </cell>
          <cell r="H152">
            <v>2.7</v>
          </cell>
          <cell r="I152">
            <v>5.4</v>
          </cell>
          <cell r="J152">
            <v>9</v>
          </cell>
        </row>
        <row r="153">
          <cell r="B153">
            <v>253200</v>
          </cell>
          <cell r="C153">
            <v>0.52939999999999998</v>
          </cell>
          <cell r="D153">
            <v>0.26590000000000003</v>
          </cell>
          <cell r="E153">
            <v>7.8299999999999995E-2</v>
          </cell>
          <cell r="F153">
            <v>4.2299999999999997E-2</v>
          </cell>
          <cell r="G153">
            <v>0.1429</v>
          </cell>
          <cell r="H153">
            <v>2.7</v>
          </cell>
          <cell r="I153">
            <v>5.4</v>
          </cell>
          <cell r="J153">
            <v>9</v>
          </cell>
        </row>
        <row r="154">
          <cell r="B154">
            <v>253359</v>
          </cell>
          <cell r="C154">
            <v>1.6272</v>
          </cell>
          <cell r="D154">
            <v>1.2323999999999999</v>
          </cell>
          <cell r="E154">
            <v>0.17249999999999999</v>
          </cell>
          <cell r="F154">
            <v>7.9399999999999998E-2</v>
          </cell>
          <cell r="G154">
            <v>0.14280000000000001</v>
          </cell>
          <cell r="H154">
            <v>2.7</v>
          </cell>
          <cell r="I154">
            <v>5.4</v>
          </cell>
          <cell r="J154">
            <v>9</v>
          </cell>
        </row>
        <row r="155">
          <cell r="B155">
            <v>253174</v>
          </cell>
          <cell r="C155">
            <v>0.1951</v>
          </cell>
          <cell r="D155">
            <v>0.17249999999999999</v>
          </cell>
          <cell r="E155">
            <v>2.2499999999999999E-2</v>
          </cell>
          <cell r="F155">
            <v>0</v>
          </cell>
          <cell r="G155">
            <v>0</v>
          </cell>
          <cell r="H155">
            <v>2.7</v>
          </cell>
          <cell r="I155">
            <v>5.4</v>
          </cell>
          <cell r="J155">
            <v>9</v>
          </cell>
        </row>
        <row r="156">
          <cell r="B156">
            <v>253207</v>
          </cell>
          <cell r="C156">
            <v>0.88619999999999999</v>
          </cell>
          <cell r="D156">
            <v>0.57779999999999998</v>
          </cell>
          <cell r="E156">
            <v>1.6299999999999999E-2</v>
          </cell>
          <cell r="F156">
            <v>0</v>
          </cell>
          <cell r="G156">
            <v>0.29210000000000003</v>
          </cell>
          <cell r="H156">
            <v>2.7</v>
          </cell>
          <cell r="I156">
            <v>5.4</v>
          </cell>
          <cell r="J156">
            <v>9</v>
          </cell>
        </row>
        <row r="157">
          <cell r="B157">
            <v>253191</v>
          </cell>
          <cell r="C157">
            <v>0.62490000000000001</v>
          </cell>
          <cell r="D157">
            <v>0.57750000000000001</v>
          </cell>
          <cell r="E157">
            <v>4.7399999999999998E-2</v>
          </cell>
          <cell r="F157">
            <v>0</v>
          </cell>
          <cell r="G157">
            <v>0</v>
          </cell>
          <cell r="H157">
            <v>2.7</v>
          </cell>
          <cell r="I157">
            <v>5.4</v>
          </cell>
          <cell r="J157">
            <v>9</v>
          </cell>
        </row>
        <row r="158">
          <cell r="B158">
            <v>253191</v>
          </cell>
          <cell r="C158">
            <v>1.7061999999999999</v>
          </cell>
          <cell r="D158">
            <v>1.3278000000000001</v>
          </cell>
          <cell r="E158">
            <v>8.6199999999999999E-2</v>
          </cell>
          <cell r="F158">
            <v>0</v>
          </cell>
          <cell r="G158">
            <v>0.29210000000000003</v>
          </cell>
          <cell r="I158">
            <v>5.4</v>
          </cell>
          <cell r="J158">
            <v>9</v>
          </cell>
        </row>
        <row r="159">
          <cell r="B159">
            <v>253438</v>
          </cell>
          <cell r="C159">
            <v>5.9032999999999998</v>
          </cell>
          <cell r="D159">
            <v>4.0500999999999996</v>
          </cell>
          <cell r="E159">
            <v>0.78220000000000001</v>
          </cell>
          <cell r="F159">
            <v>0.21329999999999999</v>
          </cell>
          <cell r="G159">
            <v>0.85719999999999996</v>
          </cell>
          <cell r="J159">
            <v>9</v>
          </cell>
        </row>
        <row r="161">
          <cell r="B161" t="str">
            <v>Evolução DEC Conjunto Centro Jardins</v>
          </cell>
        </row>
        <row r="162">
          <cell r="B162" t="str">
            <v>CONSUM</v>
          </cell>
          <cell r="C162" t="str">
            <v>TOTAL</v>
          </cell>
          <cell r="D162" t="str">
            <v>NPROG</v>
          </cell>
          <cell r="E162" t="str">
            <v>PROG</v>
          </cell>
          <cell r="F162" t="str">
            <v>SUBT INT</v>
          </cell>
          <cell r="G162" t="str">
            <v>SUBT EXT</v>
          </cell>
          <cell r="H162" t="str">
            <v>Padrão Mensal = 2,5</v>
          </cell>
          <cell r="I162" t="str">
            <v>Padrão Trimestral = 3</v>
          </cell>
          <cell r="J162" t="str">
            <v>Padrão Anual = 5</v>
          </cell>
        </row>
        <row r="163">
          <cell r="B163">
            <v>175675</v>
          </cell>
          <cell r="C163">
            <v>5.1400000000000001E-2</v>
          </cell>
          <cell r="D163">
            <v>3.6299999999999999E-2</v>
          </cell>
          <cell r="E163">
            <v>1.6999999999999999E-3</v>
          </cell>
          <cell r="F163">
            <v>1.35E-2</v>
          </cell>
          <cell r="G163">
            <v>0</v>
          </cell>
          <cell r="H163">
            <v>2.5</v>
          </cell>
          <cell r="I163">
            <v>3</v>
          </cell>
          <cell r="J163">
            <v>5</v>
          </cell>
        </row>
        <row r="164">
          <cell r="B164">
            <v>175675</v>
          </cell>
          <cell r="C164">
            <v>0.01</v>
          </cell>
          <cell r="D164">
            <v>6.1999999999999998E-3</v>
          </cell>
          <cell r="E164">
            <v>3.8E-3</v>
          </cell>
          <cell r="F164">
            <v>0</v>
          </cell>
          <cell r="G164">
            <v>0</v>
          </cell>
          <cell r="H164">
            <v>2.5</v>
          </cell>
          <cell r="I164">
            <v>3</v>
          </cell>
          <cell r="J164">
            <v>5</v>
          </cell>
        </row>
        <row r="165">
          <cell r="B165">
            <v>175677</v>
          </cell>
          <cell r="C165">
            <v>7.46E-2</v>
          </cell>
          <cell r="D165">
            <v>3.7699999999999997E-2</v>
          </cell>
          <cell r="E165">
            <v>3.1199999999999999E-2</v>
          </cell>
          <cell r="F165">
            <v>0</v>
          </cell>
          <cell r="G165">
            <v>5.5999999999999999E-3</v>
          </cell>
          <cell r="H165">
            <v>2.5</v>
          </cell>
          <cell r="I165">
            <v>3</v>
          </cell>
          <cell r="J165">
            <v>5</v>
          </cell>
        </row>
        <row r="166">
          <cell r="B166">
            <v>175676</v>
          </cell>
          <cell r="C166">
            <v>0.13600000000000001</v>
          </cell>
          <cell r="D166">
            <v>8.0199999999999994E-2</v>
          </cell>
          <cell r="E166">
            <v>3.6700000000000003E-2</v>
          </cell>
          <cell r="F166">
            <v>1.35E-2</v>
          </cell>
          <cell r="G166">
            <v>5.5999999999999999E-3</v>
          </cell>
          <cell r="H166">
            <v>2.5</v>
          </cell>
          <cell r="I166">
            <v>3</v>
          </cell>
          <cell r="J166">
            <v>5</v>
          </cell>
        </row>
        <row r="167">
          <cell r="B167">
            <v>175643</v>
          </cell>
          <cell r="C167">
            <v>1.8200000000000001E-2</v>
          </cell>
          <cell r="D167">
            <v>0.01</v>
          </cell>
          <cell r="E167">
            <v>4.8999999999999998E-3</v>
          </cell>
          <cell r="F167">
            <v>1.9E-3</v>
          </cell>
          <cell r="G167">
            <v>1.4E-3</v>
          </cell>
          <cell r="H167">
            <v>2.5</v>
          </cell>
          <cell r="I167">
            <v>3</v>
          </cell>
          <cell r="J167">
            <v>5</v>
          </cell>
        </row>
        <row r="168">
          <cell r="B168">
            <v>175595</v>
          </cell>
          <cell r="C168">
            <v>4.8999999999999998E-3</v>
          </cell>
          <cell r="D168">
            <v>2.3E-3</v>
          </cell>
          <cell r="E168">
            <v>0</v>
          </cell>
          <cell r="F168">
            <v>2.5000000000000001E-3</v>
          </cell>
          <cell r="G168">
            <v>0</v>
          </cell>
          <cell r="H168">
            <v>2.5</v>
          </cell>
          <cell r="I168">
            <v>3</v>
          </cell>
          <cell r="J168">
            <v>5</v>
          </cell>
        </row>
        <row r="169">
          <cell r="B169">
            <v>175643</v>
          </cell>
          <cell r="C169">
            <v>9.5999999999999992E-3</v>
          </cell>
          <cell r="D169">
            <v>7.4999999999999997E-3</v>
          </cell>
          <cell r="E169">
            <v>5.9999999999999995E-4</v>
          </cell>
          <cell r="F169">
            <v>1.5E-3</v>
          </cell>
          <cell r="G169">
            <v>0</v>
          </cell>
          <cell r="H169">
            <v>2.5</v>
          </cell>
          <cell r="I169">
            <v>3</v>
          </cell>
          <cell r="J169">
            <v>5</v>
          </cell>
        </row>
        <row r="170">
          <cell r="B170">
            <v>175627</v>
          </cell>
          <cell r="C170">
            <v>3.27E-2</v>
          </cell>
          <cell r="D170">
            <v>1.9800000000000002E-2</v>
          </cell>
          <cell r="E170">
            <v>5.4999999999999997E-3</v>
          </cell>
          <cell r="F170">
            <v>5.8999999999999999E-3</v>
          </cell>
          <cell r="G170">
            <v>1.4E-3</v>
          </cell>
          <cell r="H170">
            <v>2.5</v>
          </cell>
          <cell r="I170">
            <v>3</v>
          </cell>
          <cell r="J170">
            <v>5</v>
          </cell>
        </row>
        <row r="171">
          <cell r="B171">
            <v>175692</v>
          </cell>
          <cell r="C171">
            <v>3.7999999999999999E-2</v>
          </cell>
          <cell r="D171">
            <v>2.4500000000000001E-2</v>
          </cell>
          <cell r="E171">
            <v>1.0200000000000001E-2</v>
          </cell>
          <cell r="F171">
            <v>5.9999999999999995E-4</v>
          </cell>
          <cell r="G171">
            <v>2.7000000000000001E-3</v>
          </cell>
          <cell r="H171">
            <v>2.5</v>
          </cell>
          <cell r="I171">
            <v>3</v>
          </cell>
          <cell r="J171">
            <v>5</v>
          </cell>
        </row>
        <row r="172">
          <cell r="B172">
            <v>175689</v>
          </cell>
          <cell r="C172">
            <v>3.3399999999999999E-2</v>
          </cell>
          <cell r="D172">
            <v>9.1000000000000004E-3</v>
          </cell>
          <cell r="E172">
            <v>2.4299999999999999E-2</v>
          </cell>
          <cell r="F172">
            <v>0</v>
          </cell>
          <cell r="G172">
            <v>0</v>
          </cell>
          <cell r="H172">
            <v>2.5</v>
          </cell>
          <cell r="I172">
            <v>3</v>
          </cell>
          <cell r="J172">
            <v>5</v>
          </cell>
        </row>
        <row r="173">
          <cell r="B173">
            <v>175689</v>
          </cell>
          <cell r="C173">
            <v>4.4200000000000003E-2</v>
          </cell>
          <cell r="D173">
            <v>2.2200000000000001E-2</v>
          </cell>
          <cell r="E173">
            <v>2.1299999999999999E-2</v>
          </cell>
          <cell r="F173">
            <v>0</v>
          </cell>
          <cell r="G173">
            <v>5.9999999999999995E-4</v>
          </cell>
          <cell r="H173">
            <v>2.5</v>
          </cell>
          <cell r="I173">
            <v>3</v>
          </cell>
          <cell r="J173">
            <v>5</v>
          </cell>
        </row>
        <row r="174">
          <cell r="B174">
            <v>175690</v>
          </cell>
          <cell r="C174">
            <v>0.11559999999999999</v>
          </cell>
          <cell r="D174">
            <v>5.5800000000000002E-2</v>
          </cell>
          <cell r="E174">
            <v>5.5800000000000002E-2</v>
          </cell>
          <cell r="F174">
            <v>5.9999999999999995E-4</v>
          </cell>
          <cell r="G174">
            <v>3.3E-3</v>
          </cell>
          <cell r="H174">
            <v>2.5</v>
          </cell>
          <cell r="I174">
            <v>3</v>
          </cell>
          <cell r="J174">
            <v>5</v>
          </cell>
        </row>
        <row r="175">
          <cell r="B175">
            <v>175641</v>
          </cell>
          <cell r="C175">
            <v>2.7199999999999998E-2</v>
          </cell>
          <cell r="D175">
            <v>1.2E-2</v>
          </cell>
          <cell r="E175">
            <v>1.52E-2</v>
          </cell>
          <cell r="F175">
            <v>0</v>
          </cell>
          <cell r="G175">
            <v>0</v>
          </cell>
          <cell r="H175">
            <v>2.5</v>
          </cell>
          <cell r="I175">
            <v>3</v>
          </cell>
          <cell r="J175">
            <v>5</v>
          </cell>
        </row>
        <row r="176">
          <cell r="B176">
            <v>175536</v>
          </cell>
          <cell r="C176">
            <v>5.1900000000000002E-2</v>
          </cell>
          <cell r="D176">
            <v>2.2700000000000001E-2</v>
          </cell>
          <cell r="E176">
            <v>5.1000000000000004E-3</v>
          </cell>
          <cell r="F176">
            <v>2.4E-2</v>
          </cell>
          <cell r="G176">
            <v>0</v>
          </cell>
          <cell r="H176">
            <v>2.5</v>
          </cell>
          <cell r="I176">
            <v>3</v>
          </cell>
          <cell r="J176">
            <v>5</v>
          </cell>
        </row>
        <row r="177">
          <cell r="B177">
            <v>175532</v>
          </cell>
          <cell r="C177">
            <v>1.6529</v>
          </cell>
          <cell r="D177">
            <v>1.6497999999999999</v>
          </cell>
          <cell r="E177">
            <v>1.9E-3</v>
          </cell>
          <cell r="F177">
            <v>1.1999999999999999E-3</v>
          </cell>
          <cell r="G177">
            <v>0</v>
          </cell>
          <cell r="H177">
            <v>2.5</v>
          </cell>
          <cell r="I177">
            <v>3</v>
          </cell>
          <cell r="J177">
            <v>5</v>
          </cell>
        </row>
        <row r="178">
          <cell r="B178">
            <v>175570</v>
          </cell>
          <cell r="C178">
            <v>1.7316</v>
          </cell>
          <cell r="D178">
            <v>1.6840999999999999</v>
          </cell>
          <cell r="E178">
            <v>2.2200000000000001E-2</v>
          </cell>
          <cell r="F178">
            <v>2.52E-2</v>
          </cell>
          <cell r="G178">
            <v>0</v>
          </cell>
          <cell r="I178">
            <v>3</v>
          </cell>
          <cell r="J178">
            <v>5</v>
          </cell>
        </row>
        <row r="179">
          <cell r="B179">
            <v>175641</v>
          </cell>
          <cell r="C179">
            <v>2.0152999999999999</v>
          </cell>
          <cell r="D179">
            <v>1.8392999999999999</v>
          </cell>
          <cell r="E179">
            <v>0.1202</v>
          </cell>
          <cell r="F179">
            <v>4.5199999999999997E-2</v>
          </cell>
          <cell r="G179">
            <v>1.03E-2</v>
          </cell>
          <cell r="J179">
            <v>5</v>
          </cell>
        </row>
        <row r="181">
          <cell r="B181" t="str">
            <v>Evolução DEC Conjunto Cursino</v>
          </cell>
        </row>
        <row r="182">
          <cell r="B182" t="str">
            <v>CONSUM</v>
          </cell>
          <cell r="C182" t="str">
            <v>TOTAL</v>
          </cell>
          <cell r="D182" t="str">
            <v>NPROG</v>
          </cell>
          <cell r="E182" t="str">
            <v>PROG</v>
          </cell>
          <cell r="F182" t="str">
            <v>SUBT INT</v>
          </cell>
          <cell r="G182" t="str">
            <v>SUBT EXT</v>
          </cell>
          <cell r="H182" t="str">
            <v>Padrão Mensal = 3</v>
          </cell>
          <cell r="I182" t="str">
            <v>Padrão Trimestral = 6</v>
          </cell>
          <cell r="J182" t="str">
            <v>Padrão Anual = 10</v>
          </cell>
        </row>
        <row r="183">
          <cell r="B183">
            <v>113863</v>
          </cell>
          <cell r="C183">
            <v>0.72260000000000002</v>
          </cell>
          <cell r="D183">
            <v>0.61399999999999999</v>
          </cell>
          <cell r="E183">
            <v>6.6299999999999998E-2</v>
          </cell>
          <cell r="F183">
            <v>4.2299999999999997E-2</v>
          </cell>
          <cell r="G183">
            <v>0</v>
          </cell>
          <cell r="H183">
            <v>3</v>
          </cell>
          <cell r="I183">
            <v>6</v>
          </cell>
          <cell r="J183">
            <v>10</v>
          </cell>
        </row>
        <row r="184">
          <cell r="B184">
            <v>113949</v>
          </cell>
          <cell r="C184">
            <v>0.19439999999999999</v>
          </cell>
          <cell r="D184">
            <v>0.123</v>
          </cell>
          <cell r="E184">
            <v>7.1400000000000005E-2</v>
          </cell>
          <cell r="F184">
            <v>0</v>
          </cell>
          <cell r="G184">
            <v>0</v>
          </cell>
          <cell r="H184">
            <v>3</v>
          </cell>
          <cell r="I184">
            <v>6</v>
          </cell>
          <cell r="J184">
            <v>10</v>
          </cell>
        </row>
        <row r="185">
          <cell r="B185">
            <v>113965</v>
          </cell>
          <cell r="C185">
            <v>0.50860000000000005</v>
          </cell>
          <cell r="D185">
            <v>0.46439999999999998</v>
          </cell>
          <cell r="E185">
            <v>2.7199999999999998E-2</v>
          </cell>
          <cell r="F185">
            <v>1.7000000000000001E-2</v>
          </cell>
          <cell r="G185">
            <v>0</v>
          </cell>
          <cell r="H185">
            <v>3</v>
          </cell>
          <cell r="I185">
            <v>6</v>
          </cell>
          <cell r="J185">
            <v>10</v>
          </cell>
        </row>
        <row r="186">
          <cell r="B186">
            <v>113926</v>
          </cell>
          <cell r="C186">
            <v>1.4254</v>
          </cell>
          <cell r="D186">
            <v>1.2012</v>
          </cell>
          <cell r="E186">
            <v>0.16489999999999999</v>
          </cell>
          <cell r="F186">
            <v>5.9299999999999999E-2</v>
          </cell>
          <cell r="G186">
            <v>0</v>
          </cell>
          <cell r="H186">
            <v>3</v>
          </cell>
          <cell r="I186">
            <v>6</v>
          </cell>
          <cell r="J186">
            <v>10</v>
          </cell>
        </row>
        <row r="187">
          <cell r="B187">
            <v>114065</v>
          </cell>
          <cell r="C187">
            <v>0.40570000000000001</v>
          </cell>
          <cell r="D187">
            <v>0.33539999999999998</v>
          </cell>
          <cell r="E187">
            <v>7.0400000000000004E-2</v>
          </cell>
          <cell r="F187">
            <v>0</v>
          </cell>
          <cell r="G187">
            <v>0</v>
          </cell>
          <cell r="H187">
            <v>3</v>
          </cell>
          <cell r="I187">
            <v>6</v>
          </cell>
          <cell r="J187">
            <v>10</v>
          </cell>
        </row>
        <row r="188">
          <cell r="B188">
            <v>114016</v>
          </cell>
          <cell r="C188">
            <v>0.28689999999999999</v>
          </cell>
          <cell r="D188">
            <v>0.27850000000000003</v>
          </cell>
          <cell r="E188">
            <v>8.3999999999999995E-3</v>
          </cell>
          <cell r="F188">
            <v>0</v>
          </cell>
          <cell r="G188">
            <v>0</v>
          </cell>
          <cell r="H188">
            <v>3</v>
          </cell>
          <cell r="I188">
            <v>6</v>
          </cell>
          <cell r="J188">
            <v>10</v>
          </cell>
        </row>
        <row r="189">
          <cell r="B189">
            <v>114016</v>
          </cell>
          <cell r="C189">
            <v>0.44119999999999998</v>
          </cell>
          <cell r="D189">
            <v>0.4234</v>
          </cell>
          <cell r="E189">
            <v>1.78E-2</v>
          </cell>
          <cell r="F189">
            <v>0</v>
          </cell>
          <cell r="G189">
            <v>0</v>
          </cell>
          <cell r="H189">
            <v>3</v>
          </cell>
          <cell r="I189">
            <v>6</v>
          </cell>
          <cell r="J189">
            <v>10</v>
          </cell>
        </row>
        <row r="190">
          <cell r="B190">
            <v>114032</v>
          </cell>
          <cell r="C190">
            <v>1.1337999999999999</v>
          </cell>
          <cell r="D190">
            <v>1.0373000000000001</v>
          </cell>
          <cell r="E190">
            <v>9.6600000000000005E-2</v>
          </cell>
          <cell r="F190">
            <v>0</v>
          </cell>
          <cell r="G190">
            <v>0</v>
          </cell>
          <cell r="H190">
            <v>3</v>
          </cell>
          <cell r="I190">
            <v>6</v>
          </cell>
          <cell r="J190">
            <v>10</v>
          </cell>
        </row>
        <row r="191">
          <cell r="B191">
            <v>114627</v>
          </cell>
          <cell r="C191">
            <v>1.0006999999999999</v>
          </cell>
          <cell r="D191">
            <v>0.91700000000000004</v>
          </cell>
          <cell r="E191">
            <v>8.3699999999999997E-2</v>
          </cell>
          <cell r="F191">
            <v>0</v>
          </cell>
          <cell r="G191">
            <v>0</v>
          </cell>
          <cell r="H191">
            <v>3</v>
          </cell>
          <cell r="I191">
            <v>6</v>
          </cell>
          <cell r="J191">
            <v>10</v>
          </cell>
        </row>
        <row r="192">
          <cell r="B192">
            <v>115016</v>
          </cell>
          <cell r="C192">
            <v>0.32669999999999999</v>
          </cell>
          <cell r="D192">
            <v>0.254</v>
          </cell>
          <cell r="E192">
            <v>5.3600000000000002E-2</v>
          </cell>
          <cell r="F192">
            <v>1.9099999999999999E-2</v>
          </cell>
          <cell r="G192">
            <v>0</v>
          </cell>
          <cell r="H192">
            <v>3</v>
          </cell>
          <cell r="I192">
            <v>6</v>
          </cell>
          <cell r="J192">
            <v>10</v>
          </cell>
        </row>
        <row r="193">
          <cell r="B193">
            <v>115298</v>
          </cell>
          <cell r="C193">
            <v>0.6663</v>
          </cell>
          <cell r="D193">
            <v>0.59099999999999997</v>
          </cell>
          <cell r="E193">
            <v>7.5300000000000006E-2</v>
          </cell>
          <cell r="F193">
            <v>0</v>
          </cell>
          <cell r="G193">
            <v>0</v>
          </cell>
          <cell r="H193">
            <v>3</v>
          </cell>
          <cell r="I193">
            <v>6</v>
          </cell>
          <cell r="J193">
            <v>10</v>
          </cell>
        </row>
        <row r="194">
          <cell r="B194">
            <v>114980</v>
          </cell>
          <cell r="C194">
            <v>1.9925999999999999</v>
          </cell>
          <cell r="D194">
            <v>1.7608999999999999</v>
          </cell>
          <cell r="E194">
            <v>0.21260000000000001</v>
          </cell>
          <cell r="F194">
            <v>1.9099999999999999E-2</v>
          </cell>
          <cell r="G194">
            <v>0</v>
          </cell>
          <cell r="H194">
            <v>3</v>
          </cell>
          <cell r="I194">
            <v>6</v>
          </cell>
          <cell r="J194">
            <v>10</v>
          </cell>
        </row>
        <row r="195">
          <cell r="B195">
            <v>115280</v>
          </cell>
          <cell r="C195">
            <v>0.30640000000000001</v>
          </cell>
          <cell r="D195">
            <v>0.26619999999999999</v>
          </cell>
          <cell r="E195">
            <v>4.02E-2</v>
          </cell>
          <cell r="F195">
            <v>0</v>
          </cell>
          <cell r="G195">
            <v>0</v>
          </cell>
          <cell r="H195">
            <v>3</v>
          </cell>
          <cell r="I195">
            <v>6</v>
          </cell>
          <cell r="J195">
            <v>10</v>
          </cell>
        </row>
        <row r="196">
          <cell r="B196">
            <v>115320</v>
          </cell>
          <cell r="C196">
            <v>0.4355</v>
          </cell>
          <cell r="D196">
            <v>0.4042</v>
          </cell>
          <cell r="E196">
            <v>3.1300000000000001E-2</v>
          </cell>
          <cell r="F196">
            <v>0</v>
          </cell>
          <cell r="G196">
            <v>0</v>
          </cell>
          <cell r="H196">
            <v>3</v>
          </cell>
          <cell r="I196">
            <v>6</v>
          </cell>
          <cell r="J196">
            <v>10</v>
          </cell>
        </row>
        <row r="197">
          <cell r="B197">
            <v>115939</v>
          </cell>
          <cell r="C197">
            <v>0.59150000000000003</v>
          </cell>
          <cell r="D197">
            <v>0.49049999999999999</v>
          </cell>
          <cell r="E197">
            <v>5.62E-2</v>
          </cell>
          <cell r="F197">
            <v>4.4900000000000002E-2</v>
          </cell>
          <cell r="G197">
            <v>0</v>
          </cell>
          <cell r="H197">
            <v>3</v>
          </cell>
          <cell r="I197">
            <v>6</v>
          </cell>
          <cell r="J197">
            <v>10</v>
          </cell>
        </row>
        <row r="198">
          <cell r="B198">
            <v>115513</v>
          </cell>
          <cell r="C198">
            <v>1.3342000000000001</v>
          </cell>
          <cell r="D198">
            <v>1.1615</v>
          </cell>
          <cell r="E198">
            <v>0.1278</v>
          </cell>
          <cell r="F198">
            <v>4.5100000000000001E-2</v>
          </cell>
          <cell r="G198">
            <v>0</v>
          </cell>
          <cell r="I198">
            <v>6</v>
          </cell>
          <cell r="J198">
            <v>10</v>
          </cell>
        </row>
        <row r="199">
          <cell r="B199">
            <v>114613</v>
          </cell>
          <cell r="C199">
            <v>5.8886000000000003</v>
          </cell>
          <cell r="D199">
            <v>5.1631999999999998</v>
          </cell>
          <cell r="E199">
            <v>0.60209999999999997</v>
          </cell>
          <cell r="F199">
            <v>0.1235</v>
          </cell>
          <cell r="G199">
            <v>0</v>
          </cell>
          <cell r="J199">
            <v>10</v>
          </cell>
        </row>
        <row r="201">
          <cell r="B201" t="str">
            <v>Evolução DEC Conjunto Diadema</v>
          </cell>
        </row>
        <row r="202">
          <cell r="B202" t="str">
            <v>CONSUM</v>
          </cell>
          <cell r="C202" t="str">
            <v>TOTAL</v>
          </cell>
          <cell r="D202" t="str">
            <v>NPROG</v>
          </cell>
          <cell r="E202" t="str">
            <v>PROG</v>
          </cell>
          <cell r="F202" t="str">
            <v>SUBT INT</v>
          </cell>
          <cell r="G202" t="str">
            <v>SUBT EXT</v>
          </cell>
          <cell r="H202" t="str">
            <v>Padrão Mensal = 2,7</v>
          </cell>
          <cell r="I202" t="str">
            <v>Padrão Trimestral = 5,4</v>
          </cell>
          <cell r="J202" t="str">
            <v>Padrão Anual = 9</v>
          </cell>
        </row>
        <row r="203">
          <cell r="B203">
            <v>119028</v>
          </cell>
          <cell r="C203">
            <v>0.97130000000000005</v>
          </cell>
          <cell r="D203">
            <v>0.92900000000000005</v>
          </cell>
          <cell r="E203">
            <v>4.2299999999999997E-2</v>
          </cell>
          <cell r="F203">
            <v>0</v>
          </cell>
          <cell r="G203">
            <v>0</v>
          </cell>
          <cell r="H203">
            <v>2.7</v>
          </cell>
          <cell r="I203">
            <v>5.4</v>
          </cell>
          <cell r="J203">
            <v>9</v>
          </cell>
        </row>
        <row r="204">
          <cell r="B204">
            <v>118938</v>
          </cell>
          <cell r="C204">
            <v>0.50760000000000005</v>
          </cell>
          <cell r="D204">
            <v>0.37719999999999998</v>
          </cell>
          <cell r="E204">
            <v>0.13039999999999999</v>
          </cell>
          <cell r="F204">
            <v>0</v>
          </cell>
          <cell r="G204">
            <v>0</v>
          </cell>
          <cell r="H204">
            <v>2.7</v>
          </cell>
          <cell r="I204">
            <v>5.4</v>
          </cell>
          <cell r="J204">
            <v>9</v>
          </cell>
        </row>
        <row r="205">
          <cell r="B205">
            <v>118952</v>
          </cell>
          <cell r="C205">
            <v>0.6371</v>
          </cell>
          <cell r="D205">
            <v>0.59160000000000001</v>
          </cell>
          <cell r="E205">
            <v>4.5100000000000001E-2</v>
          </cell>
          <cell r="F205">
            <v>4.0000000000000002E-4</v>
          </cell>
          <cell r="G205">
            <v>0</v>
          </cell>
          <cell r="H205">
            <v>2.7</v>
          </cell>
          <cell r="I205">
            <v>5.4</v>
          </cell>
          <cell r="J205">
            <v>9</v>
          </cell>
        </row>
        <row r="206">
          <cell r="B206">
            <v>118973</v>
          </cell>
          <cell r="C206">
            <v>2.1162000000000001</v>
          </cell>
          <cell r="D206">
            <v>1.8979999999999999</v>
          </cell>
          <cell r="E206">
            <v>0.21779999999999999</v>
          </cell>
          <cell r="F206">
            <v>4.0000000000000002E-4</v>
          </cell>
          <cell r="G206">
            <v>0</v>
          </cell>
          <cell r="H206">
            <v>2.7</v>
          </cell>
          <cell r="I206">
            <v>5.4</v>
          </cell>
          <cell r="J206">
            <v>9</v>
          </cell>
        </row>
        <row r="207">
          <cell r="B207">
            <v>118854</v>
          </cell>
          <cell r="C207">
            <v>0.186</v>
          </cell>
          <cell r="D207">
            <v>0.1615</v>
          </cell>
          <cell r="E207">
            <v>2.4500000000000001E-2</v>
          </cell>
          <cell r="F207">
            <v>0</v>
          </cell>
          <cell r="G207">
            <v>0</v>
          </cell>
          <cell r="H207">
            <v>2.7</v>
          </cell>
          <cell r="I207">
            <v>5.4</v>
          </cell>
          <cell r="J207">
            <v>9</v>
          </cell>
        </row>
        <row r="208">
          <cell r="B208">
            <v>118848</v>
          </cell>
          <cell r="C208">
            <v>0.3831</v>
          </cell>
          <cell r="D208">
            <v>0.32350000000000001</v>
          </cell>
          <cell r="E208">
            <v>5.9499999999999997E-2</v>
          </cell>
          <cell r="F208">
            <v>0</v>
          </cell>
          <cell r="G208">
            <v>0</v>
          </cell>
          <cell r="H208">
            <v>2.7</v>
          </cell>
          <cell r="I208">
            <v>5.4</v>
          </cell>
          <cell r="J208">
            <v>9</v>
          </cell>
        </row>
        <row r="209">
          <cell r="B209">
            <v>118848</v>
          </cell>
          <cell r="C209">
            <v>0.29530000000000001</v>
          </cell>
          <cell r="D209">
            <v>0.1331</v>
          </cell>
          <cell r="E209">
            <v>9.0399999999999994E-2</v>
          </cell>
          <cell r="F209">
            <v>7.1800000000000003E-2</v>
          </cell>
          <cell r="G209">
            <v>0</v>
          </cell>
          <cell r="H209">
            <v>2.7</v>
          </cell>
          <cell r="I209">
            <v>5.4</v>
          </cell>
          <cell r="J209">
            <v>9</v>
          </cell>
        </row>
        <row r="210">
          <cell r="B210">
            <v>118850</v>
          </cell>
          <cell r="C210">
            <v>0.86439999999999995</v>
          </cell>
          <cell r="D210">
            <v>0.61809999999999998</v>
          </cell>
          <cell r="E210">
            <v>0.1744</v>
          </cell>
          <cell r="F210">
            <v>7.1800000000000003E-2</v>
          </cell>
          <cell r="G210">
            <v>0</v>
          </cell>
          <cell r="H210">
            <v>2.7</v>
          </cell>
          <cell r="I210">
            <v>5.4</v>
          </cell>
          <cell r="J210">
            <v>9</v>
          </cell>
        </row>
        <row r="211">
          <cell r="B211">
            <v>118736</v>
          </cell>
          <cell r="C211">
            <v>0.89339999999999997</v>
          </cell>
          <cell r="D211">
            <v>0.55130000000000001</v>
          </cell>
          <cell r="E211">
            <v>0.34210000000000002</v>
          </cell>
          <cell r="F211">
            <v>0</v>
          </cell>
          <cell r="G211">
            <v>0</v>
          </cell>
          <cell r="H211">
            <v>2.7</v>
          </cell>
          <cell r="I211">
            <v>5.4</v>
          </cell>
          <cell r="J211">
            <v>9</v>
          </cell>
        </row>
        <row r="212">
          <cell r="B212">
            <v>118572</v>
          </cell>
          <cell r="C212">
            <v>0.2908</v>
          </cell>
          <cell r="D212">
            <v>0.23449999999999999</v>
          </cell>
          <cell r="E212">
            <v>5.6300000000000003E-2</v>
          </cell>
          <cell r="F212">
            <v>0</v>
          </cell>
          <cell r="G212">
            <v>0</v>
          </cell>
          <cell r="H212">
            <v>2.7</v>
          </cell>
          <cell r="I212">
            <v>5.4</v>
          </cell>
          <cell r="J212">
            <v>9</v>
          </cell>
        </row>
        <row r="213">
          <cell r="B213">
            <v>118604</v>
          </cell>
          <cell r="C213">
            <v>1.0709</v>
          </cell>
          <cell r="D213">
            <v>0.4546</v>
          </cell>
          <cell r="E213">
            <v>0.58640000000000003</v>
          </cell>
          <cell r="F213">
            <v>0</v>
          </cell>
          <cell r="G213">
            <v>2.9899999999999999E-2</v>
          </cell>
          <cell r="H213">
            <v>2.7</v>
          </cell>
          <cell r="I213">
            <v>5.4</v>
          </cell>
          <cell r="J213">
            <v>9</v>
          </cell>
        </row>
        <row r="214">
          <cell r="B214">
            <v>118637</v>
          </cell>
          <cell r="C214">
            <v>2.2553999999999998</v>
          </cell>
          <cell r="D214">
            <v>1.2405999999999999</v>
          </cell>
          <cell r="E214">
            <v>0.9849</v>
          </cell>
          <cell r="F214">
            <v>0</v>
          </cell>
          <cell r="G214">
            <v>2.9899999999999999E-2</v>
          </cell>
          <cell r="H214">
            <v>2.7</v>
          </cell>
          <cell r="I214">
            <v>5.4</v>
          </cell>
          <cell r="J214">
            <v>9</v>
          </cell>
        </row>
        <row r="215">
          <cell r="B215">
            <v>118477</v>
          </cell>
          <cell r="C215">
            <v>0.35020000000000001</v>
          </cell>
          <cell r="D215">
            <v>0.2752</v>
          </cell>
          <cell r="E215">
            <v>7.4999999999999997E-2</v>
          </cell>
          <cell r="F215">
            <v>0</v>
          </cell>
          <cell r="G215">
            <v>0</v>
          </cell>
          <cell r="H215">
            <v>2.7</v>
          </cell>
          <cell r="I215">
            <v>5.4</v>
          </cell>
          <cell r="J215">
            <v>9</v>
          </cell>
        </row>
        <row r="216">
          <cell r="B216">
            <v>118551</v>
          </cell>
          <cell r="C216">
            <v>0.54179999999999995</v>
          </cell>
          <cell r="D216">
            <v>0.4556</v>
          </cell>
          <cell r="E216">
            <v>1.1900000000000001E-2</v>
          </cell>
          <cell r="F216">
            <v>7.4200000000000002E-2</v>
          </cell>
          <cell r="G216">
            <v>0</v>
          </cell>
          <cell r="H216">
            <v>2.7</v>
          </cell>
          <cell r="I216">
            <v>5.4</v>
          </cell>
          <cell r="J216">
            <v>9</v>
          </cell>
        </row>
        <row r="217">
          <cell r="B217">
            <v>118450</v>
          </cell>
          <cell r="C217">
            <v>0.76849999999999996</v>
          </cell>
          <cell r="D217">
            <v>0.64390000000000003</v>
          </cell>
          <cell r="E217">
            <v>0.1246</v>
          </cell>
          <cell r="F217">
            <v>0</v>
          </cell>
          <cell r="G217">
            <v>0</v>
          </cell>
          <cell r="H217">
            <v>2.7</v>
          </cell>
          <cell r="I217">
            <v>5.4</v>
          </cell>
          <cell r="J217">
            <v>9</v>
          </cell>
        </row>
        <row r="218">
          <cell r="B218">
            <v>118493</v>
          </cell>
          <cell r="C218">
            <v>1.6604000000000001</v>
          </cell>
          <cell r="D218">
            <v>1.3747</v>
          </cell>
          <cell r="E218">
            <v>0.21149999999999999</v>
          </cell>
          <cell r="F218">
            <v>7.4200000000000002E-2</v>
          </cell>
          <cell r="G218">
            <v>0</v>
          </cell>
          <cell r="I218">
            <v>5.4</v>
          </cell>
          <cell r="J218">
            <v>9</v>
          </cell>
        </row>
        <row r="219">
          <cell r="B219">
            <v>118738</v>
          </cell>
          <cell r="C219">
            <v>6.8960999999999997</v>
          </cell>
          <cell r="D219">
            <v>5.1318000000000001</v>
          </cell>
          <cell r="E219">
            <v>1.5878000000000001</v>
          </cell>
          <cell r="F219">
            <v>0.1464</v>
          </cell>
          <cell r="G219">
            <v>2.9899999999999999E-2</v>
          </cell>
          <cell r="J219">
            <v>9</v>
          </cell>
        </row>
        <row r="221">
          <cell r="B221" t="str">
            <v>Evolução DEC Conjunto Embu</v>
          </cell>
        </row>
        <row r="222">
          <cell r="B222" t="str">
            <v>CONSUM</v>
          </cell>
          <cell r="C222" t="str">
            <v>TOTAL</v>
          </cell>
          <cell r="D222" t="str">
            <v>NPROG</v>
          </cell>
          <cell r="E222" t="str">
            <v>PROG</v>
          </cell>
          <cell r="F222" t="str">
            <v>SUBT INT</v>
          </cell>
          <cell r="G222" t="str">
            <v>SUBT EXT</v>
          </cell>
          <cell r="H222" t="str">
            <v>Padrão Mensal = 9</v>
          </cell>
          <cell r="I222" t="str">
            <v>Padrão Trimestral = 18</v>
          </cell>
          <cell r="J222" t="str">
            <v>Padrão Anual = 30</v>
          </cell>
        </row>
        <row r="223">
          <cell r="B223">
            <v>58687</v>
          </cell>
          <cell r="C223">
            <v>2.0041000000000002</v>
          </cell>
          <cell r="D223">
            <v>1.8989</v>
          </cell>
          <cell r="E223">
            <v>0.1052</v>
          </cell>
          <cell r="F223">
            <v>0</v>
          </cell>
          <cell r="G223">
            <v>0</v>
          </cell>
          <cell r="H223">
            <v>9</v>
          </cell>
          <cell r="I223">
            <v>18</v>
          </cell>
          <cell r="J223">
            <v>30</v>
          </cell>
        </row>
        <row r="224">
          <cell r="B224">
            <v>58689</v>
          </cell>
          <cell r="C224">
            <v>2.1566000000000001</v>
          </cell>
          <cell r="D224">
            <v>2.0531000000000001</v>
          </cell>
          <cell r="E224">
            <v>0.10349999999999999</v>
          </cell>
          <cell r="F224">
            <v>0</v>
          </cell>
          <cell r="G224">
            <v>0</v>
          </cell>
          <cell r="H224">
            <v>9</v>
          </cell>
          <cell r="I224">
            <v>18</v>
          </cell>
          <cell r="J224">
            <v>30</v>
          </cell>
        </row>
        <row r="225">
          <cell r="B225">
            <v>58697</v>
          </cell>
          <cell r="C225">
            <v>2.5556999999999999</v>
          </cell>
          <cell r="D225">
            <v>2.5247000000000002</v>
          </cell>
          <cell r="E225">
            <v>3.1E-2</v>
          </cell>
          <cell r="F225">
            <v>0</v>
          </cell>
          <cell r="G225">
            <v>0</v>
          </cell>
          <cell r="H225">
            <v>9</v>
          </cell>
          <cell r="I225">
            <v>18</v>
          </cell>
          <cell r="J225">
            <v>30</v>
          </cell>
        </row>
        <row r="226">
          <cell r="B226">
            <v>58691</v>
          </cell>
          <cell r="C226">
            <v>6.7164999999999999</v>
          </cell>
          <cell r="D226">
            <v>6.4767999999999999</v>
          </cell>
          <cell r="E226">
            <v>0.2397</v>
          </cell>
          <cell r="F226">
            <v>0</v>
          </cell>
          <cell r="G226">
            <v>0</v>
          </cell>
          <cell r="H226">
            <v>9</v>
          </cell>
          <cell r="I226">
            <v>18</v>
          </cell>
          <cell r="J226">
            <v>30</v>
          </cell>
        </row>
        <row r="227">
          <cell r="B227">
            <v>58709</v>
          </cell>
          <cell r="C227">
            <v>0.81859999999999999</v>
          </cell>
          <cell r="D227">
            <v>0.78380000000000005</v>
          </cell>
          <cell r="E227">
            <v>3.27E-2</v>
          </cell>
          <cell r="F227">
            <v>2.0999999999999999E-3</v>
          </cell>
          <cell r="G227">
            <v>0</v>
          </cell>
          <cell r="H227">
            <v>9</v>
          </cell>
          <cell r="I227">
            <v>18</v>
          </cell>
          <cell r="J227">
            <v>30</v>
          </cell>
        </row>
        <row r="228">
          <cell r="B228">
            <v>58710</v>
          </cell>
          <cell r="C228">
            <v>0.60650000000000004</v>
          </cell>
          <cell r="D228">
            <v>0.39950000000000002</v>
          </cell>
          <cell r="E228">
            <v>7.1800000000000003E-2</v>
          </cell>
          <cell r="F228">
            <v>0.13519999999999999</v>
          </cell>
          <cell r="G228">
            <v>0</v>
          </cell>
          <cell r="H228">
            <v>9</v>
          </cell>
          <cell r="I228">
            <v>18</v>
          </cell>
          <cell r="J228">
            <v>30</v>
          </cell>
        </row>
        <row r="229">
          <cell r="B229">
            <v>58710</v>
          </cell>
          <cell r="C229">
            <v>0.63219999999999998</v>
          </cell>
          <cell r="D229">
            <v>0.54369999999999996</v>
          </cell>
          <cell r="E229">
            <v>8.8499999999999995E-2</v>
          </cell>
          <cell r="F229">
            <v>0</v>
          </cell>
          <cell r="G229">
            <v>0</v>
          </cell>
          <cell r="H229">
            <v>9</v>
          </cell>
          <cell r="I229">
            <v>18</v>
          </cell>
          <cell r="J229">
            <v>30</v>
          </cell>
        </row>
        <row r="230">
          <cell r="B230">
            <v>58710</v>
          </cell>
          <cell r="C230">
            <v>2.0573000000000001</v>
          </cell>
          <cell r="D230">
            <v>1.7270000000000001</v>
          </cell>
          <cell r="E230">
            <v>0.193</v>
          </cell>
          <cell r="F230">
            <v>0.13730000000000001</v>
          </cell>
          <cell r="G230">
            <v>0</v>
          </cell>
          <cell r="H230">
            <v>9</v>
          </cell>
          <cell r="I230">
            <v>18</v>
          </cell>
          <cell r="J230">
            <v>30</v>
          </cell>
        </row>
        <row r="231">
          <cell r="B231">
            <v>58715</v>
          </cell>
          <cell r="C231">
            <v>1.107</v>
          </cell>
          <cell r="D231">
            <v>1.0105</v>
          </cell>
          <cell r="E231">
            <v>9.6500000000000002E-2</v>
          </cell>
          <cell r="F231">
            <v>0</v>
          </cell>
          <cell r="G231">
            <v>0</v>
          </cell>
          <cell r="H231">
            <v>9</v>
          </cell>
          <cell r="I231">
            <v>18</v>
          </cell>
          <cell r="J231">
            <v>30</v>
          </cell>
        </row>
        <row r="232">
          <cell r="B232">
            <v>58678</v>
          </cell>
          <cell r="C232">
            <v>0.51239999999999997</v>
          </cell>
          <cell r="D232">
            <v>0.43059999999999998</v>
          </cell>
          <cell r="E232">
            <v>8.1799999999999998E-2</v>
          </cell>
          <cell r="F232">
            <v>0</v>
          </cell>
          <cell r="G232">
            <v>0</v>
          </cell>
          <cell r="H232">
            <v>9</v>
          </cell>
          <cell r="I232">
            <v>18</v>
          </cell>
          <cell r="J232">
            <v>30</v>
          </cell>
        </row>
        <row r="233">
          <cell r="B233">
            <v>58819</v>
          </cell>
          <cell r="C233">
            <v>0.88049999999999995</v>
          </cell>
          <cell r="D233">
            <v>0.7651</v>
          </cell>
          <cell r="E233">
            <v>0.1153</v>
          </cell>
          <cell r="F233">
            <v>0</v>
          </cell>
          <cell r="G233">
            <v>0</v>
          </cell>
          <cell r="H233">
            <v>9</v>
          </cell>
          <cell r="I233">
            <v>18</v>
          </cell>
          <cell r="J233">
            <v>30</v>
          </cell>
        </row>
        <row r="234">
          <cell r="B234">
            <v>58737</v>
          </cell>
          <cell r="C234">
            <v>2.5002</v>
          </cell>
          <cell r="D234">
            <v>2.2065000000000001</v>
          </cell>
          <cell r="E234">
            <v>0.29360000000000003</v>
          </cell>
          <cell r="F234">
            <v>0</v>
          </cell>
          <cell r="G234">
            <v>0</v>
          </cell>
          <cell r="H234">
            <v>9</v>
          </cell>
          <cell r="I234">
            <v>18</v>
          </cell>
          <cell r="J234">
            <v>30</v>
          </cell>
        </row>
        <row r="235">
          <cell r="B235">
            <v>58812</v>
          </cell>
          <cell r="C235">
            <v>0.877</v>
          </cell>
          <cell r="D235">
            <v>0.82499999999999996</v>
          </cell>
          <cell r="E235">
            <v>5.1999999999999998E-2</v>
          </cell>
          <cell r="F235">
            <v>0</v>
          </cell>
          <cell r="G235">
            <v>0</v>
          </cell>
          <cell r="H235">
            <v>9</v>
          </cell>
          <cell r="I235">
            <v>18</v>
          </cell>
          <cell r="J235">
            <v>30</v>
          </cell>
        </row>
        <row r="236">
          <cell r="B236">
            <v>59025</v>
          </cell>
          <cell r="C236">
            <v>0.92720000000000002</v>
          </cell>
          <cell r="D236">
            <v>0.86950000000000005</v>
          </cell>
          <cell r="E236">
            <v>5.7700000000000001E-2</v>
          </cell>
          <cell r="F236">
            <v>0</v>
          </cell>
          <cell r="G236">
            <v>0</v>
          </cell>
          <cell r="H236">
            <v>9</v>
          </cell>
          <cell r="I236">
            <v>18</v>
          </cell>
          <cell r="J236">
            <v>30</v>
          </cell>
        </row>
        <row r="237">
          <cell r="B237">
            <v>58997</v>
          </cell>
          <cell r="C237">
            <v>2.181</v>
          </cell>
          <cell r="D237">
            <v>2.1124000000000001</v>
          </cell>
          <cell r="E237">
            <v>6.8699999999999997E-2</v>
          </cell>
          <cell r="F237">
            <v>0</v>
          </cell>
          <cell r="G237">
            <v>0</v>
          </cell>
          <cell r="H237">
            <v>9</v>
          </cell>
          <cell r="I237">
            <v>18</v>
          </cell>
          <cell r="J237">
            <v>30</v>
          </cell>
        </row>
        <row r="238">
          <cell r="B238">
            <v>58945</v>
          </cell>
          <cell r="C238">
            <v>3.9864000000000002</v>
          </cell>
          <cell r="D238">
            <v>3.8081</v>
          </cell>
          <cell r="E238">
            <v>0.1784</v>
          </cell>
          <cell r="F238">
            <v>0</v>
          </cell>
          <cell r="G238">
            <v>0</v>
          </cell>
          <cell r="I238">
            <v>18</v>
          </cell>
          <cell r="J238">
            <v>30</v>
          </cell>
        </row>
        <row r="239">
          <cell r="B239">
            <v>58771</v>
          </cell>
          <cell r="C239">
            <v>15.259399999999999</v>
          </cell>
          <cell r="D239">
            <v>14.217700000000001</v>
          </cell>
          <cell r="E239">
            <v>0.90459999999999996</v>
          </cell>
          <cell r="F239">
            <v>0.13719999999999999</v>
          </cell>
          <cell r="G239">
            <v>0</v>
          </cell>
          <cell r="J239">
            <v>30</v>
          </cell>
        </row>
        <row r="241">
          <cell r="B241" t="str">
            <v>Evolução DEC Conjunto Embu Guaçu</v>
          </cell>
        </row>
        <row r="242">
          <cell r="B242" t="str">
            <v>CONSUM</v>
          </cell>
          <cell r="C242" t="str">
            <v>TOTAL</v>
          </cell>
          <cell r="D242" t="str">
            <v>NPROG</v>
          </cell>
          <cell r="E242" t="str">
            <v>PROG</v>
          </cell>
          <cell r="F242" t="str">
            <v>SUBT INT</v>
          </cell>
          <cell r="G242" t="str">
            <v>SUBT EXT</v>
          </cell>
          <cell r="H242" t="str">
            <v>Padrão Mensal = 9,6</v>
          </cell>
          <cell r="I242" t="str">
            <v>Padrão Trimestral = 19,2</v>
          </cell>
          <cell r="J242" t="str">
            <v>Padrão Anual = 32</v>
          </cell>
        </row>
        <row r="243">
          <cell r="B243">
            <v>14039</v>
          </cell>
          <cell r="C243">
            <v>2.5937000000000001</v>
          </cell>
          <cell r="D243">
            <v>2.5916999999999999</v>
          </cell>
          <cell r="E243">
            <v>2E-3</v>
          </cell>
          <cell r="F243">
            <v>0</v>
          </cell>
          <cell r="G243">
            <v>0</v>
          </cell>
          <cell r="H243">
            <v>9.6</v>
          </cell>
          <cell r="I243">
            <v>19.2</v>
          </cell>
          <cell r="J243">
            <v>32</v>
          </cell>
        </row>
        <row r="244">
          <cell r="B244">
            <v>14033</v>
          </cell>
          <cell r="C244">
            <v>1.6255999999999999</v>
          </cell>
          <cell r="D244">
            <v>1.6123000000000001</v>
          </cell>
          <cell r="E244">
            <v>1.34E-2</v>
          </cell>
          <cell r="F244">
            <v>0</v>
          </cell>
          <cell r="G244">
            <v>0</v>
          </cell>
          <cell r="H244">
            <v>9.6</v>
          </cell>
          <cell r="I244">
            <v>19.2</v>
          </cell>
          <cell r="J244">
            <v>32</v>
          </cell>
        </row>
        <row r="245">
          <cell r="B245">
            <v>14033</v>
          </cell>
          <cell r="C245">
            <v>3.7664</v>
          </cell>
          <cell r="D245">
            <v>3.7403</v>
          </cell>
          <cell r="E245">
            <v>2.46E-2</v>
          </cell>
          <cell r="F245">
            <v>0</v>
          </cell>
          <cell r="G245">
            <v>1.5E-3</v>
          </cell>
          <cell r="H245">
            <v>9.6</v>
          </cell>
          <cell r="I245">
            <v>19.2</v>
          </cell>
          <cell r="J245">
            <v>32</v>
          </cell>
        </row>
        <row r="246">
          <cell r="B246">
            <v>14035</v>
          </cell>
          <cell r="C246">
            <v>7.9856999999999996</v>
          </cell>
          <cell r="D246">
            <v>7.9443000000000001</v>
          </cell>
          <cell r="E246">
            <v>0.04</v>
          </cell>
          <cell r="F246">
            <v>0</v>
          </cell>
          <cell r="G246">
            <v>1.5E-3</v>
          </cell>
          <cell r="H246">
            <v>9.6</v>
          </cell>
          <cell r="I246">
            <v>19.2</v>
          </cell>
          <cell r="J246">
            <v>32</v>
          </cell>
        </row>
        <row r="247">
          <cell r="B247">
            <v>14033</v>
          </cell>
          <cell r="C247">
            <v>1.3909</v>
          </cell>
          <cell r="D247">
            <v>1.3868</v>
          </cell>
          <cell r="E247">
            <v>4.1000000000000003E-3</v>
          </cell>
          <cell r="F247">
            <v>0</v>
          </cell>
          <cell r="G247">
            <v>0</v>
          </cell>
          <cell r="H247">
            <v>9.6</v>
          </cell>
          <cell r="I247">
            <v>19.2</v>
          </cell>
          <cell r="J247">
            <v>32</v>
          </cell>
        </row>
        <row r="248">
          <cell r="B248">
            <v>14033</v>
          </cell>
          <cell r="C248">
            <v>0.53069999999999995</v>
          </cell>
          <cell r="D248">
            <v>0.52180000000000004</v>
          </cell>
          <cell r="E248">
            <v>8.8999999999999999E-3</v>
          </cell>
          <cell r="F248">
            <v>0</v>
          </cell>
          <cell r="G248">
            <v>0</v>
          </cell>
          <cell r="H248">
            <v>9.6</v>
          </cell>
          <cell r="I248">
            <v>19.2</v>
          </cell>
          <cell r="J248">
            <v>32</v>
          </cell>
        </row>
        <row r="249">
          <cell r="B249">
            <v>14033</v>
          </cell>
          <cell r="C249">
            <v>1.5451999999999999</v>
          </cell>
          <cell r="D249">
            <v>0.75070000000000003</v>
          </cell>
          <cell r="E249">
            <v>0.79449999999999998</v>
          </cell>
          <cell r="F249">
            <v>0</v>
          </cell>
          <cell r="G249">
            <v>0</v>
          </cell>
          <cell r="H249">
            <v>9.6</v>
          </cell>
          <cell r="I249">
            <v>19.2</v>
          </cell>
          <cell r="J249">
            <v>32</v>
          </cell>
        </row>
        <row r="250">
          <cell r="B250">
            <v>14033</v>
          </cell>
          <cell r="C250">
            <v>3.4668000000000001</v>
          </cell>
          <cell r="D250">
            <v>2.6593</v>
          </cell>
          <cell r="E250">
            <v>0.8075</v>
          </cell>
          <cell r="F250">
            <v>0</v>
          </cell>
          <cell r="G250">
            <v>0</v>
          </cell>
          <cell r="H250">
            <v>9.6</v>
          </cell>
          <cell r="I250">
            <v>19.2</v>
          </cell>
          <cell r="J250">
            <v>32</v>
          </cell>
        </row>
        <row r="251">
          <cell r="B251">
            <v>14033</v>
          </cell>
          <cell r="C251">
            <v>3.0259</v>
          </cell>
          <cell r="D251">
            <v>3.0234999999999999</v>
          </cell>
          <cell r="E251">
            <v>2.3999999999999998E-3</v>
          </cell>
          <cell r="F251">
            <v>0</v>
          </cell>
          <cell r="G251">
            <v>0</v>
          </cell>
          <cell r="H251">
            <v>9.6</v>
          </cell>
          <cell r="I251">
            <v>19.2</v>
          </cell>
          <cell r="J251">
            <v>32</v>
          </cell>
        </row>
        <row r="252">
          <cell r="B252">
            <v>14028</v>
          </cell>
          <cell r="C252">
            <v>0.8669</v>
          </cell>
          <cell r="D252">
            <v>0.78669999999999995</v>
          </cell>
          <cell r="E252">
            <v>8.0199999999999994E-2</v>
          </cell>
          <cell r="F252">
            <v>0</v>
          </cell>
          <cell r="G252">
            <v>0</v>
          </cell>
          <cell r="H252">
            <v>9.6</v>
          </cell>
          <cell r="I252">
            <v>19.2</v>
          </cell>
          <cell r="J252">
            <v>32</v>
          </cell>
        </row>
        <row r="253">
          <cell r="B253">
            <v>14015</v>
          </cell>
          <cell r="C253">
            <v>2.9196</v>
          </cell>
          <cell r="D253">
            <v>2.9196</v>
          </cell>
          <cell r="E253">
            <v>0</v>
          </cell>
          <cell r="F253">
            <v>0</v>
          </cell>
          <cell r="G253">
            <v>0</v>
          </cell>
          <cell r="H253">
            <v>9.6</v>
          </cell>
          <cell r="I253">
            <v>19.2</v>
          </cell>
          <cell r="J253">
            <v>32</v>
          </cell>
        </row>
        <row r="254">
          <cell r="B254">
            <v>14025</v>
          </cell>
          <cell r="C254">
            <v>6.8121999999999998</v>
          </cell>
          <cell r="D254">
            <v>6.7295999999999996</v>
          </cell>
          <cell r="E254">
            <v>8.2600000000000007E-2</v>
          </cell>
          <cell r="F254">
            <v>0</v>
          </cell>
          <cell r="G254">
            <v>0</v>
          </cell>
          <cell r="H254">
            <v>9.6</v>
          </cell>
          <cell r="I254">
            <v>19.2</v>
          </cell>
          <cell r="J254">
            <v>32</v>
          </cell>
        </row>
        <row r="255">
          <cell r="B255">
            <v>14015</v>
          </cell>
          <cell r="C255">
            <v>1.3328</v>
          </cell>
          <cell r="D255">
            <v>1.2884</v>
          </cell>
          <cell r="E255">
            <v>4.4400000000000002E-2</v>
          </cell>
          <cell r="F255">
            <v>0</v>
          </cell>
          <cell r="G255">
            <v>0</v>
          </cell>
          <cell r="H255">
            <v>9.6</v>
          </cell>
          <cell r="I255">
            <v>19.2</v>
          </cell>
          <cell r="J255">
            <v>32</v>
          </cell>
        </row>
        <row r="256">
          <cell r="B256">
            <v>14015</v>
          </cell>
          <cell r="C256">
            <v>3.2382</v>
          </cell>
          <cell r="D256">
            <v>3.1821999999999999</v>
          </cell>
          <cell r="E256">
            <v>5.5899999999999998E-2</v>
          </cell>
          <cell r="F256">
            <v>0</v>
          </cell>
          <cell r="G256">
            <v>0</v>
          </cell>
          <cell r="H256">
            <v>9.6</v>
          </cell>
          <cell r="I256">
            <v>19.2</v>
          </cell>
          <cell r="J256">
            <v>32</v>
          </cell>
        </row>
        <row r="257">
          <cell r="B257">
            <v>14015</v>
          </cell>
          <cell r="C257">
            <v>3.2038000000000002</v>
          </cell>
          <cell r="D257">
            <v>3.2038000000000002</v>
          </cell>
          <cell r="E257">
            <v>0</v>
          </cell>
          <cell r="F257">
            <v>0</v>
          </cell>
          <cell r="G257">
            <v>0</v>
          </cell>
          <cell r="H257">
            <v>9.6</v>
          </cell>
          <cell r="I257">
            <v>19.2</v>
          </cell>
          <cell r="J257">
            <v>32</v>
          </cell>
        </row>
        <row r="258">
          <cell r="B258">
            <v>14015</v>
          </cell>
          <cell r="C258">
            <v>7.7747999999999999</v>
          </cell>
          <cell r="D258">
            <v>7.6744000000000003</v>
          </cell>
          <cell r="E258">
            <v>0.1003</v>
          </cell>
          <cell r="F258">
            <v>0</v>
          </cell>
          <cell r="G258">
            <v>0</v>
          </cell>
          <cell r="I258">
            <v>19.2</v>
          </cell>
          <cell r="J258">
            <v>32</v>
          </cell>
        </row>
        <row r="259">
          <cell r="B259">
            <v>14027</v>
          </cell>
          <cell r="C259">
            <v>26.0379</v>
          </cell>
          <cell r="D259">
            <v>25.005700000000001</v>
          </cell>
          <cell r="E259">
            <v>1.0306999999999999</v>
          </cell>
          <cell r="F259">
            <v>0</v>
          </cell>
          <cell r="G259">
            <v>1.5E-3</v>
          </cell>
          <cell r="J259">
            <v>32</v>
          </cell>
        </row>
        <row r="261">
          <cell r="B261" t="str">
            <v>Evolução DEC Conjunto Ermelino Matarazzo</v>
          </cell>
        </row>
        <row r="262">
          <cell r="B262" t="str">
            <v>CONSUM</v>
          </cell>
          <cell r="C262" t="str">
            <v>TOTAL</v>
          </cell>
          <cell r="D262" t="str">
            <v>NPROG</v>
          </cell>
          <cell r="E262" t="str">
            <v>PROG</v>
          </cell>
          <cell r="F262" t="str">
            <v>SUBT INT</v>
          </cell>
          <cell r="G262" t="str">
            <v>SUBT EXT</v>
          </cell>
          <cell r="H262" t="str">
            <v>Padrão Mensal = 3,9</v>
          </cell>
          <cell r="I262" t="str">
            <v>Padrão Trimestral = 7,8</v>
          </cell>
          <cell r="J262" t="str">
            <v>Padrão Anual = 13</v>
          </cell>
        </row>
        <row r="263">
          <cell r="B263">
            <v>84649</v>
          </cell>
          <cell r="C263">
            <v>0.59970000000000001</v>
          </cell>
          <cell r="D263">
            <v>0.5665</v>
          </cell>
          <cell r="E263">
            <v>3.32E-2</v>
          </cell>
          <cell r="F263">
            <v>0</v>
          </cell>
          <cell r="G263">
            <v>0</v>
          </cell>
          <cell r="H263">
            <v>3.9</v>
          </cell>
          <cell r="I263">
            <v>7.8</v>
          </cell>
          <cell r="J263">
            <v>13</v>
          </cell>
        </row>
        <row r="264">
          <cell r="B264">
            <v>84753</v>
          </cell>
          <cell r="C264">
            <v>0.30919999999999997</v>
          </cell>
          <cell r="D264">
            <v>0.1424</v>
          </cell>
          <cell r="E264">
            <v>5.4199999999999998E-2</v>
          </cell>
          <cell r="F264">
            <v>0.1125</v>
          </cell>
          <cell r="G264">
            <v>0</v>
          </cell>
          <cell r="H264">
            <v>3.9</v>
          </cell>
          <cell r="I264">
            <v>7.8</v>
          </cell>
          <cell r="J264">
            <v>13</v>
          </cell>
        </row>
        <row r="265">
          <cell r="B265">
            <v>84742</v>
          </cell>
          <cell r="C265">
            <v>0.72689999999999999</v>
          </cell>
          <cell r="D265">
            <v>0.65539999999999998</v>
          </cell>
          <cell r="E265">
            <v>7.1499999999999994E-2</v>
          </cell>
          <cell r="F265">
            <v>0</v>
          </cell>
          <cell r="G265">
            <v>0</v>
          </cell>
          <cell r="H265">
            <v>3.9</v>
          </cell>
          <cell r="I265">
            <v>7.8</v>
          </cell>
          <cell r="J265">
            <v>13</v>
          </cell>
        </row>
        <row r="266">
          <cell r="B266">
            <v>84715</v>
          </cell>
          <cell r="C266">
            <v>1.6356999999999999</v>
          </cell>
          <cell r="D266">
            <v>1.3641000000000001</v>
          </cell>
          <cell r="E266">
            <v>0.15890000000000001</v>
          </cell>
          <cell r="F266">
            <v>0.11260000000000001</v>
          </cell>
          <cell r="G266">
            <v>0</v>
          </cell>
          <cell r="H266">
            <v>3.9</v>
          </cell>
          <cell r="I266">
            <v>7.8</v>
          </cell>
          <cell r="J266">
            <v>13</v>
          </cell>
        </row>
        <row r="267">
          <cell r="B267">
            <v>84734</v>
          </cell>
          <cell r="C267">
            <v>0.24049999999999999</v>
          </cell>
          <cell r="D267">
            <v>0.18640000000000001</v>
          </cell>
          <cell r="E267">
            <v>5.4100000000000002E-2</v>
          </cell>
          <cell r="F267">
            <v>0</v>
          </cell>
          <cell r="G267">
            <v>0</v>
          </cell>
          <cell r="H267">
            <v>3.9</v>
          </cell>
          <cell r="I267">
            <v>7.8</v>
          </cell>
          <cell r="J267">
            <v>13</v>
          </cell>
        </row>
        <row r="268">
          <cell r="B268">
            <v>84734</v>
          </cell>
          <cell r="C268">
            <v>0.61260000000000003</v>
          </cell>
          <cell r="D268">
            <v>0.21890000000000001</v>
          </cell>
          <cell r="E268">
            <v>8.14E-2</v>
          </cell>
          <cell r="F268">
            <v>0.31219999999999998</v>
          </cell>
          <cell r="G268">
            <v>0</v>
          </cell>
          <cell r="H268">
            <v>3.9</v>
          </cell>
          <cell r="I268">
            <v>7.8</v>
          </cell>
          <cell r="J268">
            <v>13</v>
          </cell>
        </row>
        <row r="269">
          <cell r="B269">
            <v>84553</v>
          </cell>
          <cell r="C269">
            <v>0.2596</v>
          </cell>
          <cell r="D269">
            <v>0.22869999999999999</v>
          </cell>
          <cell r="E269">
            <v>3.1E-2</v>
          </cell>
          <cell r="F269">
            <v>0</v>
          </cell>
          <cell r="G269">
            <v>0</v>
          </cell>
          <cell r="H269">
            <v>3.9</v>
          </cell>
          <cell r="I269">
            <v>7.8</v>
          </cell>
          <cell r="J269">
            <v>13</v>
          </cell>
        </row>
        <row r="270">
          <cell r="B270">
            <v>84674</v>
          </cell>
          <cell r="C270">
            <v>1.1129</v>
          </cell>
          <cell r="D270">
            <v>0.63400000000000001</v>
          </cell>
          <cell r="E270">
            <v>0.1666</v>
          </cell>
          <cell r="F270">
            <v>0.31240000000000001</v>
          </cell>
          <cell r="G270">
            <v>0</v>
          </cell>
          <cell r="H270">
            <v>3.9</v>
          </cell>
          <cell r="I270">
            <v>7.8</v>
          </cell>
          <cell r="J270">
            <v>13</v>
          </cell>
        </row>
        <row r="271">
          <cell r="B271">
            <v>84546</v>
          </cell>
          <cell r="C271">
            <v>0.48770000000000002</v>
          </cell>
          <cell r="D271">
            <v>0.47739999999999999</v>
          </cell>
          <cell r="E271">
            <v>1.03E-2</v>
          </cell>
          <cell r="F271">
            <v>0</v>
          </cell>
          <cell r="G271">
            <v>0</v>
          </cell>
          <cell r="H271">
            <v>3.9</v>
          </cell>
          <cell r="I271">
            <v>7.8</v>
          </cell>
          <cell r="J271">
            <v>13</v>
          </cell>
        </row>
        <row r="272">
          <cell r="B272">
            <v>84511</v>
          </cell>
          <cell r="C272">
            <v>0.24110000000000001</v>
          </cell>
          <cell r="D272">
            <v>0.1673</v>
          </cell>
          <cell r="E272">
            <v>7.3800000000000004E-2</v>
          </cell>
          <cell r="F272">
            <v>0</v>
          </cell>
          <cell r="G272">
            <v>0</v>
          </cell>
          <cell r="H272">
            <v>3.9</v>
          </cell>
          <cell r="I272">
            <v>7.8</v>
          </cell>
          <cell r="J272">
            <v>13</v>
          </cell>
        </row>
        <row r="273">
          <cell r="B273">
            <v>84468</v>
          </cell>
          <cell r="C273">
            <v>0.2928</v>
          </cell>
          <cell r="D273">
            <v>0.2195</v>
          </cell>
          <cell r="E273">
            <v>7.3300000000000004E-2</v>
          </cell>
          <cell r="F273">
            <v>0</v>
          </cell>
          <cell r="G273">
            <v>0</v>
          </cell>
          <cell r="H273">
            <v>3.9</v>
          </cell>
          <cell r="I273">
            <v>7.8</v>
          </cell>
          <cell r="J273">
            <v>13</v>
          </cell>
        </row>
        <row r="274">
          <cell r="B274">
            <v>84508</v>
          </cell>
          <cell r="C274">
            <v>1.0217000000000001</v>
          </cell>
          <cell r="D274">
            <v>0.86429999999999996</v>
          </cell>
          <cell r="E274">
            <v>0.15740000000000001</v>
          </cell>
          <cell r="F274">
            <v>0</v>
          </cell>
          <cell r="G274">
            <v>0</v>
          </cell>
          <cell r="H274">
            <v>3.9</v>
          </cell>
          <cell r="I274">
            <v>7.8</v>
          </cell>
          <cell r="J274">
            <v>13</v>
          </cell>
        </row>
        <row r="275">
          <cell r="B275">
            <v>84448</v>
          </cell>
          <cell r="C275">
            <v>0.20530000000000001</v>
          </cell>
          <cell r="D275">
            <v>0.1366</v>
          </cell>
          <cell r="E275">
            <v>6.8699999999999997E-2</v>
          </cell>
          <cell r="F275">
            <v>0</v>
          </cell>
          <cell r="G275">
            <v>0</v>
          </cell>
          <cell r="H275">
            <v>3.9</v>
          </cell>
          <cell r="I275">
            <v>7.8</v>
          </cell>
          <cell r="J275">
            <v>13</v>
          </cell>
        </row>
        <row r="276">
          <cell r="B276">
            <v>84440</v>
          </cell>
          <cell r="C276">
            <v>0.54010000000000002</v>
          </cell>
          <cell r="D276">
            <v>0.36530000000000001</v>
          </cell>
          <cell r="E276">
            <v>6.2100000000000002E-2</v>
          </cell>
          <cell r="F276">
            <v>0</v>
          </cell>
          <cell r="G276">
            <v>0.11269999999999999</v>
          </cell>
          <cell r="H276">
            <v>3.9</v>
          </cell>
          <cell r="I276">
            <v>7.8</v>
          </cell>
          <cell r="J276">
            <v>13</v>
          </cell>
        </row>
        <row r="277">
          <cell r="B277">
            <v>84437</v>
          </cell>
          <cell r="C277">
            <v>0.80189999999999995</v>
          </cell>
          <cell r="D277">
            <v>0.74939999999999996</v>
          </cell>
          <cell r="E277">
            <v>2.9499999999999998E-2</v>
          </cell>
          <cell r="F277">
            <v>2.2499999999999999E-2</v>
          </cell>
          <cell r="G277">
            <v>4.0000000000000002E-4</v>
          </cell>
          <cell r="H277">
            <v>3.9</v>
          </cell>
          <cell r="I277">
            <v>7.8</v>
          </cell>
          <cell r="J277">
            <v>13</v>
          </cell>
        </row>
        <row r="278">
          <cell r="B278">
            <v>84442</v>
          </cell>
          <cell r="C278">
            <v>1.5472999999999999</v>
          </cell>
          <cell r="D278">
            <v>1.2513000000000001</v>
          </cell>
          <cell r="E278">
            <v>0.1603</v>
          </cell>
          <cell r="F278">
            <v>2.2499999999999999E-2</v>
          </cell>
          <cell r="G278">
            <v>0.11310000000000001</v>
          </cell>
          <cell r="I278">
            <v>7.8</v>
          </cell>
          <cell r="J278">
            <v>13</v>
          </cell>
        </row>
        <row r="279">
          <cell r="B279">
            <v>84585</v>
          </cell>
          <cell r="C279">
            <v>5.3177000000000003</v>
          </cell>
          <cell r="D279">
            <v>4.1135000000000002</v>
          </cell>
          <cell r="E279">
            <v>0.64319999999999999</v>
          </cell>
          <cell r="F279">
            <v>0.44790000000000002</v>
          </cell>
          <cell r="G279">
            <v>0.1129</v>
          </cell>
          <cell r="J279">
            <v>13</v>
          </cell>
        </row>
        <row r="281">
          <cell r="B281" t="str">
            <v>Evolução DEC Conjunto Guaianazes</v>
          </cell>
        </row>
        <row r="282">
          <cell r="B282" t="str">
            <v>CONSUM</v>
          </cell>
          <cell r="C282" t="str">
            <v>TOTAL</v>
          </cell>
          <cell r="D282" t="str">
            <v>NPROG</v>
          </cell>
          <cell r="E282" t="str">
            <v>PROG</v>
          </cell>
          <cell r="F282" t="str">
            <v>SUBT INT</v>
          </cell>
          <cell r="G282" t="str">
            <v>SUBT EXT</v>
          </cell>
          <cell r="H282" t="str">
            <v>Padrão Mensal = 3,3</v>
          </cell>
          <cell r="I282" t="str">
            <v>Padrão Trimestral = 6,6</v>
          </cell>
          <cell r="J282" t="str">
            <v>Padrão Anual = 11</v>
          </cell>
        </row>
        <row r="283">
          <cell r="B283">
            <v>60581</v>
          </cell>
          <cell r="C283">
            <v>0.53249999999999997</v>
          </cell>
          <cell r="D283">
            <v>0.4869</v>
          </cell>
          <cell r="E283">
            <v>4.5600000000000002E-2</v>
          </cell>
          <cell r="F283">
            <v>0</v>
          </cell>
          <cell r="G283">
            <v>0</v>
          </cell>
          <cell r="H283">
            <v>3.3</v>
          </cell>
          <cell r="I283">
            <v>6.6</v>
          </cell>
          <cell r="J283">
            <v>11</v>
          </cell>
        </row>
        <row r="284">
          <cell r="B284">
            <v>60579</v>
          </cell>
          <cell r="C284">
            <v>0.25990000000000002</v>
          </cell>
          <cell r="D284">
            <v>0.24249999999999999</v>
          </cell>
          <cell r="E284">
            <v>1.7500000000000002E-2</v>
          </cell>
          <cell r="F284">
            <v>0</v>
          </cell>
          <cell r="G284">
            <v>0</v>
          </cell>
          <cell r="H284">
            <v>3.3</v>
          </cell>
          <cell r="I284">
            <v>6.6</v>
          </cell>
          <cell r="J284">
            <v>11</v>
          </cell>
        </row>
        <row r="285">
          <cell r="B285">
            <v>60580</v>
          </cell>
          <cell r="C285">
            <v>0.66520000000000001</v>
          </cell>
          <cell r="D285">
            <v>0.65459999999999996</v>
          </cell>
          <cell r="E285">
            <v>1.06E-2</v>
          </cell>
          <cell r="F285">
            <v>0</v>
          </cell>
          <cell r="G285">
            <v>0</v>
          </cell>
          <cell r="H285">
            <v>3.3</v>
          </cell>
          <cell r="I285">
            <v>6.6</v>
          </cell>
          <cell r="J285">
            <v>11</v>
          </cell>
        </row>
        <row r="286">
          <cell r="B286">
            <v>60580</v>
          </cell>
          <cell r="C286">
            <v>1.4576</v>
          </cell>
          <cell r="D286">
            <v>1.3839999999999999</v>
          </cell>
          <cell r="E286">
            <v>7.3700000000000002E-2</v>
          </cell>
          <cell r="F286">
            <v>0</v>
          </cell>
          <cell r="G286">
            <v>0</v>
          </cell>
          <cell r="H286">
            <v>3.3</v>
          </cell>
          <cell r="I286">
            <v>6.6</v>
          </cell>
          <cell r="J286">
            <v>11</v>
          </cell>
        </row>
        <row r="287">
          <cell r="B287">
            <v>60558</v>
          </cell>
          <cell r="C287">
            <v>0.29680000000000001</v>
          </cell>
          <cell r="D287">
            <v>0.29260000000000003</v>
          </cell>
          <cell r="E287">
            <v>4.3E-3</v>
          </cell>
          <cell r="F287">
            <v>0</v>
          </cell>
          <cell r="G287">
            <v>0</v>
          </cell>
          <cell r="H287">
            <v>3.3</v>
          </cell>
          <cell r="I287">
            <v>6.6</v>
          </cell>
          <cell r="J287">
            <v>11</v>
          </cell>
        </row>
        <row r="288">
          <cell r="B288">
            <v>60558</v>
          </cell>
          <cell r="C288">
            <v>0.26750000000000002</v>
          </cell>
          <cell r="D288">
            <v>0.2462</v>
          </cell>
          <cell r="E288">
            <v>8.6999999999999994E-3</v>
          </cell>
          <cell r="F288">
            <v>1.2500000000000001E-2</v>
          </cell>
          <cell r="G288">
            <v>0</v>
          </cell>
          <cell r="H288">
            <v>3.3</v>
          </cell>
          <cell r="I288">
            <v>6.6</v>
          </cell>
          <cell r="J288">
            <v>11</v>
          </cell>
        </row>
        <row r="289">
          <cell r="B289">
            <v>60654</v>
          </cell>
          <cell r="C289">
            <v>0.61650000000000005</v>
          </cell>
          <cell r="D289">
            <v>0.36309999999999998</v>
          </cell>
          <cell r="E289">
            <v>8.3599999999999994E-2</v>
          </cell>
          <cell r="F289">
            <v>0.16980000000000001</v>
          </cell>
          <cell r="G289">
            <v>0</v>
          </cell>
          <cell r="H289">
            <v>3.3</v>
          </cell>
          <cell r="I289">
            <v>6.6</v>
          </cell>
          <cell r="J289">
            <v>11</v>
          </cell>
        </row>
        <row r="290">
          <cell r="B290">
            <v>60590</v>
          </cell>
          <cell r="C290">
            <v>1.1812</v>
          </cell>
          <cell r="D290">
            <v>0.90200000000000002</v>
          </cell>
          <cell r="E290">
            <v>9.6699999999999994E-2</v>
          </cell>
          <cell r="F290">
            <v>0.1825</v>
          </cell>
          <cell r="G290">
            <v>0</v>
          </cell>
          <cell r="H290">
            <v>3.3</v>
          </cell>
          <cell r="I290">
            <v>6.6</v>
          </cell>
          <cell r="J290">
            <v>11</v>
          </cell>
        </row>
        <row r="291">
          <cell r="B291">
            <v>60627</v>
          </cell>
          <cell r="C291">
            <v>0.76770000000000005</v>
          </cell>
          <cell r="D291">
            <v>0.6</v>
          </cell>
          <cell r="E291">
            <v>3.8100000000000002E-2</v>
          </cell>
          <cell r="F291">
            <v>0.12959999999999999</v>
          </cell>
          <cell r="G291">
            <v>0</v>
          </cell>
          <cell r="H291">
            <v>3.3</v>
          </cell>
          <cell r="I291">
            <v>6.6</v>
          </cell>
          <cell r="J291">
            <v>11</v>
          </cell>
        </row>
        <row r="292">
          <cell r="B292">
            <v>60598</v>
          </cell>
          <cell r="C292">
            <v>0.502</v>
          </cell>
          <cell r="D292">
            <v>0.47120000000000001</v>
          </cell>
          <cell r="E292">
            <v>3.0800000000000001E-2</v>
          </cell>
          <cell r="F292">
            <v>0</v>
          </cell>
          <cell r="G292">
            <v>0</v>
          </cell>
          <cell r="H292">
            <v>3.3</v>
          </cell>
          <cell r="I292">
            <v>6.6</v>
          </cell>
          <cell r="J292">
            <v>11</v>
          </cell>
        </row>
        <row r="293">
          <cell r="B293">
            <v>60526</v>
          </cell>
          <cell r="C293">
            <v>0.21709999999999999</v>
          </cell>
          <cell r="D293">
            <v>0.1643</v>
          </cell>
          <cell r="E293">
            <v>5.2900000000000003E-2</v>
          </cell>
          <cell r="F293">
            <v>0</v>
          </cell>
          <cell r="G293">
            <v>0</v>
          </cell>
          <cell r="H293">
            <v>3.3</v>
          </cell>
          <cell r="I293">
            <v>6.6</v>
          </cell>
          <cell r="J293">
            <v>11</v>
          </cell>
        </row>
        <row r="294">
          <cell r="B294">
            <v>60584</v>
          </cell>
          <cell r="C294">
            <v>1.4873000000000001</v>
          </cell>
          <cell r="D294">
            <v>1.2359</v>
          </cell>
          <cell r="E294">
            <v>0.12180000000000001</v>
          </cell>
          <cell r="F294">
            <v>0.12970000000000001</v>
          </cell>
          <cell r="G294">
            <v>0</v>
          </cell>
          <cell r="H294">
            <v>3.3</v>
          </cell>
          <cell r="I294">
            <v>6.6</v>
          </cell>
          <cell r="J294">
            <v>11</v>
          </cell>
        </row>
        <row r="295">
          <cell r="B295">
            <v>60524</v>
          </cell>
          <cell r="C295">
            <v>0.35220000000000001</v>
          </cell>
          <cell r="D295">
            <v>0.31850000000000001</v>
          </cell>
          <cell r="E295">
            <v>3.3700000000000001E-2</v>
          </cell>
          <cell r="F295">
            <v>0</v>
          </cell>
          <cell r="G295">
            <v>0</v>
          </cell>
          <cell r="H295">
            <v>3.3</v>
          </cell>
          <cell r="I295">
            <v>6.6</v>
          </cell>
          <cell r="J295">
            <v>11</v>
          </cell>
        </row>
        <row r="296">
          <cell r="B296">
            <v>60517</v>
          </cell>
          <cell r="C296">
            <v>1.2309000000000001</v>
          </cell>
          <cell r="D296">
            <v>0.93679999999999997</v>
          </cell>
          <cell r="E296">
            <v>9.5299999999999996E-2</v>
          </cell>
          <cell r="F296">
            <v>0.1988</v>
          </cell>
          <cell r="G296">
            <v>0</v>
          </cell>
          <cell r="H296">
            <v>3.3</v>
          </cell>
          <cell r="I296">
            <v>6.6</v>
          </cell>
          <cell r="J296">
            <v>11</v>
          </cell>
        </row>
        <row r="297">
          <cell r="B297">
            <v>60501</v>
          </cell>
          <cell r="C297">
            <v>0.4622</v>
          </cell>
          <cell r="D297">
            <v>0.34820000000000001</v>
          </cell>
          <cell r="E297">
            <v>1E-3</v>
          </cell>
          <cell r="F297">
            <v>3.3E-3</v>
          </cell>
          <cell r="G297">
            <v>0.10970000000000001</v>
          </cell>
          <cell r="H297">
            <v>3.3</v>
          </cell>
          <cell r="I297">
            <v>6.6</v>
          </cell>
          <cell r="J297">
            <v>11</v>
          </cell>
        </row>
        <row r="298">
          <cell r="B298">
            <v>60514</v>
          </cell>
          <cell r="C298">
            <v>2.0453000000000001</v>
          </cell>
          <cell r="D298">
            <v>1.6034999999999999</v>
          </cell>
          <cell r="E298">
            <v>0.13</v>
          </cell>
          <cell r="F298">
            <v>0.2021</v>
          </cell>
          <cell r="G298">
            <v>0.10970000000000001</v>
          </cell>
          <cell r="I298">
            <v>6.6</v>
          </cell>
          <cell r="J298">
            <v>11</v>
          </cell>
        </row>
        <row r="299">
          <cell r="B299">
            <v>60567</v>
          </cell>
          <cell r="C299">
            <v>6.1707000000000001</v>
          </cell>
          <cell r="D299">
            <v>5.125</v>
          </cell>
          <cell r="E299">
            <v>0.42209999999999998</v>
          </cell>
          <cell r="F299">
            <v>0.51419999999999999</v>
          </cell>
          <cell r="G299">
            <v>0.1096</v>
          </cell>
          <cell r="J299">
            <v>11</v>
          </cell>
        </row>
        <row r="301">
          <cell r="B301" t="str">
            <v>Evolução DEC Conjunto Interlagos</v>
          </cell>
        </row>
        <row r="302">
          <cell r="B302" t="str">
            <v>CONSUM</v>
          </cell>
          <cell r="C302" t="str">
            <v>TOTAL</v>
          </cell>
          <cell r="D302" t="str">
            <v>NPROG</v>
          </cell>
          <cell r="E302" t="str">
            <v>PROG</v>
          </cell>
          <cell r="F302" t="str">
            <v>SUBT INT</v>
          </cell>
          <cell r="G302" t="str">
            <v>SUBT EXT</v>
          </cell>
          <cell r="H302" t="str">
            <v>Padrão Mensal = 3,6</v>
          </cell>
          <cell r="I302" t="str">
            <v>Padrão Trimestral = 7,2</v>
          </cell>
          <cell r="J302" t="str">
            <v>Padrão Anual = 12</v>
          </cell>
        </row>
        <row r="303">
          <cell r="B303">
            <v>57933</v>
          </cell>
          <cell r="C303">
            <v>0.50949999999999995</v>
          </cell>
          <cell r="D303">
            <v>0.49559999999999998</v>
          </cell>
          <cell r="E303">
            <v>1.3899999999999999E-2</v>
          </cell>
          <cell r="F303">
            <v>0</v>
          </cell>
          <cell r="G303">
            <v>0</v>
          </cell>
          <cell r="H303">
            <v>3.6</v>
          </cell>
          <cell r="I303">
            <v>7.2</v>
          </cell>
          <cell r="J303">
            <v>12</v>
          </cell>
        </row>
        <row r="304">
          <cell r="B304">
            <v>57917</v>
          </cell>
          <cell r="C304">
            <v>0.82520000000000004</v>
          </cell>
          <cell r="D304">
            <v>0.8165</v>
          </cell>
          <cell r="E304">
            <v>8.6999999999999994E-3</v>
          </cell>
          <cell r="F304">
            <v>0</v>
          </cell>
          <cell r="G304">
            <v>0</v>
          </cell>
          <cell r="H304">
            <v>3.6</v>
          </cell>
          <cell r="I304">
            <v>7.2</v>
          </cell>
          <cell r="J304">
            <v>12</v>
          </cell>
        </row>
        <row r="305">
          <cell r="B305">
            <v>57918</v>
          </cell>
          <cell r="C305">
            <v>0.59419999999999995</v>
          </cell>
          <cell r="D305">
            <v>0.44769999999999999</v>
          </cell>
          <cell r="E305">
            <v>0.13400000000000001</v>
          </cell>
          <cell r="F305">
            <v>1.2500000000000001E-2</v>
          </cell>
          <cell r="G305">
            <v>0</v>
          </cell>
          <cell r="H305">
            <v>3.6</v>
          </cell>
          <cell r="I305">
            <v>7.2</v>
          </cell>
          <cell r="J305">
            <v>12</v>
          </cell>
        </row>
        <row r="306">
          <cell r="B306">
            <v>57923</v>
          </cell>
          <cell r="C306">
            <v>1.9289000000000001</v>
          </cell>
          <cell r="D306">
            <v>1.7598</v>
          </cell>
          <cell r="E306">
            <v>0.15659999999999999</v>
          </cell>
          <cell r="F306">
            <v>1.2500000000000001E-2</v>
          </cell>
          <cell r="G306">
            <v>0</v>
          </cell>
          <cell r="H306">
            <v>3.6</v>
          </cell>
          <cell r="I306">
            <v>7.2</v>
          </cell>
          <cell r="J306">
            <v>12</v>
          </cell>
        </row>
        <row r="307">
          <cell r="B307">
            <v>57894</v>
          </cell>
          <cell r="C307">
            <v>0.2016</v>
          </cell>
          <cell r="D307">
            <v>0.1958</v>
          </cell>
          <cell r="E307">
            <v>5.7999999999999996E-3</v>
          </cell>
          <cell r="F307">
            <v>0</v>
          </cell>
          <cell r="G307">
            <v>0</v>
          </cell>
          <cell r="H307">
            <v>3.6</v>
          </cell>
          <cell r="I307">
            <v>7.2</v>
          </cell>
          <cell r="J307">
            <v>12</v>
          </cell>
        </row>
        <row r="308">
          <cell r="B308">
            <v>57894</v>
          </cell>
          <cell r="C308">
            <v>0.2276</v>
          </cell>
          <cell r="D308">
            <v>0.21249999999999999</v>
          </cell>
          <cell r="E308">
            <v>1.5100000000000001E-2</v>
          </cell>
          <cell r="F308">
            <v>0</v>
          </cell>
          <cell r="G308">
            <v>0</v>
          </cell>
          <cell r="H308">
            <v>3.6</v>
          </cell>
          <cell r="I308">
            <v>7.2</v>
          </cell>
          <cell r="J308">
            <v>12</v>
          </cell>
        </row>
        <row r="309">
          <cell r="B309">
            <v>57894</v>
          </cell>
          <cell r="C309">
            <v>0.37809999999999999</v>
          </cell>
          <cell r="D309">
            <v>0.19400000000000001</v>
          </cell>
          <cell r="E309">
            <v>6.3899999999999998E-2</v>
          </cell>
          <cell r="F309">
            <v>0.1202</v>
          </cell>
          <cell r="G309">
            <v>0</v>
          </cell>
          <cell r="H309">
            <v>3.6</v>
          </cell>
          <cell r="I309">
            <v>7.2</v>
          </cell>
          <cell r="J309">
            <v>12</v>
          </cell>
        </row>
        <row r="310">
          <cell r="B310">
            <v>57894</v>
          </cell>
          <cell r="C310">
            <v>0.80730000000000002</v>
          </cell>
          <cell r="D310">
            <v>0.60229999999999995</v>
          </cell>
          <cell r="E310">
            <v>8.48E-2</v>
          </cell>
          <cell r="F310">
            <v>0.1202</v>
          </cell>
          <cell r="G310">
            <v>0</v>
          </cell>
          <cell r="H310">
            <v>3.6</v>
          </cell>
          <cell r="I310">
            <v>7.2</v>
          </cell>
          <cell r="J310">
            <v>12</v>
          </cell>
        </row>
        <row r="311">
          <cell r="B311">
            <v>57896</v>
          </cell>
          <cell r="C311">
            <v>0.54900000000000004</v>
          </cell>
          <cell r="D311">
            <v>0.35580000000000001</v>
          </cell>
          <cell r="E311">
            <v>0.15920000000000001</v>
          </cell>
          <cell r="F311">
            <v>3.39E-2</v>
          </cell>
          <cell r="G311">
            <v>0</v>
          </cell>
          <cell r="H311">
            <v>3.6</v>
          </cell>
          <cell r="I311">
            <v>7.2</v>
          </cell>
          <cell r="J311">
            <v>12</v>
          </cell>
        </row>
        <row r="312">
          <cell r="B312">
            <v>57877</v>
          </cell>
          <cell r="C312">
            <v>0.2843</v>
          </cell>
          <cell r="D312">
            <v>0.28120000000000001</v>
          </cell>
          <cell r="E312">
            <v>3.0999999999999999E-3</v>
          </cell>
          <cell r="F312">
            <v>0</v>
          </cell>
          <cell r="G312">
            <v>0</v>
          </cell>
          <cell r="H312">
            <v>3.6</v>
          </cell>
          <cell r="I312">
            <v>7.2</v>
          </cell>
          <cell r="J312">
            <v>12</v>
          </cell>
        </row>
        <row r="313">
          <cell r="B313">
            <v>57741</v>
          </cell>
          <cell r="C313">
            <v>0.20280000000000001</v>
          </cell>
          <cell r="D313">
            <v>0.14779999999999999</v>
          </cell>
          <cell r="E313">
            <v>1.17E-2</v>
          </cell>
          <cell r="F313">
            <v>4.3200000000000002E-2</v>
          </cell>
          <cell r="G313">
            <v>0</v>
          </cell>
          <cell r="H313">
            <v>3.6</v>
          </cell>
          <cell r="I313">
            <v>7.2</v>
          </cell>
          <cell r="J313">
            <v>12</v>
          </cell>
        </row>
        <row r="314">
          <cell r="B314">
            <v>57838</v>
          </cell>
          <cell r="C314">
            <v>1.0365</v>
          </cell>
          <cell r="D314">
            <v>0.78510000000000002</v>
          </cell>
          <cell r="E314">
            <v>0.1741</v>
          </cell>
          <cell r="F314">
            <v>7.7100000000000002E-2</v>
          </cell>
          <cell r="G314">
            <v>0</v>
          </cell>
          <cell r="H314">
            <v>3.6</v>
          </cell>
          <cell r="I314">
            <v>7.2</v>
          </cell>
          <cell r="J314">
            <v>12</v>
          </cell>
        </row>
        <row r="315">
          <cell r="B315">
            <v>57741</v>
          </cell>
          <cell r="C315">
            <v>0.3458</v>
          </cell>
          <cell r="D315">
            <v>0.29699999999999999</v>
          </cell>
          <cell r="E315">
            <v>4.8800000000000003E-2</v>
          </cell>
          <cell r="F315">
            <v>0</v>
          </cell>
          <cell r="G315">
            <v>0</v>
          </cell>
          <cell r="H315">
            <v>3.6</v>
          </cell>
          <cell r="I315">
            <v>7.2</v>
          </cell>
          <cell r="J315">
            <v>12</v>
          </cell>
        </row>
        <row r="316">
          <cell r="B316">
            <v>57721</v>
          </cell>
          <cell r="C316">
            <v>1.5163</v>
          </cell>
          <cell r="D316">
            <v>1.4157</v>
          </cell>
          <cell r="E316">
            <v>1.0699999999999999E-2</v>
          </cell>
          <cell r="F316">
            <v>0</v>
          </cell>
          <cell r="G316">
            <v>8.9800000000000005E-2</v>
          </cell>
          <cell r="H316">
            <v>3.6</v>
          </cell>
          <cell r="I316">
            <v>7.2</v>
          </cell>
          <cell r="J316">
            <v>12</v>
          </cell>
        </row>
        <row r="317">
          <cell r="B317">
            <v>57737</v>
          </cell>
          <cell r="C317">
            <v>1.0245</v>
          </cell>
          <cell r="D317">
            <v>0.82530000000000003</v>
          </cell>
          <cell r="E317">
            <v>8.0999999999999996E-3</v>
          </cell>
          <cell r="F317">
            <v>0.19109999999999999</v>
          </cell>
          <cell r="G317">
            <v>0</v>
          </cell>
          <cell r="H317">
            <v>3.6</v>
          </cell>
          <cell r="I317">
            <v>7.2</v>
          </cell>
          <cell r="J317">
            <v>12</v>
          </cell>
        </row>
        <row r="318">
          <cell r="B318">
            <v>57733</v>
          </cell>
          <cell r="C318">
            <v>2.8864000000000001</v>
          </cell>
          <cell r="D318">
            <v>2.5377999999999998</v>
          </cell>
          <cell r="E318">
            <v>6.7599999999999993E-2</v>
          </cell>
          <cell r="F318">
            <v>0.19109999999999999</v>
          </cell>
          <cell r="G318">
            <v>8.9800000000000005E-2</v>
          </cell>
          <cell r="I318">
            <v>7.2</v>
          </cell>
          <cell r="J318">
            <v>12</v>
          </cell>
        </row>
        <row r="319">
          <cell r="B319">
            <v>57847</v>
          </cell>
          <cell r="C319">
            <v>6.6563999999999997</v>
          </cell>
          <cell r="D319">
            <v>5.6825999999999999</v>
          </cell>
          <cell r="E319">
            <v>0.48330000000000001</v>
          </cell>
          <cell r="F319">
            <v>0.40060000000000001</v>
          </cell>
          <cell r="G319">
            <v>8.9599999999999999E-2</v>
          </cell>
          <cell r="J319">
            <v>12</v>
          </cell>
        </row>
        <row r="321">
          <cell r="B321" t="str">
            <v>Evolução DEC Conjunto Itaim Paulista</v>
          </cell>
        </row>
        <row r="322">
          <cell r="B322" t="str">
            <v>CONSUM</v>
          </cell>
          <cell r="C322" t="str">
            <v>TOTAL</v>
          </cell>
          <cell r="D322" t="str">
            <v>NPROG</v>
          </cell>
          <cell r="E322" t="str">
            <v>PROG</v>
          </cell>
          <cell r="F322" t="str">
            <v>SUBT INT</v>
          </cell>
          <cell r="G322" t="str">
            <v>SUBT EXT</v>
          </cell>
          <cell r="H322" t="str">
            <v>Padrão Mensal = 4,2</v>
          </cell>
          <cell r="I322" t="str">
            <v>Padrão Trimestral = 8,4</v>
          </cell>
          <cell r="J322" t="str">
            <v>Padrão Anual = 14</v>
          </cell>
        </row>
        <row r="323">
          <cell r="B323">
            <v>143389</v>
          </cell>
          <cell r="C323">
            <v>1.1511</v>
          </cell>
          <cell r="D323">
            <v>0.99180000000000001</v>
          </cell>
          <cell r="E323">
            <v>0.1593</v>
          </cell>
          <cell r="F323">
            <v>0</v>
          </cell>
          <cell r="G323">
            <v>0</v>
          </cell>
          <cell r="H323">
            <v>4.2</v>
          </cell>
          <cell r="I323">
            <v>8.4</v>
          </cell>
          <cell r="J323">
            <v>14</v>
          </cell>
        </row>
        <row r="324">
          <cell r="B324">
            <v>143204</v>
          </cell>
          <cell r="C324">
            <v>0.45040000000000002</v>
          </cell>
          <cell r="D324">
            <v>0.42420000000000002</v>
          </cell>
          <cell r="E324">
            <v>2.6200000000000001E-2</v>
          </cell>
          <cell r="F324">
            <v>0</v>
          </cell>
          <cell r="G324">
            <v>0</v>
          </cell>
          <cell r="H324">
            <v>4.2</v>
          </cell>
          <cell r="I324">
            <v>8.4</v>
          </cell>
          <cell r="J324">
            <v>14</v>
          </cell>
        </row>
        <row r="325">
          <cell r="B325">
            <v>143195</v>
          </cell>
          <cell r="C325">
            <v>0.50880000000000003</v>
          </cell>
          <cell r="D325">
            <v>0.42680000000000001</v>
          </cell>
          <cell r="E325">
            <v>8.2000000000000003E-2</v>
          </cell>
          <cell r="F325">
            <v>0</v>
          </cell>
          <cell r="G325">
            <v>0</v>
          </cell>
          <cell r="H325">
            <v>4.2</v>
          </cell>
          <cell r="I325">
            <v>8.4</v>
          </cell>
          <cell r="J325">
            <v>14</v>
          </cell>
        </row>
        <row r="326">
          <cell r="B326">
            <v>143263</v>
          </cell>
          <cell r="C326">
            <v>2.1109</v>
          </cell>
          <cell r="D326">
            <v>1.8432999999999999</v>
          </cell>
          <cell r="E326">
            <v>0.2676</v>
          </cell>
          <cell r="F326">
            <v>0</v>
          </cell>
          <cell r="G326">
            <v>0</v>
          </cell>
          <cell r="H326">
            <v>4.2</v>
          </cell>
          <cell r="I326">
            <v>8.4</v>
          </cell>
          <cell r="J326">
            <v>14</v>
          </cell>
        </row>
        <row r="327">
          <cell r="B327">
            <v>143186</v>
          </cell>
          <cell r="C327">
            <v>0.30209999999999998</v>
          </cell>
          <cell r="D327">
            <v>0.23749999999999999</v>
          </cell>
          <cell r="E327">
            <v>6.4600000000000005E-2</v>
          </cell>
          <cell r="F327">
            <v>0</v>
          </cell>
          <cell r="G327">
            <v>0</v>
          </cell>
          <cell r="H327">
            <v>4.2</v>
          </cell>
          <cell r="I327">
            <v>8.4</v>
          </cell>
          <cell r="J327">
            <v>14</v>
          </cell>
        </row>
        <row r="328">
          <cell r="B328">
            <v>143186</v>
          </cell>
          <cell r="C328">
            <v>0.79979999999999996</v>
          </cell>
          <cell r="D328">
            <v>0.77300000000000002</v>
          </cell>
          <cell r="E328">
            <v>2.6700000000000002E-2</v>
          </cell>
          <cell r="F328">
            <v>0</v>
          </cell>
          <cell r="G328">
            <v>0</v>
          </cell>
          <cell r="H328">
            <v>4.2</v>
          </cell>
          <cell r="I328">
            <v>8.4</v>
          </cell>
          <cell r="J328">
            <v>14</v>
          </cell>
        </row>
        <row r="329">
          <cell r="B329">
            <v>143186</v>
          </cell>
          <cell r="C329">
            <v>0.60650000000000004</v>
          </cell>
          <cell r="D329">
            <v>0.5101</v>
          </cell>
          <cell r="E329">
            <v>2.5999999999999999E-2</v>
          </cell>
          <cell r="F329">
            <v>7.0400000000000004E-2</v>
          </cell>
          <cell r="G329">
            <v>0</v>
          </cell>
          <cell r="H329">
            <v>4.2</v>
          </cell>
          <cell r="I329">
            <v>8.4</v>
          </cell>
          <cell r="J329">
            <v>14</v>
          </cell>
        </row>
        <row r="330">
          <cell r="B330">
            <v>143186</v>
          </cell>
          <cell r="C330">
            <v>1.7083999999999999</v>
          </cell>
          <cell r="D330">
            <v>1.5206</v>
          </cell>
          <cell r="E330">
            <v>0.1173</v>
          </cell>
          <cell r="F330">
            <v>7.0400000000000004E-2</v>
          </cell>
          <cell r="G330">
            <v>0</v>
          </cell>
          <cell r="H330">
            <v>4.2</v>
          </cell>
          <cell r="I330">
            <v>8.4</v>
          </cell>
          <cell r="J330">
            <v>14</v>
          </cell>
        </row>
        <row r="331">
          <cell r="B331">
            <v>143180</v>
          </cell>
          <cell r="C331">
            <v>1.2536</v>
          </cell>
          <cell r="D331">
            <v>0.7651</v>
          </cell>
          <cell r="E331">
            <v>0.28160000000000002</v>
          </cell>
          <cell r="F331">
            <v>0.2069</v>
          </cell>
          <cell r="G331">
            <v>0</v>
          </cell>
          <cell r="H331">
            <v>4.2</v>
          </cell>
          <cell r="I331">
            <v>8.4</v>
          </cell>
          <cell r="J331">
            <v>14</v>
          </cell>
        </row>
        <row r="332">
          <cell r="B332">
            <v>143326</v>
          </cell>
          <cell r="C332">
            <v>0.30909999999999999</v>
          </cell>
          <cell r="D332">
            <v>0.27729999999999999</v>
          </cell>
          <cell r="E332">
            <v>3.1800000000000002E-2</v>
          </cell>
          <cell r="F332">
            <v>0</v>
          </cell>
          <cell r="G332">
            <v>0</v>
          </cell>
          <cell r="H332">
            <v>4.2</v>
          </cell>
          <cell r="I332">
            <v>8.4</v>
          </cell>
          <cell r="J332">
            <v>14</v>
          </cell>
        </row>
        <row r="333">
          <cell r="B333">
            <v>143286</v>
          </cell>
          <cell r="C333">
            <v>0.3347</v>
          </cell>
          <cell r="D333">
            <v>0.32100000000000001</v>
          </cell>
          <cell r="E333">
            <v>1.37E-2</v>
          </cell>
          <cell r="F333">
            <v>0</v>
          </cell>
          <cell r="G333">
            <v>0</v>
          </cell>
          <cell r="H333">
            <v>4.2</v>
          </cell>
          <cell r="I333">
            <v>8.4</v>
          </cell>
          <cell r="J333">
            <v>14</v>
          </cell>
        </row>
        <row r="334">
          <cell r="B334">
            <v>143264</v>
          </cell>
          <cell r="C334">
            <v>1.8969</v>
          </cell>
          <cell r="D334">
            <v>1.3631</v>
          </cell>
          <cell r="E334">
            <v>0.32700000000000001</v>
          </cell>
          <cell r="F334">
            <v>0.20680000000000001</v>
          </cell>
          <cell r="G334">
            <v>0</v>
          </cell>
          <cell r="H334">
            <v>4.2</v>
          </cell>
          <cell r="I334">
            <v>8.4</v>
          </cell>
          <cell r="J334">
            <v>14</v>
          </cell>
        </row>
        <row r="335">
          <cell r="B335">
            <v>143286</v>
          </cell>
          <cell r="C335">
            <v>0.38479999999999998</v>
          </cell>
          <cell r="D335">
            <v>0.2787</v>
          </cell>
          <cell r="E335">
            <v>0.1061</v>
          </cell>
          <cell r="F335">
            <v>0</v>
          </cell>
          <cell r="G335">
            <v>0</v>
          </cell>
          <cell r="H335">
            <v>4.2</v>
          </cell>
          <cell r="I335">
            <v>8.4</v>
          </cell>
          <cell r="J335">
            <v>14</v>
          </cell>
        </row>
        <row r="336">
          <cell r="B336">
            <v>143286</v>
          </cell>
          <cell r="C336">
            <v>0.70520000000000005</v>
          </cell>
          <cell r="D336">
            <v>0.43769999999999998</v>
          </cell>
          <cell r="E336">
            <v>0.17860000000000001</v>
          </cell>
          <cell r="F336">
            <v>8.8999999999999996E-2</v>
          </cell>
          <cell r="G336">
            <v>0</v>
          </cell>
          <cell r="H336">
            <v>4.2</v>
          </cell>
          <cell r="I336">
            <v>8.4</v>
          </cell>
          <cell r="J336">
            <v>14</v>
          </cell>
        </row>
        <row r="337">
          <cell r="B337">
            <v>143286</v>
          </cell>
          <cell r="C337">
            <v>0.91959999999999997</v>
          </cell>
          <cell r="D337">
            <v>0.79</v>
          </cell>
          <cell r="E337">
            <v>1.2999999999999999E-2</v>
          </cell>
          <cell r="F337">
            <v>0</v>
          </cell>
          <cell r="G337">
            <v>0.1167</v>
          </cell>
          <cell r="H337">
            <v>4.2</v>
          </cell>
          <cell r="I337">
            <v>8.4</v>
          </cell>
          <cell r="J337">
            <v>14</v>
          </cell>
        </row>
        <row r="338">
          <cell r="B338">
            <v>143286</v>
          </cell>
          <cell r="C338">
            <v>2.0095999999999998</v>
          </cell>
          <cell r="D338">
            <v>1.5064</v>
          </cell>
          <cell r="E338">
            <v>0.29770000000000002</v>
          </cell>
          <cell r="F338">
            <v>8.8999999999999996E-2</v>
          </cell>
          <cell r="G338">
            <v>0.1167</v>
          </cell>
          <cell r="I338">
            <v>8.4</v>
          </cell>
          <cell r="J338">
            <v>14</v>
          </cell>
        </row>
        <row r="339">
          <cell r="B339">
            <v>143250</v>
          </cell>
          <cell r="C339">
            <v>7.7259000000000002</v>
          </cell>
          <cell r="D339">
            <v>6.2333999999999996</v>
          </cell>
          <cell r="E339">
            <v>1.0096000000000001</v>
          </cell>
          <cell r="F339">
            <v>0.36620000000000003</v>
          </cell>
          <cell r="G339">
            <v>0.1167</v>
          </cell>
          <cell r="J339">
            <v>14</v>
          </cell>
        </row>
        <row r="341">
          <cell r="B341" t="str">
            <v>Evolução DEC Conjunto Itapecerica da Serra</v>
          </cell>
        </row>
        <row r="342">
          <cell r="B342" t="str">
            <v>CONSUM</v>
          </cell>
          <cell r="C342" t="str">
            <v>TOTAL</v>
          </cell>
          <cell r="D342" t="str">
            <v>NPROG</v>
          </cell>
          <cell r="E342" t="str">
            <v>PROG</v>
          </cell>
          <cell r="F342" t="str">
            <v>SUBT INT</v>
          </cell>
          <cell r="G342" t="str">
            <v>SUBT EXT</v>
          </cell>
          <cell r="H342" t="str">
            <v>Padrão Mensal = 12,9</v>
          </cell>
          <cell r="I342" t="str">
            <v>Padrão Trimestral = 25,8</v>
          </cell>
          <cell r="J342" t="str">
            <v>Padrão Anual = 43</v>
          </cell>
        </row>
        <row r="343">
          <cell r="B343">
            <v>9844</v>
          </cell>
          <cell r="C343">
            <v>0.84670000000000001</v>
          </cell>
          <cell r="D343">
            <v>0.8165</v>
          </cell>
          <cell r="E343">
            <v>3.0200000000000001E-2</v>
          </cell>
          <cell r="F343">
            <v>0</v>
          </cell>
          <cell r="G343">
            <v>0</v>
          </cell>
          <cell r="H343">
            <v>12.9</v>
          </cell>
          <cell r="I343">
            <v>25.8</v>
          </cell>
          <cell r="J343">
            <v>43</v>
          </cell>
        </row>
        <row r="344">
          <cell r="B344">
            <v>9844</v>
          </cell>
          <cell r="C344">
            <v>3.4874000000000001</v>
          </cell>
          <cell r="D344">
            <v>3.4683999999999999</v>
          </cell>
          <cell r="E344">
            <v>1.9E-2</v>
          </cell>
          <cell r="F344">
            <v>0</v>
          </cell>
          <cell r="G344">
            <v>0</v>
          </cell>
          <cell r="H344">
            <v>12.9</v>
          </cell>
          <cell r="I344">
            <v>25.8</v>
          </cell>
          <cell r="J344">
            <v>43</v>
          </cell>
        </row>
        <row r="345">
          <cell r="B345">
            <v>9845</v>
          </cell>
          <cell r="C345">
            <v>2.9251</v>
          </cell>
          <cell r="D345">
            <v>2.9066999999999998</v>
          </cell>
          <cell r="E345">
            <v>1.84E-2</v>
          </cell>
          <cell r="F345">
            <v>0</v>
          </cell>
          <cell r="G345">
            <v>0</v>
          </cell>
          <cell r="H345">
            <v>12.9</v>
          </cell>
          <cell r="I345">
            <v>25.8</v>
          </cell>
          <cell r="J345">
            <v>43</v>
          </cell>
        </row>
        <row r="346">
          <cell r="B346">
            <v>9844</v>
          </cell>
          <cell r="C346">
            <v>7.2595000000000001</v>
          </cell>
          <cell r="D346">
            <v>7.1919000000000004</v>
          </cell>
          <cell r="E346">
            <v>6.7599999999999993E-2</v>
          </cell>
          <cell r="F346">
            <v>0</v>
          </cell>
          <cell r="G346">
            <v>0</v>
          </cell>
          <cell r="H346">
            <v>12.9</v>
          </cell>
          <cell r="I346">
            <v>25.8</v>
          </cell>
          <cell r="J346">
            <v>43</v>
          </cell>
        </row>
        <row r="347">
          <cell r="B347">
            <v>9845</v>
          </cell>
          <cell r="C347">
            <v>1.0822000000000001</v>
          </cell>
          <cell r="D347">
            <v>0.97199999999999998</v>
          </cell>
          <cell r="E347">
            <v>1.7299999999999999E-2</v>
          </cell>
          <cell r="F347">
            <v>9.2999999999999999E-2</v>
          </cell>
          <cell r="G347">
            <v>0</v>
          </cell>
          <cell r="H347">
            <v>12.9</v>
          </cell>
          <cell r="I347">
            <v>25.8</v>
          </cell>
          <cell r="J347">
            <v>43</v>
          </cell>
        </row>
        <row r="348">
          <cell r="B348">
            <v>9845</v>
          </cell>
          <cell r="C348">
            <v>1.0599000000000001</v>
          </cell>
          <cell r="D348">
            <v>1.0454000000000001</v>
          </cell>
          <cell r="E348">
            <v>1.44E-2</v>
          </cell>
          <cell r="F348">
            <v>0</v>
          </cell>
          <cell r="G348">
            <v>0</v>
          </cell>
          <cell r="H348">
            <v>12.9</v>
          </cell>
          <cell r="I348">
            <v>25.8</v>
          </cell>
          <cell r="J348">
            <v>43</v>
          </cell>
        </row>
        <row r="349">
          <cell r="B349">
            <v>9845</v>
          </cell>
          <cell r="C349">
            <v>2.7845</v>
          </cell>
          <cell r="D349">
            <v>2.7789000000000001</v>
          </cell>
          <cell r="E349">
            <v>5.4999999999999997E-3</v>
          </cell>
          <cell r="F349">
            <v>0</v>
          </cell>
          <cell r="G349">
            <v>0</v>
          </cell>
          <cell r="H349">
            <v>12.9</v>
          </cell>
          <cell r="I349">
            <v>25.8</v>
          </cell>
          <cell r="J349">
            <v>43</v>
          </cell>
        </row>
        <row r="350">
          <cell r="B350">
            <v>9845</v>
          </cell>
          <cell r="C350">
            <v>4.9265999999999996</v>
          </cell>
          <cell r="D350">
            <v>4.7962999999999996</v>
          </cell>
          <cell r="E350">
            <v>3.7199999999999997E-2</v>
          </cell>
          <cell r="F350">
            <v>9.2999999999999999E-2</v>
          </cell>
          <cell r="G350">
            <v>0</v>
          </cell>
          <cell r="H350">
            <v>12.9</v>
          </cell>
          <cell r="I350">
            <v>25.8</v>
          </cell>
          <cell r="J350">
            <v>43</v>
          </cell>
        </row>
        <row r="351">
          <cell r="B351">
            <v>9845</v>
          </cell>
          <cell r="C351">
            <v>2.7199</v>
          </cell>
          <cell r="D351">
            <v>2.7199</v>
          </cell>
          <cell r="E351">
            <v>0</v>
          </cell>
          <cell r="F351">
            <v>0</v>
          </cell>
          <cell r="G351">
            <v>0</v>
          </cell>
          <cell r="H351">
            <v>12.9</v>
          </cell>
          <cell r="I351">
            <v>25.8</v>
          </cell>
          <cell r="J351">
            <v>43</v>
          </cell>
        </row>
        <row r="352">
          <cell r="B352">
            <v>9846</v>
          </cell>
          <cell r="C352">
            <v>1.458</v>
          </cell>
          <cell r="D352">
            <v>1.4334</v>
          </cell>
          <cell r="E352">
            <v>2.4500000000000001E-2</v>
          </cell>
          <cell r="F352">
            <v>0</v>
          </cell>
          <cell r="G352">
            <v>0</v>
          </cell>
          <cell r="H352">
            <v>12.9</v>
          </cell>
          <cell r="I352">
            <v>25.8</v>
          </cell>
          <cell r="J352">
            <v>43</v>
          </cell>
        </row>
        <row r="353">
          <cell r="B353">
            <v>9847</v>
          </cell>
          <cell r="C353">
            <v>4.2525000000000004</v>
          </cell>
          <cell r="D353">
            <v>4.2518000000000002</v>
          </cell>
          <cell r="E353">
            <v>6.9999999999999999E-4</v>
          </cell>
          <cell r="F353">
            <v>0</v>
          </cell>
          <cell r="G353">
            <v>0</v>
          </cell>
          <cell r="H353">
            <v>12.9</v>
          </cell>
          <cell r="I353">
            <v>25.8</v>
          </cell>
          <cell r="J353">
            <v>43</v>
          </cell>
        </row>
        <row r="354">
          <cell r="B354">
            <v>9846</v>
          </cell>
          <cell r="C354">
            <v>8.4306000000000001</v>
          </cell>
          <cell r="D354">
            <v>8.4053000000000004</v>
          </cell>
          <cell r="E354">
            <v>2.52E-2</v>
          </cell>
          <cell r="F354">
            <v>0</v>
          </cell>
          <cell r="G354">
            <v>0</v>
          </cell>
          <cell r="H354">
            <v>12.9</v>
          </cell>
          <cell r="I354">
            <v>25.8</v>
          </cell>
          <cell r="J354">
            <v>43</v>
          </cell>
        </row>
        <row r="355">
          <cell r="B355">
            <v>9848</v>
          </cell>
          <cell r="C355">
            <v>3.0295000000000001</v>
          </cell>
          <cell r="D355">
            <v>2.9550999999999998</v>
          </cell>
          <cell r="E355">
            <v>7.4499999999999997E-2</v>
          </cell>
          <cell r="F355">
            <v>0</v>
          </cell>
          <cell r="G355">
            <v>0</v>
          </cell>
          <cell r="H355">
            <v>12.9</v>
          </cell>
          <cell r="I355">
            <v>25.8</v>
          </cell>
          <cell r="J355">
            <v>43</v>
          </cell>
        </row>
        <row r="356">
          <cell r="B356">
            <v>9848</v>
          </cell>
          <cell r="C356">
            <v>6.9478</v>
          </cell>
          <cell r="D356">
            <v>6.9478</v>
          </cell>
          <cell r="E356">
            <v>0</v>
          </cell>
          <cell r="F356">
            <v>0</v>
          </cell>
          <cell r="G356">
            <v>0</v>
          </cell>
          <cell r="H356">
            <v>12.9</v>
          </cell>
          <cell r="I356">
            <v>25.8</v>
          </cell>
          <cell r="J356">
            <v>43</v>
          </cell>
        </row>
        <row r="357">
          <cell r="B357">
            <v>9848</v>
          </cell>
          <cell r="C357">
            <v>4.6821000000000002</v>
          </cell>
          <cell r="D357">
            <v>4.6821000000000002</v>
          </cell>
          <cell r="E357">
            <v>0</v>
          </cell>
          <cell r="F357">
            <v>0</v>
          </cell>
          <cell r="G357">
            <v>0</v>
          </cell>
          <cell r="H357">
            <v>12.9</v>
          </cell>
          <cell r="I357">
            <v>25.8</v>
          </cell>
          <cell r="J357">
            <v>43</v>
          </cell>
        </row>
        <row r="358">
          <cell r="B358">
            <v>9848</v>
          </cell>
          <cell r="C358">
            <v>14.6594</v>
          </cell>
          <cell r="D358">
            <v>14.585000000000001</v>
          </cell>
          <cell r="E358">
            <v>7.4499999999999997E-2</v>
          </cell>
          <cell r="F358">
            <v>0</v>
          </cell>
          <cell r="G358">
            <v>0</v>
          </cell>
          <cell r="I358">
            <v>25.8</v>
          </cell>
          <cell r="J358">
            <v>43</v>
          </cell>
        </row>
        <row r="359">
          <cell r="B359">
            <v>9846</v>
          </cell>
          <cell r="C359">
            <v>35.277099999999997</v>
          </cell>
          <cell r="D359">
            <v>34.979500000000002</v>
          </cell>
          <cell r="E359">
            <v>0.20449999999999999</v>
          </cell>
          <cell r="F359">
            <v>9.2999999999999999E-2</v>
          </cell>
          <cell r="G359">
            <v>0</v>
          </cell>
          <cell r="J359">
            <v>43</v>
          </cell>
        </row>
        <row r="361">
          <cell r="B361" t="str">
            <v>Evolução DEC Conjunto Itapecerica da Serra - Centro</v>
          </cell>
        </row>
        <row r="362">
          <cell r="B362" t="str">
            <v>CONSUM</v>
          </cell>
          <cell r="C362" t="str">
            <v>TOTAL</v>
          </cell>
          <cell r="D362" t="str">
            <v>NPROG</v>
          </cell>
          <cell r="E362" t="str">
            <v>PROG</v>
          </cell>
          <cell r="F362" t="str">
            <v>SUBT INT</v>
          </cell>
          <cell r="G362" t="str">
            <v>SUBT EXT</v>
          </cell>
          <cell r="H362" t="str">
            <v>Padrão Mensal = 9,6</v>
          </cell>
          <cell r="I362" t="str">
            <v>Padrão Trimestral = 19,2</v>
          </cell>
          <cell r="J362" t="str">
            <v>Padrão Anual = 32</v>
          </cell>
        </row>
        <row r="363">
          <cell r="B363">
            <v>23771</v>
          </cell>
          <cell r="C363">
            <v>0.86950000000000005</v>
          </cell>
          <cell r="D363">
            <v>0.86260000000000003</v>
          </cell>
          <cell r="E363">
            <v>6.7999999999999996E-3</v>
          </cell>
          <cell r="F363">
            <v>0</v>
          </cell>
          <cell r="G363">
            <v>0</v>
          </cell>
          <cell r="H363">
            <v>9.6</v>
          </cell>
          <cell r="I363">
            <v>19.2</v>
          </cell>
          <cell r="J363">
            <v>32</v>
          </cell>
        </row>
        <row r="364">
          <cell r="B364">
            <v>23730</v>
          </cell>
          <cell r="C364">
            <v>2.0581999999999998</v>
          </cell>
          <cell r="D364">
            <v>2.0581999999999998</v>
          </cell>
          <cell r="E364">
            <v>0</v>
          </cell>
          <cell r="F364">
            <v>0</v>
          </cell>
          <cell r="G364">
            <v>0</v>
          </cell>
          <cell r="H364">
            <v>9.6</v>
          </cell>
          <cell r="I364">
            <v>19.2</v>
          </cell>
          <cell r="J364">
            <v>32</v>
          </cell>
        </row>
        <row r="365">
          <cell r="B365">
            <v>23730</v>
          </cell>
          <cell r="C365">
            <v>2.3999000000000001</v>
          </cell>
          <cell r="D365">
            <v>2.3980999999999999</v>
          </cell>
          <cell r="E365">
            <v>1.8E-3</v>
          </cell>
          <cell r="F365">
            <v>0</v>
          </cell>
          <cell r="G365">
            <v>0</v>
          </cell>
          <cell r="H365">
            <v>9.6</v>
          </cell>
          <cell r="I365">
            <v>19.2</v>
          </cell>
          <cell r="J365">
            <v>32</v>
          </cell>
        </row>
        <row r="366">
          <cell r="B366">
            <v>23744</v>
          </cell>
          <cell r="C366">
            <v>5.3259999999999996</v>
          </cell>
          <cell r="D366">
            <v>5.3173000000000004</v>
          </cell>
          <cell r="E366">
            <v>8.6E-3</v>
          </cell>
          <cell r="F366">
            <v>0</v>
          </cell>
          <cell r="G366">
            <v>0</v>
          </cell>
          <cell r="H366">
            <v>9.6</v>
          </cell>
          <cell r="I366">
            <v>19.2</v>
          </cell>
          <cell r="J366">
            <v>32</v>
          </cell>
        </row>
        <row r="367">
          <cell r="B367">
            <v>23730</v>
          </cell>
          <cell r="C367">
            <v>1.9819</v>
          </cell>
          <cell r="D367">
            <v>1.8952</v>
          </cell>
          <cell r="E367">
            <v>1.84E-2</v>
          </cell>
          <cell r="F367">
            <v>6.83E-2</v>
          </cell>
          <cell r="G367">
            <v>0</v>
          </cell>
          <cell r="H367">
            <v>9.6</v>
          </cell>
          <cell r="I367">
            <v>19.2</v>
          </cell>
          <cell r="J367">
            <v>32</v>
          </cell>
        </row>
        <row r="368">
          <cell r="B368">
            <v>23730</v>
          </cell>
          <cell r="C368">
            <v>0.997</v>
          </cell>
          <cell r="D368">
            <v>0.90910000000000002</v>
          </cell>
          <cell r="E368">
            <v>8.7900000000000006E-2</v>
          </cell>
          <cell r="F368">
            <v>0</v>
          </cell>
          <cell r="G368">
            <v>0</v>
          </cell>
          <cell r="H368">
            <v>9.6</v>
          </cell>
          <cell r="I368">
            <v>19.2</v>
          </cell>
          <cell r="J368">
            <v>32</v>
          </cell>
        </row>
        <row r="369">
          <cell r="B369">
            <v>23730</v>
          </cell>
          <cell r="C369">
            <v>0.89100000000000001</v>
          </cell>
          <cell r="D369">
            <v>0.86950000000000005</v>
          </cell>
          <cell r="E369">
            <v>2.1499999999999998E-2</v>
          </cell>
          <cell r="F369">
            <v>0</v>
          </cell>
          <cell r="G369">
            <v>0</v>
          </cell>
          <cell r="H369">
            <v>9.6</v>
          </cell>
          <cell r="I369">
            <v>19.2</v>
          </cell>
          <cell r="J369">
            <v>32</v>
          </cell>
        </row>
        <row r="370">
          <cell r="B370">
            <v>23730</v>
          </cell>
          <cell r="C370">
            <v>3.8698999999999999</v>
          </cell>
          <cell r="D370">
            <v>3.6738</v>
          </cell>
          <cell r="E370">
            <v>0.1278</v>
          </cell>
          <cell r="F370">
            <v>6.83E-2</v>
          </cell>
          <cell r="G370">
            <v>0</v>
          </cell>
          <cell r="H370">
            <v>9.6</v>
          </cell>
          <cell r="I370">
            <v>19.2</v>
          </cell>
          <cell r="J370">
            <v>32</v>
          </cell>
        </row>
        <row r="371">
          <cell r="B371">
            <v>23744</v>
          </cell>
          <cell r="C371">
            <v>1.542</v>
          </cell>
          <cell r="D371">
            <v>1.5375000000000001</v>
          </cell>
          <cell r="E371">
            <v>4.4000000000000003E-3</v>
          </cell>
          <cell r="F371">
            <v>0</v>
          </cell>
          <cell r="G371">
            <v>0</v>
          </cell>
          <cell r="H371">
            <v>9.6</v>
          </cell>
          <cell r="I371">
            <v>19.2</v>
          </cell>
          <cell r="J371">
            <v>32</v>
          </cell>
        </row>
        <row r="372">
          <cell r="B372">
            <v>23767</v>
          </cell>
          <cell r="C372">
            <v>0.91800000000000004</v>
          </cell>
          <cell r="D372">
            <v>0.91379999999999995</v>
          </cell>
          <cell r="E372">
            <v>4.1999999999999997E-3</v>
          </cell>
          <cell r="F372">
            <v>0</v>
          </cell>
          <cell r="G372">
            <v>0</v>
          </cell>
          <cell r="H372">
            <v>9.6</v>
          </cell>
          <cell r="I372">
            <v>19.2</v>
          </cell>
          <cell r="J372">
            <v>32</v>
          </cell>
        </row>
        <row r="373">
          <cell r="B373">
            <v>23754</v>
          </cell>
          <cell r="C373">
            <v>2.2418999999999998</v>
          </cell>
          <cell r="D373">
            <v>2.2418999999999998</v>
          </cell>
          <cell r="E373">
            <v>0</v>
          </cell>
          <cell r="F373">
            <v>0</v>
          </cell>
          <cell r="G373">
            <v>0</v>
          </cell>
          <cell r="H373">
            <v>9.6</v>
          </cell>
          <cell r="I373">
            <v>19.2</v>
          </cell>
          <cell r="J373">
            <v>32</v>
          </cell>
        </row>
        <row r="374">
          <cell r="B374">
            <v>23755</v>
          </cell>
          <cell r="C374">
            <v>4.7016</v>
          </cell>
          <cell r="D374">
            <v>4.6928999999999998</v>
          </cell>
          <cell r="E374">
            <v>8.6E-3</v>
          </cell>
          <cell r="F374">
            <v>0</v>
          </cell>
          <cell r="G374">
            <v>0</v>
          </cell>
          <cell r="H374">
            <v>9.6</v>
          </cell>
          <cell r="I374">
            <v>19.2</v>
          </cell>
          <cell r="J374">
            <v>32</v>
          </cell>
        </row>
        <row r="375">
          <cell r="B375">
            <v>23752</v>
          </cell>
          <cell r="C375">
            <v>0.80149999999999999</v>
          </cell>
          <cell r="D375">
            <v>0.78669999999999995</v>
          </cell>
          <cell r="E375">
            <v>1.4800000000000001E-2</v>
          </cell>
          <cell r="F375">
            <v>0</v>
          </cell>
          <cell r="G375">
            <v>0</v>
          </cell>
          <cell r="H375">
            <v>9.6</v>
          </cell>
          <cell r="I375">
            <v>19.2</v>
          </cell>
          <cell r="J375">
            <v>32</v>
          </cell>
        </row>
        <row r="376">
          <cell r="B376">
            <v>23752</v>
          </cell>
          <cell r="C376">
            <v>2.3588</v>
          </cell>
          <cell r="D376">
            <v>2.3544999999999998</v>
          </cell>
          <cell r="E376">
            <v>4.3E-3</v>
          </cell>
          <cell r="F376">
            <v>0</v>
          </cell>
          <cell r="G376">
            <v>0</v>
          </cell>
          <cell r="H376">
            <v>9.6</v>
          </cell>
          <cell r="I376">
            <v>19.2</v>
          </cell>
          <cell r="J376">
            <v>32</v>
          </cell>
        </row>
        <row r="377">
          <cell r="B377">
            <v>23752</v>
          </cell>
          <cell r="C377">
            <v>2.5219999999999998</v>
          </cell>
          <cell r="D377">
            <v>2.4068000000000001</v>
          </cell>
          <cell r="E377">
            <v>0.1152</v>
          </cell>
          <cell r="F377">
            <v>0</v>
          </cell>
          <cell r="G377">
            <v>0</v>
          </cell>
          <cell r="H377">
            <v>9.6</v>
          </cell>
          <cell r="I377">
            <v>19.2</v>
          </cell>
          <cell r="J377">
            <v>32</v>
          </cell>
        </row>
        <row r="378">
          <cell r="B378">
            <v>23752</v>
          </cell>
          <cell r="C378">
            <v>5.6822999999999997</v>
          </cell>
          <cell r="D378">
            <v>5.548</v>
          </cell>
          <cell r="E378">
            <v>0.1343</v>
          </cell>
          <cell r="F378">
            <v>0</v>
          </cell>
          <cell r="G378">
            <v>0</v>
          </cell>
          <cell r="I378">
            <v>19.2</v>
          </cell>
          <cell r="J378">
            <v>32</v>
          </cell>
        </row>
        <row r="379">
          <cell r="B379">
            <v>23745</v>
          </cell>
          <cell r="C379">
            <v>19.5807</v>
          </cell>
          <cell r="D379">
            <v>19.233000000000001</v>
          </cell>
          <cell r="E379">
            <v>0.27929999999999999</v>
          </cell>
          <cell r="F379">
            <v>6.83E-2</v>
          </cell>
          <cell r="G379">
            <v>0</v>
          </cell>
          <cell r="J379">
            <v>32</v>
          </cell>
        </row>
        <row r="381">
          <cell r="B381" t="str">
            <v>Evolução DEC Conjunto Itapevi</v>
          </cell>
        </row>
        <row r="382">
          <cell r="B382" t="str">
            <v>CONSUM</v>
          </cell>
          <cell r="C382" t="str">
            <v>TOTAL</v>
          </cell>
          <cell r="D382" t="str">
            <v>NPROG</v>
          </cell>
          <cell r="E382" t="str">
            <v>PROG</v>
          </cell>
          <cell r="F382" t="str">
            <v>SUBT INT</v>
          </cell>
          <cell r="G382" t="str">
            <v>SUBT EXT</v>
          </cell>
          <cell r="H382" t="str">
            <v>Padrão Mensal = 8,1</v>
          </cell>
          <cell r="I382" t="str">
            <v>Padrão Trimestral = 16,2</v>
          </cell>
          <cell r="J382" t="str">
            <v>Padrão Anual = 27</v>
          </cell>
        </row>
        <row r="383">
          <cell r="B383">
            <v>47768</v>
          </cell>
          <cell r="C383">
            <v>0.90539999999999998</v>
          </cell>
          <cell r="D383">
            <v>0.69310000000000005</v>
          </cell>
          <cell r="E383">
            <v>5.8299999999999998E-2</v>
          </cell>
          <cell r="F383">
            <v>0.154</v>
          </cell>
          <cell r="G383">
            <v>0</v>
          </cell>
          <cell r="H383">
            <v>8.1</v>
          </cell>
          <cell r="I383">
            <v>16.2</v>
          </cell>
          <cell r="J383">
            <v>27</v>
          </cell>
        </row>
        <row r="384">
          <cell r="B384">
            <v>47646</v>
          </cell>
          <cell r="C384">
            <v>0.57110000000000005</v>
          </cell>
          <cell r="D384">
            <v>0.50139999999999996</v>
          </cell>
          <cell r="E384">
            <v>6.9800000000000001E-2</v>
          </cell>
          <cell r="F384">
            <v>0</v>
          </cell>
          <cell r="G384">
            <v>0</v>
          </cell>
          <cell r="H384">
            <v>8.1</v>
          </cell>
          <cell r="I384">
            <v>16.2</v>
          </cell>
          <cell r="J384">
            <v>27</v>
          </cell>
        </row>
        <row r="385">
          <cell r="B385">
            <v>47454</v>
          </cell>
          <cell r="C385">
            <v>1.8368</v>
          </cell>
          <cell r="D385">
            <v>1.7727999999999999</v>
          </cell>
          <cell r="E385">
            <v>5.3900000000000003E-2</v>
          </cell>
          <cell r="F385">
            <v>1.01E-2</v>
          </cell>
          <cell r="G385">
            <v>0</v>
          </cell>
          <cell r="H385">
            <v>8.1</v>
          </cell>
          <cell r="I385">
            <v>16.2</v>
          </cell>
          <cell r="J385">
            <v>27</v>
          </cell>
        </row>
        <row r="386">
          <cell r="B386">
            <v>47623</v>
          </cell>
          <cell r="C386">
            <v>3.3098000000000001</v>
          </cell>
          <cell r="D386">
            <v>2.9634</v>
          </cell>
          <cell r="E386">
            <v>0.182</v>
          </cell>
          <cell r="F386">
            <v>0.16450000000000001</v>
          </cell>
          <cell r="G386">
            <v>0</v>
          </cell>
          <cell r="H386">
            <v>8.1</v>
          </cell>
          <cell r="I386">
            <v>16.2</v>
          </cell>
          <cell r="J386">
            <v>27</v>
          </cell>
        </row>
        <row r="387">
          <cell r="B387">
            <v>47453</v>
          </cell>
          <cell r="C387">
            <v>0.74180000000000001</v>
          </cell>
          <cell r="D387">
            <v>0.60880000000000001</v>
          </cell>
          <cell r="E387">
            <v>0.13300000000000001</v>
          </cell>
          <cell r="F387">
            <v>0</v>
          </cell>
          <cell r="G387">
            <v>0</v>
          </cell>
          <cell r="H387">
            <v>8.1</v>
          </cell>
          <cell r="I387">
            <v>16.2</v>
          </cell>
          <cell r="J387">
            <v>27</v>
          </cell>
        </row>
        <row r="388">
          <cell r="B388">
            <v>47453</v>
          </cell>
          <cell r="C388">
            <v>0.85640000000000005</v>
          </cell>
          <cell r="D388">
            <v>0.66220000000000001</v>
          </cell>
          <cell r="E388">
            <v>0.19420000000000001</v>
          </cell>
          <cell r="F388">
            <v>0</v>
          </cell>
          <cell r="G388">
            <v>0</v>
          </cell>
          <cell r="H388">
            <v>8.1</v>
          </cell>
          <cell r="I388">
            <v>16.2</v>
          </cell>
          <cell r="J388">
            <v>27</v>
          </cell>
        </row>
        <row r="389">
          <cell r="B389">
            <v>47453</v>
          </cell>
          <cell r="C389">
            <v>0.91279999999999994</v>
          </cell>
          <cell r="D389">
            <v>0.90469999999999995</v>
          </cell>
          <cell r="E389">
            <v>8.0999999999999996E-3</v>
          </cell>
          <cell r="F389">
            <v>0</v>
          </cell>
          <cell r="G389">
            <v>0</v>
          </cell>
          <cell r="H389">
            <v>8.1</v>
          </cell>
          <cell r="I389">
            <v>16.2</v>
          </cell>
          <cell r="J389">
            <v>27</v>
          </cell>
        </row>
        <row r="390">
          <cell r="B390">
            <v>47453</v>
          </cell>
          <cell r="C390">
            <v>2.5110000000000001</v>
          </cell>
          <cell r="D390">
            <v>2.1757</v>
          </cell>
          <cell r="E390">
            <v>0.33529999999999999</v>
          </cell>
          <cell r="F390">
            <v>0</v>
          </cell>
          <cell r="G390">
            <v>0</v>
          </cell>
          <cell r="H390">
            <v>8.1</v>
          </cell>
          <cell r="I390">
            <v>16.2</v>
          </cell>
          <cell r="J390">
            <v>27</v>
          </cell>
        </row>
        <row r="391">
          <cell r="B391">
            <v>47498</v>
          </cell>
          <cell r="C391">
            <v>1.6073999999999999</v>
          </cell>
          <cell r="D391">
            <v>1.5779000000000001</v>
          </cell>
          <cell r="E391">
            <v>2.9499999999999998E-2</v>
          </cell>
          <cell r="F391">
            <v>0</v>
          </cell>
          <cell r="G391">
            <v>0</v>
          </cell>
          <cell r="H391">
            <v>8.1</v>
          </cell>
          <cell r="I391">
            <v>16.2</v>
          </cell>
          <cell r="J391">
            <v>27</v>
          </cell>
        </row>
        <row r="392">
          <cell r="B392">
            <v>47492</v>
          </cell>
          <cell r="C392">
            <v>0.40410000000000001</v>
          </cell>
          <cell r="D392">
            <v>0.32500000000000001</v>
          </cell>
          <cell r="E392">
            <v>2.5899999999999999E-2</v>
          </cell>
          <cell r="F392">
            <v>3.2000000000000002E-3</v>
          </cell>
          <cell r="G392">
            <v>0.05</v>
          </cell>
          <cell r="H392">
            <v>8.1</v>
          </cell>
          <cell r="I392">
            <v>16.2</v>
          </cell>
          <cell r="J392">
            <v>27</v>
          </cell>
        </row>
        <row r="393">
          <cell r="B393">
            <v>47492</v>
          </cell>
          <cell r="C393">
            <v>1.4452</v>
          </cell>
          <cell r="D393">
            <v>1.4005000000000001</v>
          </cell>
          <cell r="E393">
            <v>4.4699999999999997E-2</v>
          </cell>
          <cell r="F393">
            <v>0</v>
          </cell>
          <cell r="G393">
            <v>0</v>
          </cell>
          <cell r="H393">
            <v>8.1</v>
          </cell>
          <cell r="I393">
            <v>16.2</v>
          </cell>
          <cell r="J393">
            <v>27</v>
          </cell>
        </row>
        <row r="394">
          <cell r="B394">
            <v>47494</v>
          </cell>
          <cell r="C394">
            <v>3.4567999999999999</v>
          </cell>
          <cell r="D394">
            <v>3.3035000000000001</v>
          </cell>
          <cell r="E394">
            <v>0.10009999999999999</v>
          </cell>
          <cell r="F394">
            <v>3.2000000000000002E-3</v>
          </cell>
          <cell r="G394">
            <v>0.05</v>
          </cell>
          <cell r="H394">
            <v>8.1</v>
          </cell>
          <cell r="I394">
            <v>16.2</v>
          </cell>
          <cell r="J394">
            <v>27</v>
          </cell>
        </row>
        <row r="395">
          <cell r="B395">
            <v>47500</v>
          </cell>
          <cell r="C395">
            <v>1.0472999999999999</v>
          </cell>
          <cell r="D395">
            <v>0.71579999999999999</v>
          </cell>
          <cell r="E395">
            <v>9.8199999999999996E-2</v>
          </cell>
          <cell r="F395">
            <v>0</v>
          </cell>
          <cell r="G395">
            <v>0.23330000000000001</v>
          </cell>
          <cell r="H395">
            <v>8.1</v>
          </cell>
          <cell r="I395">
            <v>16.2</v>
          </cell>
          <cell r="J395">
            <v>27</v>
          </cell>
        </row>
        <row r="396">
          <cell r="B396">
            <v>47566</v>
          </cell>
          <cell r="C396">
            <v>1.6408</v>
          </cell>
          <cell r="D396">
            <v>1.5508999999999999</v>
          </cell>
          <cell r="E396">
            <v>8.8800000000000004E-2</v>
          </cell>
          <cell r="F396">
            <v>1.1000000000000001E-3</v>
          </cell>
          <cell r="G396">
            <v>0</v>
          </cell>
          <cell r="H396">
            <v>8.1</v>
          </cell>
          <cell r="I396">
            <v>16.2</v>
          </cell>
          <cell r="J396">
            <v>27</v>
          </cell>
        </row>
        <row r="397">
          <cell r="B397">
            <v>47567</v>
          </cell>
          <cell r="C397">
            <v>2.0632000000000001</v>
          </cell>
          <cell r="D397">
            <v>1.9724999999999999</v>
          </cell>
          <cell r="E397">
            <v>3.7600000000000001E-2</v>
          </cell>
          <cell r="F397">
            <v>5.3100000000000001E-2</v>
          </cell>
          <cell r="G397">
            <v>0</v>
          </cell>
          <cell r="H397">
            <v>8.1</v>
          </cell>
          <cell r="I397">
            <v>16.2</v>
          </cell>
          <cell r="J397">
            <v>27</v>
          </cell>
        </row>
        <row r="398">
          <cell r="B398">
            <v>47544</v>
          </cell>
          <cell r="C398">
            <v>4.7521000000000004</v>
          </cell>
          <cell r="D398">
            <v>4.2401999999999997</v>
          </cell>
          <cell r="E398">
            <v>0.22459999999999999</v>
          </cell>
          <cell r="F398">
            <v>5.4199999999999998E-2</v>
          </cell>
          <cell r="G398">
            <v>0.2331</v>
          </cell>
          <cell r="I398">
            <v>16.2</v>
          </cell>
          <cell r="J398">
            <v>27</v>
          </cell>
        </row>
        <row r="399">
          <cell r="B399">
            <v>47529</v>
          </cell>
          <cell r="C399">
            <v>14.0311</v>
          </cell>
          <cell r="D399">
            <v>12.683999999999999</v>
          </cell>
          <cell r="E399">
            <v>0.84179999999999999</v>
          </cell>
          <cell r="F399">
            <v>0.2223</v>
          </cell>
          <cell r="G399">
            <v>0.28310000000000002</v>
          </cell>
          <cell r="J399">
            <v>27</v>
          </cell>
        </row>
        <row r="401">
          <cell r="B401" t="str">
            <v>Evolução DEC Conjunto Itaquera - Iguatemi</v>
          </cell>
        </row>
        <row r="402">
          <cell r="B402" t="str">
            <v>CONSUM</v>
          </cell>
          <cell r="C402" t="str">
            <v>TOTAL</v>
          </cell>
          <cell r="D402" t="str">
            <v>NPROG</v>
          </cell>
          <cell r="E402" t="str">
            <v>PROG</v>
          </cell>
          <cell r="F402" t="str">
            <v>SUBT INT</v>
          </cell>
          <cell r="G402" t="str">
            <v>SUBT EXT</v>
          </cell>
          <cell r="H402" t="str">
            <v>Padrão Mensal = 4,8</v>
          </cell>
          <cell r="I402" t="str">
            <v>Padrão Trimestral = 9,6</v>
          </cell>
          <cell r="J402" t="str">
            <v>Padrão Anual = 16</v>
          </cell>
        </row>
        <row r="403">
          <cell r="B403">
            <v>242274</v>
          </cell>
          <cell r="C403">
            <v>0.9839</v>
          </cell>
          <cell r="D403">
            <v>0.64229999999999998</v>
          </cell>
          <cell r="E403">
            <v>0.34160000000000001</v>
          </cell>
          <cell r="F403">
            <v>0</v>
          </cell>
          <cell r="G403">
            <v>0</v>
          </cell>
          <cell r="H403">
            <v>4.8</v>
          </cell>
          <cell r="I403">
            <v>9.6</v>
          </cell>
          <cell r="J403">
            <v>16</v>
          </cell>
        </row>
        <row r="404">
          <cell r="B404">
            <v>242262</v>
          </cell>
          <cell r="C404">
            <v>0.56699999999999995</v>
          </cell>
          <cell r="D404">
            <v>0.44500000000000001</v>
          </cell>
          <cell r="E404">
            <v>0.122</v>
          </cell>
          <cell r="F404">
            <v>0</v>
          </cell>
          <cell r="G404">
            <v>0</v>
          </cell>
          <cell r="H404">
            <v>4.8</v>
          </cell>
          <cell r="I404">
            <v>9.6</v>
          </cell>
          <cell r="J404">
            <v>16</v>
          </cell>
        </row>
        <row r="405">
          <cell r="B405">
            <v>242250</v>
          </cell>
          <cell r="C405">
            <v>1.1406000000000001</v>
          </cell>
          <cell r="D405">
            <v>1.0868</v>
          </cell>
          <cell r="E405">
            <v>5.3800000000000001E-2</v>
          </cell>
          <cell r="F405">
            <v>0</v>
          </cell>
          <cell r="G405">
            <v>0</v>
          </cell>
          <cell r="H405">
            <v>4.8</v>
          </cell>
          <cell r="I405">
            <v>9.6</v>
          </cell>
          <cell r="J405">
            <v>16</v>
          </cell>
        </row>
        <row r="406">
          <cell r="B406">
            <v>242262</v>
          </cell>
          <cell r="C406">
            <v>2.6915</v>
          </cell>
          <cell r="D406">
            <v>2.1741000000000001</v>
          </cell>
          <cell r="E406">
            <v>0.51739999999999997</v>
          </cell>
          <cell r="F406">
            <v>0</v>
          </cell>
          <cell r="G406">
            <v>0</v>
          </cell>
          <cell r="H406">
            <v>4.8</v>
          </cell>
          <cell r="I406">
            <v>9.6</v>
          </cell>
          <cell r="J406">
            <v>16</v>
          </cell>
        </row>
        <row r="407">
          <cell r="B407">
            <v>242231</v>
          </cell>
          <cell r="C407">
            <v>0.53869999999999996</v>
          </cell>
          <cell r="D407">
            <v>0.498</v>
          </cell>
          <cell r="E407">
            <v>3.4599999999999999E-2</v>
          </cell>
          <cell r="F407">
            <v>6.1000000000000004E-3</v>
          </cell>
          <cell r="G407">
            <v>0</v>
          </cell>
          <cell r="H407">
            <v>4.8</v>
          </cell>
          <cell r="I407">
            <v>9.6</v>
          </cell>
          <cell r="J407">
            <v>16</v>
          </cell>
        </row>
        <row r="408">
          <cell r="B408">
            <v>242224</v>
          </cell>
          <cell r="C408">
            <v>0.85860000000000003</v>
          </cell>
          <cell r="D408">
            <v>0.78690000000000004</v>
          </cell>
          <cell r="E408">
            <v>7.17E-2</v>
          </cell>
          <cell r="F408">
            <v>0</v>
          </cell>
          <cell r="G408">
            <v>0</v>
          </cell>
          <cell r="H408">
            <v>4.8</v>
          </cell>
          <cell r="I408">
            <v>9.6</v>
          </cell>
          <cell r="J408">
            <v>16</v>
          </cell>
        </row>
        <row r="409">
          <cell r="B409">
            <v>242224</v>
          </cell>
          <cell r="C409">
            <v>0.94879999999999998</v>
          </cell>
          <cell r="D409">
            <v>0.70879999999999999</v>
          </cell>
          <cell r="E409">
            <v>0.22259999999999999</v>
          </cell>
          <cell r="F409">
            <v>1.7399999999999999E-2</v>
          </cell>
          <cell r="G409">
            <v>0</v>
          </cell>
          <cell r="H409">
            <v>4.8</v>
          </cell>
          <cell r="I409">
            <v>9.6</v>
          </cell>
          <cell r="J409">
            <v>16</v>
          </cell>
        </row>
        <row r="410">
          <cell r="B410">
            <v>242226</v>
          </cell>
          <cell r="C410">
            <v>2.3460999999999999</v>
          </cell>
          <cell r="D410">
            <v>1.9937</v>
          </cell>
          <cell r="E410">
            <v>0.32890000000000003</v>
          </cell>
          <cell r="F410">
            <v>2.35E-2</v>
          </cell>
          <cell r="G410">
            <v>0</v>
          </cell>
          <cell r="H410">
            <v>4.8</v>
          </cell>
          <cell r="I410">
            <v>9.6</v>
          </cell>
          <cell r="J410">
            <v>16</v>
          </cell>
        </row>
        <row r="411">
          <cell r="B411">
            <v>242168</v>
          </cell>
          <cell r="C411">
            <v>1.2185999999999999</v>
          </cell>
          <cell r="D411">
            <v>1.0905</v>
          </cell>
          <cell r="E411">
            <v>6.4799999999999996E-2</v>
          </cell>
          <cell r="F411">
            <v>6.3399999999999998E-2</v>
          </cell>
          <cell r="G411">
            <v>0</v>
          </cell>
          <cell r="H411">
            <v>4.8</v>
          </cell>
          <cell r="I411">
            <v>9.6</v>
          </cell>
          <cell r="J411">
            <v>16</v>
          </cell>
        </row>
        <row r="412">
          <cell r="B412">
            <v>242124</v>
          </cell>
          <cell r="C412">
            <v>1.3204</v>
          </cell>
          <cell r="D412">
            <v>1.0159</v>
          </cell>
          <cell r="E412">
            <v>0.30449999999999999</v>
          </cell>
          <cell r="F412">
            <v>0</v>
          </cell>
          <cell r="G412">
            <v>0</v>
          </cell>
          <cell r="H412">
            <v>4.8</v>
          </cell>
          <cell r="I412">
            <v>9.6</v>
          </cell>
          <cell r="J412">
            <v>16</v>
          </cell>
        </row>
        <row r="413">
          <cell r="B413">
            <v>242028</v>
          </cell>
          <cell r="C413">
            <v>0.59160000000000001</v>
          </cell>
          <cell r="D413">
            <v>0.45889999999999997</v>
          </cell>
          <cell r="E413">
            <v>0.13270000000000001</v>
          </cell>
          <cell r="F413">
            <v>0</v>
          </cell>
          <cell r="G413">
            <v>0</v>
          </cell>
          <cell r="H413">
            <v>4.8</v>
          </cell>
          <cell r="I413">
            <v>9.6</v>
          </cell>
          <cell r="J413">
            <v>16</v>
          </cell>
        </row>
        <row r="414">
          <cell r="B414">
            <v>242107</v>
          </cell>
          <cell r="C414">
            <v>3.1307999999999998</v>
          </cell>
          <cell r="D414">
            <v>2.5655000000000001</v>
          </cell>
          <cell r="E414">
            <v>0.502</v>
          </cell>
          <cell r="F414">
            <v>6.3399999999999998E-2</v>
          </cell>
          <cell r="G414">
            <v>0</v>
          </cell>
          <cell r="H414">
            <v>4.8</v>
          </cell>
          <cell r="I414">
            <v>9.6</v>
          </cell>
          <cell r="J414">
            <v>16</v>
          </cell>
        </row>
        <row r="415">
          <cell r="B415">
            <v>242028</v>
          </cell>
          <cell r="C415">
            <v>0.45650000000000002</v>
          </cell>
          <cell r="D415">
            <v>0.2893</v>
          </cell>
          <cell r="E415">
            <v>0.1671</v>
          </cell>
          <cell r="F415">
            <v>0</v>
          </cell>
          <cell r="G415">
            <v>0</v>
          </cell>
          <cell r="H415">
            <v>4.8</v>
          </cell>
          <cell r="I415">
            <v>9.6</v>
          </cell>
          <cell r="J415">
            <v>16</v>
          </cell>
        </row>
        <row r="416">
          <cell r="B416">
            <v>244205</v>
          </cell>
          <cell r="C416">
            <v>1.1580999999999999</v>
          </cell>
          <cell r="D416">
            <v>0.91049999999999998</v>
          </cell>
          <cell r="E416">
            <v>0.1444</v>
          </cell>
          <cell r="F416">
            <v>0.1032</v>
          </cell>
          <cell r="G416">
            <v>0</v>
          </cell>
          <cell r="H416">
            <v>4.8</v>
          </cell>
          <cell r="I416">
            <v>9.6</v>
          </cell>
          <cell r="J416">
            <v>16</v>
          </cell>
        </row>
        <row r="417">
          <cell r="B417">
            <v>244138</v>
          </cell>
          <cell r="C417">
            <v>2.5566</v>
          </cell>
          <cell r="D417">
            <v>2.0625</v>
          </cell>
          <cell r="E417">
            <v>0.37159999999999999</v>
          </cell>
          <cell r="F417">
            <v>8.3799999999999999E-2</v>
          </cell>
          <cell r="G417">
            <v>3.8699999999999998E-2</v>
          </cell>
          <cell r="H417">
            <v>4.8</v>
          </cell>
          <cell r="I417">
            <v>9.6</v>
          </cell>
          <cell r="J417">
            <v>16</v>
          </cell>
        </row>
        <row r="418">
          <cell r="B418">
            <v>243457</v>
          </cell>
          <cell r="C418">
            <v>4.1791999999999998</v>
          </cell>
          <cell r="D418">
            <v>3.2692000000000001</v>
          </cell>
          <cell r="E418">
            <v>0.68359999999999999</v>
          </cell>
          <cell r="F418">
            <v>0.18759999999999999</v>
          </cell>
          <cell r="G418">
            <v>3.8800000000000001E-2</v>
          </cell>
          <cell r="I418">
            <v>9.6</v>
          </cell>
          <cell r="J418">
            <v>16</v>
          </cell>
        </row>
        <row r="419">
          <cell r="B419">
            <v>242513</v>
          </cell>
          <cell r="C419">
            <v>12.3531</v>
          </cell>
          <cell r="D419">
            <v>10.0063</v>
          </cell>
          <cell r="E419">
            <v>2.0327999999999999</v>
          </cell>
          <cell r="F419">
            <v>0.27510000000000001</v>
          </cell>
          <cell r="G419">
            <v>3.9E-2</v>
          </cell>
          <cell r="J419">
            <v>16</v>
          </cell>
        </row>
        <row r="421">
          <cell r="B421" t="str">
            <v>Evolução DEC Conjunto Jabaquara</v>
          </cell>
        </row>
        <row r="422">
          <cell r="B422" t="str">
            <v>CONSUM</v>
          </cell>
          <cell r="C422" t="str">
            <v>TOTAL</v>
          </cell>
          <cell r="D422" t="str">
            <v>NPROG</v>
          </cell>
          <cell r="E422" t="str">
            <v>PROG</v>
          </cell>
          <cell r="F422" t="str">
            <v>SUBT INT</v>
          </cell>
          <cell r="G422" t="str">
            <v>SUBT EXT</v>
          </cell>
          <cell r="H422" t="str">
            <v>Padrão Mensal = 2,7</v>
          </cell>
          <cell r="I422" t="str">
            <v>Padrão Trimestral = 5,4</v>
          </cell>
          <cell r="J422" t="str">
            <v>Padrão Anual = 9</v>
          </cell>
        </row>
        <row r="423">
          <cell r="B423">
            <v>121396</v>
          </cell>
          <cell r="C423">
            <v>0.52900000000000003</v>
          </cell>
          <cell r="D423">
            <v>0.51480000000000004</v>
          </cell>
          <cell r="E423">
            <v>5.0000000000000001E-3</v>
          </cell>
          <cell r="F423">
            <v>9.1999999999999998E-3</v>
          </cell>
          <cell r="G423">
            <v>0</v>
          </cell>
          <cell r="H423">
            <v>2.7</v>
          </cell>
          <cell r="I423">
            <v>5.4</v>
          </cell>
          <cell r="J423">
            <v>9</v>
          </cell>
        </row>
        <row r="424">
          <cell r="B424">
            <v>121366</v>
          </cell>
          <cell r="C424">
            <v>0.57540000000000002</v>
          </cell>
          <cell r="D424">
            <v>0.55379999999999996</v>
          </cell>
          <cell r="E424">
            <v>9.2999999999999992E-3</v>
          </cell>
          <cell r="F424">
            <v>1.23E-2</v>
          </cell>
          <cell r="G424">
            <v>0</v>
          </cell>
          <cell r="H424">
            <v>2.7</v>
          </cell>
          <cell r="I424">
            <v>5.4</v>
          </cell>
          <cell r="J424">
            <v>9</v>
          </cell>
        </row>
        <row r="425">
          <cell r="B425">
            <v>121378</v>
          </cell>
          <cell r="C425">
            <v>0.3463</v>
          </cell>
          <cell r="D425">
            <v>0.32929999999999998</v>
          </cell>
          <cell r="E425">
            <v>1.7000000000000001E-2</v>
          </cell>
          <cell r="F425">
            <v>0</v>
          </cell>
          <cell r="G425">
            <v>0</v>
          </cell>
          <cell r="H425">
            <v>2.7</v>
          </cell>
          <cell r="I425">
            <v>5.4</v>
          </cell>
          <cell r="J425">
            <v>9</v>
          </cell>
        </row>
        <row r="426">
          <cell r="B426">
            <v>121380</v>
          </cell>
          <cell r="C426">
            <v>1.4507000000000001</v>
          </cell>
          <cell r="D426">
            <v>1.3978999999999999</v>
          </cell>
          <cell r="E426">
            <v>3.1300000000000001E-2</v>
          </cell>
          <cell r="F426">
            <v>2.1499999999999998E-2</v>
          </cell>
          <cell r="G426">
            <v>0</v>
          </cell>
          <cell r="H426">
            <v>2.7</v>
          </cell>
          <cell r="I426">
            <v>5.4</v>
          </cell>
          <cell r="J426">
            <v>9</v>
          </cell>
        </row>
        <row r="427">
          <cell r="B427">
            <v>121411</v>
          </cell>
          <cell r="C427">
            <v>0.16600000000000001</v>
          </cell>
          <cell r="D427">
            <v>0.156</v>
          </cell>
          <cell r="E427">
            <v>9.9000000000000008E-3</v>
          </cell>
          <cell r="F427">
            <v>0</v>
          </cell>
          <cell r="G427">
            <v>0</v>
          </cell>
          <cell r="H427">
            <v>2.7</v>
          </cell>
          <cell r="I427">
            <v>5.4</v>
          </cell>
          <cell r="J427">
            <v>9</v>
          </cell>
        </row>
        <row r="428">
          <cell r="B428">
            <v>121405</v>
          </cell>
          <cell r="C428">
            <v>0.36870000000000003</v>
          </cell>
          <cell r="D428">
            <v>0.32</v>
          </cell>
          <cell r="E428">
            <v>4.8800000000000003E-2</v>
          </cell>
          <cell r="F428">
            <v>0</v>
          </cell>
          <cell r="G428">
            <v>0</v>
          </cell>
          <cell r="H428">
            <v>2.7</v>
          </cell>
          <cell r="I428">
            <v>5.4</v>
          </cell>
          <cell r="J428">
            <v>9</v>
          </cell>
        </row>
        <row r="429">
          <cell r="B429">
            <v>121405</v>
          </cell>
          <cell r="C429">
            <v>0.3049</v>
          </cell>
          <cell r="D429">
            <v>0.2487</v>
          </cell>
          <cell r="E429">
            <v>3.4000000000000002E-2</v>
          </cell>
          <cell r="F429">
            <v>2.2200000000000001E-2</v>
          </cell>
          <cell r="G429">
            <v>0</v>
          </cell>
          <cell r="H429">
            <v>2.7</v>
          </cell>
          <cell r="I429">
            <v>5.4</v>
          </cell>
          <cell r="J429">
            <v>9</v>
          </cell>
        </row>
        <row r="430">
          <cell r="B430">
            <v>121407</v>
          </cell>
          <cell r="C430">
            <v>0.83960000000000001</v>
          </cell>
          <cell r="D430">
            <v>0.72470000000000001</v>
          </cell>
          <cell r="E430">
            <v>9.2700000000000005E-2</v>
          </cell>
          <cell r="F430">
            <v>2.2200000000000001E-2</v>
          </cell>
          <cell r="G430">
            <v>0</v>
          </cell>
          <cell r="H430">
            <v>2.7</v>
          </cell>
          <cell r="I430">
            <v>5.4</v>
          </cell>
          <cell r="J430">
            <v>9</v>
          </cell>
        </row>
        <row r="431">
          <cell r="B431">
            <v>121242</v>
          </cell>
          <cell r="C431">
            <v>0.36380000000000001</v>
          </cell>
          <cell r="D431">
            <v>0.33019999999999999</v>
          </cell>
          <cell r="E431">
            <v>1.9699999999999999E-2</v>
          </cell>
          <cell r="F431">
            <v>1.3899999999999999E-2</v>
          </cell>
          <cell r="G431">
            <v>0</v>
          </cell>
          <cell r="H431">
            <v>2.7</v>
          </cell>
          <cell r="I431">
            <v>5.4</v>
          </cell>
          <cell r="J431">
            <v>9</v>
          </cell>
        </row>
        <row r="432">
          <cell r="B432">
            <v>121163</v>
          </cell>
          <cell r="C432">
            <v>0.44619999999999999</v>
          </cell>
          <cell r="D432">
            <v>0.40410000000000001</v>
          </cell>
          <cell r="E432">
            <v>4.2099999999999999E-2</v>
          </cell>
          <cell r="F432">
            <v>0</v>
          </cell>
          <cell r="G432">
            <v>0</v>
          </cell>
          <cell r="H432">
            <v>2.7</v>
          </cell>
          <cell r="I432">
            <v>5.4</v>
          </cell>
          <cell r="J432">
            <v>9</v>
          </cell>
        </row>
        <row r="433">
          <cell r="B433">
            <v>121159</v>
          </cell>
          <cell r="C433">
            <v>0.39800000000000002</v>
          </cell>
          <cell r="D433">
            <v>0.36980000000000002</v>
          </cell>
          <cell r="E433">
            <v>2.8199999999999999E-2</v>
          </cell>
          <cell r="F433">
            <v>0</v>
          </cell>
          <cell r="G433">
            <v>0</v>
          </cell>
          <cell r="H433">
            <v>2.7</v>
          </cell>
          <cell r="I433">
            <v>5.4</v>
          </cell>
          <cell r="J433">
            <v>9</v>
          </cell>
        </row>
        <row r="434">
          <cell r="B434">
            <v>121188</v>
          </cell>
          <cell r="C434">
            <v>1.208</v>
          </cell>
          <cell r="D434">
            <v>1.1041000000000001</v>
          </cell>
          <cell r="E434">
            <v>0.09</v>
          </cell>
          <cell r="F434">
            <v>1.3899999999999999E-2</v>
          </cell>
          <cell r="G434">
            <v>0</v>
          </cell>
          <cell r="H434">
            <v>2.7</v>
          </cell>
          <cell r="I434">
            <v>5.4</v>
          </cell>
          <cell r="J434">
            <v>9</v>
          </cell>
        </row>
        <row r="435">
          <cell r="B435">
            <v>121142</v>
          </cell>
          <cell r="C435">
            <v>0.158</v>
          </cell>
          <cell r="D435">
            <v>0.12720000000000001</v>
          </cell>
          <cell r="E435">
            <v>3.09E-2</v>
          </cell>
          <cell r="F435">
            <v>0</v>
          </cell>
          <cell r="G435">
            <v>0</v>
          </cell>
          <cell r="H435">
            <v>2.7</v>
          </cell>
          <cell r="I435">
            <v>5.4</v>
          </cell>
          <cell r="J435">
            <v>9</v>
          </cell>
        </row>
        <row r="436">
          <cell r="B436">
            <v>121072</v>
          </cell>
          <cell r="C436">
            <v>0.45179999999999998</v>
          </cell>
          <cell r="D436">
            <v>0.40039999999999998</v>
          </cell>
          <cell r="E436">
            <v>5.1400000000000001E-2</v>
          </cell>
          <cell r="F436">
            <v>0</v>
          </cell>
          <cell r="G436">
            <v>0</v>
          </cell>
          <cell r="H436">
            <v>2.7</v>
          </cell>
          <cell r="I436">
            <v>5.4</v>
          </cell>
          <cell r="J436">
            <v>9</v>
          </cell>
        </row>
        <row r="437">
          <cell r="B437">
            <v>121053</v>
          </cell>
          <cell r="C437">
            <v>0.50380000000000003</v>
          </cell>
          <cell r="D437">
            <v>0.34510000000000002</v>
          </cell>
          <cell r="E437">
            <v>0.15870000000000001</v>
          </cell>
          <cell r="F437">
            <v>0</v>
          </cell>
          <cell r="G437">
            <v>0</v>
          </cell>
          <cell r="H437">
            <v>2.7</v>
          </cell>
          <cell r="I437">
            <v>5.4</v>
          </cell>
          <cell r="J437">
            <v>9</v>
          </cell>
        </row>
        <row r="438">
          <cell r="B438">
            <v>121089</v>
          </cell>
          <cell r="C438">
            <v>1.1134999999999999</v>
          </cell>
          <cell r="D438">
            <v>0.87260000000000004</v>
          </cell>
          <cell r="E438">
            <v>0.24099999999999999</v>
          </cell>
          <cell r="F438">
            <v>0</v>
          </cell>
          <cell r="G438">
            <v>0</v>
          </cell>
          <cell r="I438">
            <v>5.4</v>
          </cell>
          <cell r="J438">
            <v>9</v>
          </cell>
        </row>
        <row r="439">
          <cell r="B439">
            <v>121266</v>
          </cell>
          <cell r="C439">
            <v>4.6116999999999999</v>
          </cell>
          <cell r="D439">
            <v>4.0994000000000002</v>
          </cell>
          <cell r="E439">
            <v>0.45469999999999999</v>
          </cell>
          <cell r="F439">
            <v>5.7599999999999998E-2</v>
          </cell>
          <cell r="G439">
            <v>0</v>
          </cell>
          <cell r="J439">
            <v>9</v>
          </cell>
        </row>
        <row r="441">
          <cell r="B441" t="str">
            <v>Evolução DEC Conjunto Jaçanã</v>
          </cell>
        </row>
        <row r="442">
          <cell r="B442" t="str">
            <v>CONSUM</v>
          </cell>
          <cell r="C442" t="str">
            <v>TOTAL</v>
          </cell>
          <cell r="D442" t="str">
            <v>NPROG</v>
          </cell>
          <cell r="E442" t="str">
            <v>PROG</v>
          </cell>
          <cell r="F442" t="str">
            <v>SUBT INT</v>
          </cell>
          <cell r="G442" t="str">
            <v>SUBT EXT</v>
          </cell>
          <cell r="H442" t="str">
            <v>Padrão Mensal = 4,8</v>
          </cell>
          <cell r="I442" t="str">
            <v>Padrão Trimestral = 9,6</v>
          </cell>
          <cell r="J442" t="str">
            <v>Padrão Anual = 16</v>
          </cell>
        </row>
        <row r="443">
          <cell r="B443">
            <v>72597</v>
          </cell>
          <cell r="C443">
            <v>0.89849999999999997</v>
          </cell>
          <cell r="D443">
            <v>0.81399999999999995</v>
          </cell>
          <cell r="E443">
            <v>6.3600000000000004E-2</v>
          </cell>
          <cell r="F443">
            <v>2.0899999999999998E-2</v>
          </cell>
          <cell r="G443">
            <v>0</v>
          </cell>
          <cell r="H443">
            <v>4.8</v>
          </cell>
          <cell r="I443">
            <v>9.6</v>
          </cell>
          <cell r="J443">
            <v>16</v>
          </cell>
        </row>
        <row r="444">
          <cell r="B444">
            <v>72597</v>
          </cell>
          <cell r="C444">
            <v>0.70679999999999998</v>
          </cell>
          <cell r="D444">
            <v>0.61240000000000006</v>
          </cell>
          <cell r="E444">
            <v>9.4399999999999998E-2</v>
          </cell>
          <cell r="F444">
            <v>0</v>
          </cell>
          <cell r="G444">
            <v>0</v>
          </cell>
          <cell r="H444">
            <v>4.8</v>
          </cell>
          <cell r="I444">
            <v>9.6</v>
          </cell>
          <cell r="J444">
            <v>16</v>
          </cell>
        </row>
        <row r="445">
          <cell r="B445">
            <v>72582</v>
          </cell>
          <cell r="C445">
            <v>0.62370000000000003</v>
          </cell>
          <cell r="D445">
            <v>0.59909999999999997</v>
          </cell>
          <cell r="E445">
            <v>2.46E-2</v>
          </cell>
          <cell r="F445">
            <v>0</v>
          </cell>
          <cell r="G445">
            <v>0</v>
          </cell>
          <cell r="H445">
            <v>4.8</v>
          </cell>
          <cell r="I445">
            <v>9.6</v>
          </cell>
          <cell r="J445">
            <v>16</v>
          </cell>
        </row>
        <row r="446">
          <cell r="B446">
            <v>72592</v>
          </cell>
          <cell r="C446">
            <v>2.2290000000000001</v>
          </cell>
          <cell r="D446">
            <v>2.0255000000000001</v>
          </cell>
          <cell r="E446">
            <v>0.18260000000000001</v>
          </cell>
          <cell r="F446">
            <v>2.0899999999999998E-2</v>
          </cell>
          <cell r="G446">
            <v>0</v>
          </cell>
          <cell r="H446">
            <v>4.8</v>
          </cell>
          <cell r="I446">
            <v>9.6</v>
          </cell>
          <cell r="J446">
            <v>16</v>
          </cell>
        </row>
        <row r="447">
          <cell r="B447">
            <v>72539</v>
          </cell>
          <cell r="C447">
            <v>0.1014</v>
          </cell>
          <cell r="D447">
            <v>6.5100000000000005E-2</v>
          </cell>
          <cell r="E447">
            <v>3.6299999999999999E-2</v>
          </cell>
          <cell r="F447">
            <v>0</v>
          </cell>
          <cell r="G447">
            <v>0</v>
          </cell>
          <cell r="H447">
            <v>4.8</v>
          </cell>
          <cell r="I447">
            <v>9.6</v>
          </cell>
          <cell r="J447">
            <v>16</v>
          </cell>
        </row>
        <row r="448">
          <cell r="B448">
            <v>72539</v>
          </cell>
          <cell r="C448">
            <v>0.32690000000000002</v>
          </cell>
          <cell r="D448">
            <v>0.2984</v>
          </cell>
          <cell r="E448">
            <v>2.8500000000000001E-2</v>
          </cell>
          <cell r="F448">
            <v>0</v>
          </cell>
          <cell r="G448">
            <v>0</v>
          </cell>
          <cell r="H448">
            <v>4.8</v>
          </cell>
          <cell r="I448">
            <v>9.6</v>
          </cell>
          <cell r="J448">
            <v>16</v>
          </cell>
        </row>
        <row r="449">
          <cell r="B449">
            <v>72539</v>
          </cell>
          <cell r="C449">
            <v>0.4531</v>
          </cell>
          <cell r="D449">
            <v>0.39679999999999999</v>
          </cell>
          <cell r="E449">
            <v>5.6300000000000003E-2</v>
          </cell>
          <cell r="F449">
            <v>0</v>
          </cell>
          <cell r="G449">
            <v>0</v>
          </cell>
          <cell r="H449">
            <v>4.8</v>
          </cell>
          <cell r="I449">
            <v>9.6</v>
          </cell>
          <cell r="J449">
            <v>16</v>
          </cell>
        </row>
        <row r="450">
          <cell r="B450">
            <v>72539</v>
          </cell>
          <cell r="C450">
            <v>0.88139999999999996</v>
          </cell>
          <cell r="D450">
            <v>0.76029999999999998</v>
          </cell>
          <cell r="E450">
            <v>0.1211</v>
          </cell>
          <cell r="F450">
            <v>0</v>
          </cell>
          <cell r="G450">
            <v>0</v>
          </cell>
          <cell r="H450">
            <v>4.8</v>
          </cell>
          <cell r="I450">
            <v>9.6</v>
          </cell>
          <cell r="J450">
            <v>16</v>
          </cell>
        </row>
        <row r="451">
          <cell r="B451">
            <v>72539</v>
          </cell>
          <cell r="C451">
            <v>0.71860000000000002</v>
          </cell>
          <cell r="D451">
            <v>0.55069999999999997</v>
          </cell>
          <cell r="E451">
            <v>0.1305</v>
          </cell>
          <cell r="F451">
            <v>3.7400000000000003E-2</v>
          </cell>
          <cell r="G451">
            <v>0</v>
          </cell>
          <cell r="H451">
            <v>4.8</v>
          </cell>
          <cell r="I451">
            <v>9.6</v>
          </cell>
          <cell r="J451">
            <v>16</v>
          </cell>
        </row>
        <row r="452">
          <cell r="B452">
            <v>72532</v>
          </cell>
          <cell r="C452">
            <v>0.22040000000000001</v>
          </cell>
          <cell r="D452">
            <v>0.1444</v>
          </cell>
          <cell r="E452">
            <v>7.5999999999999998E-2</v>
          </cell>
          <cell r="F452">
            <v>0</v>
          </cell>
          <cell r="G452">
            <v>0</v>
          </cell>
          <cell r="H452">
            <v>4.8</v>
          </cell>
          <cell r="I452">
            <v>9.6</v>
          </cell>
          <cell r="J452">
            <v>16</v>
          </cell>
        </row>
        <row r="453">
          <cell r="B453">
            <v>72530</v>
          </cell>
          <cell r="C453">
            <v>0.10009999999999999</v>
          </cell>
          <cell r="D453">
            <v>8.5400000000000004E-2</v>
          </cell>
          <cell r="E453">
            <v>1.47E-2</v>
          </cell>
          <cell r="F453">
            <v>0</v>
          </cell>
          <cell r="G453">
            <v>0</v>
          </cell>
          <cell r="H453">
            <v>4.8</v>
          </cell>
          <cell r="I453">
            <v>9.6</v>
          </cell>
          <cell r="J453">
            <v>16</v>
          </cell>
        </row>
        <row r="454">
          <cell r="B454">
            <v>72534</v>
          </cell>
          <cell r="C454">
            <v>1.0390999999999999</v>
          </cell>
          <cell r="D454">
            <v>0.78049999999999997</v>
          </cell>
          <cell r="E454">
            <v>0.22120000000000001</v>
          </cell>
          <cell r="F454">
            <v>3.7400000000000003E-2</v>
          </cell>
          <cell r="G454">
            <v>0</v>
          </cell>
          <cell r="H454">
            <v>4.8</v>
          </cell>
          <cell r="I454">
            <v>9.6</v>
          </cell>
          <cell r="J454">
            <v>16</v>
          </cell>
        </row>
        <row r="455">
          <cell r="B455">
            <v>72534</v>
          </cell>
          <cell r="C455">
            <v>0.33029999999999998</v>
          </cell>
          <cell r="D455">
            <v>0.17949999999999999</v>
          </cell>
          <cell r="E455">
            <v>0.15079999999999999</v>
          </cell>
          <cell r="F455">
            <v>0</v>
          </cell>
          <cell r="G455">
            <v>0</v>
          </cell>
          <cell r="H455">
            <v>4.8</v>
          </cell>
          <cell r="I455">
            <v>9.6</v>
          </cell>
          <cell r="J455">
            <v>16</v>
          </cell>
        </row>
        <row r="456">
          <cell r="B456">
            <v>72531</v>
          </cell>
          <cell r="C456">
            <v>0.56559999999999999</v>
          </cell>
          <cell r="D456">
            <v>0.55059999999999998</v>
          </cell>
          <cell r="E456">
            <v>1.4999999999999999E-2</v>
          </cell>
          <cell r="F456">
            <v>0</v>
          </cell>
          <cell r="G456">
            <v>0</v>
          </cell>
          <cell r="H456">
            <v>4.8</v>
          </cell>
          <cell r="I456">
            <v>9.6</v>
          </cell>
          <cell r="J456">
            <v>16</v>
          </cell>
        </row>
        <row r="457">
          <cell r="B457">
            <v>72523</v>
          </cell>
          <cell r="C457">
            <v>1.1172</v>
          </cell>
          <cell r="D457">
            <v>1.0524</v>
          </cell>
          <cell r="E457">
            <v>6.4799999999999996E-2</v>
          </cell>
          <cell r="F457">
            <v>0</v>
          </cell>
          <cell r="G457">
            <v>0</v>
          </cell>
          <cell r="H457">
            <v>4.8</v>
          </cell>
          <cell r="I457">
            <v>9.6</v>
          </cell>
          <cell r="J457">
            <v>16</v>
          </cell>
        </row>
        <row r="458">
          <cell r="B458">
            <v>72529</v>
          </cell>
          <cell r="C458">
            <v>2.0129999999999999</v>
          </cell>
          <cell r="D458">
            <v>1.7824</v>
          </cell>
          <cell r="E458">
            <v>0.2306</v>
          </cell>
          <cell r="F458">
            <v>0</v>
          </cell>
          <cell r="G458">
            <v>0</v>
          </cell>
          <cell r="I458">
            <v>9.6</v>
          </cell>
          <cell r="J458">
            <v>16</v>
          </cell>
        </row>
        <row r="459">
          <cell r="B459">
            <v>72549</v>
          </cell>
          <cell r="C459">
            <v>6.1630000000000003</v>
          </cell>
          <cell r="D459">
            <v>5.3491999999999997</v>
          </cell>
          <cell r="E459">
            <v>0.75549999999999995</v>
          </cell>
          <cell r="F459">
            <v>5.8299999999999998E-2</v>
          </cell>
          <cell r="G459">
            <v>0</v>
          </cell>
          <cell r="J459">
            <v>16</v>
          </cell>
        </row>
        <row r="461">
          <cell r="B461" t="str">
            <v>Evolução DEC Conjunto Jaguaré</v>
          </cell>
        </row>
        <row r="462">
          <cell r="B462" t="str">
            <v>CONSUM</v>
          </cell>
          <cell r="C462" t="str">
            <v>TOTAL</v>
          </cell>
          <cell r="D462" t="str">
            <v>NPROG</v>
          </cell>
          <cell r="E462" t="str">
            <v>PROG</v>
          </cell>
          <cell r="F462" t="str">
            <v>SUBT INT</v>
          </cell>
          <cell r="G462" t="str">
            <v>SUBT EXT</v>
          </cell>
          <cell r="H462" t="str">
            <v>Padrão Mensal = 4,5</v>
          </cell>
          <cell r="I462" t="str">
            <v>Padrão Trimestral = 9</v>
          </cell>
          <cell r="J462" t="str">
            <v>Padrão Anual = 15</v>
          </cell>
        </row>
        <row r="463">
          <cell r="B463">
            <v>84505</v>
          </cell>
          <cell r="C463">
            <v>0.76919999999999999</v>
          </cell>
          <cell r="D463">
            <v>0.75639999999999996</v>
          </cell>
          <cell r="E463">
            <v>1.2800000000000001E-2</v>
          </cell>
          <cell r="F463">
            <v>0</v>
          </cell>
          <cell r="G463">
            <v>0</v>
          </cell>
          <cell r="H463">
            <v>4.5</v>
          </cell>
          <cell r="I463">
            <v>9</v>
          </cell>
          <cell r="J463">
            <v>15</v>
          </cell>
        </row>
        <row r="464">
          <cell r="B464">
            <v>84470</v>
          </cell>
          <cell r="C464">
            <v>0.40920000000000001</v>
          </cell>
          <cell r="D464">
            <v>0.35339999999999999</v>
          </cell>
          <cell r="E464">
            <v>5.5800000000000002E-2</v>
          </cell>
          <cell r="F464">
            <v>0</v>
          </cell>
          <cell r="G464">
            <v>0</v>
          </cell>
          <cell r="H464">
            <v>4.5</v>
          </cell>
          <cell r="I464">
            <v>9</v>
          </cell>
          <cell r="J464">
            <v>15</v>
          </cell>
        </row>
        <row r="465">
          <cell r="B465">
            <v>84480</v>
          </cell>
          <cell r="C465">
            <v>0.32269999999999999</v>
          </cell>
          <cell r="D465">
            <v>0.28499999999999998</v>
          </cell>
          <cell r="E465">
            <v>3.7699999999999997E-2</v>
          </cell>
          <cell r="F465">
            <v>0</v>
          </cell>
          <cell r="G465">
            <v>0</v>
          </cell>
          <cell r="H465">
            <v>4.5</v>
          </cell>
          <cell r="I465">
            <v>9</v>
          </cell>
          <cell r="J465">
            <v>15</v>
          </cell>
        </row>
        <row r="466">
          <cell r="B466">
            <v>84485</v>
          </cell>
          <cell r="C466">
            <v>1.5012000000000001</v>
          </cell>
          <cell r="D466">
            <v>1.3949</v>
          </cell>
          <cell r="E466">
            <v>0.10630000000000001</v>
          </cell>
          <cell r="F466">
            <v>0</v>
          </cell>
          <cell r="G466">
            <v>0</v>
          </cell>
          <cell r="H466">
            <v>4.5</v>
          </cell>
          <cell r="I466">
            <v>9</v>
          </cell>
          <cell r="J466">
            <v>15</v>
          </cell>
        </row>
        <row r="467">
          <cell r="B467">
            <v>84470</v>
          </cell>
          <cell r="C467">
            <v>0.47170000000000001</v>
          </cell>
          <cell r="D467">
            <v>0.28239999999999998</v>
          </cell>
          <cell r="E467">
            <v>0.1893</v>
          </cell>
          <cell r="F467">
            <v>0</v>
          </cell>
          <cell r="G467">
            <v>0</v>
          </cell>
          <cell r="H467">
            <v>4.5</v>
          </cell>
          <cell r="I467">
            <v>9</v>
          </cell>
          <cell r="J467">
            <v>15</v>
          </cell>
        </row>
        <row r="468">
          <cell r="B468">
            <v>84470</v>
          </cell>
          <cell r="C468">
            <v>0.14499999999999999</v>
          </cell>
          <cell r="D468">
            <v>0.13780000000000001</v>
          </cell>
          <cell r="E468">
            <v>7.1999999999999998E-3</v>
          </cell>
          <cell r="F468">
            <v>0</v>
          </cell>
          <cell r="G468">
            <v>0</v>
          </cell>
          <cell r="H468">
            <v>4.5</v>
          </cell>
          <cell r="I468">
            <v>9</v>
          </cell>
          <cell r="J468">
            <v>15</v>
          </cell>
        </row>
        <row r="469">
          <cell r="B469">
            <v>84470</v>
          </cell>
          <cell r="C469">
            <v>0.50800000000000001</v>
          </cell>
          <cell r="D469">
            <v>0.45240000000000002</v>
          </cell>
          <cell r="E469">
            <v>5.4600000000000003E-2</v>
          </cell>
          <cell r="F469">
            <v>1E-3</v>
          </cell>
          <cell r="G469">
            <v>0</v>
          </cell>
          <cell r="H469">
            <v>4.5</v>
          </cell>
          <cell r="I469">
            <v>9</v>
          </cell>
          <cell r="J469">
            <v>15</v>
          </cell>
        </row>
        <row r="470">
          <cell r="B470">
            <v>84470</v>
          </cell>
          <cell r="C470">
            <v>1.1247</v>
          </cell>
          <cell r="D470">
            <v>0.87260000000000004</v>
          </cell>
          <cell r="E470">
            <v>0.25109999999999999</v>
          </cell>
          <cell r="F470">
            <v>1E-3</v>
          </cell>
          <cell r="G470">
            <v>0</v>
          </cell>
          <cell r="H470">
            <v>4.5</v>
          </cell>
          <cell r="I470">
            <v>9</v>
          </cell>
          <cell r="J470">
            <v>15</v>
          </cell>
        </row>
        <row r="471">
          <cell r="B471">
            <v>84454</v>
          </cell>
          <cell r="C471">
            <v>0.56189999999999996</v>
          </cell>
          <cell r="D471">
            <v>0.48980000000000001</v>
          </cell>
          <cell r="E471">
            <v>7.22E-2</v>
          </cell>
          <cell r="F471">
            <v>0</v>
          </cell>
          <cell r="G471">
            <v>0</v>
          </cell>
          <cell r="H471">
            <v>4.5</v>
          </cell>
          <cell r="I471">
            <v>9</v>
          </cell>
          <cell r="J471">
            <v>15</v>
          </cell>
        </row>
        <row r="472">
          <cell r="B472">
            <v>84411</v>
          </cell>
          <cell r="C472">
            <v>0.59230000000000005</v>
          </cell>
          <cell r="D472">
            <v>0.57630000000000003</v>
          </cell>
          <cell r="E472">
            <v>1.6E-2</v>
          </cell>
          <cell r="F472">
            <v>0</v>
          </cell>
          <cell r="G472">
            <v>0</v>
          </cell>
          <cell r="H472">
            <v>4.5</v>
          </cell>
          <cell r="I472">
            <v>9</v>
          </cell>
          <cell r="J472">
            <v>15</v>
          </cell>
        </row>
        <row r="473">
          <cell r="B473">
            <v>84472</v>
          </cell>
          <cell r="C473">
            <v>0.9496</v>
          </cell>
          <cell r="D473">
            <v>0.69110000000000005</v>
          </cell>
          <cell r="E473">
            <v>0.2515</v>
          </cell>
          <cell r="F473">
            <v>7.0000000000000001E-3</v>
          </cell>
          <cell r="G473">
            <v>0</v>
          </cell>
          <cell r="H473">
            <v>4.5</v>
          </cell>
          <cell r="I473">
            <v>9</v>
          </cell>
          <cell r="J473">
            <v>15</v>
          </cell>
        </row>
        <row r="474">
          <cell r="B474">
            <v>84446</v>
          </cell>
          <cell r="C474">
            <v>2.1038999999999999</v>
          </cell>
          <cell r="D474">
            <v>1.7572000000000001</v>
          </cell>
          <cell r="E474">
            <v>0.33979999999999999</v>
          </cell>
          <cell r="F474">
            <v>7.0000000000000001E-3</v>
          </cell>
          <cell r="G474">
            <v>0</v>
          </cell>
          <cell r="H474">
            <v>4.5</v>
          </cell>
          <cell r="I474">
            <v>9</v>
          </cell>
          <cell r="J474">
            <v>15</v>
          </cell>
        </row>
        <row r="475">
          <cell r="B475">
            <v>84467</v>
          </cell>
          <cell r="C475">
            <v>0.14660000000000001</v>
          </cell>
          <cell r="D475">
            <v>0.12909999999999999</v>
          </cell>
          <cell r="E475">
            <v>1.7600000000000001E-2</v>
          </cell>
          <cell r="F475">
            <v>0</v>
          </cell>
          <cell r="G475">
            <v>0</v>
          </cell>
          <cell r="H475">
            <v>4.5</v>
          </cell>
          <cell r="I475">
            <v>9</v>
          </cell>
          <cell r="J475">
            <v>15</v>
          </cell>
        </row>
        <row r="476">
          <cell r="B476">
            <v>84408</v>
          </cell>
          <cell r="C476">
            <v>1.6422000000000001</v>
          </cell>
          <cell r="D476">
            <v>1.5174000000000001</v>
          </cell>
          <cell r="E476">
            <v>6.2E-2</v>
          </cell>
          <cell r="F476">
            <v>6.2899999999999998E-2</v>
          </cell>
          <cell r="G476">
            <v>0</v>
          </cell>
          <cell r="H476">
            <v>4.5</v>
          </cell>
          <cell r="I476">
            <v>9</v>
          </cell>
          <cell r="J476">
            <v>15</v>
          </cell>
        </row>
        <row r="477">
          <cell r="B477">
            <v>84398</v>
          </cell>
          <cell r="C477">
            <v>1.236</v>
          </cell>
          <cell r="D477">
            <v>1.2184999999999999</v>
          </cell>
          <cell r="E477">
            <v>1.7500000000000002E-2</v>
          </cell>
          <cell r="F477">
            <v>0</v>
          </cell>
          <cell r="G477">
            <v>0</v>
          </cell>
          <cell r="H477">
            <v>4.5</v>
          </cell>
          <cell r="I477">
            <v>9</v>
          </cell>
          <cell r="J477">
            <v>15</v>
          </cell>
        </row>
        <row r="478">
          <cell r="B478">
            <v>84424</v>
          </cell>
          <cell r="C478">
            <v>3.0242</v>
          </cell>
          <cell r="D478">
            <v>2.8643999999999998</v>
          </cell>
          <cell r="E478">
            <v>9.7100000000000006E-2</v>
          </cell>
          <cell r="F478">
            <v>6.2899999999999998E-2</v>
          </cell>
          <cell r="G478">
            <v>0</v>
          </cell>
          <cell r="I478">
            <v>9</v>
          </cell>
          <cell r="J478">
            <v>15</v>
          </cell>
        </row>
        <row r="479">
          <cell r="B479">
            <v>84456</v>
          </cell>
          <cell r="C479">
            <v>7.7533000000000003</v>
          </cell>
          <cell r="D479">
            <v>6.8884999999999996</v>
          </cell>
          <cell r="E479">
            <v>0.79430000000000001</v>
          </cell>
          <cell r="F479">
            <v>7.0900000000000005E-2</v>
          </cell>
          <cell r="G479">
            <v>0</v>
          </cell>
          <cell r="J479">
            <v>15</v>
          </cell>
        </row>
        <row r="481">
          <cell r="B481" t="str">
            <v>Evolução DEC Conjunto Jandira</v>
          </cell>
        </row>
        <row r="482">
          <cell r="B482" t="str">
            <v>CONSUM</v>
          </cell>
          <cell r="C482" t="str">
            <v>TOTAL</v>
          </cell>
          <cell r="D482" t="str">
            <v>NPROG</v>
          </cell>
          <cell r="E482" t="str">
            <v>PROG</v>
          </cell>
          <cell r="F482" t="str">
            <v>SUBT INT</v>
          </cell>
          <cell r="G482" t="str">
            <v>SUBT EXT</v>
          </cell>
          <cell r="H482" t="str">
            <v>Padrão Mensal = 3,6</v>
          </cell>
          <cell r="I482" t="str">
            <v>Padrão Trimestral = 7,2</v>
          </cell>
          <cell r="J482" t="str">
            <v>Padrão Anual = 12</v>
          </cell>
        </row>
        <row r="483">
          <cell r="B483">
            <v>29549</v>
          </cell>
          <cell r="C483">
            <v>0.57679999999999998</v>
          </cell>
          <cell r="D483">
            <v>0.31180000000000002</v>
          </cell>
          <cell r="E483">
            <v>0.26500000000000001</v>
          </cell>
          <cell r="F483">
            <v>0</v>
          </cell>
          <cell r="G483">
            <v>0</v>
          </cell>
          <cell r="H483">
            <v>3.6</v>
          </cell>
          <cell r="I483">
            <v>7.2</v>
          </cell>
          <cell r="J483">
            <v>12</v>
          </cell>
        </row>
        <row r="484">
          <cell r="B484">
            <v>29549</v>
          </cell>
          <cell r="C484">
            <v>0.59350000000000003</v>
          </cell>
          <cell r="D484">
            <v>0.52259999999999995</v>
          </cell>
          <cell r="E484">
            <v>7.0900000000000005E-2</v>
          </cell>
          <cell r="F484">
            <v>0</v>
          </cell>
          <cell r="G484">
            <v>0</v>
          </cell>
          <cell r="H484">
            <v>3.6</v>
          </cell>
          <cell r="I484">
            <v>7.2</v>
          </cell>
          <cell r="J484">
            <v>12</v>
          </cell>
        </row>
        <row r="485">
          <cell r="B485">
            <v>29549</v>
          </cell>
          <cell r="C485">
            <v>1.0703</v>
          </cell>
          <cell r="D485">
            <v>1.0526</v>
          </cell>
          <cell r="E485">
            <v>3.8E-3</v>
          </cell>
          <cell r="F485">
            <v>1.11E-2</v>
          </cell>
          <cell r="G485">
            <v>2.8E-3</v>
          </cell>
          <cell r="H485">
            <v>3.6</v>
          </cell>
          <cell r="I485">
            <v>7.2</v>
          </cell>
          <cell r="J485">
            <v>12</v>
          </cell>
        </row>
        <row r="486">
          <cell r="B486">
            <v>29549</v>
          </cell>
          <cell r="C486">
            <v>2.2406000000000001</v>
          </cell>
          <cell r="D486">
            <v>1.887</v>
          </cell>
          <cell r="E486">
            <v>0.3397</v>
          </cell>
          <cell r="F486">
            <v>1.11E-2</v>
          </cell>
          <cell r="G486">
            <v>2.8E-3</v>
          </cell>
          <cell r="H486">
            <v>3.6</v>
          </cell>
          <cell r="I486">
            <v>7.2</v>
          </cell>
          <cell r="J486">
            <v>12</v>
          </cell>
        </row>
        <row r="487">
          <cell r="B487">
            <v>29549</v>
          </cell>
          <cell r="C487">
            <v>0.15939999999999999</v>
          </cell>
          <cell r="D487">
            <v>0.1246</v>
          </cell>
          <cell r="E487">
            <v>3.4799999999999998E-2</v>
          </cell>
          <cell r="F487">
            <v>0</v>
          </cell>
          <cell r="G487">
            <v>0</v>
          </cell>
          <cell r="H487">
            <v>3.6</v>
          </cell>
          <cell r="I487">
            <v>7.2</v>
          </cell>
          <cell r="J487">
            <v>12</v>
          </cell>
        </row>
        <row r="488">
          <cell r="B488">
            <v>29549</v>
          </cell>
          <cell r="C488">
            <v>0.1681</v>
          </cell>
          <cell r="D488">
            <v>8.6999999999999994E-2</v>
          </cell>
          <cell r="E488">
            <v>8.1100000000000005E-2</v>
          </cell>
          <cell r="F488">
            <v>0</v>
          </cell>
          <cell r="G488">
            <v>0</v>
          </cell>
          <cell r="H488">
            <v>3.6</v>
          </cell>
          <cell r="I488">
            <v>7.2</v>
          </cell>
          <cell r="J488">
            <v>12</v>
          </cell>
        </row>
        <row r="489">
          <cell r="B489">
            <v>29549</v>
          </cell>
          <cell r="C489">
            <v>0.73319999999999996</v>
          </cell>
          <cell r="D489">
            <v>0.20569999999999999</v>
          </cell>
          <cell r="E489">
            <v>0.52749999999999997</v>
          </cell>
          <cell r="F489">
            <v>0</v>
          </cell>
          <cell r="G489">
            <v>0</v>
          </cell>
          <cell r="H489">
            <v>3.6</v>
          </cell>
          <cell r="I489">
            <v>7.2</v>
          </cell>
          <cell r="J489">
            <v>12</v>
          </cell>
        </row>
        <row r="490">
          <cell r="B490">
            <v>29549</v>
          </cell>
          <cell r="C490">
            <v>1.0607</v>
          </cell>
          <cell r="D490">
            <v>0.4173</v>
          </cell>
          <cell r="E490">
            <v>0.64339999999999997</v>
          </cell>
          <cell r="F490">
            <v>0</v>
          </cell>
          <cell r="G490">
            <v>0</v>
          </cell>
          <cell r="H490">
            <v>3.6</v>
          </cell>
          <cell r="I490">
            <v>7.2</v>
          </cell>
          <cell r="J490">
            <v>12</v>
          </cell>
        </row>
        <row r="491">
          <cell r="B491">
            <v>29549</v>
          </cell>
          <cell r="C491">
            <v>0.69740000000000002</v>
          </cell>
          <cell r="D491">
            <v>0.69340000000000002</v>
          </cell>
          <cell r="E491">
            <v>4.0000000000000001E-3</v>
          </cell>
          <cell r="F491">
            <v>0</v>
          </cell>
          <cell r="G491">
            <v>0</v>
          </cell>
          <cell r="H491">
            <v>3.6</v>
          </cell>
          <cell r="I491">
            <v>7.2</v>
          </cell>
          <cell r="J491">
            <v>12</v>
          </cell>
        </row>
        <row r="492">
          <cell r="B492">
            <v>29549</v>
          </cell>
          <cell r="C492">
            <v>1.1685000000000001</v>
          </cell>
          <cell r="D492">
            <v>1.0766</v>
          </cell>
          <cell r="E492">
            <v>2.4400000000000002E-2</v>
          </cell>
          <cell r="F492">
            <v>1.8100000000000002E-2</v>
          </cell>
          <cell r="G492">
            <v>4.9399999999999999E-2</v>
          </cell>
          <cell r="H492">
            <v>3.6</v>
          </cell>
          <cell r="I492">
            <v>7.2</v>
          </cell>
          <cell r="J492">
            <v>12</v>
          </cell>
        </row>
        <row r="493">
          <cell r="B493">
            <v>29549</v>
          </cell>
          <cell r="C493">
            <v>0.15790000000000001</v>
          </cell>
          <cell r="D493">
            <v>0.13350000000000001</v>
          </cell>
          <cell r="E493">
            <v>2.4400000000000002E-2</v>
          </cell>
          <cell r="F493">
            <v>0</v>
          </cell>
          <cell r="G493">
            <v>0</v>
          </cell>
          <cell r="H493">
            <v>3.6</v>
          </cell>
          <cell r="I493">
            <v>7.2</v>
          </cell>
          <cell r="J493">
            <v>12</v>
          </cell>
        </row>
        <row r="494">
          <cell r="B494">
            <v>29549</v>
          </cell>
          <cell r="C494">
            <v>2.0238</v>
          </cell>
          <cell r="D494">
            <v>1.9035</v>
          </cell>
          <cell r="E494">
            <v>5.28E-2</v>
          </cell>
          <cell r="F494">
            <v>1.8100000000000002E-2</v>
          </cell>
          <cell r="G494">
            <v>4.9399999999999999E-2</v>
          </cell>
          <cell r="H494">
            <v>3.6</v>
          </cell>
          <cell r="I494">
            <v>7.2</v>
          </cell>
          <cell r="J494">
            <v>12</v>
          </cell>
        </row>
        <row r="495">
          <cell r="B495">
            <v>29549</v>
          </cell>
          <cell r="C495">
            <v>0.38850000000000001</v>
          </cell>
          <cell r="D495">
            <v>0.121</v>
          </cell>
          <cell r="E495">
            <v>3.7100000000000001E-2</v>
          </cell>
          <cell r="F495">
            <v>0</v>
          </cell>
          <cell r="G495">
            <v>0.23039999999999999</v>
          </cell>
          <cell r="H495">
            <v>3.6</v>
          </cell>
          <cell r="I495">
            <v>7.2</v>
          </cell>
          <cell r="J495">
            <v>12</v>
          </cell>
        </row>
        <row r="496">
          <cell r="B496">
            <v>29549</v>
          </cell>
          <cell r="C496">
            <v>0.38600000000000001</v>
          </cell>
          <cell r="D496">
            <v>0.3644</v>
          </cell>
          <cell r="E496">
            <v>2.1600000000000001E-2</v>
          </cell>
          <cell r="F496">
            <v>0</v>
          </cell>
          <cell r="G496">
            <v>0</v>
          </cell>
          <cell r="H496">
            <v>3.6</v>
          </cell>
          <cell r="I496">
            <v>7.2</v>
          </cell>
          <cell r="J496">
            <v>12</v>
          </cell>
        </row>
        <row r="497">
          <cell r="B497">
            <v>29549</v>
          </cell>
          <cell r="C497">
            <v>0.995</v>
          </cell>
          <cell r="D497">
            <v>0.87190000000000001</v>
          </cell>
          <cell r="E497">
            <v>3.8699999999999998E-2</v>
          </cell>
          <cell r="F497">
            <v>8.4500000000000006E-2</v>
          </cell>
          <cell r="G497">
            <v>0</v>
          </cell>
          <cell r="H497">
            <v>3.6</v>
          </cell>
          <cell r="I497">
            <v>7.2</v>
          </cell>
          <cell r="J497">
            <v>12</v>
          </cell>
        </row>
        <row r="498">
          <cell r="B498">
            <v>29549</v>
          </cell>
          <cell r="C498">
            <v>1.7695000000000001</v>
          </cell>
          <cell r="D498">
            <v>1.3573</v>
          </cell>
          <cell r="E498">
            <v>9.74E-2</v>
          </cell>
          <cell r="F498">
            <v>8.4500000000000006E-2</v>
          </cell>
          <cell r="G498">
            <v>0.23039999999999999</v>
          </cell>
          <cell r="I498">
            <v>7.2</v>
          </cell>
          <cell r="J498">
            <v>12</v>
          </cell>
        </row>
        <row r="499">
          <cell r="B499">
            <v>29549</v>
          </cell>
          <cell r="C499">
            <v>7.0945999999999998</v>
          </cell>
          <cell r="D499">
            <v>5.5651000000000002</v>
          </cell>
          <cell r="E499">
            <v>1.1333</v>
          </cell>
          <cell r="F499">
            <v>0.1137</v>
          </cell>
          <cell r="G499">
            <v>0.28260000000000002</v>
          </cell>
          <cell r="J499">
            <v>12</v>
          </cell>
        </row>
        <row r="501">
          <cell r="B501" t="str">
            <v>Evolução DEC Conjunto Jaraguá</v>
          </cell>
        </row>
        <row r="502">
          <cell r="B502" t="str">
            <v>CONSUM</v>
          </cell>
          <cell r="C502" t="str">
            <v>TOTAL</v>
          </cell>
          <cell r="D502" t="str">
            <v>NPROG</v>
          </cell>
          <cell r="E502" t="str">
            <v>PROG</v>
          </cell>
          <cell r="F502" t="str">
            <v>SUBT INT</v>
          </cell>
          <cell r="G502" t="str">
            <v>SUBT EXT</v>
          </cell>
          <cell r="H502" t="str">
            <v>Padrão Mensal = 6,9</v>
          </cell>
          <cell r="I502" t="str">
            <v>Padrão Trimestral = 13,8</v>
          </cell>
          <cell r="J502" t="str">
            <v>Padrão Anual = 23</v>
          </cell>
        </row>
        <row r="503">
          <cell r="B503">
            <v>160921</v>
          </cell>
          <cell r="C503">
            <v>1.7096</v>
          </cell>
          <cell r="D503">
            <v>1.3168</v>
          </cell>
          <cell r="E503">
            <v>0.39279999999999998</v>
          </cell>
          <cell r="F503">
            <v>0</v>
          </cell>
          <cell r="G503">
            <v>0</v>
          </cell>
          <cell r="H503">
            <v>6.9</v>
          </cell>
          <cell r="I503">
            <v>13.8</v>
          </cell>
          <cell r="J503">
            <v>23</v>
          </cell>
        </row>
        <row r="504">
          <cell r="B504">
            <v>160725</v>
          </cell>
          <cell r="C504">
            <v>0.82820000000000005</v>
          </cell>
          <cell r="D504">
            <v>0.59850000000000003</v>
          </cell>
          <cell r="E504">
            <v>0.19320000000000001</v>
          </cell>
          <cell r="F504">
            <v>3.6400000000000002E-2</v>
          </cell>
          <cell r="G504">
            <v>0</v>
          </cell>
          <cell r="H504">
            <v>6.9</v>
          </cell>
          <cell r="I504">
            <v>13.8</v>
          </cell>
          <cell r="J504">
            <v>23</v>
          </cell>
        </row>
        <row r="505">
          <cell r="B505">
            <v>160701</v>
          </cell>
          <cell r="C505">
            <v>1.621</v>
          </cell>
          <cell r="D505">
            <v>0.93859999999999999</v>
          </cell>
          <cell r="E505">
            <v>0.3054</v>
          </cell>
          <cell r="F505">
            <v>0.1772</v>
          </cell>
          <cell r="G505">
            <v>0.19980000000000001</v>
          </cell>
          <cell r="H505">
            <v>6.9</v>
          </cell>
          <cell r="I505">
            <v>13.8</v>
          </cell>
          <cell r="J505">
            <v>23</v>
          </cell>
        </row>
        <row r="506">
          <cell r="B506">
            <v>160782</v>
          </cell>
          <cell r="C506">
            <v>4.1592000000000002</v>
          </cell>
          <cell r="D506">
            <v>2.8544</v>
          </cell>
          <cell r="E506">
            <v>0.89149999999999996</v>
          </cell>
          <cell r="F506">
            <v>0.2135</v>
          </cell>
          <cell r="G506">
            <v>0.19969999999999999</v>
          </cell>
          <cell r="H506">
            <v>6.9</v>
          </cell>
          <cell r="I506">
            <v>13.8</v>
          </cell>
          <cell r="J506">
            <v>23</v>
          </cell>
        </row>
        <row r="507">
          <cell r="B507">
            <v>160692</v>
          </cell>
          <cell r="C507">
            <v>0.46410000000000001</v>
          </cell>
          <cell r="D507">
            <v>0.126</v>
          </cell>
          <cell r="E507">
            <v>0.33810000000000001</v>
          </cell>
          <cell r="F507">
            <v>0</v>
          </cell>
          <cell r="G507">
            <v>0</v>
          </cell>
          <cell r="H507">
            <v>6.9</v>
          </cell>
          <cell r="I507">
            <v>13.8</v>
          </cell>
          <cell r="J507">
            <v>23</v>
          </cell>
        </row>
        <row r="508">
          <cell r="B508">
            <v>160692</v>
          </cell>
          <cell r="C508">
            <v>0.3165</v>
          </cell>
          <cell r="D508">
            <v>0.23719999999999999</v>
          </cell>
          <cell r="E508">
            <v>7.9299999999999995E-2</v>
          </cell>
          <cell r="F508">
            <v>0</v>
          </cell>
          <cell r="G508">
            <v>0</v>
          </cell>
          <cell r="H508">
            <v>6.9</v>
          </cell>
          <cell r="I508">
            <v>13.8</v>
          </cell>
          <cell r="J508">
            <v>23</v>
          </cell>
        </row>
        <row r="509">
          <cell r="B509">
            <v>160692</v>
          </cell>
          <cell r="C509">
            <v>0.57340000000000002</v>
          </cell>
          <cell r="D509">
            <v>0.42820000000000003</v>
          </cell>
          <cell r="E509">
            <v>0.1452</v>
          </cell>
          <cell r="F509">
            <v>0</v>
          </cell>
          <cell r="G509">
            <v>0</v>
          </cell>
          <cell r="H509">
            <v>6.9</v>
          </cell>
          <cell r="I509">
            <v>13.8</v>
          </cell>
          <cell r="J509">
            <v>23</v>
          </cell>
        </row>
        <row r="510">
          <cell r="B510">
            <v>160692</v>
          </cell>
          <cell r="C510">
            <v>1.3540000000000001</v>
          </cell>
          <cell r="D510">
            <v>0.79139999999999999</v>
          </cell>
          <cell r="E510">
            <v>0.56259999999999999</v>
          </cell>
          <cell r="F510">
            <v>0</v>
          </cell>
          <cell r="G510">
            <v>0</v>
          </cell>
          <cell r="H510">
            <v>6.9</v>
          </cell>
          <cell r="I510">
            <v>13.8</v>
          </cell>
          <cell r="J510">
            <v>23</v>
          </cell>
        </row>
        <row r="511">
          <cell r="B511">
            <v>160729</v>
          </cell>
          <cell r="C511">
            <v>1.6338999999999999</v>
          </cell>
          <cell r="D511">
            <v>1.3709</v>
          </cell>
          <cell r="E511">
            <v>0.25840000000000002</v>
          </cell>
          <cell r="F511">
            <v>4.7000000000000002E-3</v>
          </cell>
          <cell r="G511">
            <v>0</v>
          </cell>
          <cell r="H511">
            <v>6.9</v>
          </cell>
          <cell r="I511">
            <v>13.8</v>
          </cell>
          <cell r="J511">
            <v>23</v>
          </cell>
        </row>
        <row r="512">
          <cell r="B512">
            <v>160303</v>
          </cell>
          <cell r="C512">
            <v>1.0448</v>
          </cell>
          <cell r="D512">
            <v>0.38640000000000002</v>
          </cell>
          <cell r="E512">
            <v>0.63549999999999995</v>
          </cell>
          <cell r="F512">
            <v>2.3E-2</v>
          </cell>
          <cell r="G512">
            <v>0</v>
          </cell>
          <cell r="H512">
            <v>6.9</v>
          </cell>
          <cell r="I512">
            <v>13.8</v>
          </cell>
          <cell r="J512">
            <v>23</v>
          </cell>
        </row>
        <row r="513">
          <cell r="B513">
            <v>160282</v>
          </cell>
          <cell r="C513">
            <v>0.76500000000000001</v>
          </cell>
          <cell r="D513">
            <v>0.29770000000000002</v>
          </cell>
          <cell r="E513">
            <v>0.40910000000000002</v>
          </cell>
          <cell r="F513">
            <v>5.8999999999999999E-3</v>
          </cell>
          <cell r="G513">
            <v>5.2299999999999999E-2</v>
          </cell>
          <cell r="H513">
            <v>6.9</v>
          </cell>
          <cell r="I513">
            <v>13.8</v>
          </cell>
          <cell r="J513">
            <v>23</v>
          </cell>
        </row>
        <row r="514">
          <cell r="B514">
            <v>160438</v>
          </cell>
          <cell r="C514">
            <v>3.4449999999999998</v>
          </cell>
          <cell r="D514">
            <v>2.0569000000000002</v>
          </cell>
          <cell r="E514">
            <v>1.3025</v>
          </cell>
          <cell r="F514">
            <v>3.3599999999999998E-2</v>
          </cell>
          <cell r="G514">
            <v>5.2200000000000003E-2</v>
          </cell>
          <cell r="H514">
            <v>6.9</v>
          </cell>
          <cell r="I514">
            <v>13.8</v>
          </cell>
          <cell r="J514">
            <v>23</v>
          </cell>
        </row>
        <row r="515">
          <cell r="B515">
            <v>160271</v>
          </cell>
          <cell r="C515">
            <v>0.55889999999999995</v>
          </cell>
          <cell r="D515">
            <v>0.4078</v>
          </cell>
          <cell r="E515">
            <v>0.15110000000000001</v>
          </cell>
          <cell r="F515">
            <v>0</v>
          </cell>
          <cell r="G515">
            <v>0</v>
          </cell>
          <cell r="H515">
            <v>6.9</v>
          </cell>
          <cell r="I515">
            <v>13.8</v>
          </cell>
          <cell r="J515">
            <v>23</v>
          </cell>
        </row>
        <row r="516">
          <cell r="B516">
            <v>160272</v>
          </cell>
          <cell r="C516">
            <v>2.0024999999999999</v>
          </cell>
          <cell r="D516">
            <v>0.85470000000000002</v>
          </cell>
          <cell r="E516">
            <v>0.82930000000000004</v>
          </cell>
          <cell r="F516">
            <v>0.18179999999999999</v>
          </cell>
          <cell r="G516">
            <v>0.13669999999999999</v>
          </cell>
          <cell r="H516">
            <v>6.9</v>
          </cell>
          <cell r="I516">
            <v>13.8</v>
          </cell>
          <cell r="J516">
            <v>23</v>
          </cell>
        </row>
        <row r="517">
          <cell r="B517">
            <v>160303</v>
          </cell>
          <cell r="C517">
            <v>1.6825000000000001</v>
          </cell>
          <cell r="D517">
            <v>1.0541</v>
          </cell>
          <cell r="E517">
            <v>0.47560000000000002</v>
          </cell>
          <cell r="F517">
            <v>0.15279999999999999</v>
          </cell>
          <cell r="G517">
            <v>0</v>
          </cell>
          <cell r="H517">
            <v>6.9</v>
          </cell>
          <cell r="I517">
            <v>13.8</v>
          </cell>
          <cell r="J517">
            <v>23</v>
          </cell>
        </row>
        <row r="518">
          <cell r="B518">
            <v>160282</v>
          </cell>
          <cell r="C518">
            <v>4.2439999999999998</v>
          </cell>
          <cell r="D518">
            <v>2.3167</v>
          </cell>
          <cell r="E518">
            <v>1.456</v>
          </cell>
          <cell r="F518">
            <v>0.33460000000000001</v>
          </cell>
          <cell r="G518">
            <v>0.13669999999999999</v>
          </cell>
          <cell r="I518">
            <v>13.8</v>
          </cell>
          <cell r="J518">
            <v>23</v>
          </cell>
        </row>
        <row r="519">
          <cell r="B519">
            <v>160549</v>
          </cell>
          <cell r="C519">
            <v>13.2</v>
          </cell>
          <cell r="D519">
            <v>8.0189000000000004</v>
          </cell>
          <cell r="E519">
            <v>4.2111000000000001</v>
          </cell>
          <cell r="F519">
            <v>0.58140000000000003</v>
          </cell>
          <cell r="G519">
            <v>0.38869999999999999</v>
          </cell>
          <cell r="J519">
            <v>23</v>
          </cell>
        </row>
        <row r="521">
          <cell r="B521" t="str">
            <v>Evolução DEC Conjunto Jardim São Luís</v>
          </cell>
        </row>
        <row r="522">
          <cell r="B522" t="str">
            <v>CONSUM</v>
          </cell>
          <cell r="C522" t="str">
            <v>TOTAL</v>
          </cell>
          <cell r="D522" t="str">
            <v>NPROG</v>
          </cell>
          <cell r="E522" t="str">
            <v>PROG</v>
          </cell>
          <cell r="F522" t="str">
            <v>SUBT INT</v>
          </cell>
          <cell r="G522" t="str">
            <v>SUBT EXT</v>
          </cell>
          <cell r="H522" t="str">
            <v>Padrão Mensal = 7,8</v>
          </cell>
          <cell r="I522" t="str">
            <v>Padrão Trimestral = 15,6</v>
          </cell>
          <cell r="J522" t="str">
            <v>Padrão Anual = 26</v>
          </cell>
        </row>
        <row r="523">
          <cell r="B523">
            <v>73808</v>
          </cell>
          <cell r="C523">
            <v>2.2265000000000001</v>
          </cell>
          <cell r="D523">
            <v>2.1905999999999999</v>
          </cell>
          <cell r="E523">
            <v>3.5900000000000001E-2</v>
          </cell>
          <cell r="F523">
            <v>0</v>
          </cell>
          <cell r="G523">
            <v>0</v>
          </cell>
          <cell r="H523">
            <v>7.8</v>
          </cell>
          <cell r="I523">
            <v>15.6</v>
          </cell>
          <cell r="J523">
            <v>26</v>
          </cell>
        </row>
        <row r="524">
          <cell r="B524">
            <v>73808</v>
          </cell>
          <cell r="C524">
            <v>1.4419999999999999</v>
          </cell>
          <cell r="D524">
            <v>1.0274000000000001</v>
          </cell>
          <cell r="E524">
            <v>0.41460000000000002</v>
          </cell>
          <cell r="F524">
            <v>0</v>
          </cell>
          <cell r="G524">
            <v>0</v>
          </cell>
          <cell r="H524">
            <v>7.8</v>
          </cell>
          <cell r="I524">
            <v>15.6</v>
          </cell>
          <cell r="J524">
            <v>26</v>
          </cell>
        </row>
        <row r="525">
          <cell r="B525">
            <v>73799</v>
          </cell>
          <cell r="C525">
            <v>1.9537</v>
          </cell>
          <cell r="D525">
            <v>1.8113999999999999</v>
          </cell>
          <cell r="E525">
            <v>0.14230000000000001</v>
          </cell>
          <cell r="F525">
            <v>0</v>
          </cell>
          <cell r="G525">
            <v>0</v>
          </cell>
          <cell r="H525">
            <v>7.8</v>
          </cell>
          <cell r="I525">
            <v>15.6</v>
          </cell>
          <cell r="J525">
            <v>26</v>
          </cell>
        </row>
        <row r="526">
          <cell r="B526">
            <v>73805</v>
          </cell>
          <cell r="C526">
            <v>5.6222000000000003</v>
          </cell>
          <cell r="D526">
            <v>5.0293999999999999</v>
          </cell>
          <cell r="E526">
            <v>0.59279999999999999</v>
          </cell>
          <cell r="F526">
            <v>0</v>
          </cell>
          <cell r="G526">
            <v>0</v>
          </cell>
          <cell r="H526">
            <v>7.8</v>
          </cell>
          <cell r="I526">
            <v>15.6</v>
          </cell>
          <cell r="J526">
            <v>26</v>
          </cell>
        </row>
        <row r="527">
          <cell r="B527">
            <v>73798</v>
          </cell>
          <cell r="C527">
            <v>0.46879999999999999</v>
          </cell>
          <cell r="D527">
            <v>0.39100000000000001</v>
          </cell>
          <cell r="E527">
            <v>7.4499999999999997E-2</v>
          </cell>
          <cell r="F527">
            <v>3.3999999999999998E-3</v>
          </cell>
          <cell r="G527">
            <v>0</v>
          </cell>
          <cell r="H527">
            <v>7.8</v>
          </cell>
          <cell r="I527">
            <v>15.6</v>
          </cell>
          <cell r="J527">
            <v>26</v>
          </cell>
        </row>
        <row r="528">
          <cell r="B528">
            <v>73798</v>
          </cell>
          <cell r="C528">
            <v>0.72099999999999997</v>
          </cell>
          <cell r="D528">
            <v>0.70730000000000004</v>
          </cell>
          <cell r="E528">
            <v>1.37E-2</v>
          </cell>
          <cell r="F528">
            <v>0</v>
          </cell>
          <cell r="G528">
            <v>0</v>
          </cell>
          <cell r="H528">
            <v>7.8</v>
          </cell>
          <cell r="I528">
            <v>15.6</v>
          </cell>
          <cell r="J528">
            <v>26</v>
          </cell>
        </row>
        <row r="529">
          <cell r="B529">
            <v>73798</v>
          </cell>
          <cell r="C529">
            <v>0.64639999999999997</v>
          </cell>
          <cell r="D529">
            <v>0.6421</v>
          </cell>
          <cell r="E529">
            <v>4.3E-3</v>
          </cell>
          <cell r="F529">
            <v>0</v>
          </cell>
          <cell r="G529">
            <v>0</v>
          </cell>
          <cell r="H529">
            <v>7.8</v>
          </cell>
          <cell r="I529">
            <v>15.6</v>
          </cell>
          <cell r="J529">
            <v>26</v>
          </cell>
        </row>
        <row r="530">
          <cell r="B530">
            <v>73798</v>
          </cell>
          <cell r="C530">
            <v>1.8362000000000001</v>
          </cell>
          <cell r="D530">
            <v>1.7403999999999999</v>
          </cell>
          <cell r="E530">
            <v>9.2499999999999999E-2</v>
          </cell>
          <cell r="F530">
            <v>3.3999999999999998E-3</v>
          </cell>
          <cell r="G530">
            <v>0</v>
          </cell>
          <cell r="H530">
            <v>7.8</v>
          </cell>
          <cell r="I530">
            <v>15.6</v>
          </cell>
          <cell r="J530">
            <v>26</v>
          </cell>
        </row>
        <row r="531">
          <cell r="B531">
            <v>73853</v>
          </cell>
          <cell r="C531">
            <v>0.80459999999999998</v>
          </cell>
          <cell r="D531">
            <v>0.75290000000000001</v>
          </cell>
          <cell r="E531">
            <v>5.1700000000000003E-2</v>
          </cell>
          <cell r="F531">
            <v>0</v>
          </cell>
          <cell r="G531">
            <v>0</v>
          </cell>
          <cell r="H531">
            <v>7.8</v>
          </cell>
          <cell r="I531">
            <v>15.6</v>
          </cell>
          <cell r="J531">
            <v>26</v>
          </cell>
        </row>
        <row r="532">
          <cell r="B532">
            <v>73764</v>
          </cell>
          <cell r="C532">
            <v>0.57840000000000003</v>
          </cell>
          <cell r="D532">
            <v>0.44209999999999999</v>
          </cell>
          <cell r="E532">
            <v>0.1363</v>
          </cell>
          <cell r="F532">
            <v>0</v>
          </cell>
          <cell r="G532">
            <v>0</v>
          </cell>
          <cell r="H532">
            <v>7.8</v>
          </cell>
          <cell r="I532">
            <v>15.6</v>
          </cell>
          <cell r="J532">
            <v>26</v>
          </cell>
        </row>
        <row r="533">
          <cell r="B533">
            <v>73676</v>
          </cell>
          <cell r="C533">
            <v>1.7622</v>
          </cell>
          <cell r="D533">
            <v>1.7237</v>
          </cell>
          <cell r="E533">
            <v>3.8300000000000001E-2</v>
          </cell>
          <cell r="F533">
            <v>2.0000000000000001E-4</v>
          </cell>
          <cell r="G533">
            <v>0</v>
          </cell>
          <cell r="H533">
            <v>7.8</v>
          </cell>
          <cell r="I533">
            <v>15.6</v>
          </cell>
          <cell r="J533">
            <v>26</v>
          </cell>
        </row>
        <row r="534">
          <cell r="B534">
            <v>73764</v>
          </cell>
          <cell r="C534">
            <v>3.1440999999999999</v>
          </cell>
          <cell r="D534">
            <v>2.9176000000000002</v>
          </cell>
          <cell r="E534">
            <v>0.2263</v>
          </cell>
          <cell r="F534">
            <v>2.0000000000000001E-4</v>
          </cell>
          <cell r="G534">
            <v>0</v>
          </cell>
          <cell r="H534">
            <v>7.8</v>
          </cell>
          <cell r="I534">
            <v>15.6</v>
          </cell>
          <cell r="J534">
            <v>26</v>
          </cell>
        </row>
        <row r="535">
          <cell r="B535">
            <v>73676</v>
          </cell>
          <cell r="C535">
            <v>0.97150000000000003</v>
          </cell>
          <cell r="D535">
            <v>0.6159</v>
          </cell>
          <cell r="E535">
            <v>0.35560000000000003</v>
          </cell>
          <cell r="F535">
            <v>0</v>
          </cell>
          <cell r="G535">
            <v>0</v>
          </cell>
          <cell r="H535">
            <v>7.8</v>
          </cell>
          <cell r="I535">
            <v>15.6</v>
          </cell>
          <cell r="J535">
            <v>26</v>
          </cell>
        </row>
        <row r="536">
          <cell r="B536">
            <v>73676</v>
          </cell>
          <cell r="C536">
            <v>1.7528999999999999</v>
          </cell>
          <cell r="D536">
            <v>1.6274</v>
          </cell>
          <cell r="E536">
            <v>0.1255</v>
          </cell>
          <cell r="F536">
            <v>0</v>
          </cell>
          <cell r="G536">
            <v>0</v>
          </cell>
          <cell r="H536">
            <v>7.8</v>
          </cell>
          <cell r="I536">
            <v>15.6</v>
          </cell>
          <cell r="J536">
            <v>26</v>
          </cell>
        </row>
        <row r="537">
          <cell r="B537">
            <v>73710</v>
          </cell>
          <cell r="C537">
            <v>2.1164000000000001</v>
          </cell>
          <cell r="D537">
            <v>2.0287000000000002</v>
          </cell>
          <cell r="E537">
            <v>8.77E-2</v>
          </cell>
          <cell r="F537">
            <v>0</v>
          </cell>
          <cell r="G537">
            <v>0</v>
          </cell>
          <cell r="H537">
            <v>7.8</v>
          </cell>
          <cell r="I537">
            <v>15.6</v>
          </cell>
          <cell r="J537">
            <v>26</v>
          </cell>
        </row>
        <row r="538">
          <cell r="B538">
            <v>73687</v>
          </cell>
          <cell r="C538">
            <v>4.8411</v>
          </cell>
          <cell r="D538">
            <v>4.2723000000000004</v>
          </cell>
          <cell r="E538">
            <v>0.56879999999999997</v>
          </cell>
          <cell r="F538">
            <v>0</v>
          </cell>
          <cell r="G538">
            <v>0</v>
          </cell>
          <cell r="I538">
            <v>15.6</v>
          </cell>
          <cell r="J538">
            <v>26</v>
          </cell>
        </row>
        <row r="539">
          <cell r="B539">
            <v>73764</v>
          </cell>
          <cell r="C539">
            <v>15.442399999999999</v>
          </cell>
          <cell r="D539">
            <v>13.9588</v>
          </cell>
          <cell r="E539">
            <v>1.4802</v>
          </cell>
          <cell r="F539">
            <v>3.5999999999999999E-3</v>
          </cell>
          <cell r="G539">
            <v>0</v>
          </cell>
          <cell r="J539">
            <v>26</v>
          </cell>
        </row>
        <row r="541">
          <cell r="B541" t="str">
            <v>Evolução DEC Conjunto Juquitiba</v>
          </cell>
        </row>
        <row r="542">
          <cell r="B542" t="str">
            <v>CONSUM</v>
          </cell>
          <cell r="C542" t="str">
            <v>TOTAL</v>
          </cell>
          <cell r="D542" t="str">
            <v>NPROG</v>
          </cell>
          <cell r="E542" t="str">
            <v>PROG</v>
          </cell>
          <cell r="F542" t="str">
            <v>SUBT INT</v>
          </cell>
          <cell r="G542" t="str">
            <v>SUBT EXT</v>
          </cell>
          <cell r="H542" t="str">
            <v>Padrão Mensal = 13,5</v>
          </cell>
          <cell r="I542" t="str">
            <v>Padrão Trimestral = 27</v>
          </cell>
          <cell r="J542" t="str">
            <v>Padrão Anual = 45</v>
          </cell>
        </row>
        <row r="543">
          <cell r="B543">
            <v>12896</v>
          </cell>
          <cell r="C543">
            <v>2.9828999999999999</v>
          </cell>
          <cell r="D543">
            <v>2.8597999999999999</v>
          </cell>
          <cell r="E543">
            <v>0.1231</v>
          </cell>
          <cell r="F543">
            <v>0</v>
          </cell>
          <cell r="G543">
            <v>0</v>
          </cell>
          <cell r="H543">
            <v>13.5</v>
          </cell>
          <cell r="I543">
            <v>27</v>
          </cell>
          <cell r="J543">
            <v>45</v>
          </cell>
        </row>
        <row r="544">
          <cell r="B544">
            <v>12896</v>
          </cell>
          <cell r="C544">
            <v>5.6890999999999998</v>
          </cell>
          <cell r="D544">
            <v>4.6458000000000004</v>
          </cell>
          <cell r="E544">
            <v>1.4E-3</v>
          </cell>
          <cell r="F544">
            <v>1.0418000000000001</v>
          </cell>
          <cell r="G544">
            <v>0</v>
          </cell>
          <cell r="H544">
            <v>13.5</v>
          </cell>
          <cell r="I544">
            <v>27</v>
          </cell>
          <cell r="J544">
            <v>45</v>
          </cell>
        </row>
        <row r="545">
          <cell r="B545">
            <v>12900</v>
          </cell>
          <cell r="C545">
            <v>3.879</v>
          </cell>
          <cell r="D545">
            <v>3.3388</v>
          </cell>
          <cell r="E545">
            <v>4.2599999999999999E-2</v>
          </cell>
          <cell r="F545">
            <v>0.49759999999999999</v>
          </cell>
          <cell r="G545">
            <v>0</v>
          </cell>
          <cell r="H545">
            <v>13.5</v>
          </cell>
          <cell r="I545">
            <v>27</v>
          </cell>
          <cell r="J545">
            <v>45</v>
          </cell>
        </row>
        <row r="546">
          <cell r="B546">
            <v>12897</v>
          </cell>
          <cell r="C546">
            <v>12.5512</v>
          </cell>
          <cell r="D546">
            <v>10.8446</v>
          </cell>
          <cell r="E546">
            <v>0.1671</v>
          </cell>
          <cell r="F546">
            <v>1.5394000000000001</v>
          </cell>
          <cell r="G546">
            <v>0</v>
          </cell>
          <cell r="H546">
            <v>13.5</v>
          </cell>
          <cell r="I546">
            <v>27</v>
          </cell>
          <cell r="J546">
            <v>45</v>
          </cell>
        </row>
        <row r="547">
          <cell r="B547">
            <v>12900</v>
          </cell>
          <cell r="C547">
            <v>2.6415999999999999</v>
          </cell>
          <cell r="D547">
            <v>1.3902000000000001</v>
          </cell>
          <cell r="E547">
            <v>1.2514000000000001</v>
          </cell>
          <cell r="F547">
            <v>0</v>
          </cell>
          <cell r="G547">
            <v>0</v>
          </cell>
          <cell r="H547">
            <v>13.5</v>
          </cell>
          <cell r="I547">
            <v>27</v>
          </cell>
          <cell r="J547">
            <v>45</v>
          </cell>
        </row>
        <row r="548">
          <cell r="B548">
            <v>12900</v>
          </cell>
          <cell r="C548">
            <v>1.6294999999999999</v>
          </cell>
          <cell r="D548">
            <v>1.6113</v>
          </cell>
          <cell r="E548">
            <v>1.8100000000000002E-2</v>
          </cell>
          <cell r="F548">
            <v>0</v>
          </cell>
          <cell r="G548">
            <v>0</v>
          </cell>
          <cell r="H548">
            <v>13.5</v>
          </cell>
          <cell r="I548">
            <v>27</v>
          </cell>
          <cell r="J548">
            <v>45</v>
          </cell>
        </row>
        <row r="549">
          <cell r="B549">
            <v>12900</v>
          </cell>
          <cell r="C549">
            <v>0.88270000000000004</v>
          </cell>
          <cell r="D549">
            <v>0.88270000000000004</v>
          </cell>
          <cell r="E549">
            <v>0</v>
          </cell>
          <cell r="F549">
            <v>0</v>
          </cell>
          <cell r="G549">
            <v>0</v>
          </cell>
          <cell r="H549">
            <v>13.5</v>
          </cell>
          <cell r="I549">
            <v>27</v>
          </cell>
          <cell r="J549">
            <v>45</v>
          </cell>
        </row>
        <row r="550">
          <cell r="B550">
            <v>12900</v>
          </cell>
          <cell r="C550">
            <v>5.1538000000000004</v>
          </cell>
          <cell r="D550">
            <v>3.8841999999999999</v>
          </cell>
          <cell r="E550">
            <v>1.2695000000000001</v>
          </cell>
          <cell r="F550">
            <v>0</v>
          </cell>
          <cell r="G550">
            <v>0</v>
          </cell>
          <cell r="H550">
            <v>13.5</v>
          </cell>
          <cell r="I550">
            <v>27</v>
          </cell>
          <cell r="J550">
            <v>45</v>
          </cell>
        </row>
        <row r="551">
          <cell r="B551">
            <v>12902</v>
          </cell>
          <cell r="C551">
            <v>3.0672999999999999</v>
          </cell>
          <cell r="D551">
            <v>2.2883</v>
          </cell>
          <cell r="E551">
            <v>2.8899999999999999E-2</v>
          </cell>
          <cell r="F551">
            <v>0.75</v>
          </cell>
          <cell r="G551">
            <v>0</v>
          </cell>
          <cell r="H551">
            <v>13.5</v>
          </cell>
          <cell r="I551">
            <v>27</v>
          </cell>
          <cell r="J551">
            <v>45</v>
          </cell>
        </row>
        <row r="552">
          <cell r="B552">
            <v>12903</v>
          </cell>
          <cell r="C552">
            <v>3.8929</v>
          </cell>
          <cell r="D552">
            <v>2.9287999999999998</v>
          </cell>
          <cell r="E552">
            <v>0</v>
          </cell>
          <cell r="F552">
            <v>0.96409999999999996</v>
          </cell>
          <cell r="G552">
            <v>0</v>
          </cell>
          <cell r="H552">
            <v>13.5</v>
          </cell>
          <cell r="I552">
            <v>27</v>
          </cell>
          <cell r="J552">
            <v>45</v>
          </cell>
        </row>
        <row r="553">
          <cell r="B553">
            <v>12907</v>
          </cell>
          <cell r="C553">
            <v>2.847</v>
          </cell>
          <cell r="D553">
            <v>2.3912</v>
          </cell>
          <cell r="E553">
            <v>0</v>
          </cell>
          <cell r="F553">
            <v>0.45569999999999999</v>
          </cell>
          <cell r="G553">
            <v>0</v>
          </cell>
          <cell r="H553">
            <v>13.5</v>
          </cell>
          <cell r="I553">
            <v>27</v>
          </cell>
          <cell r="J553">
            <v>45</v>
          </cell>
        </row>
        <row r="554">
          <cell r="B554">
            <v>12904</v>
          </cell>
          <cell r="C554">
            <v>9.8071000000000002</v>
          </cell>
          <cell r="D554">
            <v>7.6082999999999998</v>
          </cell>
          <cell r="E554">
            <v>2.8899999999999999E-2</v>
          </cell>
          <cell r="F554">
            <v>2.1697000000000002</v>
          </cell>
          <cell r="G554">
            <v>0</v>
          </cell>
          <cell r="H554">
            <v>13.5</v>
          </cell>
          <cell r="I554">
            <v>27</v>
          </cell>
          <cell r="J554">
            <v>45</v>
          </cell>
        </row>
        <row r="555">
          <cell r="B555">
            <v>12907</v>
          </cell>
          <cell r="C555">
            <v>1.7289000000000001</v>
          </cell>
          <cell r="D555">
            <v>1.7015</v>
          </cell>
          <cell r="E555">
            <v>2.7400000000000001E-2</v>
          </cell>
          <cell r="F555">
            <v>0</v>
          </cell>
          <cell r="G555">
            <v>0</v>
          </cell>
          <cell r="H555">
            <v>13.5</v>
          </cell>
          <cell r="I555">
            <v>27</v>
          </cell>
          <cell r="J555">
            <v>45</v>
          </cell>
        </row>
        <row r="556">
          <cell r="B556">
            <v>12907</v>
          </cell>
          <cell r="C556">
            <v>4.5086000000000004</v>
          </cell>
          <cell r="D556">
            <v>4.5086000000000004</v>
          </cell>
          <cell r="E556">
            <v>0</v>
          </cell>
          <cell r="F556">
            <v>0</v>
          </cell>
          <cell r="G556">
            <v>0</v>
          </cell>
          <cell r="H556">
            <v>13.5</v>
          </cell>
          <cell r="I556">
            <v>27</v>
          </cell>
          <cell r="J556">
            <v>45</v>
          </cell>
        </row>
        <row r="557">
          <cell r="B557">
            <v>12907</v>
          </cell>
          <cell r="C557">
            <v>3.4015</v>
          </cell>
          <cell r="D557">
            <v>3.3334000000000001</v>
          </cell>
          <cell r="E557">
            <v>6.8000000000000005E-2</v>
          </cell>
          <cell r="F557">
            <v>0</v>
          </cell>
          <cell r="G557">
            <v>0</v>
          </cell>
          <cell r="H557">
            <v>13.5</v>
          </cell>
          <cell r="I557">
            <v>27</v>
          </cell>
          <cell r="J557">
            <v>45</v>
          </cell>
        </row>
        <row r="558">
          <cell r="B558">
            <v>12907</v>
          </cell>
          <cell r="C558">
            <v>9.6389999999999993</v>
          </cell>
          <cell r="D558">
            <v>9.5434999999999999</v>
          </cell>
          <cell r="E558">
            <v>9.5399999999999999E-2</v>
          </cell>
          <cell r="F558">
            <v>0</v>
          </cell>
          <cell r="G558">
            <v>0</v>
          </cell>
          <cell r="I558">
            <v>27</v>
          </cell>
          <cell r="J558">
            <v>45</v>
          </cell>
        </row>
        <row r="559">
          <cell r="B559">
            <v>12902</v>
          </cell>
          <cell r="C559">
            <v>37.150700000000001</v>
          </cell>
          <cell r="D559">
            <v>31.880600000000001</v>
          </cell>
          <cell r="E559">
            <v>1.5607</v>
          </cell>
          <cell r="F559">
            <v>3.7088999999999999</v>
          </cell>
          <cell r="G559">
            <v>0</v>
          </cell>
          <cell r="J559">
            <v>45</v>
          </cell>
        </row>
        <row r="561">
          <cell r="B561" t="str">
            <v>Evolução DEC Conjunto Lapa</v>
          </cell>
        </row>
        <row r="562">
          <cell r="B562" t="str">
            <v>CONSUM</v>
          </cell>
          <cell r="C562" t="str">
            <v>TOTAL</v>
          </cell>
          <cell r="D562" t="str">
            <v>NPROG</v>
          </cell>
          <cell r="E562" t="str">
            <v>PROG</v>
          </cell>
          <cell r="F562" t="str">
            <v>SUBT INT</v>
          </cell>
          <cell r="G562" t="str">
            <v>SUBT EXT</v>
          </cell>
          <cell r="H562" t="str">
            <v>Padrão Mensal = 2,5</v>
          </cell>
          <cell r="I562" t="str">
            <v>Padrão Trimestral = 4,2</v>
          </cell>
          <cell r="J562" t="str">
            <v>Padrão Anual = 7</v>
          </cell>
        </row>
        <row r="563">
          <cell r="B563">
            <v>182781</v>
          </cell>
          <cell r="C563">
            <v>0.3649</v>
          </cell>
          <cell r="D563">
            <v>0.34920000000000001</v>
          </cell>
          <cell r="E563">
            <v>1.35E-2</v>
          </cell>
          <cell r="F563">
            <v>2.2000000000000001E-3</v>
          </cell>
          <cell r="G563">
            <v>0</v>
          </cell>
          <cell r="H563">
            <v>2.5</v>
          </cell>
          <cell r="I563">
            <v>4.2</v>
          </cell>
          <cell r="J563">
            <v>7</v>
          </cell>
        </row>
        <row r="564">
          <cell r="B564">
            <v>182732</v>
          </cell>
          <cell r="C564">
            <v>0.40710000000000002</v>
          </cell>
          <cell r="D564">
            <v>0.36809999999999998</v>
          </cell>
          <cell r="E564">
            <v>3.9E-2</v>
          </cell>
          <cell r="F564">
            <v>0</v>
          </cell>
          <cell r="G564">
            <v>0</v>
          </cell>
          <cell r="H564">
            <v>2.5</v>
          </cell>
          <cell r="I564">
            <v>4.2</v>
          </cell>
          <cell r="J564">
            <v>7</v>
          </cell>
        </row>
        <row r="565">
          <cell r="B565">
            <v>182748</v>
          </cell>
          <cell r="C565">
            <v>0.94189999999999996</v>
          </cell>
          <cell r="D565">
            <v>0.65629999999999999</v>
          </cell>
          <cell r="E565">
            <v>1.04E-2</v>
          </cell>
          <cell r="F565">
            <v>6.1000000000000004E-3</v>
          </cell>
          <cell r="G565">
            <v>0.26900000000000002</v>
          </cell>
          <cell r="H565">
            <v>2.5</v>
          </cell>
          <cell r="I565">
            <v>4.2</v>
          </cell>
          <cell r="J565">
            <v>7</v>
          </cell>
        </row>
        <row r="566">
          <cell r="B566">
            <v>182754</v>
          </cell>
          <cell r="C566">
            <v>1.7139</v>
          </cell>
          <cell r="D566">
            <v>1.3735999999999999</v>
          </cell>
          <cell r="E566">
            <v>6.2899999999999998E-2</v>
          </cell>
          <cell r="F566">
            <v>8.3000000000000001E-3</v>
          </cell>
          <cell r="G566">
            <v>0.26900000000000002</v>
          </cell>
          <cell r="H566">
            <v>2.5</v>
          </cell>
          <cell r="I566">
            <v>4.2</v>
          </cell>
          <cell r="J566">
            <v>7</v>
          </cell>
        </row>
        <row r="567">
          <cell r="B567">
            <v>182713</v>
          </cell>
          <cell r="C567">
            <v>0.31590000000000001</v>
          </cell>
          <cell r="D567">
            <v>0.2467</v>
          </cell>
          <cell r="E567">
            <v>3.1899999999999998E-2</v>
          </cell>
          <cell r="F567">
            <v>3.73E-2</v>
          </cell>
          <cell r="G567">
            <v>0</v>
          </cell>
          <cell r="H567">
            <v>2.5</v>
          </cell>
          <cell r="I567">
            <v>4.2</v>
          </cell>
          <cell r="J567">
            <v>7</v>
          </cell>
        </row>
        <row r="568">
          <cell r="B568">
            <v>182723</v>
          </cell>
          <cell r="C568">
            <v>0.42370000000000002</v>
          </cell>
          <cell r="D568">
            <v>0.3226</v>
          </cell>
          <cell r="E568">
            <v>0.10100000000000001</v>
          </cell>
          <cell r="F568">
            <v>0</v>
          </cell>
          <cell r="G568">
            <v>0</v>
          </cell>
          <cell r="H568">
            <v>2.5</v>
          </cell>
          <cell r="I568">
            <v>4.2</v>
          </cell>
          <cell r="J568">
            <v>7</v>
          </cell>
        </row>
        <row r="569">
          <cell r="B569">
            <v>182723</v>
          </cell>
          <cell r="C569">
            <v>0.4708</v>
          </cell>
          <cell r="D569">
            <v>0.3957</v>
          </cell>
          <cell r="E569">
            <v>7.51E-2</v>
          </cell>
          <cell r="F569">
            <v>0</v>
          </cell>
          <cell r="G569">
            <v>0</v>
          </cell>
          <cell r="H569">
            <v>2.5</v>
          </cell>
          <cell r="I569">
            <v>4.2</v>
          </cell>
          <cell r="J569">
            <v>7</v>
          </cell>
        </row>
        <row r="570">
          <cell r="B570">
            <v>182720</v>
          </cell>
          <cell r="C570">
            <v>1.2103999999999999</v>
          </cell>
          <cell r="D570">
            <v>0.96499999999999997</v>
          </cell>
          <cell r="E570">
            <v>0.20799999999999999</v>
          </cell>
          <cell r="F570">
            <v>3.73E-2</v>
          </cell>
          <cell r="G570">
            <v>0</v>
          </cell>
          <cell r="H570">
            <v>2.5</v>
          </cell>
          <cell r="I570">
            <v>4.2</v>
          </cell>
          <cell r="J570">
            <v>7</v>
          </cell>
        </row>
        <row r="571">
          <cell r="B571">
            <v>182669</v>
          </cell>
          <cell r="C571">
            <v>0.21759999999999999</v>
          </cell>
          <cell r="D571">
            <v>0.1447</v>
          </cell>
          <cell r="E571">
            <v>5.45E-2</v>
          </cell>
          <cell r="F571">
            <v>0</v>
          </cell>
          <cell r="G571">
            <v>1.84E-2</v>
          </cell>
          <cell r="H571">
            <v>2.5</v>
          </cell>
          <cell r="I571">
            <v>4.2</v>
          </cell>
          <cell r="J571">
            <v>7</v>
          </cell>
        </row>
        <row r="572">
          <cell r="B572">
            <v>182632</v>
          </cell>
          <cell r="C572">
            <v>0.45569999999999999</v>
          </cell>
          <cell r="D572">
            <v>0.34820000000000001</v>
          </cell>
          <cell r="E572">
            <v>8.2199999999999995E-2</v>
          </cell>
          <cell r="F572">
            <v>2.53E-2</v>
          </cell>
          <cell r="G572">
            <v>0</v>
          </cell>
          <cell r="H572">
            <v>2.5</v>
          </cell>
          <cell r="I572">
            <v>4.2</v>
          </cell>
          <cell r="J572">
            <v>7</v>
          </cell>
        </row>
        <row r="573">
          <cell r="B573">
            <v>182554</v>
          </cell>
          <cell r="C573">
            <v>0.29899999999999999</v>
          </cell>
          <cell r="D573">
            <v>0.20549999999999999</v>
          </cell>
          <cell r="E573">
            <v>5.3699999999999998E-2</v>
          </cell>
          <cell r="F573">
            <v>0</v>
          </cell>
          <cell r="G573">
            <v>3.9800000000000002E-2</v>
          </cell>
          <cell r="H573">
            <v>2.5</v>
          </cell>
          <cell r="I573">
            <v>4.2</v>
          </cell>
          <cell r="J573">
            <v>7</v>
          </cell>
        </row>
        <row r="574">
          <cell r="B574">
            <v>182618</v>
          </cell>
          <cell r="C574">
            <v>0.97230000000000005</v>
          </cell>
          <cell r="D574">
            <v>0.69840000000000002</v>
          </cell>
          <cell r="E574">
            <v>0.19040000000000001</v>
          </cell>
          <cell r="F574">
            <v>2.53E-2</v>
          </cell>
          <cell r="G574">
            <v>5.8200000000000002E-2</v>
          </cell>
          <cell r="H574">
            <v>2.5</v>
          </cell>
          <cell r="I574">
            <v>4.2</v>
          </cell>
          <cell r="J574">
            <v>7</v>
          </cell>
        </row>
        <row r="575">
          <cell r="B575">
            <v>182554</v>
          </cell>
          <cell r="C575">
            <v>0.36399999999999999</v>
          </cell>
          <cell r="D575">
            <v>0.25929999999999997</v>
          </cell>
          <cell r="E575">
            <v>0.1047</v>
          </cell>
          <cell r="F575">
            <v>0</v>
          </cell>
          <cell r="G575">
            <v>0</v>
          </cell>
          <cell r="H575">
            <v>2.5</v>
          </cell>
          <cell r="I575">
            <v>4.2</v>
          </cell>
          <cell r="J575">
            <v>7</v>
          </cell>
        </row>
        <row r="576">
          <cell r="B576">
            <v>182554</v>
          </cell>
          <cell r="C576">
            <v>1.2810999999999999</v>
          </cell>
          <cell r="D576">
            <v>0.65529999999999999</v>
          </cell>
          <cell r="E576">
            <v>0.13370000000000001</v>
          </cell>
          <cell r="F576">
            <v>0.43430000000000002</v>
          </cell>
          <cell r="G576">
            <v>5.7799999999999997E-2</v>
          </cell>
          <cell r="H576">
            <v>2.5</v>
          </cell>
          <cell r="I576">
            <v>4.2</v>
          </cell>
          <cell r="J576">
            <v>7</v>
          </cell>
        </row>
        <row r="577">
          <cell r="B577">
            <v>182554</v>
          </cell>
          <cell r="C577">
            <v>0.68500000000000005</v>
          </cell>
          <cell r="D577">
            <v>0.58919999999999995</v>
          </cell>
          <cell r="E577">
            <v>2.0500000000000001E-2</v>
          </cell>
          <cell r="F577">
            <v>7.5300000000000006E-2</v>
          </cell>
          <cell r="G577">
            <v>0</v>
          </cell>
          <cell r="H577">
            <v>2.5</v>
          </cell>
          <cell r="I577">
            <v>4.2</v>
          </cell>
          <cell r="J577">
            <v>7</v>
          </cell>
        </row>
        <row r="578">
          <cell r="B578">
            <v>182554</v>
          </cell>
          <cell r="C578">
            <v>2.3300999999999998</v>
          </cell>
          <cell r="D578">
            <v>1.5038</v>
          </cell>
          <cell r="E578">
            <v>0.25890000000000002</v>
          </cell>
          <cell r="F578">
            <v>0.50960000000000005</v>
          </cell>
          <cell r="G578">
            <v>5.7799999999999997E-2</v>
          </cell>
          <cell r="I578">
            <v>4.2</v>
          </cell>
          <cell r="J578">
            <v>7</v>
          </cell>
        </row>
        <row r="579">
          <cell r="B579">
            <v>182661</v>
          </cell>
          <cell r="C579">
            <v>6.2263000000000002</v>
          </cell>
          <cell r="D579">
            <v>4.5407000000000002</v>
          </cell>
          <cell r="E579">
            <v>0.72009999999999996</v>
          </cell>
          <cell r="F579">
            <v>0.58020000000000005</v>
          </cell>
          <cell r="G579">
            <v>0.3851</v>
          </cell>
          <cell r="J579">
            <v>7</v>
          </cell>
        </row>
        <row r="581">
          <cell r="B581" t="str">
            <v>Evolução DEC Conjunto Mauá</v>
          </cell>
        </row>
        <row r="582">
          <cell r="B582" t="str">
            <v>CONSUM</v>
          </cell>
          <cell r="C582" t="str">
            <v>TOTAL</v>
          </cell>
          <cell r="D582" t="str">
            <v>NPROG</v>
          </cell>
          <cell r="E582" t="str">
            <v>PROG</v>
          </cell>
          <cell r="F582" t="str">
            <v>SUBT INT</v>
          </cell>
          <cell r="G582" t="str">
            <v>SUBT EXT</v>
          </cell>
          <cell r="H582" t="str">
            <v>Padrão Mensal = 2,5</v>
          </cell>
          <cell r="I582" t="str">
            <v>Padrão Trimestral = 4,8</v>
          </cell>
          <cell r="J582" t="str">
            <v>Padrão Anual = 8</v>
          </cell>
        </row>
        <row r="583">
          <cell r="B583">
            <v>120058</v>
          </cell>
          <cell r="C583">
            <v>0.60919999999999996</v>
          </cell>
          <cell r="D583">
            <v>0.55589999999999995</v>
          </cell>
          <cell r="E583">
            <v>5.33E-2</v>
          </cell>
          <cell r="F583">
            <v>0</v>
          </cell>
          <cell r="G583">
            <v>0</v>
          </cell>
          <cell r="H583">
            <v>2.5</v>
          </cell>
          <cell r="I583">
            <v>4.8</v>
          </cell>
          <cell r="J583">
            <v>8</v>
          </cell>
        </row>
        <row r="584">
          <cell r="B584">
            <v>119976</v>
          </cell>
          <cell r="C584">
            <v>1.0094000000000001</v>
          </cell>
          <cell r="D584">
            <v>0.79720000000000002</v>
          </cell>
          <cell r="E584">
            <v>0.21210000000000001</v>
          </cell>
          <cell r="F584">
            <v>0</v>
          </cell>
          <cell r="G584">
            <v>0</v>
          </cell>
          <cell r="H584">
            <v>2.5</v>
          </cell>
          <cell r="I584">
            <v>4.8</v>
          </cell>
          <cell r="J584">
            <v>8</v>
          </cell>
        </row>
        <row r="585">
          <cell r="B585">
            <v>119979</v>
          </cell>
          <cell r="C585">
            <v>0.42949999999999999</v>
          </cell>
          <cell r="D585">
            <v>0.38790000000000002</v>
          </cell>
          <cell r="E585">
            <v>4.1599999999999998E-2</v>
          </cell>
          <cell r="F585">
            <v>0</v>
          </cell>
          <cell r="G585">
            <v>0</v>
          </cell>
          <cell r="H585">
            <v>2.5</v>
          </cell>
          <cell r="I585">
            <v>4.8</v>
          </cell>
          <cell r="J585">
            <v>8</v>
          </cell>
        </row>
        <row r="586">
          <cell r="B586">
            <v>120004</v>
          </cell>
          <cell r="C586">
            <v>2.048</v>
          </cell>
          <cell r="D586">
            <v>1.7410000000000001</v>
          </cell>
          <cell r="E586">
            <v>0.307</v>
          </cell>
          <cell r="F586">
            <v>0</v>
          </cell>
          <cell r="G586">
            <v>0</v>
          </cell>
          <cell r="H586">
            <v>2.5</v>
          </cell>
          <cell r="I586">
            <v>4.8</v>
          </cell>
          <cell r="J586">
            <v>8</v>
          </cell>
        </row>
        <row r="587">
          <cell r="B587">
            <v>119963</v>
          </cell>
          <cell r="C587">
            <v>0.15620000000000001</v>
          </cell>
          <cell r="D587">
            <v>0.13919999999999999</v>
          </cell>
          <cell r="E587">
            <v>1.1900000000000001E-2</v>
          </cell>
          <cell r="F587">
            <v>5.1000000000000004E-3</v>
          </cell>
          <cell r="G587">
            <v>0</v>
          </cell>
          <cell r="H587">
            <v>2.5</v>
          </cell>
          <cell r="I587">
            <v>4.8</v>
          </cell>
          <cell r="J587">
            <v>8</v>
          </cell>
        </row>
        <row r="588">
          <cell r="B588">
            <v>119958</v>
          </cell>
          <cell r="C588">
            <v>7.4200000000000002E-2</v>
          </cell>
          <cell r="D588">
            <v>5.9900000000000002E-2</v>
          </cell>
          <cell r="E588">
            <v>1.26E-2</v>
          </cell>
          <cell r="F588">
            <v>1.6000000000000001E-3</v>
          </cell>
          <cell r="G588">
            <v>0</v>
          </cell>
          <cell r="H588">
            <v>2.5</v>
          </cell>
          <cell r="I588">
            <v>4.8</v>
          </cell>
          <cell r="J588">
            <v>8</v>
          </cell>
        </row>
        <row r="589">
          <cell r="B589">
            <v>119957</v>
          </cell>
          <cell r="C589">
            <v>0.30520000000000003</v>
          </cell>
          <cell r="D589">
            <v>0.1802</v>
          </cell>
          <cell r="E589">
            <v>0.125</v>
          </cell>
          <cell r="F589">
            <v>0</v>
          </cell>
          <cell r="G589">
            <v>0</v>
          </cell>
          <cell r="H589">
            <v>2.5</v>
          </cell>
          <cell r="I589">
            <v>4.8</v>
          </cell>
          <cell r="J589">
            <v>8</v>
          </cell>
        </row>
        <row r="590">
          <cell r="B590">
            <v>119959</v>
          </cell>
          <cell r="C590">
            <v>0.53559999999999997</v>
          </cell>
          <cell r="D590">
            <v>0.37930000000000003</v>
          </cell>
          <cell r="E590">
            <v>0.14949999999999999</v>
          </cell>
          <cell r="F590">
            <v>6.7000000000000002E-3</v>
          </cell>
          <cell r="G590">
            <v>0</v>
          </cell>
          <cell r="H590">
            <v>2.5</v>
          </cell>
          <cell r="I590">
            <v>4.8</v>
          </cell>
          <cell r="J590">
            <v>8</v>
          </cell>
        </row>
        <row r="591">
          <cell r="B591">
            <v>119866</v>
          </cell>
          <cell r="C591">
            <v>0.64959999999999996</v>
          </cell>
          <cell r="D591">
            <v>0.59840000000000004</v>
          </cell>
          <cell r="E591">
            <v>5.1200000000000002E-2</v>
          </cell>
          <cell r="F591">
            <v>0</v>
          </cell>
          <cell r="G591">
            <v>0</v>
          </cell>
          <cell r="H591">
            <v>2.5</v>
          </cell>
          <cell r="I591">
            <v>4.8</v>
          </cell>
          <cell r="J591">
            <v>8</v>
          </cell>
        </row>
        <row r="592">
          <cell r="B592">
            <v>119680</v>
          </cell>
          <cell r="C592">
            <v>0.31680000000000003</v>
          </cell>
          <cell r="D592">
            <v>0.26150000000000001</v>
          </cell>
          <cell r="E592">
            <v>5.5199999999999999E-2</v>
          </cell>
          <cell r="F592">
            <v>0</v>
          </cell>
          <cell r="G592">
            <v>0</v>
          </cell>
          <cell r="H592">
            <v>2.5</v>
          </cell>
          <cell r="I592">
            <v>4.8</v>
          </cell>
          <cell r="J592">
            <v>8</v>
          </cell>
        </row>
        <row r="593">
          <cell r="B593">
            <v>119669</v>
          </cell>
          <cell r="C593">
            <v>0.40720000000000001</v>
          </cell>
          <cell r="D593">
            <v>0.38350000000000001</v>
          </cell>
          <cell r="E593">
            <v>2.2700000000000001E-2</v>
          </cell>
          <cell r="F593">
            <v>0</v>
          </cell>
          <cell r="G593">
            <v>1E-3</v>
          </cell>
          <cell r="H593">
            <v>2.5</v>
          </cell>
          <cell r="I593">
            <v>4.8</v>
          </cell>
          <cell r="J593">
            <v>8</v>
          </cell>
        </row>
        <row r="594">
          <cell r="B594">
            <v>119738</v>
          </cell>
          <cell r="C594">
            <v>1.3738999999999999</v>
          </cell>
          <cell r="D594">
            <v>1.2437</v>
          </cell>
          <cell r="E594">
            <v>0.12909999999999999</v>
          </cell>
          <cell r="F594">
            <v>0</v>
          </cell>
          <cell r="G594">
            <v>1E-3</v>
          </cell>
          <cell r="H594">
            <v>2.5</v>
          </cell>
          <cell r="I594">
            <v>4.8</v>
          </cell>
          <cell r="J594">
            <v>8</v>
          </cell>
        </row>
        <row r="595">
          <cell r="B595">
            <v>119662</v>
          </cell>
          <cell r="C595">
            <v>0.2213</v>
          </cell>
          <cell r="D595">
            <v>0.2089</v>
          </cell>
          <cell r="E595">
            <v>1.24E-2</v>
          </cell>
          <cell r="F595">
            <v>0</v>
          </cell>
          <cell r="G595">
            <v>0</v>
          </cell>
          <cell r="H595">
            <v>2.5</v>
          </cell>
          <cell r="I595">
            <v>4.8</v>
          </cell>
          <cell r="J595">
            <v>8</v>
          </cell>
        </row>
        <row r="596">
          <cell r="B596">
            <v>119723</v>
          </cell>
          <cell r="C596">
            <v>0.45600000000000002</v>
          </cell>
          <cell r="D596">
            <v>0.42159999999999997</v>
          </cell>
          <cell r="E596">
            <v>3.4299999999999997E-2</v>
          </cell>
          <cell r="F596">
            <v>0</v>
          </cell>
          <cell r="G596">
            <v>0</v>
          </cell>
          <cell r="H596">
            <v>2.5</v>
          </cell>
          <cell r="I596">
            <v>4.8</v>
          </cell>
          <cell r="J596">
            <v>8</v>
          </cell>
        </row>
        <row r="597">
          <cell r="B597">
            <v>119712</v>
          </cell>
          <cell r="C597">
            <v>0.58450000000000002</v>
          </cell>
          <cell r="D597">
            <v>0.53410000000000002</v>
          </cell>
          <cell r="E597">
            <v>5.04E-2</v>
          </cell>
          <cell r="F597">
            <v>0</v>
          </cell>
          <cell r="G597">
            <v>0</v>
          </cell>
          <cell r="H597">
            <v>2.5</v>
          </cell>
          <cell r="I597">
            <v>4.8</v>
          </cell>
          <cell r="J597">
            <v>8</v>
          </cell>
        </row>
        <row r="598">
          <cell r="B598">
            <v>119699</v>
          </cell>
          <cell r="C598">
            <v>1.2619</v>
          </cell>
          <cell r="D598">
            <v>1.1647000000000001</v>
          </cell>
          <cell r="E598">
            <v>9.7100000000000006E-2</v>
          </cell>
          <cell r="F598">
            <v>0</v>
          </cell>
          <cell r="G598">
            <v>0</v>
          </cell>
          <cell r="I598">
            <v>4.8</v>
          </cell>
          <cell r="J598">
            <v>8</v>
          </cell>
        </row>
        <row r="599">
          <cell r="B599">
            <v>119850</v>
          </cell>
          <cell r="C599">
            <v>5.2196999999999996</v>
          </cell>
          <cell r="D599">
            <v>4.5286</v>
          </cell>
          <cell r="E599">
            <v>0.68300000000000005</v>
          </cell>
          <cell r="F599">
            <v>6.7000000000000002E-3</v>
          </cell>
          <cell r="G599">
            <v>1E-3</v>
          </cell>
          <cell r="J599">
            <v>8</v>
          </cell>
        </row>
        <row r="601">
          <cell r="B601" t="str">
            <v>Evolução DEC Conjunto Moóca</v>
          </cell>
        </row>
        <row r="602">
          <cell r="B602" t="str">
            <v>CONSUM</v>
          </cell>
          <cell r="C602" t="str">
            <v>TOTAL</v>
          </cell>
          <cell r="D602" t="str">
            <v>NPROG</v>
          </cell>
          <cell r="E602" t="str">
            <v>PROG</v>
          </cell>
          <cell r="F602" t="str">
            <v>SUBT INT</v>
          </cell>
          <cell r="G602" t="str">
            <v>SUBT EXT</v>
          </cell>
          <cell r="H602" t="str">
            <v>Padrão Mensal = 2,5</v>
          </cell>
          <cell r="I602" t="str">
            <v>Padrão Trimestral = 4,8</v>
          </cell>
          <cell r="J602" t="str">
            <v>Padrão Anual = 8</v>
          </cell>
        </row>
        <row r="603">
          <cell r="B603">
            <v>80506</v>
          </cell>
          <cell r="C603">
            <v>0.40710000000000002</v>
          </cell>
          <cell r="D603">
            <v>0.379</v>
          </cell>
          <cell r="E603">
            <v>2.8199999999999999E-2</v>
          </cell>
          <cell r="F603">
            <v>0</v>
          </cell>
          <cell r="G603">
            <v>0</v>
          </cell>
          <cell r="H603">
            <v>2.5</v>
          </cell>
          <cell r="I603">
            <v>4.8</v>
          </cell>
          <cell r="J603">
            <v>8</v>
          </cell>
        </row>
        <row r="604">
          <cell r="B604">
            <v>80487</v>
          </cell>
          <cell r="C604">
            <v>0.97330000000000005</v>
          </cell>
          <cell r="D604">
            <v>0.93230000000000002</v>
          </cell>
          <cell r="E604">
            <v>3.4500000000000003E-2</v>
          </cell>
          <cell r="F604">
            <v>6.4999999999999997E-3</v>
          </cell>
          <cell r="G604">
            <v>0</v>
          </cell>
          <cell r="H604">
            <v>2.5</v>
          </cell>
          <cell r="I604">
            <v>4.8</v>
          </cell>
          <cell r="J604">
            <v>8</v>
          </cell>
        </row>
        <row r="605">
          <cell r="B605">
            <v>80489</v>
          </cell>
          <cell r="C605">
            <v>0.46089999999999998</v>
          </cell>
          <cell r="D605">
            <v>0.42009999999999997</v>
          </cell>
          <cell r="E605">
            <v>4.0899999999999999E-2</v>
          </cell>
          <cell r="F605">
            <v>0</v>
          </cell>
          <cell r="G605">
            <v>0</v>
          </cell>
          <cell r="H605">
            <v>2.5</v>
          </cell>
          <cell r="I605">
            <v>4.8</v>
          </cell>
          <cell r="J605">
            <v>8</v>
          </cell>
        </row>
        <row r="606">
          <cell r="B606">
            <v>80494</v>
          </cell>
          <cell r="C606">
            <v>1.8411999999999999</v>
          </cell>
          <cell r="D606">
            <v>1.7313000000000001</v>
          </cell>
          <cell r="E606">
            <v>0.1036</v>
          </cell>
          <cell r="F606">
            <v>6.4999999999999997E-3</v>
          </cell>
          <cell r="G606">
            <v>0</v>
          </cell>
          <cell r="H606">
            <v>2.5</v>
          </cell>
          <cell r="I606">
            <v>4.8</v>
          </cell>
          <cell r="J606">
            <v>8</v>
          </cell>
        </row>
        <row r="607">
          <cell r="B607">
            <v>80441</v>
          </cell>
          <cell r="C607">
            <v>0.27100000000000002</v>
          </cell>
          <cell r="D607">
            <v>0.14149999999999999</v>
          </cell>
          <cell r="E607">
            <v>0.1295</v>
          </cell>
          <cell r="F607">
            <v>0</v>
          </cell>
          <cell r="G607">
            <v>0</v>
          </cell>
          <cell r="H607">
            <v>2.5</v>
          </cell>
          <cell r="I607">
            <v>4.8</v>
          </cell>
          <cell r="J607">
            <v>8</v>
          </cell>
        </row>
        <row r="608">
          <cell r="B608">
            <v>80441</v>
          </cell>
          <cell r="C608">
            <v>0.55279999999999996</v>
          </cell>
          <cell r="D608">
            <v>0.19739999999999999</v>
          </cell>
          <cell r="E608">
            <v>0.32629999999999998</v>
          </cell>
          <cell r="F608">
            <v>2.9000000000000001E-2</v>
          </cell>
          <cell r="G608">
            <v>0</v>
          </cell>
          <cell r="H608">
            <v>2.5</v>
          </cell>
          <cell r="I608">
            <v>4.8</v>
          </cell>
          <cell r="J608">
            <v>8</v>
          </cell>
        </row>
        <row r="609">
          <cell r="B609">
            <v>80441</v>
          </cell>
          <cell r="C609">
            <v>0.1867</v>
          </cell>
          <cell r="D609">
            <v>0.15179999999999999</v>
          </cell>
          <cell r="E609">
            <v>3.49E-2</v>
          </cell>
          <cell r="F609">
            <v>0</v>
          </cell>
          <cell r="G609">
            <v>0</v>
          </cell>
          <cell r="H609">
            <v>2.5</v>
          </cell>
          <cell r="I609">
            <v>4.8</v>
          </cell>
          <cell r="J609">
            <v>8</v>
          </cell>
        </row>
        <row r="610">
          <cell r="B610">
            <v>80441</v>
          </cell>
          <cell r="C610">
            <v>1.0105</v>
          </cell>
          <cell r="D610">
            <v>0.49070000000000003</v>
          </cell>
          <cell r="E610">
            <v>0.49070000000000003</v>
          </cell>
          <cell r="F610">
            <v>2.9000000000000001E-2</v>
          </cell>
          <cell r="G610">
            <v>0</v>
          </cell>
          <cell r="H610">
            <v>2.5</v>
          </cell>
          <cell r="I610">
            <v>4.8</v>
          </cell>
          <cell r="J610">
            <v>8</v>
          </cell>
        </row>
        <row r="611">
          <cell r="B611">
            <v>80440</v>
          </cell>
          <cell r="C611">
            <v>0.25850000000000001</v>
          </cell>
          <cell r="D611">
            <v>0.1673</v>
          </cell>
          <cell r="E611">
            <v>2.9600000000000001E-2</v>
          </cell>
          <cell r="F611">
            <v>6.1600000000000002E-2</v>
          </cell>
          <cell r="G611">
            <v>0</v>
          </cell>
          <cell r="H611">
            <v>2.5</v>
          </cell>
          <cell r="I611">
            <v>4.8</v>
          </cell>
          <cell r="J611">
            <v>8</v>
          </cell>
        </row>
        <row r="612">
          <cell r="B612">
            <v>80399</v>
          </cell>
          <cell r="C612">
            <v>0.13489999999999999</v>
          </cell>
          <cell r="D612">
            <v>8.9700000000000002E-2</v>
          </cell>
          <cell r="E612">
            <v>4.5199999999999997E-2</v>
          </cell>
          <cell r="F612">
            <v>0</v>
          </cell>
          <cell r="G612">
            <v>0</v>
          </cell>
          <cell r="H612">
            <v>2.5</v>
          </cell>
          <cell r="I612">
            <v>4.8</v>
          </cell>
          <cell r="J612">
            <v>8</v>
          </cell>
        </row>
        <row r="613">
          <cell r="B613">
            <v>80381</v>
          </cell>
          <cell r="C613">
            <v>0.3921</v>
          </cell>
          <cell r="D613">
            <v>0.36830000000000002</v>
          </cell>
          <cell r="E613">
            <v>1.8800000000000001E-2</v>
          </cell>
          <cell r="F613">
            <v>4.8999999999999998E-3</v>
          </cell>
          <cell r="G613">
            <v>0</v>
          </cell>
          <cell r="H613">
            <v>2.5</v>
          </cell>
          <cell r="I613">
            <v>4.8</v>
          </cell>
          <cell r="J613">
            <v>8</v>
          </cell>
        </row>
        <row r="614">
          <cell r="B614">
            <v>80407</v>
          </cell>
          <cell r="C614">
            <v>0.78549999999999998</v>
          </cell>
          <cell r="D614">
            <v>0.62519999999999998</v>
          </cell>
          <cell r="E614">
            <v>9.3600000000000003E-2</v>
          </cell>
          <cell r="F614">
            <v>6.6500000000000004E-2</v>
          </cell>
          <cell r="G614">
            <v>0</v>
          </cell>
          <cell r="H614">
            <v>2.5</v>
          </cell>
          <cell r="I614">
            <v>4.8</v>
          </cell>
          <cell r="J614">
            <v>8</v>
          </cell>
        </row>
        <row r="615">
          <cell r="B615">
            <v>80335</v>
          </cell>
          <cell r="C615">
            <v>0.38769999999999999</v>
          </cell>
          <cell r="D615">
            <v>0.28370000000000001</v>
          </cell>
          <cell r="E615">
            <v>0.104</v>
          </cell>
          <cell r="F615">
            <v>0</v>
          </cell>
          <cell r="G615">
            <v>0</v>
          </cell>
          <cell r="H615">
            <v>2.5</v>
          </cell>
          <cell r="I615">
            <v>4.8</v>
          </cell>
          <cell r="J615">
            <v>8</v>
          </cell>
        </row>
        <row r="616">
          <cell r="B616">
            <v>80325</v>
          </cell>
          <cell r="C616">
            <v>0.16800000000000001</v>
          </cell>
          <cell r="D616">
            <v>0.1527</v>
          </cell>
          <cell r="E616">
            <v>1.5299999999999999E-2</v>
          </cell>
          <cell r="F616">
            <v>0</v>
          </cell>
          <cell r="G616">
            <v>0</v>
          </cell>
          <cell r="H616">
            <v>2.5</v>
          </cell>
          <cell r="I616">
            <v>4.8</v>
          </cell>
          <cell r="J616">
            <v>8</v>
          </cell>
        </row>
        <row r="617">
          <cell r="B617">
            <v>80312</v>
          </cell>
          <cell r="C617">
            <v>0.5272</v>
          </cell>
          <cell r="D617">
            <v>0.50229999999999997</v>
          </cell>
          <cell r="E617">
            <v>2.4899999999999999E-2</v>
          </cell>
          <cell r="F617">
            <v>0</v>
          </cell>
          <cell r="G617">
            <v>0</v>
          </cell>
          <cell r="H617">
            <v>2.5</v>
          </cell>
          <cell r="I617">
            <v>4.8</v>
          </cell>
          <cell r="J617">
            <v>8</v>
          </cell>
        </row>
        <row r="618">
          <cell r="B618">
            <v>80324</v>
          </cell>
          <cell r="C618">
            <v>1.0829</v>
          </cell>
          <cell r="D618">
            <v>0.93869999999999998</v>
          </cell>
          <cell r="E618">
            <v>0.14419999999999999</v>
          </cell>
          <cell r="F618">
            <v>0</v>
          </cell>
          <cell r="G618">
            <v>0</v>
          </cell>
          <cell r="I618">
            <v>4.8</v>
          </cell>
          <cell r="J618">
            <v>8</v>
          </cell>
        </row>
        <row r="619">
          <cell r="B619">
            <v>80416</v>
          </cell>
          <cell r="C619">
            <v>4.7209000000000003</v>
          </cell>
          <cell r="D619">
            <v>3.7866</v>
          </cell>
          <cell r="E619">
            <v>0.83220000000000005</v>
          </cell>
          <cell r="F619">
            <v>0.10199999999999999</v>
          </cell>
          <cell r="G619">
            <v>0</v>
          </cell>
          <cell r="J619">
            <v>8</v>
          </cell>
        </row>
        <row r="621">
          <cell r="B621" t="str">
            <v>Evolução DEC Conjunto Oeste</v>
          </cell>
        </row>
        <row r="622">
          <cell r="B622" t="str">
            <v>CONSUM</v>
          </cell>
          <cell r="C622" t="str">
            <v>TOTAL</v>
          </cell>
          <cell r="D622" t="str">
            <v>NPROG</v>
          </cell>
          <cell r="E622" t="str">
            <v>PROG</v>
          </cell>
          <cell r="F622" t="str">
            <v>SUBT INT</v>
          </cell>
          <cell r="G622" t="str">
            <v>SUBT EXT</v>
          </cell>
          <cell r="H622" t="str">
            <v>Padrão Mensal = 11,1</v>
          </cell>
          <cell r="I622" t="str">
            <v>Padrão Trimestral = 22,2</v>
          </cell>
          <cell r="J622" t="str">
            <v>Padrão Anual = 37</v>
          </cell>
        </row>
        <row r="623">
          <cell r="B623">
            <v>71507</v>
          </cell>
          <cell r="C623">
            <v>3.0253000000000001</v>
          </cell>
          <cell r="D623">
            <v>2.2907000000000002</v>
          </cell>
          <cell r="E623">
            <v>9.11E-2</v>
          </cell>
          <cell r="F623">
            <v>0.64349999999999996</v>
          </cell>
          <cell r="G623">
            <v>0</v>
          </cell>
          <cell r="H623">
            <v>11.1</v>
          </cell>
          <cell r="I623">
            <v>22.2</v>
          </cell>
          <cell r="J623">
            <v>37</v>
          </cell>
        </row>
        <row r="624">
          <cell r="B624">
            <v>71434</v>
          </cell>
          <cell r="C624">
            <v>2.2037</v>
          </cell>
          <cell r="D624">
            <v>2.1480000000000001</v>
          </cell>
          <cell r="E624">
            <v>5.57E-2</v>
          </cell>
          <cell r="F624">
            <v>0</v>
          </cell>
          <cell r="G624">
            <v>0</v>
          </cell>
          <cell r="H624">
            <v>11.1</v>
          </cell>
          <cell r="I624">
            <v>22.2</v>
          </cell>
          <cell r="J624">
            <v>37</v>
          </cell>
        </row>
        <row r="625">
          <cell r="B625">
            <v>71442</v>
          </cell>
          <cell r="C625">
            <v>3.2279</v>
          </cell>
          <cell r="D625">
            <v>3.1204000000000001</v>
          </cell>
          <cell r="E625">
            <v>0.1075</v>
          </cell>
          <cell r="F625">
            <v>0</v>
          </cell>
          <cell r="G625">
            <v>0</v>
          </cell>
          <cell r="H625">
            <v>11.1</v>
          </cell>
          <cell r="I625">
            <v>22.2</v>
          </cell>
          <cell r="J625">
            <v>37</v>
          </cell>
        </row>
        <row r="626">
          <cell r="B626">
            <v>71461</v>
          </cell>
          <cell r="C626">
            <v>8.4572000000000003</v>
          </cell>
          <cell r="D626">
            <v>7.5589000000000004</v>
          </cell>
          <cell r="E626">
            <v>0.25430000000000003</v>
          </cell>
          <cell r="F626">
            <v>0.64390000000000003</v>
          </cell>
          <cell r="G626">
            <v>0</v>
          </cell>
          <cell r="H626">
            <v>11.1</v>
          </cell>
          <cell r="I626">
            <v>22.2</v>
          </cell>
          <cell r="J626">
            <v>37</v>
          </cell>
        </row>
        <row r="627">
          <cell r="B627">
            <v>71529</v>
          </cell>
          <cell r="C627">
            <v>3.4882</v>
          </cell>
          <cell r="D627">
            <v>2.2397999999999998</v>
          </cell>
          <cell r="E627">
            <v>1.1836</v>
          </cell>
          <cell r="F627">
            <v>6.4899999999999999E-2</v>
          </cell>
          <cell r="G627">
            <v>0</v>
          </cell>
          <cell r="H627">
            <v>11.1</v>
          </cell>
          <cell r="I627">
            <v>22.2</v>
          </cell>
          <cell r="J627">
            <v>37</v>
          </cell>
        </row>
        <row r="628">
          <cell r="B628">
            <v>71523</v>
          </cell>
          <cell r="C628">
            <v>1.5905</v>
          </cell>
          <cell r="D628">
            <v>1.0923</v>
          </cell>
          <cell r="E628">
            <v>0.49809999999999999</v>
          </cell>
          <cell r="F628">
            <v>0</v>
          </cell>
          <cell r="G628">
            <v>0</v>
          </cell>
          <cell r="H628">
            <v>11.1</v>
          </cell>
          <cell r="I628">
            <v>22.2</v>
          </cell>
          <cell r="J628">
            <v>37</v>
          </cell>
        </row>
        <row r="629">
          <cell r="B629">
            <v>71523</v>
          </cell>
          <cell r="C629">
            <v>2.9241000000000001</v>
          </cell>
          <cell r="D629">
            <v>2.6756000000000002</v>
          </cell>
          <cell r="E629">
            <v>0.24709999999999999</v>
          </cell>
          <cell r="F629">
            <v>1.5E-3</v>
          </cell>
          <cell r="G629">
            <v>0</v>
          </cell>
          <cell r="H629">
            <v>11.1</v>
          </cell>
          <cell r="I629">
            <v>22.2</v>
          </cell>
          <cell r="J629">
            <v>37</v>
          </cell>
        </row>
        <row r="630">
          <cell r="B630">
            <v>71525</v>
          </cell>
          <cell r="C630">
            <v>8.0029000000000003</v>
          </cell>
          <cell r="D630">
            <v>6.0076999999999998</v>
          </cell>
          <cell r="E630">
            <v>1.9288000000000001</v>
          </cell>
          <cell r="F630">
            <v>6.6400000000000001E-2</v>
          </cell>
          <cell r="G630">
            <v>0</v>
          </cell>
          <cell r="H630">
            <v>11.1</v>
          </cell>
          <cell r="I630">
            <v>22.2</v>
          </cell>
          <cell r="J630">
            <v>37</v>
          </cell>
        </row>
        <row r="631">
          <cell r="B631">
            <v>71604</v>
          </cell>
          <cell r="C631">
            <v>3.0670000000000002</v>
          </cell>
          <cell r="D631">
            <v>2.9100999999999999</v>
          </cell>
          <cell r="E631">
            <v>0.15690000000000001</v>
          </cell>
          <cell r="F631">
            <v>0</v>
          </cell>
          <cell r="G631">
            <v>0</v>
          </cell>
          <cell r="H631">
            <v>11.1</v>
          </cell>
          <cell r="I631">
            <v>22.2</v>
          </cell>
          <cell r="J631">
            <v>37</v>
          </cell>
        </row>
        <row r="632">
          <cell r="B632">
            <v>71794</v>
          </cell>
          <cell r="C632">
            <v>1.4195</v>
          </cell>
          <cell r="D632">
            <v>1.1527000000000001</v>
          </cell>
          <cell r="E632">
            <v>0.2286</v>
          </cell>
          <cell r="F632">
            <v>1.24E-2</v>
          </cell>
          <cell r="G632">
            <v>2.5700000000000001E-2</v>
          </cell>
          <cell r="H632">
            <v>11.1</v>
          </cell>
          <cell r="I632">
            <v>22.2</v>
          </cell>
          <cell r="J632">
            <v>37</v>
          </cell>
        </row>
        <row r="633">
          <cell r="B633">
            <v>71820</v>
          </cell>
          <cell r="C633">
            <v>2.4508000000000001</v>
          </cell>
          <cell r="D633">
            <v>2.1019999999999999</v>
          </cell>
          <cell r="E633">
            <v>0.3488</v>
          </cell>
          <cell r="F633">
            <v>0</v>
          </cell>
          <cell r="G633">
            <v>0</v>
          </cell>
          <cell r="H633">
            <v>11.1</v>
          </cell>
          <cell r="I633">
            <v>22.2</v>
          </cell>
          <cell r="J633">
            <v>37</v>
          </cell>
        </row>
        <row r="634">
          <cell r="B634">
            <v>71739</v>
          </cell>
          <cell r="C634">
            <v>6.9353999999999996</v>
          </cell>
          <cell r="D634">
            <v>6.1626000000000003</v>
          </cell>
          <cell r="E634">
            <v>0.73460000000000003</v>
          </cell>
          <cell r="F634">
            <v>1.24E-2</v>
          </cell>
          <cell r="G634">
            <v>2.5700000000000001E-2</v>
          </cell>
          <cell r="H634">
            <v>11.1</v>
          </cell>
          <cell r="I634">
            <v>22.2</v>
          </cell>
          <cell r="J634">
            <v>37</v>
          </cell>
        </row>
        <row r="635">
          <cell r="B635">
            <v>71844</v>
          </cell>
          <cell r="C635">
            <v>1.7165999999999999</v>
          </cell>
          <cell r="D635">
            <v>1.0133000000000001</v>
          </cell>
          <cell r="E635">
            <v>0.58320000000000005</v>
          </cell>
          <cell r="F635">
            <v>0</v>
          </cell>
          <cell r="G635">
            <v>0.1202</v>
          </cell>
          <cell r="H635">
            <v>11.1</v>
          </cell>
          <cell r="I635">
            <v>22.2</v>
          </cell>
          <cell r="J635">
            <v>37</v>
          </cell>
        </row>
        <row r="636">
          <cell r="B636">
            <v>71998</v>
          </cell>
          <cell r="C636">
            <v>2.4584999999999999</v>
          </cell>
          <cell r="D636">
            <v>2.3959000000000001</v>
          </cell>
          <cell r="E636">
            <v>5.4699999999999999E-2</v>
          </cell>
          <cell r="F636">
            <v>7.9000000000000008E-3</v>
          </cell>
          <cell r="G636">
            <v>0</v>
          </cell>
          <cell r="H636">
            <v>11.1</v>
          </cell>
          <cell r="I636">
            <v>22.2</v>
          </cell>
          <cell r="J636">
            <v>37</v>
          </cell>
        </row>
        <row r="637">
          <cell r="B637">
            <v>72001</v>
          </cell>
          <cell r="C637">
            <v>2.9066000000000001</v>
          </cell>
          <cell r="D637">
            <v>2.3940999999999999</v>
          </cell>
          <cell r="E637">
            <v>3.32E-2</v>
          </cell>
          <cell r="F637">
            <v>0.4793</v>
          </cell>
          <cell r="G637">
            <v>0</v>
          </cell>
          <cell r="H637">
            <v>11.1</v>
          </cell>
          <cell r="I637">
            <v>22.2</v>
          </cell>
          <cell r="J637">
            <v>37</v>
          </cell>
        </row>
        <row r="638">
          <cell r="B638">
            <v>71948</v>
          </cell>
          <cell r="C638">
            <v>7.0831</v>
          </cell>
          <cell r="D638">
            <v>5.8052999999999999</v>
          </cell>
          <cell r="E638">
            <v>0.67030000000000001</v>
          </cell>
          <cell r="F638">
            <v>0.48759999999999998</v>
          </cell>
          <cell r="G638">
            <v>0.12</v>
          </cell>
          <cell r="I638">
            <v>22.2</v>
          </cell>
          <cell r="J638">
            <v>37</v>
          </cell>
        </row>
        <row r="639">
          <cell r="B639">
            <v>71668</v>
          </cell>
          <cell r="C639">
            <v>30.4726</v>
          </cell>
          <cell r="D639">
            <v>25.529499999999999</v>
          </cell>
          <cell r="E639">
            <v>3.5868000000000002</v>
          </cell>
          <cell r="F639">
            <v>1.2101999999999999</v>
          </cell>
          <cell r="G639">
            <v>0.1462</v>
          </cell>
          <cell r="J639">
            <v>37</v>
          </cell>
        </row>
        <row r="641">
          <cell r="B641" t="str">
            <v>Evolução DEC Conjunto Osasco</v>
          </cell>
        </row>
        <row r="642">
          <cell r="B642" t="str">
            <v>CONSUM</v>
          </cell>
          <cell r="C642" t="str">
            <v>TOTAL</v>
          </cell>
          <cell r="D642" t="str">
            <v>NPROG</v>
          </cell>
          <cell r="E642" t="str">
            <v>PROG</v>
          </cell>
          <cell r="F642" t="str">
            <v>SUBT INT</v>
          </cell>
          <cell r="G642" t="str">
            <v>SUBT EXT</v>
          </cell>
          <cell r="H642" t="str">
            <v>Padrão Mensal = 4,2</v>
          </cell>
          <cell r="I642" t="str">
            <v>Padrão Trimestral = 8,4</v>
          </cell>
          <cell r="J642" t="str">
            <v>Padrão Anual = 14</v>
          </cell>
        </row>
        <row r="643">
          <cell r="B643">
            <v>215769</v>
          </cell>
          <cell r="C643">
            <v>1.1065</v>
          </cell>
          <cell r="D643">
            <v>0.98950000000000005</v>
          </cell>
          <cell r="E643">
            <v>3.0700000000000002E-2</v>
          </cell>
          <cell r="F643">
            <v>8.6300000000000002E-2</v>
          </cell>
          <cell r="G643">
            <v>0</v>
          </cell>
          <cell r="H643">
            <v>4.2</v>
          </cell>
          <cell r="I643">
            <v>8.4</v>
          </cell>
          <cell r="J643">
            <v>14</v>
          </cell>
        </row>
        <row r="644">
          <cell r="B644">
            <v>215812</v>
          </cell>
          <cell r="C644">
            <v>0.48659999999999998</v>
          </cell>
          <cell r="D644">
            <v>0.4728</v>
          </cell>
          <cell r="E644">
            <v>1.38E-2</v>
          </cell>
          <cell r="F644">
            <v>0</v>
          </cell>
          <cell r="G644">
            <v>0</v>
          </cell>
          <cell r="H644">
            <v>4.2</v>
          </cell>
          <cell r="I644">
            <v>8.4</v>
          </cell>
          <cell r="J644">
            <v>14</v>
          </cell>
        </row>
        <row r="645">
          <cell r="B645">
            <v>215795</v>
          </cell>
          <cell r="C645">
            <v>1.1734</v>
          </cell>
          <cell r="D645">
            <v>0.78779999999999994</v>
          </cell>
          <cell r="E645">
            <v>1.46E-2</v>
          </cell>
          <cell r="F645">
            <v>6.3100000000000003E-2</v>
          </cell>
          <cell r="G645">
            <v>0.30780000000000002</v>
          </cell>
          <cell r="H645">
            <v>4.2</v>
          </cell>
          <cell r="I645">
            <v>8.4</v>
          </cell>
          <cell r="J645">
            <v>14</v>
          </cell>
        </row>
        <row r="646">
          <cell r="B646">
            <v>215792</v>
          </cell>
          <cell r="C646">
            <v>2.7664</v>
          </cell>
          <cell r="D646">
            <v>2.25</v>
          </cell>
          <cell r="E646">
            <v>5.91E-2</v>
          </cell>
          <cell r="F646">
            <v>0.14940000000000001</v>
          </cell>
          <cell r="G646">
            <v>0.30780000000000002</v>
          </cell>
          <cell r="H646">
            <v>4.2</v>
          </cell>
          <cell r="I646">
            <v>8.4</v>
          </cell>
          <cell r="J646">
            <v>14</v>
          </cell>
        </row>
        <row r="647">
          <cell r="B647">
            <v>215736</v>
          </cell>
          <cell r="C647">
            <v>0.35060000000000002</v>
          </cell>
          <cell r="D647">
            <v>0.27939999999999998</v>
          </cell>
          <cell r="E647">
            <v>7.0999999999999994E-2</v>
          </cell>
          <cell r="F647">
            <v>1E-4</v>
          </cell>
          <cell r="G647">
            <v>0</v>
          </cell>
          <cell r="H647">
            <v>4.2</v>
          </cell>
          <cell r="I647">
            <v>8.4</v>
          </cell>
          <cell r="J647">
            <v>14</v>
          </cell>
        </row>
        <row r="648">
          <cell r="B648">
            <v>215736</v>
          </cell>
          <cell r="C648">
            <v>0.2797</v>
          </cell>
          <cell r="D648">
            <v>0.2591</v>
          </cell>
          <cell r="E648">
            <v>2.06E-2</v>
          </cell>
          <cell r="F648">
            <v>0</v>
          </cell>
          <cell r="G648">
            <v>0</v>
          </cell>
          <cell r="H648">
            <v>4.2</v>
          </cell>
          <cell r="I648">
            <v>8.4</v>
          </cell>
          <cell r="J648">
            <v>14</v>
          </cell>
        </row>
        <row r="649">
          <cell r="B649">
            <v>215736</v>
          </cell>
          <cell r="C649">
            <v>0.51090000000000002</v>
          </cell>
          <cell r="D649">
            <v>0.47860000000000003</v>
          </cell>
          <cell r="E649">
            <v>1.9699999999999999E-2</v>
          </cell>
          <cell r="F649">
            <v>1.26E-2</v>
          </cell>
          <cell r="G649">
            <v>0</v>
          </cell>
          <cell r="H649">
            <v>4.2</v>
          </cell>
          <cell r="I649">
            <v>8.4</v>
          </cell>
          <cell r="J649">
            <v>14</v>
          </cell>
        </row>
        <row r="650">
          <cell r="B650">
            <v>215736</v>
          </cell>
          <cell r="C650">
            <v>1.1412</v>
          </cell>
          <cell r="D650">
            <v>1.0170999999999999</v>
          </cell>
          <cell r="E650">
            <v>0.1113</v>
          </cell>
          <cell r="F650">
            <v>1.2699999999999999E-2</v>
          </cell>
          <cell r="G650">
            <v>0</v>
          </cell>
          <cell r="H650">
            <v>4.2</v>
          </cell>
          <cell r="I650">
            <v>8.4</v>
          </cell>
          <cell r="J650">
            <v>14</v>
          </cell>
        </row>
        <row r="651">
          <cell r="B651">
            <v>215779</v>
          </cell>
          <cell r="C651">
            <v>0.71130000000000004</v>
          </cell>
          <cell r="D651">
            <v>0.66549999999999998</v>
          </cell>
          <cell r="E651">
            <v>3.0099999999999998E-2</v>
          </cell>
          <cell r="F651">
            <v>1.5699999999999999E-2</v>
          </cell>
          <cell r="G651">
            <v>0</v>
          </cell>
          <cell r="H651">
            <v>4.2</v>
          </cell>
          <cell r="I651">
            <v>8.4</v>
          </cell>
          <cell r="J651">
            <v>14</v>
          </cell>
        </row>
        <row r="652">
          <cell r="B652">
            <v>215551</v>
          </cell>
          <cell r="C652">
            <v>0.70820000000000005</v>
          </cell>
          <cell r="D652">
            <v>0.52200000000000002</v>
          </cell>
          <cell r="E652">
            <v>8.2900000000000001E-2</v>
          </cell>
          <cell r="F652">
            <v>0.10340000000000001</v>
          </cell>
          <cell r="G652">
            <v>0</v>
          </cell>
          <cell r="H652">
            <v>4.2</v>
          </cell>
          <cell r="I652">
            <v>8.4</v>
          </cell>
          <cell r="J652">
            <v>14</v>
          </cell>
        </row>
        <row r="653">
          <cell r="B653">
            <v>215497</v>
          </cell>
          <cell r="C653">
            <v>0.89690000000000003</v>
          </cell>
          <cell r="D653">
            <v>0.59660000000000002</v>
          </cell>
          <cell r="E653">
            <v>0.20280000000000001</v>
          </cell>
          <cell r="F653">
            <v>5.6300000000000003E-2</v>
          </cell>
          <cell r="G653">
            <v>4.1300000000000003E-2</v>
          </cell>
          <cell r="H653">
            <v>4.2</v>
          </cell>
          <cell r="I653">
            <v>8.4</v>
          </cell>
          <cell r="J653">
            <v>14</v>
          </cell>
        </row>
        <row r="654">
          <cell r="B654">
            <v>215609</v>
          </cell>
          <cell r="C654">
            <v>2.3163</v>
          </cell>
          <cell r="D654">
            <v>1.7842</v>
          </cell>
          <cell r="E654">
            <v>0.31569999999999998</v>
          </cell>
          <cell r="F654">
            <v>0.1754</v>
          </cell>
          <cell r="G654">
            <v>4.1300000000000003E-2</v>
          </cell>
          <cell r="H654">
            <v>4.2</v>
          </cell>
          <cell r="I654">
            <v>8.4</v>
          </cell>
          <cell r="J654">
            <v>14</v>
          </cell>
        </row>
        <row r="655">
          <cell r="B655">
            <v>215536</v>
          </cell>
          <cell r="C655">
            <v>0.39929999999999999</v>
          </cell>
          <cell r="D655">
            <v>0.2727</v>
          </cell>
          <cell r="E655">
            <v>2.8400000000000002E-2</v>
          </cell>
          <cell r="F655">
            <v>0</v>
          </cell>
          <cell r="G655">
            <v>9.8199999999999996E-2</v>
          </cell>
          <cell r="H655">
            <v>4.2</v>
          </cell>
          <cell r="I655">
            <v>8.4</v>
          </cell>
          <cell r="J655">
            <v>14</v>
          </cell>
        </row>
        <row r="656">
          <cell r="B656">
            <v>215561</v>
          </cell>
          <cell r="C656">
            <v>0.84279999999999999</v>
          </cell>
          <cell r="D656">
            <v>0.59919999999999995</v>
          </cell>
          <cell r="E656">
            <v>0.10050000000000001</v>
          </cell>
          <cell r="F656">
            <v>1E-4</v>
          </cell>
          <cell r="G656">
            <v>0.14299999999999999</v>
          </cell>
          <cell r="H656">
            <v>4.2</v>
          </cell>
          <cell r="I656">
            <v>8.4</v>
          </cell>
          <cell r="J656">
            <v>14</v>
          </cell>
        </row>
        <row r="657">
          <cell r="B657">
            <v>215561</v>
          </cell>
          <cell r="C657">
            <v>0.76690000000000003</v>
          </cell>
          <cell r="D657">
            <v>0.72919999999999996</v>
          </cell>
          <cell r="E657">
            <v>3.7699999999999997E-2</v>
          </cell>
          <cell r="F657">
            <v>0</v>
          </cell>
          <cell r="G657">
            <v>0</v>
          </cell>
          <cell r="H657">
            <v>4.2</v>
          </cell>
          <cell r="I657">
            <v>8.4</v>
          </cell>
          <cell r="J657">
            <v>14</v>
          </cell>
        </row>
        <row r="658">
          <cell r="B658">
            <v>215553</v>
          </cell>
          <cell r="C658">
            <v>2.0089999999999999</v>
          </cell>
          <cell r="D658">
            <v>1.6011</v>
          </cell>
          <cell r="E658">
            <v>0.1666</v>
          </cell>
          <cell r="F658">
            <v>1E-4</v>
          </cell>
          <cell r="G658">
            <v>0.2412</v>
          </cell>
          <cell r="I658">
            <v>8.4</v>
          </cell>
          <cell r="J658">
            <v>14</v>
          </cell>
        </row>
        <row r="659">
          <cell r="B659">
            <v>215672</v>
          </cell>
          <cell r="C659">
            <v>8.2331000000000003</v>
          </cell>
          <cell r="D659">
            <v>6.6525999999999996</v>
          </cell>
          <cell r="E659">
            <v>0.65259999999999996</v>
          </cell>
          <cell r="F659">
            <v>0.33760000000000001</v>
          </cell>
          <cell r="G659">
            <v>0.59030000000000005</v>
          </cell>
          <cell r="J659">
            <v>14</v>
          </cell>
        </row>
        <row r="661">
          <cell r="B661" t="str">
            <v>Evolução DEC Conjunto Parelheiros</v>
          </cell>
        </row>
        <row r="662">
          <cell r="B662" t="str">
            <v>CONSUM</v>
          </cell>
          <cell r="C662" t="str">
            <v>TOTAL</v>
          </cell>
          <cell r="D662" t="str">
            <v>NPROG</v>
          </cell>
          <cell r="E662" t="str">
            <v>PROG</v>
          </cell>
          <cell r="F662" t="str">
            <v>SUBT INT</v>
          </cell>
          <cell r="G662" t="str">
            <v>SUBT EXT</v>
          </cell>
          <cell r="H662" t="str">
            <v>Padrão Mensal = 12,6</v>
          </cell>
          <cell r="I662" t="str">
            <v>Padrão Trimestral = 25,2</v>
          </cell>
          <cell r="J662" t="str">
            <v>Padrão Anual = 42</v>
          </cell>
        </row>
        <row r="663">
          <cell r="B663">
            <v>20920</v>
          </cell>
          <cell r="C663">
            <v>3.6513</v>
          </cell>
          <cell r="D663">
            <v>3.4668999999999999</v>
          </cell>
          <cell r="E663">
            <v>0.183</v>
          </cell>
          <cell r="F663">
            <v>1.4E-3</v>
          </cell>
          <cell r="G663">
            <v>0</v>
          </cell>
          <cell r="H663">
            <v>12.6</v>
          </cell>
          <cell r="I663">
            <v>25.2</v>
          </cell>
          <cell r="J663">
            <v>42</v>
          </cell>
        </row>
        <row r="664">
          <cell r="B664">
            <v>20920</v>
          </cell>
          <cell r="C664">
            <v>0.94089999999999996</v>
          </cell>
          <cell r="D664">
            <v>0.88019999999999998</v>
          </cell>
          <cell r="E664">
            <v>1.7500000000000002E-2</v>
          </cell>
          <cell r="F664">
            <v>4.3099999999999999E-2</v>
          </cell>
          <cell r="G664">
            <v>0</v>
          </cell>
          <cell r="H664">
            <v>12.6</v>
          </cell>
          <cell r="I664">
            <v>25.2</v>
          </cell>
          <cell r="J664">
            <v>42</v>
          </cell>
        </row>
        <row r="665">
          <cell r="B665">
            <v>20920</v>
          </cell>
          <cell r="C665">
            <v>3.8489</v>
          </cell>
          <cell r="D665">
            <v>3.7277</v>
          </cell>
          <cell r="E665">
            <v>0</v>
          </cell>
          <cell r="F665">
            <v>0</v>
          </cell>
          <cell r="G665">
            <v>0.1212</v>
          </cell>
          <cell r="H665">
            <v>12.6</v>
          </cell>
          <cell r="I665">
            <v>25.2</v>
          </cell>
          <cell r="J665">
            <v>42</v>
          </cell>
        </row>
        <row r="666">
          <cell r="B666">
            <v>20920</v>
          </cell>
          <cell r="C666">
            <v>8.4411000000000005</v>
          </cell>
          <cell r="D666">
            <v>8.0747999999999998</v>
          </cell>
          <cell r="E666">
            <v>0.20050000000000001</v>
          </cell>
          <cell r="F666">
            <v>4.4499999999999998E-2</v>
          </cell>
          <cell r="G666">
            <v>0.1212</v>
          </cell>
          <cell r="H666">
            <v>12.6</v>
          </cell>
          <cell r="I666">
            <v>25.2</v>
          </cell>
          <cell r="J666">
            <v>42</v>
          </cell>
        </row>
        <row r="667">
          <cell r="B667">
            <v>20920</v>
          </cell>
          <cell r="C667">
            <v>0.1331</v>
          </cell>
          <cell r="D667">
            <v>0.13289999999999999</v>
          </cell>
          <cell r="E667">
            <v>2.9999999999999997E-4</v>
          </cell>
          <cell r="F667">
            <v>0</v>
          </cell>
          <cell r="G667">
            <v>0</v>
          </cell>
          <cell r="H667">
            <v>12.6</v>
          </cell>
          <cell r="I667">
            <v>25.2</v>
          </cell>
          <cell r="J667">
            <v>42</v>
          </cell>
        </row>
        <row r="668">
          <cell r="B668">
            <v>20920</v>
          </cell>
          <cell r="C668">
            <v>1.1467000000000001</v>
          </cell>
          <cell r="D668">
            <v>0.90639999999999998</v>
          </cell>
          <cell r="E668">
            <v>0.24030000000000001</v>
          </cell>
          <cell r="F668">
            <v>0</v>
          </cell>
          <cell r="G668">
            <v>0</v>
          </cell>
          <cell r="H668">
            <v>12.6</v>
          </cell>
          <cell r="I668">
            <v>25.2</v>
          </cell>
          <cell r="J668">
            <v>42</v>
          </cell>
        </row>
        <row r="669">
          <cell r="B669">
            <v>20920</v>
          </cell>
          <cell r="C669">
            <v>1.9732000000000001</v>
          </cell>
          <cell r="D669">
            <v>1.9368000000000001</v>
          </cell>
          <cell r="E669">
            <v>3.6400000000000002E-2</v>
          </cell>
          <cell r="F669">
            <v>0</v>
          </cell>
          <cell r="G669">
            <v>0</v>
          </cell>
          <cell r="H669">
            <v>12.6</v>
          </cell>
          <cell r="I669">
            <v>25.2</v>
          </cell>
          <cell r="J669">
            <v>42</v>
          </cell>
        </row>
        <row r="670">
          <cell r="B670">
            <v>20920</v>
          </cell>
          <cell r="C670">
            <v>3.2530000000000001</v>
          </cell>
          <cell r="D670">
            <v>2.9761000000000002</v>
          </cell>
          <cell r="E670">
            <v>0.27700000000000002</v>
          </cell>
          <cell r="F670">
            <v>0</v>
          </cell>
          <cell r="G670">
            <v>0</v>
          </cell>
          <cell r="H670">
            <v>12.6</v>
          </cell>
          <cell r="I670">
            <v>25.2</v>
          </cell>
          <cell r="J670">
            <v>42</v>
          </cell>
        </row>
        <row r="671">
          <cell r="B671">
            <v>20920</v>
          </cell>
          <cell r="C671">
            <v>0.83499999999999996</v>
          </cell>
          <cell r="D671">
            <v>0.80730000000000002</v>
          </cell>
          <cell r="E671">
            <v>2.7199999999999998E-2</v>
          </cell>
          <cell r="F671">
            <v>5.0000000000000001E-4</v>
          </cell>
          <cell r="G671">
            <v>0</v>
          </cell>
          <cell r="H671">
            <v>12.6</v>
          </cell>
          <cell r="I671">
            <v>25.2</v>
          </cell>
          <cell r="J671">
            <v>42</v>
          </cell>
        </row>
        <row r="672">
          <cell r="B672">
            <v>20907</v>
          </cell>
          <cell r="C672">
            <v>1.9249000000000001</v>
          </cell>
          <cell r="D672">
            <v>1.9039999999999999</v>
          </cell>
          <cell r="E672">
            <v>2.0899999999999998E-2</v>
          </cell>
          <cell r="F672">
            <v>0</v>
          </cell>
          <cell r="G672">
            <v>0</v>
          </cell>
          <cell r="H672">
            <v>12.6</v>
          </cell>
          <cell r="I672">
            <v>25.2</v>
          </cell>
          <cell r="J672">
            <v>42</v>
          </cell>
        </row>
        <row r="673">
          <cell r="B673">
            <v>20906</v>
          </cell>
          <cell r="C673">
            <v>3.1326999999999998</v>
          </cell>
          <cell r="D673">
            <v>3.1252</v>
          </cell>
          <cell r="E673">
            <v>7.4999999999999997E-3</v>
          </cell>
          <cell r="F673">
            <v>0</v>
          </cell>
          <cell r="G673">
            <v>0</v>
          </cell>
          <cell r="H673">
            <v>12.6</v>
          </cell>
          <cell r="I673">
            <v>25.2</v>
          </cell>
          <cell r="J673">
            <v>42</v>
          </cell>
        </row>
        <row r="674">
          <cell r="B674">
            <v>20911</v>
          </cell>
          <cell r="C674">
            <v>5.8917999999999999</v>
          </cell>
          <cell r="D674">
            <v>5.8357000000000001</v>
          </cell>
          <cell r="E674">
            <v>5.5599999999999997E-2</v>
          </cell>
          <cell r="F674">
            <v>5.0000000000000001E-4</v>
          </cell>
          <cell r="G674">
            <v>0</v>
          </cell>
          <cell r="H674">
            <v>12.6</v>
          </cell>
          <cell r="I674">
            <v>25.2</v>
          </cell>
          <cell r="J674">
            <v>42</v>
          </cell>
        </row>
        <row r="675">
          <cell r="B675">
            <v>20908</v>
          </cell>
          <cell r="C675">
            <v>1.7431000000000001</v>
          </cell>
          <cell r="D675">
            <v>1.6262000000000001</v>
          </cell>
          <cell r="E675">
            <v>4.48E-2</v>
          </cell>
          <cell r="F675">
            <v>7.2099999999999997E-2</v>
          </cell>
          <cell r="G675">
            <v>0</v>
          </cell>
          <cell r="H675">
            <v>12.6</v>
          </cell>
          <cell r="I675">
            <v>25.2</v>
          </cell>
          <cell r="J675">
            <v>42</v>
          </cell>
        </row>
        <row r="676">
          <cell r="B676">
            <v>20908</v>
          </cell>
          <cell r="C676">
            <v>3.5283000000000002</v>
          </cell>
          <cell r="D676">
            <v>3.2825000000000002</v>
          </cell>
          <cell r="E676">
            <v>0.2324</v>
          </cell>
          <cell r="F676">
            <v>0</v>
          </cell>
          <cell r="G676">
            <v>1.34E-2</v>
          </cell>
          <cell r="H676">
            <v>12.6</v>
          </cell>
          <cell r="I676">
            <v>25.2</v>
          </cell>
          <cell r="J676">
            <v>42</v>
          </cell>
        </row>
        <row r="677">
          <cell r="B677">
            <v>20890</v>
          </cell>
          <cell r="C677">
            <v>4.7183999999999999</v>
          </cell>
          <cell r="D677">
            <v>4.4337999999999997</v>
          </cell>
          <cell r="E677">
            <v>0.28460000000000002</v>
          </cell>
          <cell r="F677">
            <v>0</v>
          </cell>
          <cell r="G677">
            <v>0</v>
          </cell>
          <cell r="H677">
            <v>12.6</v>
          </cell>
          <cell r="I677">
            <v>25.2</v>
          </cell>
          <cell r="J677">
            <v>42</v>
          </cell>
        </row>
        <row r="678">
          <cell r="B678">
            <v>20902</v>
          </cell>
          <cell r="C678">
            <v>9.9885999999999999</v>
          </cell>
          <cell r="D678">
            <v>9.3414000000000001</v>
          </cell>
          <cell r="E678">
            <v>0.56169999999999998</v>
          </cell>
          <cell r="F678">
            <v>7.2099999999999997E-2</v>
          </cell>
          <cell r="G678">
            <v>1.34E-2</v>
          </cell>
          <cell r="I678">
            <v>25.2</v>
          </cell>
          <cell r="J678">
            <v>42</v>
          </cell>
        </row>
        <row r="679">
          <cell r="B679">
            <v>20913</v>
          </cell>
          <cell r="C679">
            <v>27.572600000000001</v>
          </cell>
          <cell r="D679">
            <v>26.226199999999999</v>
          </cell>
          <cell r="E679">
            <v>1.0947</v>
          </cell>
          <cell r="F679">
            <v>0.1171</v>
          </cell>
          <cell r="G679">
            <v>0.1346</v>
          </cell>
          <cell r="J679">
            <v>42</v>
          </cell>
        </row>
        <row r="681">
          <cell r="B681" t="str">
            <v>Evolução DEC Conjunto Parnaíba</v>
          </cell>
        </row>
        <row r="682">
          <cell r="B682" t="str">
            <v>CONSUM</v>
          </cell>
          <cell r="C682" t="str">
            <v>TOTAL</v>
          </cell>
          <cell r="D682" t="str">
            <v>NPROG</v>
          </cell>
          <cell r="E682" t="str">
            <v>PROG</v>
          </cell>
          <cell r="F682" t="str">
            <v>SUBT INT</v>
          </cell>
          <cell r="G682" t="str">
            <v>SUBT EXT</v>
          </cell>
          <cell r="H682" t="str">
            <v>Padrão Mensal = 8,1</v>
          </cell>
          <cell r="I682" t="str">
            <v>Padrão Trimestral = 16,2</v>
          </cell>
          <cell r="J682" t="str">
            <v>Padrão Anual = 27</v>
          </cell>
        </row>
        <row r="683">
          <cell r="B683">
            <v>126149</v>
          </cell>
          <cell r="C683">
            <v>1.6674</v>
          </cell>
          <cell r="D683">
            <v>1.6352</v>
          </cell>
          <cell r="E683">
            <v>2.81E-2</v>
          </cell>
          <cell r="F683">
            <v>4.1000000000000003E-3</v>
          </cell>
          <cell r="G683">
            <v>0</v>
          </cell>
          <cell r="H683">
            <v>8.1</v>
          </cell>
          <cell r="I683">
            <v>16.2</v>
          </cell>
          <cell r="J683">
            <v>27</v>
          </cell>
        </row>
        <row r="684">
          <cell r="B684">
            <v>126052</v>
          </cell>
          <cell r="C684">
            <v>1.1249</v>
          </cell>
          <cell r="D684">
            <v>0.98699999999999999</v>
          </cell>
          <cell r="E684">
            <v>0.1065</v>
          </cell>
          <cell r="F684">
            <v>1.37E-2</v>
          </cell>
          <cell r="G684">
            <v>1.77E-2</v>
          </cell>
          <cell r="H684">
            <v>8.1</v>
          </cell>
          <cell r="I684">
            <v>16.2</v>
          </cell>
          <cell r="J684">
            <v>27</v>
          </cell>
        </row>
        <row r="685">
          <cell r="B685">
            <v>125983</v>
          </cell>
          <cell r="C685">
            <v>1.5153000000000001</v>
          </cell>
          <cell r="D685">
            <v>0.87380000000000002</v>
          </cell>
          <cell r="E685">
            <v>0.16389999999999999</v>
          </cell>
          <cell r="F685">
            <v>0.2334</v>
          </cell>
          <cell r="G685">
            <v>0.2442</v>
          </cell>
          <cell r="H685">
            <v>8.1</v>
          </cell>
          <cell r="I685">
            <v>16.2</v>
          </cell>
          <cell r="J685">
            <v>27</v>
          </cell>
        </row>
        <row r="686">
          <cell r="B686">
            <v>126061</v>
          </cell>
          <cell r="C686">
            <v>4.3076999999999996</v>
          </cell>
          <cell r="D686">
            <v>3.4965000000000002</v>
          </cell>
          <cell r="E686">
            <v>0.2984</v>
          </cell>
          <cell r="F686">
            <v>0.25109999999999999</v>
          </cell>
          <cell r="G686">
            <v>0.26169999999999999</v>
          </cell>
          <cell r="H686">
            <v>8.1</v>
          </cell>
          <cell r="I686">
            <v>16.2</v>
          </cell>
          <cell r="J686">
            <v>27</v>
          </cell>
        </row>
        <row r="687">
          <cell r="B687">
            <v>125921</v>
          </cell>
          <cell r="C687">
            <v>0.71060000000000001</v>
          </cell>
          <cell r="D687">
            <v>0.66769999999999996</v>
          </cell>
          <cell r="E687">
            <v>4.2900000000000001E-2</v>
          </cell>
          <cell r="F687">
            <v>0</v>
          </cell>
          <cell r="G687">
            <v>0</v>
          </cell>
          <cell r="H687">
            <v>8.1</v>
          </cell>
          <cell r="I687">
            <v>16.2</v>
          </cell>
          <cell r="J687">
            <v>27</v>
          </cell>
        </row>
        <row r="688">
          <cell r="B688">
            <v>125920</v>
          </cell>
          <cell r="C688">
            <v>1.1531</v>
          </cell>
          <cell r="D688">
            <v>0.86899999999999999</v>
          </cell>
          <cell r="E688">
            <v>0.26910000000000001</v>
          </cell>
          <cell r="F688">
            <v>0</v>
          </cell>
          <cell r="G688">
            <v>1.4999999999999999E-2</v>
          </cell>
          <cell r="H688">
            <v>8.1</v>
          </cell>
          <cell r="I688">
            <v>16.2</v>
          </cell>
          <cell r="J688">
            <v>27</v>
          </cell>
        </row>
        <row r="689">
          <cell r="B689">
            <v>125920</v>
          </cell>
          <cell r="C689">
            <v>0.81779999999999997</v>
          </cell>
          <cell r="D689">
            <v>0.61680000000000001</v>
          </cell>
          <cell r="E689">
            <v>0.20050000000000001</v>
          </cell>
          <cell r="F689">
            <v>5.9999999999999995E-4</v>
          </cell>
          <cell r="G689">
            <v>0</v>
          </cell>
          <cell r="H689">
            <v>8.1</v>
          </cell>
          <cell r="I689">
            <v>16.2</v>
          </cell>
          <cell r="J689">
            <v>27</v>
          </cell>
        </row>
        <row r="690">
          <cell r="B690">
            <v>125920</v>
          </cell>
          <cell r="C690">
            <v>2.6815000000000002</v>
          </cell>
          <cell r="D690">
            <v>2.1535000000000002</v>
          </cell>
          <cell r="E690">
            <v>0.51249999999999996</v>
          </cell>
          <cell r="F690">
            <v>5.9999999999999995E-4</v>
          </cell>
          <cell r="G690">
            <v>1.4999999999999999E-2</v>
          </cell>
          <cell r="H690">
            <v>8.1</v>
          </cell>
          <cell r="I690">
            <v>16.2</v>
          </cell>
          <cell r="J690">
            <v>27</v>
          </cell>
        </row>
        <row r="691">
          <cell r="B691">
            <v>125897</v>
          </cell>
          <cell r="C691">
            <v>1.6572</v>
          </cell>
          <cell r="D691">
            <v>1.2726999999999999</v>
          </cell>
          <cell r="E691">
            <v>0.38059999999999999</v>
          </cell>
          <cell r="F691">
            <v>2.0000000000000001E-4</v>
          </cell>
          <cell r="G691">
            <v>3.7000000000000002E-3</v>
          </cell>
          <cell r="H691">
            <v>8.1</v>
          </cell>
          <cell r="I691">
            <v>16.2</v>
          </cell>
          <cell r="J691">
            <v>27</v>
          </cell>
        </row>
        <row r="692">
          <cell r="B692">
            <v>125793</v>
          </cell>
          <cell r="C692">
            <v>1.2867</v>
          </cell>
          <cell r="D692">
            <v>0.98140000000000005</v>
          </cell>
          <cell r="E692">
            <v>0.21160000000000001</v>
          </cell>
          <cell r="F692">
            <v>3.9800000000000002E-2</v>
          </cell>
          <cell r="G692">
            <v>5.3900000000000003E-2</v>
          </cell>
          <cell r="H692">
            <v>8.1</v>
          </cell>
          <cell r="I692">
            <v>16.2</v>
          </cell>
          <cell r="J692">
            <v>27</v>
          </cell>
        </row>
        <row r="693">
          <cell r="B693">
            <v>125798</v>
          </cell>
          <cell r="C693">
            <v>1.0375000000000001</v>
          </cell>
          <cell r="D693">
            <v>0.95820000000000005</v>
          </cell>
          <cell r="E693">
            <v>1.8200000000000001E-2</v>
          </cell>
          <cell r="F693">
            <v>6.0999999999999999E-2</v>
          </cell>
          <cell r="G693">
            <v>0</v>
          </cell>
          <cell r="H693">
            <v>8.1</v>
          </cell>
          <cell r="I693">
            <v>16.2</v>
          </cell>
          <cell r="J693">
            <v>27</v>
          </cell>
        </row>
        <row r="694">
          <cell r="B694">
            <v>125829</v>
          </cell>
          <cell r="C694">
            <v>3.9817</v>
          </cell>
          <cell r="D694">
            <v>3.2124999999999999</v>
          </cell>
          <cell r="E694">
            <v>0.61050000000000004</v>
          </cell>
          <cell r="F694">
            <v>0.10100000000000001</v>
          </cell>
          <cell r="G694">
            <v>5.7599999999999998E-2</v>
          </cell>
          <cell r="H694">
            <v>8.1</v>
          </cell>
          <cell r="I694">
            <v>16.2</v>
          </cell>
          <cell r="J694">
            <v>27</v>
          </cell>
        </row>
        <row r="695">
          <cell r="B695">
            <v>125798</v>
          </cell>
          <cell r="C695">
            <v>1.0199</v>
          </cell>
          <cell r="D695">
            <v>0.74950000000000006</v>
          </cell>
          <cell r="E695">
            <v>0.2397</v>
          </cell>
          <cell r="F695">
            <v>0</v>
          </cell>
          <cell r="G695">
            <v>3.0599999999999999E-2</v>
          </cell>
          <cell r="H695">
            <v>8.1</v>
          </cell>
          <cell r="I695">
            <v>16.2</v>
          </cell>
          <cell r="J695">
            <v>27</v>
          </cell>
        </row>
        <row r="696">
          <cell r="B696">
            <v>125798</v>
          </cell>
          <cell r="C696">
            <v>1.5427</v>
          </cell>
          <cell r="D696">
            <v>1.3280000000000001</v>
          </cell>
          <cell r="E696">
            <v>6.8400000000000002E-2</v>
          </cell>
          <cell r="F696">
            <v>0.14630000000000001</v>
          </cell>
          <cell r="G696">
            <v>0</v>
          </cell>
          <cell r="H696">
            <v>8.1</v>
          </cell>
          <cell r="I696">
            <v>16.2</v>
          </cell>
          <cell r="J696">
            <v>27</v>
          </cell>
        </row>
        <row r="697">
          <cell r="B697">
            <v>125798</v>
          </cell>
          <cell r="C697">
            <v>2.3925999999999998</v>
          </cell>
          <cell r="D697">
            <v>2.0049000000000001</v>
          </cell>
          <cell r="E697">
            <v>0.38290000000000002</v>
          </cell>
          <cell r="F697">
            <v>4.7999999999999996E-3</v>
          </cell>
          <cell r="G697">
            <v>0</v>
          </cell>
          <cell r="H697">
            <v>8.1</v>
          </cell>
          <cell r="I697">
            <v>16.2</v>
          </cell>
          <cell r="J697">
            <v>27</v>
          </cell>
        </row>
        <row r="698">
          <cell r="B698">
            <v>125798</v>
          </cell>
          <cell r="C698">
            <v>4.9551999999999996</v>
          </cell>
          <cell r="D698">
            <v>4.0823999999999998</v>
          </cell>
          <cell r="E698">
            <v>0.69099999999999995</v>
          </cell>
          <cell r="F698">
            <v>0.15110000000000001</v>
          </cell>
          <cell r="G698">
            <v>3.0599999999999999E-2</v>
          </cell>
          <cell r="I698">
            <v>16.2</v>
          </cell>
          <cell r="J698">
            <v>27</v>
          </cell>
        </row>
        <row r="699">
          <cell r="B699">
            <v>125902</v>
          </cell>
          <cell r="C699">
            <v>15.9255</v>
          </cell>
          <cell r="D699">
            <v>12.9444</v>
          </cell>
          <cell r="E699">
            <v>2.1120000000000001</v>
          </cell>
          <cell r="F699">
            <v>0.50390000000000001</v>
          </cell>
          <cell r="G699">
            <v>0.36520000000000002</v>
          </cell>
          <cell r="J699">
            <v>27</v>
          </cell>
        </row>
        <row r="701">
          <cell r="B701" t="str">
            <v>Evolução DEC Conjunto Penha</v>
          </cell>
        </row>
        <row r="702">
          <cell r="B702" t="str">
            <v>CONSUM</v>
          </cell>
          <cell r="C702" t="str">
            <v>TOTAL</v>
          </cell>
          <cell r="D702" t="str">
            <v>NPROG</v>
          </cell>
          <cell r="E702" t="str">
            <v>PROG</v>
          </cell>
          <cell r="F702" t="str">
            <v>SUBT INT</v>
          </cell>
          <cell r="G702" t="str">
            <v>SUBT EXT</v>
          </cell>
          <cell r="H702" t="str">
            <v>Padrão Mensal = 2,7</v>
          </cell>
          <cell r="I702" t="str">
            <v>Padrão Trimestral = 5,4</v>
          </cell>
          <cell r="J702" t="str">
            <v>Padrão Anual = 9</v>
          </cell>
        </row>
        <row r="703">
          <cell r="B703">
            <v>145178</v>
          </cell>
          <cell r="C703">
            <v>0.70760000000000001</v>
          </cell>
          <cell r="D703">
            <v>0.67379999999999995</v>
          </cell>
          <cell r="E703">
            <v>3.3799999999999997E-2</v>
          </cell>
          <cell r="F703">
            <v>0</v>
          </cell>
          <cell r="G703">
            <v>0</v>
          </cell>
          <cell r="H703">
            <v>2.7</v>
          </cell>
          <cell r="I703">
            <v>5.4</v>
          </cell>
          <cell r="J703">
            <v>9</v>
          </cell>
        </row>
        <row r="704">
          <cell r="B704">
            <v>145009</v>
          </cell>
          <cell r="C704">
            <v>0.4617</v>
          </cell>
          <cell r="D704">
            <v>0.31969999999999998</v>
          </cell>
          <cell r="E704">
            <v>0.12479999999999999</v>
          </cell>
          <cell r="F704">
            <v>1.7299999999999999E-2</v>
          </cell>
          <cell r="G704">
            <v>0</v>
          </cell>
          <cell r="H704">
            <v>2.7</v>
          </cell>
          <cell r="I704">
            <v>5.4</v>
          </cell>
          <cell r="J704">
            <v>9</v>
          </cell>
        </row>
        <row r="705">
          <cell r="B705">
            <v>145119</v>
          </cell>
          <cell r="C705">
            <v>0.33100000000000002</v>
          </cell>
          <cell r="D705">
            <v>0.25309999999999999</v>
          </cell>
          <cell r="E705">
            <v>7.7899999999999997E-2</v>
          </cell>
          <cell r="F705">
            <v>0</v>
          </cell>
          <cell r="G705">
            <v>0</v>
          </cell>
          <cell r="H705">
            <v>2.7</v>
          </cell>
          <cell r="I705">
            <v>5.4</v>
          </cell>
          <cell r="J705">
            <v>9</v>
          </cell>
        </row>
        <row r="706">
          <cell r="B706">
            <v>145102</v>
          </cell>
          <cell r="C706">
            <v>1.5004</v>
          </cell>
          <cell r="D706">
            <v>1.2467999999999999</v>
          </cell>
          <cell r="E706">
            <v>0.2364</v>
          </cell>
          <cell r="F706">
            <v>1.7299999999999999E-2</v>
          </cell>
          <cell r="G706">
            <v>0</v>
          </cell>
          <cell r="H706">
            <v>2.7</v>
          </cell>
          <cell r="I706">
            <v>5.4</v>
          </cell>
          <cell r="J706">
            <v>9</v>
          </cell>
        </row>
        <row r="707">
          <cell r="B707">
            <v>145079</v>
          </cell>
          <cell r="C707">
            <v>0.26779999999999998</v>
          </cell>
          <cell r="D707">
            <v>0.20810000000000001</v>
          </cell>
          <cell r="E707">
            <v>5.9299999999999999E-2</v>
          </cell>
          <cell r="F707">
            <v>4.0000000000000002E-4</v>
          </cell>
          <cell r="G707">
            <v>0</v>
          </cell>
          <cell r="H707">
            <v>2.7</v>
          </cell>
          <cell r="I707">
            <v>5.4</v>
          </cell>
          <cell r="J707">
            <v>9</v>
          </cell>
        </row>
        <row r="708">
          <cell r="B708">
            <v>145079</v>
          </cell>
          <cell r="C708">
            <v>0.50449999999999995</v>
          </cell>
          <cell r="D708">
            <v>0.37719999999999998</v>
          </cell>
          <cell r="E708">
            <v>9.9500000000000005E-2</v>
          </cell>
          <cell r="F708">
            <v>2.7799999999999998E-2</v>
          </cell>
          <cell r="G708">
            <v>0</v>
          </cell>
          <cell r="H708">
            <v>2.7</v>
          </cell>
          <cell r="I708">
            <v>5.4</v>
          </cell>
          <cell r="J708">
            <v>9</v>
          </cell>
        </row>
        <row r="709">
          <cell r="B709">
            <v>145079</v>
          </cell>
          <cell r="C709">
            <v>0.34789999999999999</v>
          </cell>
          <cell r="D709">
            <v>0.316</v>
          </cell>
          <cell r="E709">
            <v>3.1899999999999998E-2</v>
          </cell>
          <cell r="F709">
            <v>0</v>
          </cell>
          <cell r="G709">
            <v>0</v>
          </cell>
          <cell r="H709">
            <v>2.7</v>
          </cell>
          <cell r="I709">
            <v>5.4</v>
          </cell>
          <cell r="J709">
            <v>9</v>
          </cell>
        </row>
        <row r="710">
          <cell r="B710">
            <v>145079</v>
          </cell>
          <cell r="C710">
            <v>1.1202000000000001</v>
          </cell>
          <cell r="D710">
            <v>0.90129999999999999</v>
          </cell>
          <cell r="E710">
            <v>0.19070000000000001</v>
          </cell>
          <cell r="F710">
            <v>2.8199999999999999E-2</v>
          </cell>
          <cell r="G710">
            <v>0</v>
          </cell>
          <cell r="H710">
            <v>2.7</v>
          </cell>
          <cell r="I710">
            <v>5.4</v>
          </cell>
          <cell r="J710">
            <v>9</v>
          </cell>
        </row>
        <row r="711">
          <cell r="B711">
            <v>145038</v>
          </cell>
          <cell r="C711">
            <v>0.52359999999999995</v>
          </cell>
          <cell r="D711">
            <v>0.3614</v>
          </cell>
          <cell r="E711">
            <v>4.3799999999999999E-2</v>
          </cell>
          <cell r="F711">
            <v>0.11840000000000001</v>
          </cell>
          <cell r="G711">
            <v>0</v>
          </cell>
          <cell r="H711">
            <v>2.7</v>
          </cell>
          <cell r="I711">
            <v>5.4</v>
          </cell>
          <cell r="J711">
            <v>9</v>
          </cell>
        </row>
        <row r="712">
          <cell r="B712">
            <v>145025</v>
          </cell>
          <cell r="C712">
            <v>0.2132</v>
          </cell>
          <cell r="D712">
            <v>0.16869999999999999</v>
          </cell>
          <cell r="E712">
            <v>4.4499999999999998E-2</v>
          </cell>
          <cell r="F712">
            <v>0</v>
          </cell>
          <cell r="G712">
            <v>0</v>
          </cell>
          <cell r="H712">
            <v>2.7</v>
          </cell>
          <cell r="I712">
            <v>5.4</v>
          </cell>
          <cell r="J712">
            <v>9</v>
          </cell>
        </row>
        <row r="713">
          <cell r="B713">
            <v>145013</v>
          </cell>
          <cell r="C713">
            <v>0.43709999999999999</v>
          </cell>
          <cell r="D713">
            <v>0.37990000000000002</v>
          </cell>
          <cell r="E713">
            <v>1.2500000000000001E-2</v>
          </cell>
          <cell r="F713">
            <v>4.4699999999999997E-2</v>
          </cell>
          <cell r="G713">
            <v>0</v>
          </cell>
          <cell r="H713">
            <v>2.7</v>
          </cell>
          <cell r="I713">
            <v>5.4</v>
          </cell>
          <cell r="J713">
            <v>9</v>
          </cell>
        </row>
        <row r="714">
          <cell r="B714">
            <v>145025</v>
          </cell>
          <cell r="C714">
            <v>1.1738999999999999</v>
          </cell>
          <cell r="D714">
            <v>0.91</v>
          </cell>
          <cell r="E714">
            <v>0.1008</v>
          </cell>
          <cell r="F714">
            <v>0.16309999999999999</v>
          </cell>
          <cell r="G714">
            <v>0</v>
          </cell>
          <cell r="H714">
            <v>2.7</v>
          </cell>
          <cell r="I714">
            <v>5.4</v>
          </cell>
          <cell r="J714">
            <v>9</v>
          </cell>
        </row>
        <row r="715">
          <cell r="B715">
            <v>145011</v>
          </cell>
          <cell r="C715">
            <v>0.46239999999999998</v>
          </cell>
          <cell r="D715">
            <v>0.42130000000000001</v>
          </cell>
          <cell r="E715">
            <v>4.1099999999999998E-2</v>
          </cell>
          <cell r="F715">
            <v>0</v>
          </cell>
          <cell r="G715">
            <v>0</v>
          </cell>
          <cell r="H715">
            <v>2.7</v>
          </cell>
          <cell r="I715">
            <v>5.4</v>
          </cell>
          <cell r="J715">
            <v>9</v>
          </cell>
        </row>
        <row r="716">
          <cell r="B716">
            <v>145008</v>
          </cell>
          <cell r="C716">
            <v>0.38290000000000002</v>
          </cell>
          <cell r="D716">
            <v>0.29270000000000002</v>
          </cell>
          <cell r="E716">
            <v>7.3700000000000002E-2</v>
          </cell>
          <cell r="F716">
            <v>0</v>
          </cell>
          <cell r="G716">
            <v>1.6500000000000001E-2</v>
          </cell>
          <cell r="H716">
            <v>2.7</v>
          </cell>
          <cell r="I716">
            <v>5.4</v>
          </cell>
          <cell r="J716">
            <v>9</v>
          </cell>
        </row>
        <row r="717">
          <cell r="B717">
            <v>145000</v>
          </cell>
          <cell r="C717">
            <v>0.45429999999999998</v>
          </cell>
          <cell r="D717">
            <v>0.35730000000000001</v>
          </cell>
          <cell r="E717">
            <v>9.7000000000000003E-2</v>
          </cell>
          <cell r="F717">
            <v>0</v>
          </cell>
          <cell r="G717">
            <v>0</v>
          </cell>
          <cell r="H717">
            <v>2.7</v>
          </cell>
          <cell r="I717">
            <v>5.4</v>
          </cell>
          <cell r="J717">
            <v>9</v>
          </cell>
        </row>
        <row r="718">
          <cell r="B718">
            <v>145006</v>
          </cell>
          <cell r="C718">
            <v>1.2996000000000001</v>
          </cell>
          <cell r="D718">
            <v>1.0712999999999999</v>
          </cell>
          <cell r="E718">
            <v>0.21179999999999999</v>
          </cell>
          <cell r="F718">
            <v>0</v>
          </cell>
          <cell r="G718">
            <v>1.6500000000000001E-2</v>
          </cell>
          <cell r="I718">
            <v>5.4</v>
          </cell>
          <cell r="J718">
            <v>9</v>
          </cell>
        </row>
        <row r="719">
          <cell r="B719">
            <v>145053</v>
          </cell>
          <cell r="C719">
            <v>5.0941999999999998</v>
          </cell>
          <cell r="D719">
            <v>4.1294000000000004</v>
          </cell>
          <cell r="E719">
            <v>0.73980000000000001</v>
          </cell>
          <cell r="F719">
            <v>0.20860000000000001</v>
          </cell>
          <cell r="G719">
            <v>1.6500000000000001E-2</v>
          </cell>
          <cell r="J719">
            <v>9</v>
          </cell>
        </row>
        <row r="721">
          <cell r="B721" t="str">
            <v>Evolução DEC Conjunto Planalto</v>
          </cell>
        </row>
        <row r="722">
          <cell r="B722" t="str">
            <v>CONSUM</v>
          </cell>
          <cell r="C722" t="str">
            <v>TOTAL</v>
          </cell>
          <cell r="D722" t="str">
            <v>NPROG</v>
          </cell>
          <cell r="E722" t="str">
            <v>PROG</v>
          </cell>
          <cell r="F722" t="str">
            <v>SUBT INT</v>
          </cell>
          <cell r="G722" t="str">
            <v>SUBT EXT</v>
          </cell>
          <cell r="H722" t="str">
            <v>Padrão Mensal = 3,6</v>
          </cell>
          <cell r="I722" t="str">
            <v>Padrão Trimestral = 7,2</v>
          </cell>
          <cell r="J722" t="str">
            <v>Padrão Anual = 12</v>
          </cell>
        </row>
        <row r="723">
          <cell r="B723">
            <v>111017</v>
          </cell>
          <cell r="C723">
            <v>1.1920999999999999</v>
          </cell>
          <cell r="D723">
            <v>0.97619999999999996</v>
          </cell>
          <cell r="E723">
            <v>0.2137</v>
          </cell>
          <cell r="F723">
            <v>2.2000000000000001E-3</v>
          </cell>
          <cell r="G723">
            <v>0</v>
          </cell>
          <cell r="H723">
            <v>3.6</v>
          </cell>
          <cell r="I723">
            <v>7.2</v>
          </cell>
          <cell r="J723">
            <v>12</v>
          </cell>
        </row>
        <row r="724">
          <cell r="B724">
            <v>111017</v>
          </cell>
          <cell r="C724">
            <v>0.68940000000000001</v>
          </cell>
          <cell r="D724">
            <v>0.64139999999999997</v>
          </cell>
          <cell r="E724">
            <v>4.7899999999999998E-2</v>
          </cell>
          <cell r="F724">
            <v>0</v>
          </cell>
          <cell r="G724">
            <v>0</v>
          </cell>
          <cell r="H724">
            <v>3.6</v>
          </cell>
          <cell r="I724">
            <v>7.2</v>
          </cell>
          <cell r="J724">
            <v>12</v>
          </cell>
        </row>
        <row r="725">
          <cell r="B725">
            <v>111017</v>
          </cell>
          <cell r="C725">
            <v>0.6754</v>
          </cell>
          <cell r="D725">
            <v>0.63449999999999995</v>
          </cell>
          <cell r="E725">
            <v>4.0899999999999999E-2</v>
          </cell>
          <cell r="F725">
            <v>0</v>
          </cell>
          <cell r="G725">
            <v>0</v>
          </cell>
          <cell r="H725">
            <v>3.6</v>
          </cell>
          <cell r="I725">
            <v>7.2</v>
          </cell>
          <cell r="J725">
            <v>12</v>
          </cell>
        </row>
        <row r="726">
          <cell r="B726">
            <v>111017</v>
          </cell>
          <cell r="C726">
            <v>2.5569000000000002</v>
          </cell>
          <cell r="D726">
            <v>2.2521</v>
          </cell>
          <cell r="E726">
            <v>0.30249999999999999</v>
          </cell>
          <cell r="F726">
            <v>2.2000000000000001E-3</v>
          </cell>
          <cell r="G726">
            <v>0</v>
          </cell>
          <cell r="H726">
            <v>3.6</v>
          </cell>
          <cell r="I726">
            <v>7.2</v>
          </cell>
          <cell r="J726">
            <v>12</v>
          </cell>
        </row>
        <row r="727">
          <cell r="B727">
            <v>111017</v>
          </cell>
          <cell r="C727">
            <v>0.1956</v>
          </cell>
          <cell r="D727">
            <v>0.1686</v>
          </cell>
          <cell r="E727">
            <v>2.7E-2</v>
          </cell>
          <cell r="F727">
            <v>0</v>
          </cell>
          <cell r="G727">
            <v>0</v>
          </cell>
          <cell r="H727">
            <v>3.6</v>
          </cell>
          <cell r="I727">
            <v>7.2</v>
          </cell>
          <cell r="J727">
            <v>12</v>
          </cell>
        </row>
        <row r="728">
          <cell r="B728">
            <v>111017</v>
          </cell>
          <cell r="C728">
            <v>1.048</v>
          </cell>
          <cell r="D728">
            <v>1.0049999999999999</v>
          </cell>
          <cell r="E728">
            <v>3.9800000000000002E-2</v>
          </cell>
          <cell r="F728">
            <v>3.2000000000000002E-3</v>
          </cell>
          <cell r="G728">
            <v>0</v>
          </cell>
          <cell r="H728">
            <v>3.6</v>
          </cell>
          <cell r="I728">
            <v>7.2</v>
          </cell>
          <cell r="J728">
            <v>12</v>
          </cell>
        </row>
        <row r="729">
          <cell r="B729">
            <v>111017</v>
          </cell>
          <cell r="C729">
            <v>0.83179999999999998</v>
          </cell>
          <cell r="D729">
            <v>0.82569999999999999</v>
          </cell>
          <cell r="E729">
            <v>6.1000000000000004E-3</v>
          </cell>
          <cell r="F729">
            <v>0</v>
          </cell>
          <cell r="G729">
            <v>0</v>
          </cell>
          <cell r="H729">
            <v>3.6</v>
          </cell>
          <cell r="I729">
            <v>7.2</v>
          </cell>
          <cell r="J729">
            <v>12</v>
          </cell>
        </row>
        <row r="730">
          <cell r="B730">
            <v>111017</v>
          </cell>
          <cell r="C730">
            <v>2.0754000000000001</v>
          </cell>
          <cell r="D730">
            <v>1.9993000000000001</v>
          </cell>
          <cell r="E730">
            <v>7.2900000000000006E-2</v>
          </cell>
          <cell r="F730">
            <v>3.2000000000000002E-3</v>
          </cell>
          <cell r="G730">
            <v>0</v>
          </cell>
          <cell r="H730">
            <v>3.6</v>
          </cell>
          <cell r="I730">
            <v>7.2</v>
          </cell>
          <cell r="J730">
            <v>12</v>
          </cell>
        </row>
        <row r="731">
          <cell r="B731">
            <v>111017</v>
          </cell>
          <cell r="C731">
            <v>0.5585</v>
          </cell>
          <cell r="D731">
            <v>0.54459999999999997</v>
          </cell>
          <cell r="E731">
            <v>1.3899999999999999E-2</v>
          </cell>
          <cell r="F731">
            <v>0</v>
          </cell>
          <cell r="G731">
            <v>0</v>
          </cell>
          <cell r="H731">
            <v>3.6</v>
          </cell>
          <cell r="I731">
            <v>7.2</v>
          </cell>
          <cell r="J731">
            <v>12</v>
          </cell>
        </row>
        <row r="732">
          <cell r="B732">
            <v>111017</v>
          </cell>
          <cell r="C732">
            <v>0.70309999999999995</v>
          </cell>
          <cell r="D732">
            <v>0.56830000000000003</v>
          </cell>
          <cell r="E732">
            <v>0.1348</v>
          </cell>
          <cell r="F732">
            <v>0</v>
          </cell>
          <cell r="G732">
            <v>0</v>
          </cell>
          <cell r="H732">
            <v>3.6</v>
          </cell>
          <cell r="I732">
            <v>7.2</v>
          </cell>
          <cell r="J732">
            <v>12</v>
          </cell>
        </row>
        <row r="733">
          <cell r="B733">
            <v>111017</v>
          </cell>
          <cell r="C733">
            <v>0.59030000000000005</v>
          </cell>
          <cell r="D733">
            <v>0.35199999999999998</v>
          </cell>
          <cell r="E733">
            <v>9.2200000000000004E-2</v>
          </cell>
          <cell r="F733">
            <v>0</v>
          </cell>
          <cell r="G733">
            <v>0.14610000000000001</v>
          </cell>
          <cell r="H733">
            <v>3.6</v>
          </cell>
          <cell r="I733">
            <v>7.2</v>
          </cell>
          <cell r="J733">
            <v>12</v>
          </cell>
        </row>
        <row r="734">
          <cell r="B734">
            <v>111017</v>
          </cell>
          <cell r="C734">
            <v>1.8519000000000001</v>
          </cell>
          <cell r="D734">
            <v>1.4649000000000001</v>
          </cell>
          <cell r="E734">
            <v>0.2409</v>
          </cell>
          <cell r="F734">
            <v>0</v>
          </cell>
          <cell r="G734">
            <v>0.14610000000000001</v>
          </cell>
          <cell r="H734">
            <v>3.6</v>
          </cell>
          <cell r="I734">
            <v>7.2</v>
          </cell>
          <cell r="J734">
            <v>12</v>
          </cell>
        </row>
        <row r="735">
          <cell r="B735">
            <v>111017</v>
          </cell>
          <cell r="C735">
            <v>1.2228000000000001</v>
          </cell>
          <cell r="D735">
            <v>1.1990000000000001</v>
          </cell>
          <cell r="E735">
            <v>2.3699999999999999E-2</v>
          </cell>
          <cell r="F735">
            <v>0</v>
          </cell>
          <cell r="G735">
            <v>0</v>
          </cell>
          <cell r="H735">
            <v>3.6</v>
          </cell>
          <cell r="I735">
            <v>7.2</v>
          </cell>
          <cell r="J735">
            <v>12</v>
          </cell>
        </row>
        <row r="736">
          <cell r="B736">
            <v>111017</v>
          </cell>
          <cell r="C736">
            <v>2.1596000000000002</v>
          </cell>
          <cell r="D736">
            <v>1.7618</v>
          </cell>
          <cell r="E736">
            <v>0.39040000000000002</v>
          </cell>
          <cell r="F736">
            <v>0</v>
          </cell>
          <cell r="G736">
            <v>7.4000000000000003E-3</v>
          </cell>
          <cell r="H736">
            <v>3.6</v>
          </cell>
          <cell r="I736">
            <v>7.2</v>
          </cell>
          <cell r="J736">
            <v>12</v>
          </cell>
        </row>
        <row r="737">
          <cell r="B737">
            <v>111017</v>
          </cell>
          <cell r="C737">
            <v>0.91200000000000003</v>
          </cell>
          <cell r="D737">
            <v>0.72970000000000002</v>
          </cell>
          <cell r="E737">
            <v>0.18229999999999999</v>
          </cell>
          <cell r="F737">
            <v>0</v>
          </cell>
          <cell r="G737">
            <v>0</v>
          </cell>
          <cell r="H737">
            <v>3.6</v>
          </cell>
          <cell r="I737">
            <v>7.2</v>
          </cell>
          <cell r="J737">
            <v>12</v>
          </cell>
        </row>
        <row r="738">
          <cell r="B738">
            <v>111017</v>
          </cell>
          <cell r="C738">
            <v>4.2944000000000004</v>
          </cell>
          <cell r="D738">
            <v>3.6905000000000001</v>
          </cell>
          <cell r="E738">
            <v>0.59640000000000004</v>
          </cell>
          <cell r="F738">
            <v>0</v>
          </cell>
          <cell r="G738">
            <v>7.4000000000000003E-3</v>
          </cell>
          <cell r="I738">
            <v>7.2</v>
          </cell>
          <cell r="J738">
            <v>12</v>
          </cell>
        </row>
        <row r="739">
          <cell r="B739">
            <v>111017</v>
          </cell>
          <cell r="C739">
            <v>10.778600000000001</v>
          </cell>
          <cell r="D739">
            <v>9.4068000000000005</v>
          </cell>
          <cell r="E739">
            <v>1.2126999999999999</v>
          </cell>
          <cell r="F739">
            <v>5.4000000000000003E-3</v>
          </cell>
          <cell r="G739">
            <v>0.1535</v>
          </cell>
          <cell r="J739">
            <v>12</v>
          </cell>
        </row>
        <row r="741">
          <cell r="B741" t="str">
            <v>Evolução DEC Conjunto Raposo Tavares</v>
          </cell>
        </row>
        <row r="742">
          <cell r="B742" t="str">
            <v>CONSUM</v>
          </cell>
          <cell r="C742" t="str">
            <v>TOTAL</v>
          </cell>
          <cell r="D742" t="str">
            <v>NPROG</v>
          </cell>
          <cell r="E742" t="str">
            <v>PROG</v>
          </cell>
          <cell r="F742" t="str">
            <v>SUBT INT</v>
          </cell>
          <cell r="G742" t="str">
            <v>SUBT EXT</v>
          </cell>
          <cell r="H742" t="str">
            <v>Padrão Mensal = 5,4</v>
          </cell>
          <cell r="I742" t="str">
            <v>Padrão Trimestral = 10,8</v>
          </cell>
          <cell r="J742" t="str">
            <v>Padrão Anual = 18</v>
          </cell>
        </row>
        <row r="743">
          <cell r="B743">
            <v>28775</v>
          </cell>
          <cell r="C743">
            <v>0.83299999999999996</v>
          </cell>
          <cell r="D743">
            <v>0.82040000000000002</v>
          </cell>
          <cell r="E743">
            <v>1.26E-2</v>
          </cell>
          <cell r="F743">
            <v>0</v>
          </cell>
          <cell r="G743">
            <v>0</v>
          </cell>
          <cell r="H743">
            <v>5.4</v>
          </cell>
          <cell r="I743">
            <v>10.8</v>
          </cell>
          <cell r="J743">
            <v>18</v>
          </cell>
        </row>
        <row r="744">
          <cell r="B744">
            <v>28775</v>
          </cell>
          <cell r="C744">
            <v>0.38390000000000002</v>
          </cell>
          <cell r="D744">
            <v>0.38390000000000002</v>
          </cell>
          <cell r="E744">
            <v>0</v>
          </cell>
          <cell r="F744">
            <v>0</v>
          </cell>
          <cell r="G744">
            <v>0</v>
          </cell>
          <cell r="H744">
            <v>5.4</v>
          </cell>
          <cell r="I744">
            <v>10.8</v>
          </cell>
          <cell r="J744">
            <v>18</v>
          </cell>
        </row>
        <row r="745">
          <cell r="B745">
            <v>28775</v>
          </cell>
          <cell r="C745">
            <v>0.75519999999999998</v>
          </cell>
          <cell r="D745">
            <v>0.75519999999999998</v>
          </cell>
          <cell r="E745">
            <v>0</v>
          </cell>
          <cell r="F745">
            <v>0</v>
          </cell>
          <cell r="G745">
            <v>0</v>
          </cell>
          <cell r="H745">
            <v>5.4</v>
          </cell>
          <cell r="I745">
            <v>10.8</v>
          </cell>
          <cell r="J745">
            <v>18</v>
          </cell>
        </row>
        <row r="746">
          <cell r="B746">
            <v>28775</v>
          </cell>
          <cell r="C746">
            <v>1.9721</v>
          </cell>
          <cell r="D746">
            <v>1.9595</v>
          </cell>
          <cell r="E746">
            <v>1.26E-2</v>
          </cell>
          <cell r="F746">
            <v>0</v>
          </cell>
          <cell r="G746">
            <v>0</v>
          </cell>
          <cell r="H746">
            <v>5.4</v>
          </cell>
          <cell r="I746">
            <v>10.8</v>
          </cell>
          <cell r="J746">
            <v>18</v>
          </cell>
        </row>
        <row r="747">
          <cell r="B747">
            <v>28775</v>
          </cell>
          <cell r="C747">
            <v>0.1062</v>
          </cell>
          <cell r="D747">
            <v>8.3299999999999999E-2</v>
          </cell>
          <cell r="E747">
            <v>2.29E-2</v>
          </cell>
          <cell r="F747">
            <v>0</v>
          </cell>
          <cell r="G747">
            <v>0</v>
          </cell>
          <cell r="H747">
            <v>5.4</v>
          </cell>
          <cell r="I747">
            <v>10.8</v>
          </cell>
          <cell r="J747">
            <v>18</v>
          </cell>
        </row>
        <row r="748">
          <cell r="B748">
            <v>28775</v>
          </cell>
          <cell r="C748">
            <v>0.63980000000000004</v>
          </cell>
          <cell r="D748">
            <v>0.6391</v>
          </cell>
          <cell r="E748">
            <v>8.0000000000000004E-4</v>
          </cell>
          <cell r="F748">
            <v>0</v>
          </cell>
          <cell r="G748">
            <v>0</v>
          </cell>
          <cell r="H748">
            <v>5.4</v>
          </cell>
          <cell r="I748">
            <v>10.8</v>
          </cell>
          <cell r="J748">
            <v>18</v>
          </cell>
        </row>
        <row r="749">
          <cell r="B749">
            <v>28775</v>
          </cell>
          <cell r="C749">
            <v>0.38679999999999998</v>
          </cell>
          <cell r="D749">
            <v>0.37930000000000003</v>
          </cell>
          <cell r="E749">
            <v>7.4999999999999997E-3</v>
          </cell>
          <cell r="F749">
            <v>0</v>
          </cell>
          <cell r="G749">
            <v>0</v>
          </cell>
          <cell r="H749">
            <v>5.4</v>
          </cell>
          <cell r="I749">
            <v>10.8</v>
          </cell>
          <cell r="J749">
            <v>18</v>
          </cell>
        </row>
        <row r="750">
          <cell r="B750">
            <v>28775</v>
          </cell>
          <cell r="C750">
            <v>1.1328</v>
          </cell>
          <cell r="D750">
            <v>1.1016999999999999</v>
          </cell>
          <cell r="E750">
            <v>3.1199999999999999E-2</v>
          </cell>
          <cell r="F750">
            <v>0</v>
          </cell>
          <cell r="G750">
            <v>0</v>
          </cell>
          <cell r="H750">
            <v>5.4</v>
          </cell>
          <cell r="I750">
            <v>10.8</v>
          </cell>
          <cell r="J750">
            <v>18</v>
          </cell>
        </row>
        <row r="751">
          <cell r="B751">
            <v>28775</v>
          </cell>
          <cell r="C751">
            <v>0.2089</v>
          </cell>
          <cell r="D751">
            <v>0.19420000000000001</v>
          </cell>
          <cell r="E751">
            <v>1.47E-2</v>
          </cell>
          <cell r="F751">
            <v>0</v>
          </cell>
          <cell r="G751">
            <v>0</v>
          </cell>
          <cell r="H751">
            <v>5.4</v>
          </cell>
          <cell r="I751">
            <v>10.8</v>
          </cell>
          <cell r="J751">
            <v>18</v>
          </cell>
        </row>
        <row r="752">
          <cell r="B752">
            <v>28775</v>
          </cell>
          <cell r="C752">
            <v>0.51770000000000005</v>
          </cell>
          <cell r="D752">
            <v>0.51480000000000004</v>
          </cell>
          <cell r="E752">
            <v>3.0000000000000001E-3</v>
          </cell>
          <cell r="F752">
            <v>0</v>
          </cell>
          <cell r="G752">
            <v>0</v>
          </cell>
          <cell r="H752">
            <v>5.4</v>
          </cell>
          <cell r="I752">
            <v>10.8</v>
          </cell>
          <cell r="J752">
            <v>18</v>
          </cell>
        </row>
        <row r="753">
          <cell r="B753">
            <v>28775</v>
          </cell>
          <cell r="C753">
            <v>0.6421</v>
          </cell>
          <cell r="D753">
            <v>0.62539999999999996</v>
          </cell>
          <cell r="E753">
            <v>1.66E-2</v>
          </cell>
          <cell r="F753">
            <v>0</v>
          </cell>
          <cell r="G753">
            <v>0</v>
          </cell>
          <cell r="H753">
            <v>5.4</v>
          </cell>
          <cell r="I753">
            <v>10.8</v>
          </cell>
          <cell r="J753">
            <v>18</v>
          </cell>
        </row>
        <row r="754">
          <cell r="B754">
            <v>28775</v>
          </cell>
          <cell r="C754">
            <v>1.3687</v>
          </cell>
          <cell r="D754">
            <v>1.3344</v>
          </cell>
          <cell r="E754">
            <v>3.4299999999999997E-2</v>
          </cell>
          <cell r="F754">
            <v>0</v>
          </cell>
          <cell r="G754">
            <v>0</v>
          </cell>
          <cell r="H754">
            <v>5.4</v>
          </cell>
          <cell r="I754">
            <v>10.8</v>
          </cell>
          <cell r="J754">
            <v>18</v>
          </cell>
        </row>
        <row r="755">
          <cell r="B755">
            <v>28775</v>
          </cell>
          <cell r="C755">
            <v>7.8799999999999995E-2</v>
          </cell>
          <cell r="D755">
            <v>7.5999999999999998E-2</v>
          </cell>
          <cell r="E755">
            <v>2.8E-3</v>
          </cell>
          <cell r="F755">
            <v>0</v>
          </cell>
          <cell r="G755">
            <v>0</v>
          </cell>
          <cell r="H755">
            <v>5.4</v>
          </cell>
          <cell r="I755">
            <v>10.8</v>
          </cell>
          <cell r="J755">
            <v>18</v>
          </cell>
        </row>
        <row r="756">
          <cell r="B756">
            <v>28775</v>
          </cell>
          <cell r="C756">
            <v>1.696</v>
          </cell>
          <cell r="D756">
            <v>1.696</v>
          </cell>
          <cell r="E756">
            <v>0</v>
          </cell>
          <cell r="F756">
            <v>0</v>
          </cell>
          <cell r="G756">
            <v>0</v>
          </cell>
          <cell r="H756">
            <v>5.4</v>
          </cell>
          <cell r="I756">
            <v>10.8</v>
          </cell>
          <cell r="J756">
            <v>18</v>
          </cell>
        </row>
        <row r="757">
          <cell r="B757">
            <v>28775</v>
          </cell>
          <cell r="C757">
            <v>1.1534</v>
          </cell>
          <cell r="D757">
            <v>1.133</v>
          </cell>
          <cell r="E757">
            <v>2.0400000000000001E-2</v>
          </cell>
          <cell r="F757">
            <v>0</v>
          </cell>
          <cell r="G757">
            <v>0</v>
          </cell>
          <cell r="H757">
            <v>5.4</v>
          </cell>
          <cell r="I757">
            <v>10.8</v>
          </cell>
          <cell r="J757">
            <v>18</v>
          </cell>
        </row>
        <row r="758">
          <cell r="B758">
            <v>28775</v>
          </cell>
          <cell r="C758">
            <v>2.9281999999999999</v>
          </cell>
          <cell r="D758">
            <v>2.9049999999999998</v>
          </cell>
          <cell r="E758">
            <v>2.3199999999999998E-2</v>
          </cell>
          <cell r="F758">
            <v>0</v>
          </cell>
          <cell r="G758">
            <v>0</v>
          </cell>
          <cell r="I758">
            <v>10.8</v>
          </cell>
          <cell r="J758">
            <v>18</v>
          </cell>
        </row>
        <row r="759">
          <cell r="B759">
            <v>28775</v>
          </cell>
          <cell r="C759">
            <v>7.4017999999999997</v>
          </cell>
          <cell r="D759">
            <v>7.3006000000000002</v>
          </cell>
          <cell r="E759">
            <v>0.1013</v>
          </cell>
          <cell r="F759">
            <v>0</v>
          </cell>
          <cell r="G759">
            <v>0</v>
          </cell>
          <cell r="J759">
            <v>18</v>
          </cell>
        </row>
        <row r="761">
          <cell r="B761" t="str">
            <v>Evolução DEC Conjunto Rib. Pires - Rio G. da Serra</v>
          </cell>
        </row>
        <row r="762">
          <cell r="B762" t="str">
            <v>CONSUM</v>
          </cell>
          <cell r="C762" t="str">
            <v>TOTAL</v>
          </cell>
          <cell r="D762" t="str">
            <v>NPROG</v>
          </cell>
          <cell r="E762" t="str">
            <v>PROG</v>
          </cell>
          <cell r="F762" t="str">
            <v>SUBT INT</v>
          </cell>
          <cell r="G762" t="str">
            <v>SUBT EXT</v>
          </cell>
          <cell r="H762" t="str">
            <v>Padrão Mensal = 2,7</v>
          </cell>
          <cell r="I762" t="str">
            <v>Padrão Trimestral = 5,4</v>
          </cell>
          <cell r="J762" t="str">
            <v>Padrão Anual = 9</v>
          </cell>
        </row>
        <row r="763">
          <cell r="B763">
            <v>42626</v>
          </cell>
          <cell r="C763">
            <v>0.75549999999999995</v>
          </cell>
          <cell r="D763">
            <v>0.74280000000000002</v>
          </cell>
          <cell r="E763">
            <v>1.2699999999999999E-2</v>
          </cell>
          <cell r="F763">
            <v>0</v>
          </cell>
          <cell r="G763">
            <v>0</v>
          </cell>
          <cell r="H763">
            <v>2.7</v>
          </cell>
          <cell r="I763">
            <v>5.4</v>
          </cell>
          <cell r="J763">
            <v>9</v>
          </cell>
        </row>
        <row r="764">
          <cell r="B764">
            <v>42621</v>
          </cell>
          <cell r="C764">
            <v>0.46260000000000001</v>
          </cell>
          <cell r="D764">
            <v>0.46260000000000001</v>
          </cell>
          <cell r="E764">
            <v>0</v>
          </cell>
          <cell r="F764">
            <v>0</v>
          </cell>
          <cell r="G764">
            <v>0</v>
          </cell>
          <cell r="H764">
            <v>2.7</v>
          </cell>
          <cell r="I764">
            <v>5.4</v>
          </cell>
          <cell r="J764">
            <v>9</v>
          </cell>
        </row>
        <row r="765">
          <cell r="B765">
            <v>42621</v>
          </cell>
          <cell r="C765">
            <v>0.69850000000000001</v>
          </cell>
          <cell r="D765">
            <v>0.66759999999999997</v>
          </cell>
          <cell r="E765">
            <v>3.09E-2</v>
          </cell>
          <cell r="F765">
            <v>0</v>
          </cell>
          <cell r="G765">
            <v>0</v>
          </cell>
          <cell r="H765">
            <v>2.7</v>
          </cell>
          <cell r="I765">
            <v>5.4</v>
          </cell>
          <cell r="J765">
            <v>9</v>
          </cell>
        </row>
        <row r="766">
          <cell r="B766">
            <v>42623</v>
          </cell>
          <cell r="C766">
            <v>1.9166000000000001</v>
          </cell>
          <cell r="D766">
            <v>1.873</v>
          </cell>
          <cell r="E766">
            <v>4.36E-2</v>
          </cell>
          <cell r="F766">
            <v>0</v>
          </cell>
          <cell r="G766">
            <v>0</v>
          </cell>
          <cell r="H766">
            <v>2.7</v>
          </cell>
          <cell r="I766">
            <v>5.4</v>
          </cell>
          <cell r="J766">
            <v>9</v>
          </cell>
        </row>
        <row r="767">
          <cell r="B767">
            <v>42610</v>
          </cell>
          <cell r="C767">
            <v>0.58179999999999998</v>
          </cell>
          <cell r="D767">
            <v>0.55759999999999998</v>
          </cell>
          <cell r="E767">
            <v>2.4199999999999999E-2</v>
          </cell>
          <cell r="F767">
            <v>0</v>
          </cell>
          <cell r="G767">
            <v>0</v>
          </cell>
          <cell r="H767">
            <v>2.7</v>
          </cell>
          <cell r="I767">
            <v>5.4</v>
          </cell>
          <cell r="J767">
            <v>9</v>
          </cell>
        </row>
        <row r="768">
          <cell r="B768">
            <v>42610</v>
          </cell>
          <cell r="C768">
            <v>0.41420000000000001</v>
          </cell>
          <cell r="D768">
            <v>0.38640000000000002</v>
          </cell>
          <cell r="E768">
            <v>2.7199999999999998E-2</v>
          </cell>
          <cell r="F768">
            <v>5.0000000000000001E-4</v>
          </cell>
          <cell r="G768">
            <v>0</v>
          </cell>
          <cell r="H768">
            <v>2.7</v>
          </cell>
          <cell r="I768">
            <v>5.4</v>
          </cell>
          <cell r="J768">
            <v>9</v>
          </cell>
        </row>
        <row r="769">
          <cell r="B769">
            <v>42610</v>
          </cell>
          <cell r="C769">
            <v>0.75900000000000001</v>
          </cell>
          <cell r="D769">
            <v>0.63549999999999995</v>
          </cell>
          <cell r="E769">
            <v>0.1235</v>
          </cell>
          <cell r="F769">
            <v>0</v>
          </cell>
          <cell r="G769">
            <v>0</v>
          </cell>
          <cell r="H769">
            <v>2.7</v>
          </cell>
          <cell r="I769">
            <v>5.4</v>
          </cell>
          <cell r="J769">
            <v>9</v>
          </cell>
        </row>
        <row r="770">
          <cell r="B770">
            <v>42610</v>
          </cell>
          <cell r="C770">
            <v>1.7549999999999999</v>
          </cell>
          <cell r="D770">
            <v>1.5794999999999999</v>
          </cell>
          <cell r="E770">
            <v>0.1749</v>
          </cell>
          <cell r="F770">
            <v>5.0000000000000001E-4</v>
          </cell>
          <cell r="G770">
            <v>0</v>
          </cell>
          <cell r="H770">
            <v>2.7</v>
          </cell>
          <cell r="I770">
            <v>5.4</v>
          </cell>
          <cell r="J770">
            <v>9</v>
          </cell>
        </row>
        <row r="771">
          <cell r="B771">
            <v>42610</v>
          </cell>
          <cell r="C771">
            <v>0.30890000000000001</v>
          </cell>
          <cell r="D771">
            <v>0.30609999999999998</v>
          </cell>
          <cell r="E771">
            <v>2.8E-3</v>
          </cell>
          <cell r="F771">
            <v>0</v>
          </cell>
          <cell r="G771">
            <v>0</v>
          </cell>
          <cell r="H771">
            <v>2.7</v>
          </cell>
          <cell r="I771">
            <v>5.4</v>
          </cell>
          <cell r="J771">
            <v>9</v>
          </cell>
        </row>
        <row r="772">
          <cell r="B772">
            <v>42582</v>
          </cell>
          <cell r="C772">
            <v>0.1123</v>
          </cell>
          <cell r="D772">
            <v>9.8299999999999998E-2</v>
          </cell>
          <cell r="E772">
            <v>1.4E-2</v>
          </cell>
          <cell r="F772">
            <v>0</v>
          </cell>
          <cell r="G772">
            <v>0</v>
          </cell>
          <cell r="H772">
            <v>2.7</v>
          </cell>
          <cell r="I772">
            <v>5.4</v>
          </cell>
          <cell r="J772">
            <v>9</v>
          </cell>
        </row>
        <row r="773">
          <cell r="B773">
            <v>42581</v>
          </cell>
          <cell r="C773">
            <v>0.76649999999999996</v>
          </cell>
          <cell r="D773">
            <v>0.75360000000000005</v>
          </cell>
          <cell r="E773">
            <v>1.26E-2</v>
          </cell>
          <cell r="F773">
            <v>0</v>
          </cell>
          <cell r="G773">
            <v>2.9999999999999997E-4</v>
          </cell>
          <cell r="H773">
            <v>2.7</v>
          </cell>
          <cell r="I773">
            <v>5.4</v>
          </cell>
          <cell r="J773">
            <v>9</v>
          </cell>
        </row>
        <row r="774">
          <cell r="B774">
            <v>42591</v>
          </cell>
          <cell r="C774">
            <v>1.1876</v>
          </cell>
          <cell r="D774">
            <v>1.1578999999999999</v>
          </cell>
          <cell r="E774">
            <v>2.9399999999999999E-2</v>
          </cell>
          <cell r="F774">
            <v>0</v>
          </cell>
          <cell r="G774">
            <v>2.9999999999999997E-4</v>
          </cell>
          <cell r="H774">
            <v>2.7</v>
          </cell>
          <cell r="I774">
            <v>5.4</v>
          </cell>
          <cell r="J774">
            <v>9</v>
          </cell>
        </row>
        <row r="775">
          <cell r="B775">
            <v>42581</v>
          </cell>
          <cell r="C775">
            <v>0.71009999999999995</v>
          </cell>
          <cell r="D775">
            <v>0.67889999999999995</v>
          </cell>
          <cell r="E775">
            <v>3.1099999999999999E-2</v>
          </cell>
          <cell r="F775">
            <v>0</v>
          </cell>
          <cell r="G775">
            <v>0</v>
          </cell>
          <cell r="H775">
            <v>2.7</v>
          </cell>
          <cell r="I775">
            <v>5.4</v>
          </cell>
          <cell r="J775">
            <v>9</v>
          </cell>
        </row>
        <row r="776">
          <cell r="B776">
            <v>42577</v>
          </cell>
          <cell r="C776">
            <v>0.88239999999999996</v>
          </cell>
          <cell r="D776">
            <v>0.86129999999999995</v>
          </cell>
          <cell r="E776">
            <v>2.1100000000000001E-2</v>
          </cell>
          <cell r="F776">
            <v>0</v>
          </cell>
          <cell r="G776">
            <v>0</v>
          </cell>
          <cell r="H776">
            <v>2.7</v>
          </cell>
          <cell r="I776">
            <v>5.4</v>
          </cell>
          <cell r="J776">
            <v>9</v>
          </cell>
        </row>
        <row r="777">
          <cell r="B777">
            <v>42576</v>
          </cell>
          <cell r="C777">
            <v>0.89419999999999999</v>
          </cell>
          <cell r="D777">
            <v>0.88690000000000002</v>
          </cell>
          <cell r="E777">
            <v>7.3000000000000001E-3</v>
          </cell>
          <cell r="F777">
            <v>0</v>
          </cell>
          <cell r="G777">
            <v>0</v>
          </cell>
          <cell r="H777">
            <v>2.7</v>
          </cell>
          <cell r="I777">
            <v>5.4</v>
          </cell>
          <cell r="J777">
            <v>9</v>
          </cell>
        </row>
        <row r="778">
          <cell r="B778">
            <v>42578</v>
          </cell>
          <cell r="C778">
            <v>2.4866999999999999</v>
          </cell>
          <cell r="D778">
            <v>2.4270999999999998</v>
          </cell>
          <cell r="E778">
            <v>5.9499999999999997E-2</v>
          </cell>
          <cell r="F778">
            <v>0</v>
          </cell>
          <cell r="G778">
            <v>0</v>
          </cell>
          <cell r="I778">
            <v>5.4</v>
          </cell>
          <cell r="J778">
            <v>9</v>
          </cell>
        </row>
        <row r="779">
          <cell r="B779">
            <v>42600</v>
          </cell>
          <cell r="C779">
            <v>7.3457999999999997</v>
          </cell>
          <cell r="D779">
            <v>7.0373999999999999</v>
          </cell>
          <cell r="E779">
            <v>0.30740000000000001</v>
          </cell>
          <cell r="F779">
            <v>5.0000000000000001E-4</v>
          </cell>
          <cell r="G779">
            <v>2.9999999999999997E-4</v>
          </cell>
          <cell r="J779">
            <v>9</v>
          </cell>
        </row>
        <row r="781">
          <cell r="B781" t="str">
            <v>Evolução DEC Conjunto Rio Bonito</v>
          </cell>
        </row>
        <row r="782">
          <cell r="B782" t="str">
            <v>CONSUM</v>
          </cell>
          <cell r="C782" t="str">
            <v>TOTAL</v>
          </cell>
          <cell r="D782" t="str">
            <v>NPROG</v>
          </cell>
          <cell r="E782" t="str">
            <v>PROG</v>
          </cell>
          <cell r="F782" t="str">
            <v>SUBT INT</v>
          </cell>
          <cell r="G782" t="str">
            <v>SUBT EXT</v>
          </cell>
          <cell r="H782" t="str">
            <v>Padrão Mensal = 7,5</v>
          </cell>
          <cell r="I782" t="str">
            <v>Padrão Trimestral = 15</v>
          </cell>
          <cell r="J782" t="str">
            <v>Padrão Anual = 25</v>
          </cell>
        </row>
        <row r="783">
          <cell r="B783">
            <v>98124</v>
          </cell>
          <cell r="C783">
            <v>1.3842000000000001</v>
          </cell>
          <cell r="D783">
            <v>1.323</v>
          </cell>
          <cell r="E783">
            <v>4.9799999999999997E-2</v>
          </cell>
          <cell r="F783">
            <v>1.14E-2</v>
          </cell>
          <cell r="G783">
            <v>0</v>
          </cell>
          <cell r="H783">
            <v>7.5</v>
          </cell>
          <cell r="I783">
            <v>15</v>
          </cell>
          <cell r="J783">
            <v>25</v>
          </cell>
        </row>
        <row r="784">
          <cell r="B784">
            <v>98104</v>
          </cell>
          <cell r="C784">
            <v>0.57840000000000003</v>
          </cell>
          <cell r="D784">
            <v>0.51870000000000005</v>
          </cell>
          <cell r="E784">
            <v>1.15E-2</v>
          </cell>
          <cell r="F784">
            <v>4.82E-2</v>
          </cell>
          <cell r="G784">
            <v>0</v>
          </cell>
          <cell r="H784">
            <v>7.5</v>
          </cell>
          <cell r="I784">
            <v>15</v>
          </cell>
          <cell r="J784">
            <v>25</v>
          </cell>
        </row>
        <row r="785">
          <cell r="B785">
            <v>98106</v>
          </cell>
          <cell r="C785">
            <v>1.7453000000000001</v>
          </cell>
          <cell r="D785">
            <v>1.5634999999999999</v>
          </cell>
          <cell r="E785">
            <v>0.18149999999999999</v>
          </cell>
          <cell r="F785">
            <v>0</v>
          </cell>
          <cell r="G785">
            <v>2.0000000000000001E-4</v>
          </cell>
          <cell r="H785">
            <v>7.5</v>
          </cell>
          <cell r="I785">
            <v>15</v>
          </cell>
          <cell r="J785">
            <v>25</v>
          </cell>
        </row>
        <row r="786">
          <cell r="B786">
            <v>98111</v>
          </cell>
          <cell r="C786">
            <v>3.7080000000000002</v>
          </cell>
          <cell r="D786">
            <v>3.4053</v>
          </cell>
          <cell r="E786">
            <v>0.24279999999999999</v>
          </cell>
          <cell r="F786">
            <v>5.96E-2</v>
          </cell>
          <cell r="G786">
            <v>2.0000000000000001E-4</v>
          </cell>
          <cell r="H786">
            <v>7.5</v>
          </cell>
          <cell r="I786">
            <v>15</v>
          </cell>
          <cell r="J786">
            <v>25</v>
          </cell>
        </row>
        <row r="787">
          <cell r="B787">
            <v>98101</v>
          </cell>
          <cell r="C787">
            <v>0.16489999999999999</v>
          </cell>
          <cell r="D787">
            <v>0.15629999999999999</v>
          </cell>
          <cell r="E787">
            <v>8.6E-3</v>
          </cell>
          <cell r="F787">
            <v>0</v>
          </cell>
          <cell r="G787">
            <v>0</v>
          </cell>
          <cell r="H787">
            <v>7.5</v>
          </cell>
          <cell r="I787">
            <v>15</v>
          </cell>
          <cell r="J787">
            <v>25</v>
          </cell>
        </row>
        <row r="788">
          <cell r="B788">
            <v>98097</v>
          </cell>
          <cell r="C788">
            <v>0.86070000000000002</v>
          </cell>
          <cell r="D788">
            <v>0.84770000000000001</v>
          </cell>
          <cell r="E788">
            <v>1.2999999999999999E-2</v>
          </cell>
          <cell r="F788">
            <v>0</v>
          </cell>
          <cell r="G788">
            <v>0</v>
          </cell>
          <cell r="H788">
            <v>7.5</v>
          </cell>
          <cell r="I788">
            <v>15</v>
          </cell>
          <cell r="J788">
            <v>25</v>
          </cell>
        </row>
        <row r="789">
          <cell r="B789">
            <v>98097</v>
          </cell>
          <cell r="C789">
            <v>0.58540000000000003</v>
          </cell>
          <cell r="D789">
            <v>0.50109999999999999</v>
          </cell>
          <cell r="E789">
            <v>2.8299999999999999E-2</v>
          </cell>
          <cell r="F789">
            <v>5.6000000000000001E-2</v>
          </cell>
          <cell r="G789">
            <v>0</v>
          </cell>
          <cell r="H789">
            <v>7.5</v>
          </cell>
          <cell r="I789">
            <v>15</v>
          </cell>
          <cell r="J789">
            <v>25</v>
          </cell>
        </row>
        <row r="790">
          <cell r="B790">
            <v>98098</v>
          </cell>
          <cell r="C790">
            <v>1.611</v>
          </cell>
          <cell r="D790">
            <v>1.5051000000000001</v>
          </cell>
          <cell r="E790">
            <v>4.99E-2</v>
          </cell>
          <cell r="F790">
            <v>5.6000000000000001E-2</v>
          </cell>
          <cell r="G790">
            <v>0</v>
          </cell>
          <cell r="H790">
            <v>7.5</v>
          </cell>
          <cell r="I790">
            <v>15</v>
          </cell>
          <cell r="J790">
            <v>25</v>
          </cell>
        </row>
        <row r="791">
          <cell r="B791">
            <v>98070</v>
          </cell>
          <cell r="C791">
            <v>1.2723</v>
          </cell>
          <cell r="D791">
            <v>1.1556999999999999</v>
          </cell>
          <cell r="E791">
            <v>5.04E-2</v>
          </cell>
          <cell r="F791">
            <v>6.6199999999999995E-2</v>
          </cell>
          <cell r="G791">
            <v>0</v>
          </cell>
          <cell r="H791">
            <v>7.5</v>
          </cell>
          <cell r="I791">
            <v>15</v>
          </cell>
          <cell r="J791">
            <v>25</v>
          </cell>
        </row>
        <row r="792">
          <cell r="B792">
            <v>98027</v>
          </cell>
          <cell r="C792">
            <v>0.98650000000000004</v>
          </cell>
          <cell r="D792">
            <v>0.90329999999999999</v>
          </cell>
          <cell r="E792">
            <v>8.3199999999999996E-2</v>
          </cell>
          <cell r="F792">
            <v>0</v>
          </cell>
          <cell r="G792">
            <v>0</v>
          </cell>
          <cell r="H792">
            <v>7.5</v>
          </cell>
          <cell r="I792">
            <v>15</v>
          </cell>
          <cell r="J792">
            <v>25</v>
          </cell>
        </row>
        <row r="793">
          <cell r="B793">
            <v>98078</v>
          </cell>
          <cell r="C793">
            <v>0.84370000000000001</v>
          </cell>
          <cell r="D793">
            <v>0.70820000000000005</v>
          </cell>
          <cell r="E793">
            <v>0.13550000000000001</v>
          </cell>
          <cell r="F793">
            <v>0</v>
          </cell>
          <cell r="G793">
            <v>0</v>
          </cell>
          <cell r="H793">
            <v>7.5</v>
          </cell>
          <cell r="I793">
            <v>15</v>
          </cell>
          <cell r="J793">
            <v>25</v>
          </cell>
        </row>
        <row r="794">
          <cell r="B794">
            <v>98058</v>
          </cell>
          <cell r="C794">
            <v>3.1025</v>
          </cell>
          <cell r="D794">
            <v>2.7671999999999999</v>
          </cell>
          <cell r="E794">
            <v>0.26910000000000001</v>
          </cell>
          <cell r="F794">
            <v>6.6199999999999995E-2</v>
          </cell>
          <cell r="G794">
            <v>0</v>
          </cell>
          <cell r="H794">
            <v>7.5</v>
          </cell>
          <cell r="I794">
            <v>15</v>
          </cell>
          <cell r="J794">
            <v>25</v>
          </cell>
        </row>
        <row r="795">
          <cell r="B795">
            <v>98039</v>
          </cell>
          <cell r="C795">
            <v>1.3680000000000001</v>
          </cell>
          <cell r="D795">
            <v>1.1446000000000001</v>
          </cell>
          <cell r="E795">
            <v>0.2235</v>
          </cell>
          <cell r="F795">
            <v>0</v>
          </cell>
          <cell r="G795">
            <v>0</v>
          </cell>
          <cell r="H795">
            <v>7.5</v>
          </cell>
          <cell r="I795">
            <v>15</v>
          </cell>
          <cell r="J795">
            <v>25</v>
          </cell>
        </row>
        <row r="796">
          <cell r="B796">
            <v>97997</v>
          </cell>
          <cell r="C796">
            <v>1.4632000000000001</v>
          </cell>
          <cell r="D796">
            <v>1.1980999999999999</v>
          </cell>
          <cell r="E796">
            <v>9.8599999999999993E-2</v>
          </cell>
          <cell r="F796">
            <v>0</v>
          </cell>
          <cell r="G796">
            <v>0.16650000000000001</v>
          </cell>
          <cell r="H796">
            <v>7.5</v>
          </cell>
          <cell r="I796">
            <v>15</v>
          </cell>
          <cell r="J796">
            <v>25</v>
          </cell>
        </row>
        <row r="797">
          <cell r="B797">
            <v>98029</v>
          </cell>
          <cell r="C797">
            <v>1.1398999999999999</v>
          </cell>
          <cell r="D797">
            <v>1.0237000000000001</v>
          </cell>
          <cell r="E797">
            <v>8.1100000000000005E-2</v>
          </cell>
          <cell r="F797">
            <v>3.5099999999999999E-2</v>
          </cell>
          <cell r="G797">
            <v>0</v>
          </cell>
          <cell r="H797">
            <v>7.5</v>
          </cell>
          <cell r="I797">
            <v>15</v>
          </cell>
          <cell r="J797">
            <v>25</v>
          </cell>
        </row>
        <row r="798">
          <cell r="B798">
            <v>98022</v>
          </cell>
          <cell r="C798">
            <v>3.9710000000000001</v>
          </cell>
          <cell r="D798">
            <v>3.3664000000000001</v>
          </cell>
          <cell r="E798">
            <v>0.4032</v>
          </cell>
          <cell r="F798">
            <v>3.5099999999999999E-2</v>
          </cell>
          <cell r="G798">
            <v>0.16650000000000001</v>
          </cell>
          <cell r="I798">
            <v>15</v>
          </cell>
          <cell r="J798">
            <v>25</v>
          </cell>
        </row>
        <row r="799">
          <cell r="B799">
            <v>98072</v>
          </cell>
          <cell r="C799">
            <v>12.3919</v>
          </cell>
          <cell r="D799">
            <v>11.0436</v>
          </cell>
          <cell r="E799">
            <v>0.96489999999999998</v>
          </cell>
          <cell r="F799">
            <v>0.21690000000000001</v>
          </cell>
          <cell r="G799">
            <v>0.1666</v>
          </cell>
          <cell r="J799">
            <v>25</v>
          </cell>
        </row>
        <row r="801">
          <cell r="B801" t="str">
            <v>Evolução DEC Conjunto Santana</v>
          </cell>
        </row>
        <row r="802">
          <cell r="B802" t="str">
            <v>CONSUM</v>
          </cell>
          <cell r="C802" t="str">
            <v>TOTAL</v>
          </cell>
          <cell r="D802" t="str">
            <v>NPROG</v>
          </cell>
          <cell r="E802" t="str">
            <v>PROG</v>
          </cell>
          <cell r="F802" t="str">
            <v>SUBT INT</v>
          </cell>
          <cell r="G802" t="str">
            <v>SUBT EXT</v>
          </cell>
          <cell r="H802" t="str">
            <v>Padrão Mensal = 2,5</v>
          </cell>
          <cell r="I802" t="str">
            <v>Padrão Trimestral = 4,2</v>
          </cell>
          <cell r="J802" t="str">
            <v>Padrão Anual = 7</v>
          </cell>
        </row>
        <row r="803">
          <cell r="B803">
            <v>96602</v>
          </cell>
          <cell r="C803">
            <v>0.49919999999999998</v>
          </cell>
          <cell r="D803">
            <v>0.42570000000000002</v>
          </cell>
          <cell r="E803">
            <v>7.2999999999999995E-2</v>
          </cell>
          <cell r="F803">
            <v>5.0000000000000001E-4</v>
          </cell>
          <cell r="G803">
            <v>0</v>
          </cell>
          <cell r="H803">
            <v>2.5</v>
          </cell>
          <cell r="I803">
            <v>4.2</v>
          </cell>
          <cell r="J803">
            <v>7</v>
          </cell>
        </row>
        <row r="804">
          <cell r="B804">
            <v>96602</v>
          </cell>
          <cell r="C804">
            <v>0.43130000000000002</v>
          </cell>
          <cell r="D804">
            <v>0.22919999999999999</v>
          </cell>
          <cell r="E804">
            <v>0.2021</v>
          </cell>
          <cell r="F804">
            <v>0</v>
          </cell>
          <cell r="G804">
            <v>0</v>
          </cell>
          <cell r="H804">
            <v>2.5</v>
          </cell>
          <cell r="I804">
            <v>4.2</v>
          </cell>
          <cell r="J804">
            <v>7</v>
          </cell>
        </row>
        <row r="805">
          <cell r="B805">
            <v>96613</v>
          </cell>
          <cell r="C805">
            <v>0.64910000000000001</v>
          </cell>
          <cell r="D805">
            <v>0.43330000000000002</v>
          </cell>
          <cell r="E805">
            <v>4.8000000000000001E-2</v>
          </cell>
          <cell r="F805">
            <v>1.49E-2</v>
          </cell>
          <cell r="G805">
            <v>0.15279999999999999</v>
          </cell>
          <cell r="H805">
            <v>2.5</v>
          </cell>
          <cell r="I805">
            <v>4.2</v>
          </cell>
          <cell r="J805">
            <v>7</v>
          </cell>
        </row>
        <row r="806">
          <cell r="B806">
            <v>96606</v>
          </cell>
          <cell r="C806">
            <v>1.5795999999999999</v>
          </cell>
          <cell r="D806">
            <v>1.0882000000000001</v>
          </cell>
          <cell r="E806">
            <v>0.3231</v>
          </cell>
          <cell r="F806">
            <v>1.54E-2</v>
          </cell>
          <cell r="G806">
            <v>0.15279999999999999</v>
          </cell>
          <cell r="H806">
            <v>2.5</v>
          </cell>
          <cell r="I806">
            <v>4.2</v>
          </cell>
          <cell r="J806">
            <v>7</v>
          </cell>
        </row>
        <row r="807">
          <cell r="B807">
            <v>96522</v>
          </cell>
          <cell r="C807">
            <v>0.12970000000000001</v>
          </cell>
          <cell r="D807">
            <v>5.1700000000000003E-2</v>
          </cell>
          <cell r="E807">
            <v>7.8E-2</v>
          </cell>
          <cell r="F807">
            <v>0</v>
          </cell>
          <cell r="G807">
            <v>0</v>
          </cell>
          <cell r="H807">
            <v>2.5</v>
          </cell>
          <cell r="I807">
            <v>4.2</v>
          </cell>
          <cell r="J807">
            <v>7</v>
          </cell>
        </row>
        <row r="808">
          <cell r="B808">
            <v>96522</v>
          </cell>
          <cell r="C808">
            <v>0.1255</v>
          </cell>
          <cell r="D808">
            <v>0.1032</v>
          </cell>
          <cell r="E808">
            <v>2.23E-2</v>
          </cell>
          <cell r="F808">
            <v>0</v>
          </cell>
          <cell r="G808">
            <v>0</v>
          </cell>
          <cell r="H808">
            <v>2.5</v>
          </cell>
          <cell r="I808">
            <v>4.2</v>
          </cell>
          <cell r="J808">
            <v>7</v>
          </cell>
        </row>
        <row r="809">
          <cell r="B809">
            <v>96522</v>
          </cell>
          <cell r="C809">
            <v>0.25340000000000001</v>
          </cell>
          <cell r="D809">
            <v>0.19839999999999999</v>
          </cell>
          <cell r="E809">
            <v>5.5E-2</v>
          </cell>
          <cell r="F809">
            <v>0</v>
          </cell>
          <cell r="G809">
            <v>0</v>
          </cell>
          <cell r="H809">
            <v>2.5</v>
          </cell>
          <cell r="I809">
            <v>4.2</v>
          </cell>
          <cell r="J809">
            <v>7</v>
          </cell>
        </row>
        <row r="810">
          <cell r="B810">
            <v>96522</v>
          </cell>
          <cell r="C810">
            <v>0.50860000000000005</v>
          </cell>
          <cell r="D810">
            <v>0.3533</v>
          </cell>
          <cell r="E810">
            <v>0.15529999999999999</v>
          </cell>
          <cell r="F810">
            <v>0</v>
          </cell>
          <cell r="G810">
            <v>0</v>
          </cell>
          <cell r="H810">
            <v>2.5</v>
          </cell>
          <cell r="I810">
            <v>4.2</v>
          </cell>
          <cell r="J810">
            <v>7</v>
          </cell>
        </row>
        <row r="811">
          <cell r="B811">
            <v>96514</v>
          </cell>
          <cell r="C811">
            <v>0.4365</v>
          </cell>
          <cell r="D811">
            <v>0.18509999999999999</v>
          </cell>
          <cell r="E811">
            <v>8.5199999999999998E-2</v>
          </cell>
          <cell r="F811">
            <v>0.1661</v>
          </cell>
          <cell r="G811">
            <v>0</v>
          </cell>
          <cell r="H811">
            <v>2.5</v>
          </cell>
          <cell r="I811">
            <v>4.2</v>
          </cell>
          <cell r="J811">
            <v>7</v>
          </cell>
        </row>
        <row r="812">
          <cell r="B812">
            <v>96530</v>
          </cell>
          <cell r="C812">
            <v>0.27910000000000001</v>
          </cell>
          <cell r="D812">
            <v>0.152</v>
          </cell>
          <cell r="E812">
            <v>0.111</v>
          </cell>
          <cell r="F812">
            <v>1.6199999999999999E-2</v>
          </cell>
          <cell r="G812">
            <v>0</v>
          </cell>
          <cell r="H812">
            <v>2.5</v>
          </cell>
          <cell r="I812">
            <v>4.2</v>
          </cell>
          <cell r="J812">
            <v>7</v>
          </cell>
        </row>
        <row r="813">
          <cell r="B813">
            <v>96437</v>
          </cell>
          <cell r="C813">
            <v>0.34589999999999999</v>
          </cell>
          <cell r="D813">
            <v>0.2162</v>
          </cell>
          <cell r="E813">
            <v>3.8399999999999997E-2</v>
          </cell>
          <cell r="F813">
            <v>5.7099999999999998E-2</v>
          </cell>
          <cell r="G813">
            <v>3.4200000000000001E-2</v>
          </cell>
          <cell r="H813">
            <v>2.5</v>
          </cell>
          <cell r="I813">
            <v>4.2</v>
          </cell>
          <cell r="J813">
            <v>7</v>
          </cell>
        </row>
        <row r="814">
          <cell r="B814">
            <v>96494</v>
          </cell>
          <cell r="C814">
            <v>1.0615000000000001</v>
          </cell>
          <cell r="D814">
            <v>0.55330000000000001</v>
          </cell>
          <cell r="E814">
            <v>0.2346</v>
          </cell>
          <cell r="F814">
            <v>0.2394</v>
          </cell>
          <cell r="G814">
            <v>3.4200000000000001E-2</v>
          </cell>
          <cell r="H814">
            <v>2.5</v>
          </cell>
          <cell r="I814">
            <v>4.2</v>
          </cell>
          <cell r="J814">
            <v>7</v>
          </cell>
        </row>
        <row r="815">
          <cell r="B815">
            <v>96414</v>
          </cell>
          <cell r="C815">
            <v>0.14649999999999999</v>
          </cell>
          <cell r="D815">
            <v>0.10580000000000001</v>
          </cell>
          <cell r="E815">
            <v>4.07E-2</v>
          </cell>
          <cell r="F815">
            <v>0</v>
          </cell>
          <cell r="G815">
            <v>0</v>
          </cell>
          <cell r="H815">
            <v>2.5</v>
          </cell>
          <cell r="I815">
            <v>4.2</v>
          </cell>
          <cell r="J815">
            <v>7</v>
          </cell>
        </row>
        <row r="816">
          <cell r="B816">
            <v>96396</v>
          </cell>
          <cell r="C816">
            <v>0.48959999999999998</v>
          </cell>
          <cell r="D816">
            <v>0.46139999999999998</v>
          </cell>
          <cell r="E816">
            <v>1.83E-2</v>
          </cell>
          <cell r="F816">
            <v>0</v>
          </cell>
          <cell r="G816">
            <v>0.01</v>
          </cell>
          <cell r="H816">
            <v>2.5</v>
          </cell>
          <cell r="I816">
            <v>4.2</v>
          </cell>
          <cell r="J816">
            <v>7</v>
          </cell>
        </row>
        <row r="817">
          <cell r="B817">
            <v>96377</v>
          </cell>
          <cell r="C817">
            <v>0.15620000000000001</v>
          </cell>
          <cell r="D817">
            <v>0.14410000000000001</v>
          </cell>
          <cell r="E817">
            <v>1.21E-2</v>
          </cell>
          <cell r="F817">
            <v>0</v>
          </cell>
          <cell r="G817">
            <v>0</v>
          </cell>
          <cell r="H817">
            <v>2.5</v>
          </cell>
          <cell r="I817">
            <v>4.2</v>
          </cell>
          <cell r="J817">
            <v>7</v>
          </cell>
        </row>
        <row r="818">
          <cell r="B818">
            <v>96396</v>
          </cell>
          <cell r="C818">
            <v>0.7923</v>
          </cell>
          <cell r="D818">
            <v>0.71130000000000004</v>
          </cell>
          <cell r="E818">
            <v>7.1099999999999997E-2</v>
          </cell>
          <cell r="F818">
            <v>0</v>
          </cell>
          <cell r="G818">
            <v>0.01</v>
          </cell>
          <cell r="I818">
            <v>4.2</v>
          </cell>
          <cell r="J818">
            <v>7</v>
          </cell>
        </row>
        <row r="819">
          <cell r="B819">
            <v>96504</v>
          </cell>
          <cell r="C819">
            <v>3.9428000000000001</v>
          </cell>
          <cell r="D819">
            <v>2.7063999999999999</v>
          </cell>
          <cell r="E819">
            <v>0.78439999999999999</v>
          </cell>
          <cell r="F819">
            <v>0.25480000000000003</v>
          </cell>
          <cell r="G819">
            <v>0.1971</v>
          </cell>
          <cell r="J819">
            <v>7</v>
          </cell>
        </row>
        <row r="821">
          <cell r="B821" t="str">
            <v>Evolução DEC Conjunto Santo Amaro</v>
          </cell>
        </row>
        <row r="822">
          <cell r="B822" t="str">
            <v>CONSUM</v>
          </cell>
          <cell r="C822" t="str">
            <v>TOTAL</v>
          </cell>
          <cell r="D822" t="str">
            <v>NPROG</v>
          </cell>
          <cell r="E822" t="str">
            <v>PROG</v>
          </cell>
          <cell r="F822" t="str">
            <v>SUBT INT</v>
          </cell>
          <cell r="G822" t="str">
            <v>SUBT EXT</v>
          </cell>
          <cell r="H822" t="str">
            <v>Padrão Mensal = 3,9</v>
          </cell>
          <cell r="I822" t="str">
            <v>Padrão Trimestral = 7,8</v>
          </cell>
          <cell r="J822" t="str">
            <v>Padrão Anual = 13</v>
          </cell>
        </row>
        <row r="823">
          <cell r="B823">
            <v>180120</v>
          </cell>
          <cell r="C823">
            <v>0.84570000000000001</v>
          </cell>
          <cell r="D823">
            <v>0.76080000000000003</v>
          </cell>
          <cell r="E823">
            <v>8.4900000000000003E-2</v>
          </cell>
          <cell r="F823">
            <v>0</v>
          </cell>
          <cell r="G823">
            <v>0</v>
          </cell>
          <cell r="H823">
            <v>3.9</v>
          </cell>
          <cell r="I823">
            <v>7.8</v>
          </cell>
          <cell r="J823">
            <v>13</v>
          </cell>
        </row>
        <row r="824">
          <cell r="B824">
            <v>180062</v>
          </cell>
          <cell r="C824">
            <v>0.71089999999999998</v>
          </cell>
          <cell r="D824">
            <v>0.60529999999999995</v>
          </cell>
          <cell r="E824">
            <v>8.3799999999999999E-2</v>
          </cell>
          <cell r="F824">
            <v>2.18E-2</v>
          </cell>
          <cell r="G824">
            <v>0</v>
          </cell>
          <cell r="H824">
            <v>3.9</v>
          </cell>
          <cell r="I824">
            <v>7.8</v>
          </cell>
          <cell r="J824">
            <v>13</v>
          </cell>
        </row>
        <row r="825">
          <cell r="B825">
            <v>180071</v>
          </cell>
          <cell r="C825">
            <v>0.97040000000000004</v>
          </cell>
          <cell r="D825">
            <v>0.89729999999999999</v>
          </cell>
          <cell r="E825">
            <v>7.3099999999999998E-2</v>
          </cell>
          <cell r="F825">
            <v>0</v>
          </cell>
          <cell r="G825">
            <v>0</v>
          </cell>
          <cell r="H825">
            <v>3.9</v>
          </cell>
          <cell r="I825">
            <v>7.8</v>
          </cell>
          <cell r="J825">
            <v>13</v>
          </cell>
        </row>
        <row r="826">
          <cell r="B826">
            <v>180084</v>
          </cell>
          <cell r="C826">
            <v>2.5270000000000001</v>
          </cell>
          <cell r="D826">
            <v>2.2633999999999999</v>
          </cell>
          <cell r="E826">
            <v>0.24179999999999999</v>
          </cell>
          <cell r="F826">
            <v>2.18E-2</v>
          </cell>
          <cell r="G826">
            <v>0</v>
          </cell>
          <cell r="H826">
            <v>3.9</v>
          </cell>
          <cell r="I826">
            <v>7.8</v>
          </cell>
          <cell r="J826">
            <v>13</v>
          </cell>
        </row>
        <row r="827">
          <cell r="B827">
            <v>180009</v>
          </cell>
          <cell r="C827">
            <v>0.28139999999999998</v>
          </cell>
          <cell r="D827">
            <v>0.21879999999999999</v>
          </cell>
          <cell r="E827">
            <v>6.2600000000000003E-2</v>
          </cell>
          <cell r="F827">
            <v>0</v>
          </cell>
          <cell r="G827">
            <v>0</v>
          </cell>
          <cell r="H827">
            <v>3.9</v>
          </cell>
          <cell r="I827">
            <v>7.8</v>
          </cell>
          <cell r="J827">
            <v>13</v>
          </cell>
        </row>
        <row r="828">
          <cell r="B828">
            <v>180009</v>
          </cell>
          <cell r="C828">
            <v>0.33829999999999999</v>
          </cell>
          <cell r="D828">
            <v>0.28620000000000001</v>
          </cell>
          <cell r="E828">
            <v>5.2200000000000003E-2</v>
          </cell>
          <cell r="F828">
            <v>0</v>
          </cell>
          <cell r="G828">
            <v>0</v>
          </cell>
          <cell r="H828">
            <v>3.9</v>
          </cell>
          <cell r="I828">
            <v>7.8</v>
          </cell>
          <cell r="J828">
            <v>13</v>
          </cell>
        </row>
        <row r="829">
          <cell r="B829">
            <v>180009</v>
          </cell>
          <cell r="C829">
            <v>0.4773</v>
          </cell>
          <cell r="D829">
            <v>0.3367</v>
          </cell>
          <cell r="E829">
            <v>6.9400000000000003E-2</v>
          </cell>
          <cell r="F829">
            <v>7.1199999999999999E-2</v>
          </cell>
          <cell r="G829">
            <v>0</v>
          </cell>
          <cell r="H829">
            <v>3.9</v>
          </cell>
          <cell r="I829">
            <v>7.8</v>
          </cell>
          <cell r="J829">
            <v>13</v>
          </cell>
        </row>
        <row r="830">
          <cell r="B830">
            <v>180009</v>
          </cell>
          <cell r="C830">
            <v>1.097</v>
          </cell>
          <cell r="D830">
            <v>0.8417</v>
          </cell>
          <cell r="E830">
            <v>0.1842</v>
          </cell>
          <cell r="F830">
            <v>7.1199999999999999E-2</v>
          </cell>
          <cell r="G830">
            <v>0</v>
          </cell>
          <cell r="H830">
            <v>3.9</v>
          </cell>
          <cell r="I830">
            <v>7.8</v>
          </cell>
          <cell r="J830">
            <v>13</v>
          </cell>
        </row>
        <row r="831">
          <cell r="B831">
            <v>179991</v>
          </cell>
          <cell r="C831">
            <v>0.91800000000000004</v>
          </cell>
          <cell r="D831">
            <v>0.84830000000000005</v>
          </cell>
          <cell r="E831">
            <v>5.0099999999999999E-2</v>
          </cell>
          <cell r="F831">
            <v>1.9699999999999999E-2</v>
          </cell>
          <cell r="G831">
            <v>0</v>
          </cell>
          <cell r="H831">
            <v>3.9</v>
          </cell>
          <cell r="I831">
            <v>7.8</v>
          </cell>
          <cell r="J831">
            <v>13</v>
          </cell>
        </row>
        <row r="832">
          <cell r="B832">
            <v>179868</v>
          </cell>
          <cell r="C832">
            <v>0.66539999999999999</v>
          </cell>
          <cell r="D832">
            <v>0.54349999999999998</v>
          </cell>
          <cell r="E832">
            <v>6.6000000000000003E-2</v>
          </cell>
          <cell r="F832">
            <v>5.5899999999999998E-2</v>
          </cell>
          <cell r="G832">
            <v>0</v>
          </cell>
          <cell r="H832">
            <v>3.9</v>
          </cell>
          <cell r="I832">
            <v>7.8</v>
          </cell>
          <cell r="J832">
            <v>13</v>
          </cell>
        </row>
        <row r="833">
          <cell r="B833">
            <v>179858</v>
          </cell>
          <cell r="C833">
            <v>0.64129999999999998</v>
          </cell>
          <cell r="D833">
            <v>0.59930000000000005</v>
          </cell>
          <cell r="E833">
            <v>4.2000000000000003E-2</v>
          </cell>
          <cell r="F833">
            <v>0</v>
          </cell>
          <cell r="G833">
            <v>0</v>
          </cell>
          <cell r="H833">
            <v>3.9</v>
          </cell>
          <cell r="I833">
            <v>7.8</v>
          </cell>
          <cell r="J833">
            <v>13</v>
          </cell>
        </row>
        <row r="834">
          <cell r="B834">
            <v>179906</v>
          </cell>
          <cell r="C834">
            <v>2.2248000000000001</v>
          </cell>
          <cell r="D834">
            <v>1.9912000000000001</v>
          </cell>
          <cell r="E834">
            <v>0.15809999999999999</v>
          </cell>
          <cell r="F834">
            <v>7.5600000000000001E-2</v>
          </cell>
          <cell r="G834">
            <v>0</v>
          </cell>
          <cell r="H834">
            <v>3.9</v>
          </cell>
          <cell r="I834">
            <v>7.8</v>
          </cell>
          <cell r="J834">
            <v>13</v>
          </cell>
        </row>
        <row r="835">
          <cell r="B835">
            <v>179799</v>
          </cell>
          <cell r="C835">
            <v>0.43159999999999998</v>
          </cell>
          <cell r="D835">
            <v>0.39589999999999997</v>
          </cell>
          <cell r="E835">
            <v>3.56E-2</v>
          </cell>
          <cell r="F835">
            <v>0</v>
          </cell>
          <cell r="G835">
            <v>0</v>
          </cell>
          <cell r="H835">
            <v>3.9</v>
          </cell>
          <cell r="I835">
            <v>7.8</v>
          </cell>
          <cell r="J835">
            <v>13</v>
          </cell>
        </row>
        <row r="836">
          <cell r="B836">
            <v>179754</v>
          </cell>
          <cell r="C836">
            <v>0.49409999999999998</v>
          </cell>
          <cell r="D836">
            <v>0.46970000000000001</v>
          </cell>
          <cell r="E836">
            <v>2.29E-2</v>
          </cell>
          <cell r="F836">
            <v>1.5E-3</v>
          </cell>
          <cell r="G836">
            <v>0</v>
          </cell>
          <cell r="H836">
            <v>3.9</v>
          </cell>
          <cell r="I836">
            <v>7.8</v>
          </cell>
          <cell r="J836">
            <v>13</v>
          </cell>
        </row>
        <row r="837">
          <cell r="B837">
            <v>179747</v>
          </cell>
          <cell r="C837">
            <v>1.0964</v>
          </cell>
          <cell r="D837">
            <v>1.0436000000000001</v>
          </cell>
          <cell r="E837">
            <v>4.2200000000000001E-2</v>
          </cell>
          <cell r="F837">
            <v>1.06E-2</v>
          </cell>
          <cell r="G837">
            <v>0</v>
          </cell>
          <cell r="H837">
            <v>3.9</v>
          </cell>
          <cell r="I837">
            <v>7.8</v>
          </cell>
          <cell r="J837">
            <v>13</v>
          </cell>
        </row>
        <row r="838">
          <cell r="B838">
            <v>179767</v>
          </cell>
          <cell r="C838">
            <v>2.0219999999999998</v>
          </cell>
          <cell r="D838">
            <v>1.9091</v>
          </cell>
          <cell r="E838">
            <v>0.1007</v>
          </cell>
          <cell r="F838">
            <v>1.21E-2</v>
          </cell>
          <cell r="G838">
            <v>0</v>
          </cell>
          <cell r="I838">
            <v>7.8</v>
          </cell>
          <cell r="J838">
            <v>13</v>
          </cell>
        </row>
        <row r="839">
          <cell r="B839">
            <v>179941</v>
          </cell>
          <cell r="C839">
            <v>7.8708999999999998</v>
          </cell>
          <cell r="D839">
            <v>7.0053000000000001</v>
          </cell>
          <cell r="E839">
            <v>0.68489999999999995</v>
          </cell>
          <cell r="F839">
            <v>0.1807</v>
          </cell>
          <cell r="G839">
            <v>0</v>
          </cell>
          <cell r="J839">
            <v>13</v>
          </cell>
        </row>
        <row r="841">
          <cell r="B841" t="str">
            <v>Evolução DEC Conjunto Santo André</v>
          </cell>
        </row>
        <row r="842">
          <cell r="B842" t="str">
            <v>CONSUM</v>
          </cell>
          <cell r="C842" t="str">
            <v>TOTAL</v>
          </cell>
          <cell r="D842" t="str">
            <v>NPROG</v>
          </cell>
          <cell r="E842" t="str">
            <v>PROG</v>
          </cell>
          <cell r="F842" t="str">
            <v>SUBT INT</v>
          </cell>
          <cell r="G842" t="str">
            <v>SUBT EXT</v>
          </cell>
          <cell r="H842" t="str">
            <v>Padrão Mensal = 2,5</v>
          </cell>
          <cell r="I842" t="str">
            <v>Padrão Trimestral = 4,2</v>
          </cell>
          <cell r="J842" t="str">
            <v>Padrão Anual = 7</v>
          </cell>
        </row>
        <row r="843">
          <cell r="B843">
            <v>227779</v>
          </cell>
          <cell r="C843">
            <v>0.29980000000000001</v>
          </cell>
          <cell r="D843">
            <v>0.23419999999999999</v>
          </cell>
          <cell r="E843">
            <v>6.5500000000000003E-2</v>
          </cell>
          <cell r="F843">
            <v>0</v>
          </cell>
          <cell r="G843">
            <v>0</v>
          </cell>
          <cell r="H843">
            <v>2.5</v>
          </cell>
          <cell r="I843">
            <v>4.2</v>
          </cell>
          <cell r="J843">
            <v>7</v>
          </cell>
        </row>
        <row r="844">
          <cell r="B844">
            <v>227840</v>
          </cell>
          <cell r="C844">
            <v>0.42970000000000003</v>
          </cell>
          <cell r="D844">
            <v>0.38159999999999999</v>
          </cell>
          <cell r="E844">
            <v>4.8099999999999997E-2</v>
          </cell>
          <cell r="F844">
            <v>0</v>
          </cell>
          <cell r="G844">
            <v>0</v>
          </cell>
          <cell r="H844">
            <v>2.5</v>
          </cell>
          <cell r="I844">
            <v>4.2</v>
          </cell>
          <cell r="J844">
            <v>7</v>
          </cell>
        </row>
        <row r="845">
          <cell r="B845">
            <v>227845</v>
          </cell>
          <cell r="C845">
            <v>0.4491</v>
          </cell>
          <cell r="D845">
            <v>0.42</v>
          </cell>
          <cell r="E845">
            <v>2.5000000000000001E-2</v>
          </cell>
          <cell r="F845">
            <v>4.1000000000000003E-3</v>
          </cell>
          <cell r="G845">
            <v>0</v>
          </cell>
          <cell r="H845">
            <v>2.5</v>
          </cell>
          <cell r="I845">
            <v>4.2</v>
          </cell>
          <cell r="J845">
            <v>7</v>
          </cell>
        </row>
        <row r="846">
          <cell r="B846">
            <v>227821</v>
          </cell>
          <cell r="C846">
            <v>1.1786000000000001</v>
          </cell>
          <cell r="D846">
            <v>1.0358000000000001</v>
          </cell>
          <cell r="E846">
            <v>0.1386</v>
          </cell>
          <cell r="F846">
            <v>4.1000000000000003E-3</v>
          </cell>
          <cell r="G846">
            <v>0</v>
          </cell>
          <cell r="H846">
            <v>2.5</v>
          </cell>
          <cell r="I846">
            <v>4.2</v>
          </cell>
          <cell r="J846">
            <v>7</v>
          </cell>
        </row>
        <row r="847">
          <cell r="B847">
            <v>227819</v>
          </cell>
          <cell r="C847">
            <v>0.17660000000000001</v>
          </cell>
          <cell r="D847">
            <v>0.1026</v>
          </cell>
          <cell r="E847">
            <v>6.0900000000000003E-2</v>
          </cell>
          <cell r="F847">
            <v>1.2999999999999999E-2</v>
          </cell>
          <cell r="G847">
            <v>0</v>
          </cell>
          <cell r="H847">
            <v>2.5</v>
          </cell>
          <cell r="I847">
            <v>4.2</v>
          </cell>
          <cell r="J847">
            <v>7</v>
          </cell>
        </row>
        <row r="848">
          <cell r="B848">
            <v>227819</v>
          </cell>
          <cell r="C848">
            <v>0.27429999999999999</v>
          </cell>
          <cell r="D848">
            <v>0.2263</v>
          </cell>
          <cell r="E848">
            <v>2.93E-2</v>
          </cell>
          <cell r="F848">
            <v>1.8700000000000001E-2</v>
          </cell>
          <cell r="G848">
            <v>0</v>
          </cell>
          <cell r="H848">
            <v>2.5</v>
          </cell>
          <cell r="I848">
            <v>4.2</v>
          </cell>
          <cell r="J848">
            <v>7</v>
          </cell>
        </row>
        <row r="849">
          <cell r="B849">
            <v>227819</v>
          </cell>
          <cell r="C849">
            <v>9.3299999999999994E-2</v>
          </cell>
          <cell r="D849">
            <v>7.8899999999999998E-2</v>
          </cell>
          <cell r="E849">
            <v>1.44E-2</v>
          </cell>
          <cell r="F849">
            <v>0</v>
          </cell>
          <cell r="G849">
            <v>0</v>
          </cell>
          <cell r="H849">
            <v>2.5</v>
          </cell>
          <cell r="I849">
            <v>4.2</v>
          </cell>
          <cell r="J849">
            <v>7</v>
          </cell>
        </row>
        <row r="850">
          <cell r="B850">
            <v>227819</v>
          </cell>
          <cell r="C850">
            <v>0.54420000000000002</v>
          </cell>
          <cell r="D850">
            <v>0.4078</v>
          </cell>
          <cell r="E850">
            <v>0.1046</v>
          </cell>
          <cell r="F850">
            <v>3.1699999999999999E-2</v>
          </cell>
          <cell r="G850">
            <v>0</v>
          </cell>
          <cell r="H850">
            <v>2.5</v>
          </cell>
          <cell r="I850">
            <v>4.2</v>
          </cell>
          <cell r="J850">
            <v>7</v>
          </cell>
        </row>
        <row r="851">
          <cell r="B851">
            <v>227845</v>
          </cell>
          <cell r="C851">
            <v>0.5071</v>
          </cell>
          <cell r="D851">
            <v>0.45950000000000002</v>
          </cell>
          <cell r="E851">
            <v>4.7500000000000001E-2</v>
          </cell>
          <cell r="F851">
            <v>0</v>
          </cell>
          <cell r="G851">
            <v>0</v>
          </cell>
          <cell r="H851">
            <v>2.5</v>
          </cell>
          <cell r="I851">
            <v>4.2</v>
          </cell>
          <cell r="J851">
            <v>7</v>
          </cell>
        </row>
        <row r="852">
          <cell r="B852">
            <v>227639</v>
          </cell>
          <cell r="C852">
            <v>0.37259999999999999</v>
          </cell>
          <cell r="D852">
            <v>0.31630000000000003</v>
          </cell>
          <cell r="E852">
            <v>5.6300000000000003E-2</v>
          </cell>
          <cell r="F852">
            <v>0</v>
          </cell>
          <cell r="G852">
            <v>0</v>
          </cell>
          <cell r="H852">
            <v>2.5</v>
          </cell>
          <cell r="I852">
            <v>4.2</v>
          </cell>
          <cell r="J852">
            <v>7</v>
          </cell>
        </row>
        <row r="853">
          <cell r="B853">
            <v>227494</v>
          </cell>
          <cell r="C853">
            <v>0.27860000000000001</v>
          </cell>
          <cell r="D853">
            <v>0.25569999999999998</v>
          </cell>
          <cell r="E853">
            <v>1.2500000000000001E-2</v>
          </cell>
          <cell r="F853">
            <v>1.04E-2</v>
          </cell>
          <cell r="G853">
            <v>0</v>
          </cell>
          <cell r="H853">
            <v>2.5</v>
          </cell>
          <cell r="I853">
            <v>4.2</v>
          </cell>
          <cell r="J853">
            <v>7</v>
          </cell>
        </row>
        <row r="854">
          <cell r="B854">
            <v>227659</v>
          </cell>
          <cell r="C854">
            <v>1.1585000000000001</v>
          </cell>
          <cell r="D854">
            <v>1.0317000000000001</v>
          </cell>
          <cell r="E854">
            <v>0.1163</v>
          </cell>
          <cell r="F854">
            <v>1.04E-2</v>
          </cell>
          <cell r="G854">
            <v>0</v>
          </cell>
          <cell r="H854">
            <v>2.5</v>
          </cell>
          <cell r="I854">
            <v>4.2</v>
          </cell>
          <cell r="J854">
            <v>7</v>
          </cell>
        </row>
        <row r="855">
          <cell r="B855">
            <v>227419</v>
          </cell>
          <cell r="C855">
            <v>0.29360000000000003</v>
          </cell>
          <cell r="D855">
            <v>0.26690000000000003</v>
          </cell>
          <cell r="E855">
            <v>2.6700000000000002E-2</v>
          </cell>
          <cell r="F855">
            <v>0</v>
          </cell>
          <cell r="G855">
            <v>0</v>
          </cell>
          <cell r="H855">
            <v>2.5</v>
          </cell>
          <cell r="I855">
            <v>4.2</v>
          </cell>
          <cell r="J855">
            <v>7</v>
          </cell>
        </row>
        <row r="856">
          <cell r="B856">
            <v>227305</v>
          </cell>
          <cell r="C856">
            <v>0.80720000000000003</v>
          </cell>
          <cell r="D856">
            <v>0.77080000000000004</v>
          </cell>
          <cell r="E856">
            <v>1.89E-2</v>
          </cell>
          <cell r="F856">
            <v>0</v>
          </cell>
          <cell r="G856">
            <v>1.7500000000000002E-2</v>
          </cell>
          <cell r="H856">
            <v>2.5</v>
          </cell>
          <cell r="I856">
            <v>4.2</v>
          </cell>
          <cell r="J856">
            <v>7</v>
          </cell>
        </row>
        <row r="857">
          <cell r="B857">
            <v>227552</v>
          </cell>
          <cell r="C857">
            <v>0.52429999999999999</v>
          </cell>
          <cell r="D857">
            <v>0.46829999999999999</v>
          </cell>
          <cell r="E857">
            <v>5.5800000000000002E-2</v>
          </cell>
          <cell r="F857">
            <v>2.9999999999999997E-4</v>
          </cell>
          <cell r="G857">
            <v>0</v>
          </cell>
          <cell r="H857">
            <v>2.5</v>
          </cell>
          <cell r="I857">
            <v>4.2</v>
          </cell>
          <cell r="J857">
            <v>7</v>
          </cell>
        </row>
        <row r="858">
          <cell r="B858">
            <v>227425</v>
          </cell>
          <cell r="C858">
            <v>1.625</v>
          </cell>
          <cell r="D858">
            <v>1.5058</v>
          </cell>
          <cell r="E858">
            <v>0.1014</v>
          </cell>
          <cell r="F858">
            <v>2.9999999999999997E-4</v>
          </cell>
          <cell r="G858">
            <v>1.7500000000000002E-2</v>
          </cell>
          <cell r="I858">
            <v>4.2</v>
          </cell>
          <cell r="J858">
            <v>7</v>
          </cell>
        </row>
        <row r="859">
          <cell r="B859">
            <v>227681</v>
          </cell>
          <cell r="C859">
            <v>4.5053999999999998</v>
          </cell>
          <cell r="D859">
            <v>3.9802</v>
          </cell>
          <cell r="E859">
            <v>0.46100000000000002</v>
          </cell>
          <cell r="F859">
            <v>4.65E-2</v>
          </cell>
          <cell r="G859">
            <v>1.7500000000000002E-2</v>
          </cell>
          <cell r="J859">
            <v>7</v>
          </cell>
        </row>
        <row r="861">
          <cell r="B861" t="str">
            <v>Evolução DEC Conjunto Santo André - Represa</v>
          </cell>
        </row>
        <row r="862">
          <cell r="B862" t="str">
            <v>CONSUM</v>
          </cell>
          <cell r="C862" t="str">
            <v>TOTAL</v>
          </cell>
          <cell r="D862" t="str">
            <v>NPROG</v>
          </cell>
          <cell r="E862" t="str">
            <v>PROG</v>
          </cell>
          <cell r="F862" t="str">
            <v>SUBT INT</v>
          </cell>
          <cell r="G862" t="str">
            <v>SUBT EXT</v>
          </cell>
          <cell r="H862" t="str">
            <v>Padrão Mensal = 4,5</v>
          </cell>
          <cell r="I862" t="str">
            <v>Padrão Trimestral = 9</v>
          </cell>
          <cell r="J862" t="str">
            <v>Padrão Anual = 15</v>
          </cell>
        </row>
        <row r="863">
          <cell r="B863">
            <v>7218</v>
          </cell>
          <cell r="C863">
            <v>3.31</v>
          </cell>
          <cell r="D863">
            <v>3.3047</v>
          </cell>
          <cell r="E863">
            <v>5.3E-3</v>
          </cell>
          <cell r="F863">
            <v>0</v>
          </cell>
          <cell r="G863">
            <v>0</v>
          </cell>
          <cell r="H863">
            <v>4.5</v>
          </cell>
          <cell r="I863">
            <v>9</v>
          </cell>
          <cell r="J863">
            <v>15</v>
          </cell>
        </row>
        <row r="864">
          <cell r="B864">
            <v>7218</v>
          </cell>
          <cell r="C864">
            <v>0.39100000000000001</v>
          </cell>
          <cell r="D864">
            <v>0.33339999999999997</v>
          </cell>
          <cell r="E864">
            <v>5.7599999999999998E-2</v>
          </cell>
          <cell r="F864">
            <v>0</v>
          </cell>
          <cell r="G864">
            <v>0</v>
          </cell>
          <cell r="H864">
            <v>4.5</v>
          </cell>
          <cell r="I864">
            <v>9</v>
          </cell>
          <cell r="J864">
            <v>15</v>
          </cell>
        </row>
        <row r="865">
          <cell r="B865">
            <v>7218</v>
          </cell>
          <cell r="C865">
            <v>2.3138000000000001</v>
          </cell>
          <cell r="D865">
            <v>2.2422</v>
          </cell>
          <cell r="E865">
            <v>7.1599999999999997E-2</v>
          </cell>
          <cell r="F865">
            <v>0</v>
          </cell>
          <cell r="G865">
            <v>0</v>
          </cell>
          <cell r="H865">
            <v>4.5</v>
          </cell>
          <cell r="I865">
            <v>9</v>
          </cell>
          <cell r="J865">
            <v>15</v>
          </cell>
        </row>
        <row r="866">
          <cell r="B866">
            <v>7218</v>
          </cell>
          <cell r="C866">
            <v>6.0148000000000001</v>
          </cell>
          <cell r="D866">
            <v>5.8803000000000001</v>
          </cell>
          <cell r="E866">
            <v>0.13450000000000001</v>
          </cell>
          <cell r="F866">
            <v>0</v>
          </cell>
          <cell r="G866">
            <v>0</v>
          </cell>
          <cell r="H866">
            <v>4.5</v>
          </cell>
          <cell r="I866">
            <v>9</v>
          </cell>
          <cell r="J866">
            <v>15</v>
          </cell>
        </row>
        <row r="867">
          <cell r="B867">
            <v>7217</v>
          </cell>
          <cell r="C867">
            <v>0.35560000000000003</v>
          </cell>
          <cell r="D867">
            <v>0.2984</v>
          </cell>
          <cell r="E867">
            <v>5.7200000000000001E-2</v>
          </cell>
          <cell r="F867">
            <v>0</v>
          </cell>
          <cell r="G867">
            <v>0</v>
          </cell>
          <cell r="H867">
            <v>4.5</v>
          </cell>
          <cell r="I867">
            <v>9</v>
          </cell>
          <cell r="J867">
            <v>15</v>
          </cell>
        </row>
        <row r="868">
          <cell r="B868">
            <v>7217</v>
          </cell>
          <cell r="C868">
            <v>2.9228999999999998</v>
          </cell>
          <cell r="D868">
            <v>2.0099999999999998</v>
          </cell>
          <cell r="E868">
            <v>2.0999999999999999E-3</v>
          </cell>
          <cell r="F868">
            <v>0.91069999999999995</v>
          </cell>
          <cell r="G868">
            <v>0</v>
          </cell>
          <cell r="H868">
            <v>4.5</v>
          </cell>
          <cell r="I868">
            <v>9</v>
          </cell>
          <cell r="J868">
            <v>15</v>
          </cell>
        </row>
        <row r="869">
          <cell r="B869">
            <v>7217</v>
          </cell>
          <cell r="C869">
            <v>1.2243999999999999</v>
          </cell>
          <cell r="D869">
            <v>1.2005999999999999</v>
          </cell>
          <cell r="E869">
            <v>2.3800000000000002E-2</v>
          </cell>
          <cell r="F869">
            <v>0</v>
          </cell>
          <cell r="G869">
            <v>0</v>
          </cell>
          <cell r="H869">
            <v>4.5</v>
          </cell>
          <cell r="I869">
            <v>9</v>
          </cell>
          <cell r="J869">
            <v>15</v>
          </cell>
        </row>
        <row r="870">
          <cell r="B870">
            <v>7217</v>
          </cell>
          <cell r="C870">
            <v>4.5029000000000003</v>
          </cell>
          <cell r="D870">
            <v>3.5089999999999999</v>
          </cell>
          <cell r="E870">
            <v>8.3099999999999993E-2</v>
          </cell>
          <cell r="F870">
            <v>0.91069999999999995</v>
          </cell>
          <cell r="G870">
            <v>0</v>
          </cell>
          <cell r="H870">
            <v>4.5</v>
          </cell>
          <cell r="I870">
            <v>9</v>
          </cell>
          <cell r="J870">
            <v>15</v>
          </cell>
        </row>
        <row r="871">
          <cell r="B871">
            <v>7217</v>
          </cell>
          <cell r="C871">
            <v>0.3322</v>
          </cell>
          <cell r="D871">
            <v>0.33119999999999999</v>
          </cell>
          <cell r="E871">
            <v>1E-3</v>
          </cell>
          <cell r="F871">
            <v>0</v>
          </cell>
          <cell r="G871">
            <v>0</v>
          </cell>
          <cell r="H871">
            <v>4.5</v>
          </cell>
          <cell r="I871">
            <v>9</v>
          </cell>
          <cell r="J871">
            <v>15</v>
          </cell>
        </row>
        <row r="872">
          <cell r="B872">
            <v>7221</v>
          </cell>
          <cell r="C872">
            <v>0.29249999999999998</v>
          </cell>
          <cell r="D872">
            <v>0.29249999999999998</v>
          </cell>
          <cell r="E872">
            <v>0</v>
          </cell>
          <cell r="F872">
            <v>0</v>
          </cell>
          <cell r="G872">
            <v>0</v>
          </cell>
          <cell r="H872">
            <v>4.5</v>
          </cell>
          <cell r="I872">
            <v>9</v>
          </cell>
          <cell r="J872">
            <v>15</v>
          </cell>
        </row>
        <row r="873">
          <cell r="B873">
            <v>7219</v>
          </cell>
          <cell r="C873">
            <v>1.3971</v>
          </cell>
          <cell r="D873">
            <v>0.8236</v>
          </cell>
          <cell r="E873">
            <v>8.6E-3</v>
          </cell>
          <cell r="F873">
            <v>0</v>
          </cell>
          <cell r="G873">
            <v>0.56499999999999995</v>
          </cell>
          <cell r="H873">
            <v>4.5</v>
          </cell>
          <cell r="I873">
            <v>9</v>
          </cell>
          <cell r="J873">
            <v>15</v>
          </cell>
        </row>
        <row r="874">
          <cell r="B874">
            <v>7219</v>
          </cell>
          <cell r="C874">
            <v>2.0217999999999998</v>
          </cell>
          <cell r="D874">
            <v>1.4473</v>
          </cell>
          <cell r="E874">
            <v>9.5999999999999992E-3</v>
          </cell>
          <cell r="F874">
            <v>0</v>
          </cell>
          <cell r="G874">
            <v>0.56499999999999995</v>
          </cell>
          <cell r="H874">
            <v>4.5</v>
          </cell>
          <cell r="I874">
            <v>9</v>
          </cell>
          <cell r="J874">
            <v>15</v>
          </cell>
        </row>
        <row r="875">
          <cell r="B875">
            <v>7219</v>
          </cell>
          <cell r="C875">
            <v>0.4042</v>
          </cell>
          <cell r="D875">
            <v>0.29530000000000001</v>
          </cell>
          <cell r="E875">
            <v>0.1089</v>
          </cell>
          <cell r="F875">
            <v>0</v>
          </cell>
          <cell r="G875">
            <v>0</v>
          </cell>
          <cell r="H875">
            <v>4.5</v>
          </cell>
          <cell r="I875">
            <v>9</v>
          </cell>
          <cell r="J875">
            <v>15</v>
          </cell>
        </row>
        <row r="876">
          <cell r="B876">
            <v>7219</v>
          </cell>
          <cell r="C876">
            <v>2.0859000000000001</v>
          </cell>
          <cell r="D876">
            <v>2.0659000000000001</v>
          </cell>
          <cell r="E876">
            <v>0.02</v>
          </cell>
          <cell r="F876">
            <v>0</v>
          </cell>
          <cell r="G876">
            <v>0</v>
          </cell>
          <cell r="H876">
            <v>4.5</v>
          </cell>
          <cell r="I876">
            <v>9</v>
          </cell>
          <cell r="J876">
            <v>15</v>
          </cell>
        </row>
        <row r="877">
          <cell r="B877">
            <v>7219</v>
          </cell>
          <cell r="C877">
            <v>0.99850000000000005</v>
          </cell>
          <cell r="D877">
            <v>0.99750000000000005</v>
          </cell>
          <cell r="E877">
            <v>1.1000000000000001E-3</v>
          </cell>
          <cell r="F877">
            <v>0</v>
          </cell>
          <cell r="G877">
            <v>0</v>
          </cell>
          <cell r="H877">
            <v>4.5</v>
          </cell>
          <cell r="I877">
            <v>9</v>
          </cell>
          <cell r="J877">
            <v>15</v>
          </cell>
        </row>
        <row r="878">
          <cell r="B878">
            <v>7219</v>
          </cell>
          <cell r="C878">
            <v>3.4885999999999999</v>
          </cell>
          <cell r="D878">
            <v>3.3586999999999998</v>
          </cell>
          <cell r="E878">
            <v>0.13</v>
          </cell>
          <cell r="F878">
            <v>0</v>
          </cell>
          <cell r="G878">
            <v>0</v>
          </cell>
          <cell r="I878">
            <v>9</v>
          </cell>
          <cell r="J878">
            <v>15</v>
          </cell>
        </row>
        <row r="879">
          <cell r="B879">
            <v>7218</v>
          </cell>
          <cell r="C879">
            <v>16.028199999999998</v>
          </cell>
          <cell r="D879">
            <v>14.195499999999999</v>
          </cell>
          <cell r="E879">
            <v>0.35720000000000002</v>
          </cell>
          <cell r="F879">
            <v>0.91059999999999997</v>
          </cell>
          <cell r="G879">
            <v>0.56510000000000005</v>
          </cell>
          <cell r="J879">
            <v>15</v>
          </cell>
        </row>
        <row r="881">
          <cell r="B881" t="str">
            <v>Evolução DEC Conjunto São Bernardo do Campo</v>
          </cell>
        </row>
        <row r="882">
          <cell r="B882" t="str">
            <v>CONSUM</v>
          </cell>
          <cell r="C882" t="str">
            <v>TOTAL</v>
          </cell>
          <cell r="D882" t="str">
            <v>NPROG</v>
          </cell>
          <cell r="E882" t="str">
            <v>PROG</v>
          </cell>
          <cell r="F882" t="str">
            <v>SUBT INT</v>
          </cell>
          <cell r="G882" t="str">
            <v>SUBT EXT</v>
          </cell>
          <cell r="H882" t="str">
            <v>Padrão Mensal = 2,5</v>
          </cell>
          <cell r="I882" t="str">
            <v>Padrão Trimestral = 4,2</v>
          </cell>
          <cell r="J882" t="str">
            <v>Padrão Anual = 7</v>
          </cell>
        </row>
        <row r="883">
          <cell r="B883">
            <v>118359</v>
          </cell>
          <cell r="C883">
            <v>0.41010000000000002</v>
          </cell>
          <cell r="D883">
            <v>0.3795</v>
          </cell>
          <cell r="E883">
            <v>3.0599999999999999E-2</v>
          </cell>
          <cell r="F883">
            <v>0</v>
          </cell>
          <cell r="G883">
            <v>0</v>
          </cell>
          <cell r="H883">
            <v>2.5</v>
          </cell>
          <cell r="I883">
            <v>4.2</v>
          </cell>
          <cell r="J883">
            <v>7</v>
          </cell>
        </row>
        <row r="884">
          <cell r="B884">
            <v>118531</v>
          </cell>
          <cell r="C884">
            <v>0.22500000000000001</v>
          </cell>
          <cell r="D884">
            <v>0.20930000000000001</v>
          </cell>
          <cell r="E884">
            <v>1.5800000000000002E-2</v>
          </cell>
          <cell r="F884">
            <v>0</v>
          </cell>
          <cell r="G884">
            <v>0</v>
          </cell>
          <cell r="H884">
            <v>2.5</v>
          </cell>
          <cell r="I884">
            <v>4.2</v>
          </cell>
          <cell r="J884">
            <v>7</v>
          </cell>
        </row>
        <row r="885">
          <cell r="B885">
            <v>118525</v>
          </cell>
          <cell r="C885">
            <v>0.82310000000000005</v>
          </cell>
          <cell r="D885">
            <v>0.69510000000000005</v>
          </cell>
          <cell r="E885">
            <v>2.12E-2</v>
          </cell>
          <cell r="F885">
            <v>0.10680000000000001</v>
          </cell>
          <cell r="G885">
            <v>0</v>
          </cell>
          <cell r="H885">
            <v>2.5</v>
          </cell>
          <cell r="I885">
            <v>4.2</v>
          </cell>
          <cell r="J885">
            <v>7</v>
          </cell>
        </row>
        <row r="886">
          <cell r="B886">
            <v>118472</v>
          </cell>
          <cell r="C886">
            <v>1.4582999999999999</v>
          </cell>
          <cell r="D886">
            <v>1.284</v>
          </cell>
          <cell r="E886">
            <v>6.7599999999999993E-2</v>
          </cell>
          <cell r="F886">
            <v>0.10680000000000001</v>
          </cell>
          <cell r="G886">
            <v>0</v>
          </cell>
          <cell r="H886">
            <v>2.5</v>
          </cell>
          <cell r="I886">
            <v>4.2</v>
          </cell>
          <cell r="J886">
            <v>7</v>
          </cell>
        </row>
        <row r="887">
          <cell r="B887">
            <v>118483</v>
          </cell>
          <cell r="C887">
            <v>0.25009999999999999</v>
          </cell>
          <cell r="D887">
            <v>0.2392</v>
          </cell>
          <cell r="E887">
            <v>1.09E-2</v>
          </cell>
          <cell r="F887">
            <v>0</v>
          </cell>
          <cell r="G887">
            <v>0</v>
          </cell>
          <cell r="H887">
            <v>2.5</v>
          </cell>
          <cell r="I887">
            <v>4.2</v>
          </cell>
          <cell r="J887">
            <v>7</v>
          </cell>
        </row>
        <row r="888">
          <cell r="B888">
            <v>118482</v>
          </cell>
          <cell r="C888">
            <v>0.1159</v>
          </cell>
          <cell r="D888">
            <v>0.1087</v>
          </cell>
          <cell r="E888">
            <v>7.0000000000000001E-3</v>
          </cell>
          <cell r="F888">
            <v>2.0000000000000001E-4</v>
          </cell>
          <cell r="G888">
            <v>0</v>
          </cell>
          <cell r="H888">
            <v>2.5</v>
          </cell>
          <cell r="I888">
            <v>4.2</v>
          </cell>
          <cell r="J888">
            <v>7</v>
          </cell>
        </row>
        <row r="889">
          <cell r="B889">
            <v>118482</v>
          </cell>
          <cell r="C889">
            <v>0.1356</v>
          </cell>
          <cell r="D889">
            <v>0.128</v>
          </cell>
          <cell r="E889">
            <v>7.6E-3</v>
          </cell>
          <cell r="F889">
            <v>0</v>
          </cell>
          <cell r="G889">
            <v>0</v>
          </cell>
          <cell r="H889">
            <v>2.5</v>
          </cell>
          <cell r="I889">
            <v>4.2</v>
          </cell>
          <cell r="J889">
            <v>7</v>
          </cell>
        </row>
        <row r="890">
          <cell r="B890">
            <v>118482</v>
          </cell>
          <cell r="C890">
            <v>0.50160000000000005</v>
          </cell>
          <cell r="D890">
            <v>0.47589999999999999</v>
          </cell>
          <cell r="E890">
            <v>2.5499999999999998E-2</v>
          </cell>
          <cell r="F890">
            <v>2.0000000000000001E-4</v>
          </cell>
          <cell r="G890">
            <v>0</v>
          </cell>
          <cell r="H890">
            <v>2.5</v>
          </cell>
          <cell r="I890">
            <v>4.2</v>
          </cell>
          <cell r="J890">
            <v>7</v>
          </cell>
        </row>
        <row r="891">
          <cell r="B891">
            <v>118500</v>
          </cell>
          <cell r="C891">
            <v>0.29959999999999998</v>
          </cell>
          <cell r="D891">
            <v>0.28549999999999998</v>
          </cell>
          <cell r="E891">
            <v>1.41E-2</v>
          </cell>
          <cell r="F891">
            <v>0</v>
          </cell>
          <cell r="G891">
            <v>0</v>
          </cell>
          <cell r="H891">
            <v>2.5</v>
          </cell>
          <cell r="I891">
            <v>4.2</v>
          </cell>
          <cell r="J891">
            <v>7</v>
          </cell>
        </row>
        <row r="892">
          <cell r="B892">
            <v>118221</v>
          </cell>
          <cell r="C892">
            <v>0.15509999999999999</v>
          </cell>
          <cell r="D892">
            <v>0.1047</v>
          </cell>
          <cell r="E892">
            <v>4.2099999999999999E-2</v>
          </cell>
          <cell r="F892">
            <v>8.3999999999999995E-3</v>
          </cell>
          <cell r="G892">
            <v>0</v>
          </cell>
          <cell r="H892">
            <v>2.5</v>
          </cell>
          <cell r="I892">
            <v>4.2</v>
          </cell>
          <cell r="J892">
            <v>7</v>
          </cell>
        </row>
        <row r="893">
          <cell r="B893">
            <v>118216</v>
          </cell>
          <cell r="C893">
            <v>0.31519999999999998</v>
          </cell>
          <cell r="D893">
            <v>0.27200000000000002</v>
          </cell>
          <cell r="E893">
            <v>4.2900000000000001E-2</v>
          </cell>
          <cell r="F893">
            <v>2.9999999999999997E-4</v>
          </cell>
          <cell r="G893">
            <v>0</v>
          </cell>
          <cell r="H893">
            <v>2.5</v>
          </cell>
          <cell r="I893">
            <v>4.2</v>
          </cell>
          <cell r="J893">
            <v>7</v>
          </cell>
        </row>
        <row r="894">
          <cell r="B894">
            <v>118312</v>
          </cell>
          <cell r="C894">
            <v>0.77</v>
          </cell>
          <cell r="D894">
            <v>0.66239999999999999</v>
          </cell>
          <cell r="E894">
            <v>9.9099999999999994E-2</v>
          </cell>
          <cell r="F894">
            <v>8.6999999999999994E-3</v>
          </cell>
          <cell r="G894">
            <v>0</v>
          </cell>
          <cell r="H894">
            <v>2.5</v>
          </cell>
          <cell r="I894">
            <v>4.2</v>
          </cell>
          <cell r="J894">
            <v>7</v>
          </cell>
        </row>
        <row r="895">
          <cell r="B895">
            <v>118308</v>
          </cell>
          <cell r="C895">
            <v>0.18290000000000001</v>
          </cell>
          <cell r="D895">
            <v>0.15690000000000001</v>
          </cell>
          <cell r="E895">
            <v>2.5999999999999999E-2</v>
          </cell>
          <cell r="F895">
            <v>0</v>
          </cell>
          <cell r="G895">
            <v>0</v>
          </cell>
          <cell r="H895">
            <v>2.5</v>
          </cell>
          <cell r="I895">
            <v>4.2</v>
          </cell>
          <cell r="J895">
            <v>7</v>
          </cell>
        </row>
        <row r="896">
          <cell r="B896">
            <v>118269</v>
          </cell>
          <cell r="C896">
            <v>0.33760000000000001</v>
          </cell>
          <cell r="D896">
            <v>0.30570000000000003</v>
          </cell>
          <cell r="E896">
            <v>3.1899999999999998E-2</v>
          </cell>
          <cell r="F896">
            <v>0</v>
          </cell>
          <cell r="G896">
            <v>0</v>
          </cell>
          <cell r="H896">
            <v>2.5</v>
          </cell>
          <cell r="I896">
            <v>4.2</v>
          </cell>
          <cell r="J896">
            <v>7</v>
          </cell>
        </row>
        <row r="897">
          <cell r="B897">
            <v>118201</v>
          </cell>
          <cell r="C897">
            <v>0.44159999999999999</v>
          </cell>
          <cell r="D897">
            <v>0.18260000000000001</v>
          </cell>
          <cell r="E897">
            <v>0.25600000000000001</v>
          </cell>
          <cell r="F897">
            <v>3.0999999999999999E-3</v>
          </cell>
          <cell r="G897">
            <v>0</v>
          </cell>
          <cell r="H897">
            <v>2.5</v>
          </cell>
          <cell r="I897">
            <v>4.2</v>
          </cell>
          <cell r="J897">
            <v>7</v>
          </cell>
        </row>
        <row r="898">
          <cell r="B898">
            <v>118259</v>
          </cell>
          <cell r="C898">
            <v>0.96199999999999997</v>
          </cell>
          <cell r="D898">
            <v>0.6452</v>
          </cell>
          <cell r="E898">
            <v>0.31380000000000002</v>
          </cell>
          <cell r="F898">
            <v>3.0999999999999999E-3</v>
          </cell>
          <cell r="G898">
            <v>0</v>
          </cell>
          <cell r="I898">
            <v>4.2</v>
          </cell>
          <cell r="J898">
            <v>7</v>
          </cell>
        </row>
        <row r="899">
          <cell r="B899">
            <v>118381</v>
          </cell>
          <cell r="C899">
            <v>3.6920000000000002</v>
          </cell>
          <cell r="D899">
            <v>3.0678000000000001</v>
          </cell>
          <cell r="E899">
            <v>0.50560000000000005</v>
          </cell>
          <cell r="F899">
            <v>0.11890000000000001</v>
          </cell>
          <cell r="G899">
            <v>0</v>
          </cell>
          <cell r="J899">
            <v>7</v>
          </cell>
        </row>
        <row r="901">
          <cell r="B901" t="str">
            <v>Evolução DEC Conjunto São Bernardo do Campo - Represa</v>
          </cell>
        </row>
        <row r="902">
          <cell r="B902" t="str">
            <v>CONSUM</v>
          </cell>
          <cell r="C902" t="str">
            <v>TOTAL</v>
          </cell>
          <cell r="D902" t="str">
            <v>NPROG</v>
          </cell>
          <cell r="E902" t="str">
            <v>PROG</v>
          </cell>
          <cell r="F902" t="str">
            <v>SUBT INT</v>
          </cell>
          <cell r="G902" t="str">
            <v>SUBT EXT</v>
          </cell>
          <cell r="H902" t="str">
            <v>Padrão Mensal = 7,2</v>
          </cell>
          <cell r="I902" t="str">
            <v>Padrão Trimestral = 14,4</v>
          </cell>
          <cell r="J902" t="str">
            <v>Padrão Anual = 24</v>
          </cell>
        </row>
        <row r="903">
          <cell r="B903">
            <v>8110</v>
          </cell>
          <cell r="C903">
            <v>1.4101999999999999</v>
          </cell>
          <cell r="D903">
            <v>1.2769999999999999</v>
          </cell>
          <cell r="E903">
            <v>0.1331</v>
          </cell>
          <cell r="F903">
            <v>1E-4</v>
          </cell>
          <cell r="G903">
            <v>0</v>
          </cell>
          <cell r="H903">
            <v>7.2</v>
          </cell>
          <cell r="I903">
            <v>14.4</v>
          </cell>
          <cell r="J903">
            <v>24</v>
          </cell>
        </row>
        <row r="904">
          <cell r="B904">
            <v>8110</v>
          </cell>
          <cell r="C904">
            <v>1.6113999999999999</v>
          </cell>
          <cell r="D904">
            <v>1.365</v>
          </cell>
          <cell r="E904">
            <v>9.4999999999999998E-3</v>
          </cell>
          <cell r="F904">
            <v>0.2369</v>
          </cell>
          <cell r="G904">
            <v>0</v>
          </cell>
          <cell r="H904">
            <v>7.2</v>
          </cell>
          <cell r="I904">
            <v>14.4</v>
          </cell>
          <cell r="J904">
            <v>24</v>
          </cell>
        </row>
        <row r="905">
          <cell r="B905">
            <v>8110</v>
          </cell>
          <cell r="C905">
            <v>2.7160000000000002</v>
          </cell>
          <cell r="D905">
            <v>2.7136</v>
          </cell>
          <cell r="E905">
            <v>2.3E-3</v>
          </cell>
          <cell r="F905">
            <v>0</v>
          </cell>
          <cell r="G905">
            <v>0</v>
          </cell>
          <cell r="H905">
            <v>7.2</v>
          </cell>
          <cell r="I905">
            <v>14.4</v>
          </cell>
          <cell r="J905">
            <v>24</v>
          </cell>
        </row>
        <row r="906">
          <cell r="B906">
            <v>8110</v>
          </cell>
          <cell r="C906">
            <v>5.7375999999999996</v>
          </cell>
          <cell r="D906">
            <v>5.3555999999999999</v>
          </cell>
          <cell r="E906">
            <v>0.1449</v>
          </cell>
          <cell r="F906">
            <v>0.23699999999999999</v>
          </cell>
          <cell r="G906">
            <v>0</v>
          </cell>
          <cell r="H906">
            <v>7.2</v>
          </cell>
          <cell r="I906">
            <v>14.4</v>
          </cell>
          <cell r="J906">
            <v>24</v>
          </cell>
        </row>
        <row r="907">
          <cell r="B907">
            <v>8110</v>
          </cell>
          <cell r="C907">
            <v>0.4032</v>
          </cell>
          <cell r="D907">
            <v>0.4032</v>
          </cell>
          <cell r="E907">
            <v>0</v>
          </cell>
          <cell r="F907">
            <v>0</v>
          </cell>
          <cell r="G907">
            <v>0</v>
          </cell>
          <cell r="H907">
            <v>7.2</v>
          </cell>
          <cell r="I907">
            <v>14.4</v>
          </cell>
          <cell r="J907">
            <v>24</v>
          </cell>
        </row>
        <row r="908">
          <cell r="B908">
            <v>8110</v>
          </cell>
          <cell r="C908">
            <v>1.0663</v>
          </cell>
          <cell r="D908">
            <v>1.0011000000000001</v>
          </cell>
          <cell r="E908">
            <v>6.5299999999999997E-2</v>
          </cell>
          <cell r="F908">
            <v>0</v>
          </cell>
          <cell r="G908">
            <v>0</v>
          </cell>
          <cell r="H908">
            <v>7.2</v>
          </cell>
          <cell r="I908">
            <v>14.4</v>
          </cell>
          <cell r="J908">
            <v>24</v>
          </cell>
        </row>
        <row r="909">
          <cell r="B909">
            <v>8110</v>
          </cell>
          <cell r="C909">
            <v>0.35349999999999998</v>
          </cell>
          <cell r="D909">
            <v>0.34720000000000001</v>
          </cell>
          <cell r="E909">
            <v>6.4000000000000003E-3</v>
          </cell>
          <cell r="F909">
            <v>0</v>
          </cell>
          <cell r="G909">
            <v>0</v>
          </cell>
          <cell r="H909">
            <v>7.2</v>
          </cell>
          <cell r="I909">
            <v>14.4</v>
          </cell>
          <cell r="J909">
            <v>24</v>
          </cell>
        </row>
        <row r="910">
          <cell r="B910">
            <v>8110</v>
          </cell>
          <cell r="C910">
            <v>1.823</v>
          </cell>
          <cell r="D910">
            <v>1.7515000000000001</v>
          </cell>
          <cell r="E910">
            <v>7.17E-2</v>
          </cell>
          <cell r="F910">
            <v>0</v>
          </cell>
          <cell r="G910">
            <v>0</v>
          </cell>
          <cell r="H910">
            <v>7.2</v>
          </cell>
          <cell r="I910">
            <v>14.4</v>
          </cell>
          <cell r="J910">
            <v>24</v>
          </cell>
        </row>
        <row r="911">
          <cell r="B911">
            <v>8110</v>
          </cell>
          <cell r="C911">
            <v>0.47849999999999998</v>
          </cell>
          <cell r="D911">
            <v>0.4758</v>
          </cell>
          <cell r="E911">
            <v>2.7000000000000001E-3</v>
          </cell>
          <cell r="F911">
            <v>0</v>
          </cell>
          <cell r="G911">
            <v>0</v>
          </cell>
          <cell r="H911">
            <v>7.2</v>
          </cell>
          <cell r="I911">
            <v>14.4</v>
          </cell>
          <cell r="J911">
            <v>24</v>
          </cell>
        </row>
        <row r="912">
          <cell r="B912">
            <v>8110</v>
          </cell>
          <cell r="C912">
            <v>0.3049</v>
          </cell>
          <cell r="D912">
            <v>0.28960000000000002</v>
          </cell>
          <cell r="E912">
            <v>1.5299999999999999E-2</v>
          </cell>
          <cell r="F912">
            <v>0</v>
          </cell>
          <cell r="G912">
            <v>0</v>
          </cell>
          <cell r="H912">
            <v>7.2</v>
          </cell>
          <cell r="I912">
            <v>14.4</v>
          </cell>
          <cell r="J912">
            <v>24</v>
          </cell>
        </row>
        <row r="913">
          <cell r="B913">
            <v>8110</v>
          </cell>
          <cell r="C913">
            <v>1.1346000000000001</v>
          </cell>
          <cell r="D913">
            <v>0.7762</v>
          </cell>
          <cell r="E913">
            <v>0</v>
          </cell>
          <cell r="F913">
            <v>0</v>
          </cell>
          <cell r="G913">
            <v>0.3584</v>
          </cell>
          <cell r="H913">
            <v>7.2</v>
          </cell>
          <cell r="I913">
            <v>14.4</v>
          </cell>
          <cell r="J913">
            <v>24</v>
          </cell>
        </row>
        <row r="914">
          <cell r="B914">
            <v>8110</v>
          </cell>
          <cell r="C914">
            <v>1.9179999999999999</v>
          </cell>
          <cell r="D914">
            <v>1.5416000000000001</v>
          </cell>
          <cell r="E914">
            <v>1.7999999999999999E-2</v>
          </cell>
          <cell r="F914">
            <v>0</v>
          </cell>
          <cell r="G914">
            <v>0.3584</v>
          </cell>
          <cell r="H914">
            <v>7.2</v>
          </cell>
          <cell r="I914">
            <v>14.4</v>
          </cell>
          <cell r="J914">
            <v>24</v>
          </cell>
        </row>
        <row r="915">
          <cell r="B915">
            <v>8110</v>
          </cell>
          <cell r="C915">
            <v>1.2833000000000001</v>
          </cell>
          <cell r="D915">
            <v>0.73099999999999998</v>
          </cell>
          <cell r="E915">
            <v>6.8599999999999994E-2</v>
          </cell>
          <cell r="F915">
            <v>0.48380000000000001</v>
          </cell>
          <cell r="G915">
            <v>0</v>
          </cell>
          <cell r="H915">
            <v>7.2</v>
          </cell>
          <cell r="I915">
            <v>14.4</v>
          </cell>
          <cell r="J915">
            <v>24</v>
          </cell>
        </row>
        <row r="916">
          <cell r="B916">
            <v>8110</v>
          </cell>
          <cell r="C916">
            <v>1.4697</v>
          </cell>
          <cell r="D916">
            <v>1.4141999999999999</v>
          </cell>
          <cell r="E916">
            <v>5.8999999999999999E-3</v>
          </cell>
          <cell r="F916">
            <v>0</v>
          </cell>
          <cell r="G916">
            <v>4.9500000000000002E-2</v>
          </cell>
          <cell r="H916">
            <v>7.2</v>
          </cell>
          <cell r="I916">
            <v>14.4</v>
          </cell>
          <cell r="J916">
            <v>24</v>
          </cell>
        </row>
        <row r="917">
          <cell r="B917">
            <v>8110</v>
          </cell>
          <cell r="C917">
            <v>2.0154999999999998</v>
          </cell>
          <cell r="D917">
            <v>2.0135999999999998</v>
          </cell>
          <cell r="E917">
            <v>1.9E-3</v>
          </cell>
          <cell r="F917">
            <v>0</v>
          </cell>
          <cell r="G917">
            <v>0</v>
          </cell>
          <cell r="H917">
            <v>7.2</v>
          </cell>
          <cell r="I917">
            <v>14.4</v>
          </cell>
          <cell r="J917">
            <v>24</v>
          </cell>
        </row>
        <row r="918">
          <cell r="B918">
            <v>8110</v>
          </cell>
          <cell r="C918">
            <v>4.7685000000000004</v>
          </cell>
          <cell r="D918">
            <v>4.1588000000000003</v>
          </cell>
          <cell r="E918">
            <v>7.6399999999999996E-2</v>
          </cell>
          <cell r="F918">
            <v>0.48380000000000001</v>
          </cell>
          <cell r="G918">
            <v>4.9500000000000002E-2</v>
          </cell>
          <cell r="I918">
            <v>14.4</v>
          </cell>
          <cell r="J918">
            <v>24</v>
          </cell>
        </row>
        <row r="919">
          <cell r="B919">
            <v>8110</v>
          </cell>
          <cell r="C919">
            <v>14.2471</v>
          </cell>
          <cell r="D919">
            <v>12.807499999999999</v>
          </cell>
          <cell r="E919">
            <v>0.311</v>
          </cell>
          <cell r="F919">
            <v>0.7208</v>
          </cell>
          <cell r="G919">
            <v>0.40789999999999998</v>
          </cell>
          <cell r="J919">
            <v>24</v>
          </cell>
        </row>
        <row r="921">
          <cell r="B921" t="str">
            <v>Evolução DEC Conjunto São Caetano do Sul</v>
          </cell>
        </row>
        <row r="922">
          <cell r="B922" t="str">
            <v>CONSUM</v>
          </cell>
          <cell r="C922" t="str">
            <v>TOTAL</v>
          </cell>
          <cell r="D922" t="str">
            <v>NPROG</v>
          </cell>
          <cell r="E922" t="str">
            <v>PROG</v>
          </cell>
          <cell r="F922" t="str">
            <v>SUBT INT</v>
          </cell>
          <cell r="G922" t="str">
            <v>SUBT EXT</v>
          </cell>
          <cell r="H922" t="str">
            <v>Padrão Mensal = 2,5</v>
          </cell>
          <cell r="I922" t="str">
            <v>Padrão Trimestral = 3,6</v>
          </cell>
          <cell r="J922" t="str">
            <v>Padrão Anual = 6</v>
          </cell>
        </row>
        <row r="923">
          <cell r="B923">
            <v>67102</v>
          </cell>
          <cell r="C923">
            <v>0.48399999999999999</v>
          </cell>
          <cell r="D923">
            <v>0.4098</v>
          </cell>
          <cell r="E923">
            <v>3.1800000000000002E-2</v>
          </cell>
          <cell r="F923">
            <v>4.24E-2</v>
          </cell>
          <cell r="G923">
            <v>0</v>
          </cell>
          <cell r="H923">
            <v>2.5</v>
          </cell>
          <cell r="I923">
            <v>3.6</v>
          </cell>
          <cell r="J923">
            <v>6</v>
          </cell>
        </row>
        <row r="924">
          <cell r="B924">
            <v>67100</v>
          </cell>
          <cell r="C924">
            <v>0.20760000000000001</v>
          </cell>
          <cell r="D924">
            <v>0.10680000000000001</v>
          </cell>
          <cell r="E924">
            <v>0.1009</v>
          </cell>
          <cell r="F924">
            <v>0</v>
          </cell>
          <cell r="G924">
            <v>0</v>
          </cell>
          <cell r="H924">
            <v>2.5</v>
          </cell>
          <cell r="I924">
            <v>3.6</v>
          </cell>
          <cell r="J924">
            <v>6</v>
          </cell>
        </row>
        <row r="925">
          <cell r="B925">
            <v>67106</v>
          </cell>
          <cell r="C925">
            <v>0.13289999999999999</v>
          </cell>
          <cell r="D925">
            <v>0.112</v>
          </cell>
          <cell r="E925">
            <v>9.1999999999999998E-3</v>
          </cell>
          <cell r="F925">
            <v>1.1599999999999999E-2</v>
          </cell>
          <cell r="G925">
            <v>0</v>
          </cell>
          <cell r="H925">
            <v>2.5</v>
          </cell>
          <cell r="I925">
            <v>3.6</v>
          </cell>
          <cell r="J925">
            <v>6</v>
          </cell>
        </row>
        <row r="926">
          <cell r="B926">
            <v>67103</v>
          </cell>
          <cell r="C926">
            <v>0.82450000000000001</v>
          </cell>
          <cell r="D926">
            <v>0.62860000000000005</v>
          </cell>
          <cell r="E926">
            <v>0.1419</v>
          </cell>
          <cell r="F926">
            <v>5.3999999999999999E-2</v>
          </cell>
          <cell r="G926">
            <v>0</v>
          </cell>
          <cell r="H926">
            <v>2.5</v>
          </cell>
          <cell r="I926">
            <v>3.6</v>
          </cell>
          <cell r="J926">
            <v>6</v>
          </cell>
        </row>
        <row r="927">
          <cell r="B927">
            <v>67086</v>
          </cell>
          <cell r="C927">
            <v>0.20699999999999999</v>
          </cell>
          <cell r="D927">
            <v>0.19470000000000001</v>
          </cell>
          <cell r="E927">
            <v>1.09E-2</v>
          </cell>
          <cell r="F927">
            <v>1.2999999999999999E-3</v>
          </cell>
          <cell r="G927">
            <v>0</v>
          </cell>
          <cell r="H927">
            <v>2.5</v>
          </cell>
          <cell r="I927">
            <v>3.6</v>
          </cell>
          <cell r="J927">
            <v>6</v>
          </cell>
        </row>
        <row r="928">
          <cell r="B928">
            <v>67072</v>
          </cell>
          <cell r="C928">
            <v>0.45700000000000002</v>
          </cell>
          <cell r="D928">
            <v>0.16350000000000001</v>
          </cell>
          <cell r="E928">
            <v>4.0000000000000002E-4</v>
          </cell>
          <cell r="F928">
            <v>0.29320000000000002</v>
          </cell>
          <cell r="G928">
            <v>0</v>
          </cell>
          <cell r="H928">
            <v>2.5</v>
          </cell>
          <cell r="I928">
            <v>3.6</v>
          </cell>
          <cell r="J928">
            <v>6</v>
          </cell>
        </row>
        <row r="929">
          <cell r="B929">
            <v>67072</v>
          </cell>
          <cell r="C929">
            <v>0.2455</v>
          </cell>
          <cell r="D929">
            <v>0.2258</v>
          </cell>
          <cell r="E929">
            <v>9.5999999999999992E-3</v>
          </cell>
          <cell r="F929">
            <v>1.01E-2</v>
          </cell>
          <cell r="G929">
            <v>0</v>
          </cell>
          <cell r="H929">
            <v>2.5</v>
          </cell>
          <cell r="I929">
            <v>3.6</v>
          </cell>
          <cell r="J929">
            <v>6</v>
          </cell>
        </row>
        <row r="930">
          <cell r="B930">
            <v>67077</v>
          </cell>
          <cell r="C930">
            <v>0.90949999999999998</v>
          </cell>
          <cell r="D930">
            <v>0.58399999999999996</v>
          </cell>
          <cell r="E930">
            <v>2.0899999999999998E-2</v>
          </cell>
          <cell r="F930">
            <v>0.30459999999999998</v>
          </cell>
          <cell r="G930">
            <v>0</v>
          </cell>
          <cell r="H930">
            <v>2.5</v>
          </cell>
          <cell r="I930">
            <v>3.6</v>
          </cell>
          <cell r="J930">
            <v>6</v>
          </cell>
        </row>
        <row r="931">
          <cell r="B931">
            <v>67072</v>
          </cell>
          <cell r="C931">
            <v>0.50009999999999999</v>
          </cell>
          <cell r="D931">
            <v>0.38150000000000001</v>
          </cell>
          <cell r="E931">
            <v>0.11849999999999999</v>
          </cell>
          <cell r="F931">
            <v>0</v>
          </cell>
          <cell r="G931">
            <v>0</v>
          </cell>
          <cell r="H931">
            <v>2.5</v>
          </cell>
          <cell r="I931">
            <v>3.6</v>
          </cell>
          <cell r="J931">
            <v>6</v>
          </cell>
        </row>
        <row r="932">
          <cell r="B932">
            <v>67059</v>
          </cell>
          <cell r="C932">
            <v>0.3468</v>
          </cell>
          <cell r="D932">
            <v>0.32819999999999999</v>
          </cell>
          <cell r="E932">
            <v>4.0000000000000002E-4</v>
          </cell>
          <cell r="F932">
            <v>1.8200000000000001E-2</v>
          </cell>
          <cell r="G932">
            <v>0</v>
          </cell>
          <cell r="H932">
            <v>2.5</v>
          </cell>
          <cell r="I932">
            <v>3.6</v>
          </cell>
          <cell r="J932">
            <v>6</v>
          </cell>
        </row>
        <row r="933">
          <cell r="B933">
            <v>67056</v>
          </cell>
          <cell r="C933">
            <v>0.2802</v>
          </cell>
          <cell r="D933">
            <v>0.16700000000000001</v>
          </cell>
          <cell r="E933">
            <v>5.0700000000000002E-2</v>
          </cell>
          <cell r="F933">
            <v>6.25E-2</v>
          </cell>
          <cell r="G933">
            <v>0</v>
          </cell>
          <cell r="H933">
            <v>2.5</v>
          </cell>
          <cell r="I933">
            <v>3.6</v>
          </cell>
          <cell r="J933">
            <v>6</v>
          </cell>
        </row>
        <row r="934">
          <cell r="B934">
            <v>67062</v>
          </cell>
          <cell r="C934">
            <v>1.1271</v>
          </cell>
          <cell r="D934">
            <v>0.87670000000000003</v>
          </cell>
          <cell r="E934">
            <v>0.1696</v>
          </cell>
          <cell r="F934">
            <v>8.0699999999999994E-2</v>
          </cell>
          <cell r="G934">
            <v>0</v>
          </cell>
          <cell r="H934">
            <v>2.5</v>
          </cell>
          <cell r="I934">
            <v>3.6</v>
          </cell>
          <cell r="J934">
            <v>6</v>
          </cell>
        </row>
        <row r="935">
          <cell r="B935">
            <v>67055</v>
          </cell>
          <cell r="C935">
            <v>0.10730000000000001</v>
          </cell>
          <cell r="D935">
            <v>9.8000000000000004E-2</v>
          </cell>
          <cell r="E935">
            <v>9.2999999999999992E-3</v>
          </cell>
          <cell r="F935">
            <v>0</v>
          </cell>
          <cell r="G935">
            <v>0</v>
          </cell>
          <cell r="H935">
            <v>2.5</v>
          </cell>
          <cell r="I935">
            <v>3.6</v>
          </cell>
          <cell r="J935">
            <v>6</v>
          </cell>
        </row>
        <row r="936">
          <cell r="B936">
            <v>67042</v>
          </cell>
          <cell r="C936">
            <v>0.3805</v>
          </cell>
          <cell r="D936">
            <v>0.13189999999999999</v>
          </cell>
          <cell r="E936">
            <v>0.17249999999999999</v>
          </cell>
          <cell r="F936">
            <v>0</v>
          </cell>
          <cell r="G936">
            <v>7.5999999999999998E-2</v>
          </cell>
          <cell r="H936">
            <v>2.5</v>
          </cell>
          <cell r="I936">
            <v>3.6</v>
          </cell>
          <cell r="J936">
            <v>6</v>
          </cell>
        </row>
        <row r="937">
          <cell r="B937">
            <v>67041</v>
          </cell>
          <cell r="C937">
            <v>0.41499999999999998</v>
          </cell>
          <cell r="D937">
            <v>0.3569</v>
          </cell>
          <cell r="E937">
            <v>2.3199999999999998E-2</v>
          </cell>
          <cell r="F937">
            <v>3.49E-2</v>
          </cell>
          <cell r="G937">
            <v>0</v>
          </cell>
          <cell r="H937">
            <v>2.5</v>
          </cell>
          <cell r="I937">
            <v>3.6</v>
          </cell>
          <cell r="J937">
            <v>6</v>
          </cell>
        </row>
        <row r="938">
          <cell r="B938">
            <v>67046</v>
          </cell>
          <cell r="C938">
            <v>0.90280000000000005</v>
          </cell>
          <cell r="D938">
            <v>0.58679999999999999</v>
          </cell>
          <cell r="E938">
            <v>0.20499999999999999</v>
          </cell>
          <cell r="F938">
            <v>3.49E-2</v>
          </cell>
          <cell r="G938">
            <v>7.5999999999999998E-2</v>
          </cell>
          <cell r="I938">
            <v>3.6</v>
          </cell>
          <cell r="J938">
            <v>6</v>
          </cell>
        </row>
        <row r="939">
          <cell r="B939">
            <v>67072</v>
          </cell>
          <cell r="C939">
            <v>3.7637999999999998</v>
          </cell>
          <cell r="D939">
            <v>2.6760999999999999</v>
          </cell>
          <cell r="E939">
            <v>0.53739999999999999</v>
          </cell>
          <cell r="F939">
            <v>0.47420000000000001</v>
          </cell>
          <cell r="G939">
            <v>7.5999999999999998E-2</v>
          </cell>
          <cell r="J939">
            <v>6</v>
          </cell>
        </row>
        <row r="941">
          <cell r="B941" t="str">
            <v>Evolução DEC Conjunto São Mateus</v>
          </cell>
        </row>
        <row r="942">
          <cell r="B942" t="str">
            <v>CONSUM</v>
          </cell>
          <cell r="C942" t="str">
            <v>TOTAL</v>
          </cell>
          <cell r="D942" t="str">
            <v>NPROG</v>
          </cell>
          <cell r="E942" t="str">
            <v>PROG</v>
          </cell>
          <cell r="F942" t="str">
            <v>SUBT INT</v>
          </cell>
          <cell r="G942" t="str">
            <v>SUBT EXT</v>
          </cell>
          <cell r="H942" t="str">
            <v>Padrão Mensal = 3,3</v>
          </cell>
          <cell r="I942" t="str">
            <v>Padrão Trimestral = 6,6</v>
          </cell>
          <cell r="J942" t="str">
            <v>Padrão Anual = 11</v>
          </cell>
        </row>
        <row r="943">
          <cell r="B943">
            <v>53340</v>
          </cell>
          <cell r="C943">
            <v>0.60760000000000003</v>
          </cell>
          <cell r="D943">
            <v>0.4829</v>
          </cell>
          <cell r="E943">
            <v>0.12470000000000001</v>
          </cell>
          <cell r="F943">
            <v>0</v>
          </cell>
          <cell r="G943">
            <v>0</v>
          </cell>
          <cell r="H943">
            <v>3.3</v>
          </cell>
          <cell r="I943">
            <v>6.6</v>
          </cell>
          <cell r="J943">
            <v>11</v>
          </cell>
        </row>
        <row r="944">
          <cell r="B944">
            <v>53340</v>
          </cell>
          <cell r="C944">
            <v>0.4521</v>
          </cell>
          <cell r="D944">
            <v>0.37159999999999999</v>
          </cell>
          <cell r="E944">
            <v>8.0600000000000005E-2</v>
          </cell>
          <cell r="F944">
            <v>0</v>
          </cell>
          <cell r="G944">
            <v>0</v>
          </cell>
          <cell r="H944">
            <v>3.3</v>
          </cell>
          <cell r="I944">
            <v>6.6</v>
          </cell>
          <cell r="J944">
            <v>11</v>
          </cell>
        </row>
        <row r="945">
          <cell r="B945">
            <v>53325</v>
          </cell>
          <cell r="C945">
            <v>0.36199999999999999</v>
          </cell>
          <cell r="D945">
            <v>0.31680000000000003</v>
          </cell>
          <cell r="E945">
            <v>4.5100000000000001E-2</v>
          </cell>
          <cell r="F945">
            <v>0</v>
          </cell>
          <cell r="G945">
            <v>0</v>
          </cell>
          <cell r="H945">
            <v>3.3</v>
          </cell>
          <cell r="I945">
            <v>6.6</v>
          </cell>
          <cell r="J945">
            <v>11</v>
          </cell>
        </row>
        <row r="946">
          <cell r="B946">
            <v>53335</v>
          </cell>
          <cell r="C946">
            <v>1.4217</v>
          </cell>
          <cell r="D946">
            <v>1.1713</v>
          </cell>
          <cell r="E946">
            <v>0.25040000000000001</v>
          </cell>
          <cell r="F946">
            <v>0</v>
          </cell>
          <cell r="G946">
            <v>0</v>
          </cell>
          <cell r="H946">
            <v>3.3</v>
          </cell>
          <cell r="I946">
            <v>6.6</v>
          </cell>
          <cell r="J946">
            <v>11</v>
          </cell>
        </row>
        <row r="947">
          <cell r="B947">
            <v>53316</v>
          </cell>
          <cell r="C947">
            <v>0.33160000000000001</v>
          </cell>
          <cell r="D947">
            <v>0.21110000000000001</v>
          </cell>
          <cell r="E947">
            <v>6.0499999999999998E-2</v>
          </cell>
          <cell r="F947">
            <v>0.06</v>
          </cell>
          <cell r="G947">
            <v>0</v>
          </cell>
          <cell r="H947">
            <v>3.3</v>
          </cell>
          <cell r="I947">
            <v>6.6</v>
          </cell>
          <cell r="J947">
            <v>11</v>
          </cell>
        </row>
        <row r="948">
          <cell r="B948">
            <v>53316</v>
          </cell>
          <cell r="C948">
            <v>0.70279999999999998</v>
          </cell>
          <cell r="D948">
            <v>0.42330000000000001</v>
          </cell>
          <cell r="E948">
            <v>0.27950000000000003</v>
          </cell>
          <cell r="F948">
            <v>0</v>
          </cell>
          <cell r="G948">
            <v>0</v>
          </cell>
          <cell r="H948">
            <v>3.3</v>
          </cell>
          <cell r="I948">
            <v>6.6</v>
          </cell>
          <cell r="J948">
            <v>11</v>
          </cell>
        </row>
        <row r="949">
          <cell r="B949">
            <v>53316</v>
          </cell>
          <cell r="C949">
            <v>0.6431</v>
          </cell>
          <cell r="D949">
            <v>0.59150000000000003</v>
          </cell>
          <cell r="E949">
            <v>4.1799999999999997E-2</v>
          </cell>
          <cell r="F949">
            <v>9.7999999999999997E-3</v>
          </cell>
          <cell r="G949">
            <v>0</v>
          </cell>
          <cell r="H949">
            <v>3.3</v>
          </cell>
          <cell r="I949">
            <v>6.6</v>
          </cell>
          <cell r="J949">
            <v>11</v>
          </cell>
        </row>
        <row r="950">
          <cell r="B950">
            <v>53316</v>
          </cell>
          <cell r="C950">
            <v>1.6775</v>
          </cell>
          <cell r="D950">
            <v>1.2259</v>
          </cell>
          <cell r="E950">
            <v>0.38179999999999997</v>
          </cell>
          <cell r="F950">
            <v>6.9800000000000001E-2</v>
          </cell>
          <cell r="G950">
            <v>0</v>
          </cell>
          <cell r="H950">
            <v>3.3</v>
          </cell>
          <cell r="I950">
            <v>6.6</v>
          </cell>
          <cell r="J950">
            <v>11</v>
          </cell>
        </row>
        <row r="951">
          <cell r="B951">
            <v>53316</v>
          </cell>
          <cell r="C951">
            <v>0.87719999999999998</v>
          </cell>
          <cell r="D951">
            <v>0.71950000000000003</v>
          </cell>
          <cell r="E951">
            <v>0.15770000000000001</v>
          </cell>
          <cell r="F951">
            <v>0</v>
          </cell>
          <cell r="G951">
            <v>0</v>
          </cell>
          <cell r="H951">
            <v>3.3</v>
          </cell>
          <cell r="I951">
            <v>6.6</v>
          </cell>
          <cell r="J951">
            <v>11</v>
          </cell>
        </row>
        <row r="952">
          <cell r="B952">
            <v>53289</v>
          </cell>
          <cell r="C952">
            <v>0.62829999999999997</v>
          </cell>
          <cell r="D952">
            <v>0.57289999999999996</v>
          </cell>
          <cell r="E952">
            <v>5.5399999999999998E-2</v>
          </cell>
          <cell r="F952">
            <v>0</v>
          </cell>
          <cell r="G952">
            <v>0</v>
          </cell>
          <cell r="H952">
            <v>3.3</v>
          </cell>
          <cell r="I952">
            <v>6.6</v>
          </cell>
          <cell r="J952">
            <v>11</v>
          </cell>
        </row>
        <row r="953">
          <cell r="B953">
            <v>53263</v>
          </cell>
          <cell r="C953">
            <v>0.63280000000000003</v>
          </cell>
          <cell r="D953">
            <v>0.60580000000000001</v>
          </cell>
          <cell r="E953">
            <v>2.7E-2</v>
          </cell>
          <cell r="F953">
            <v>0</v>
          </cell>
          <cell r="G953">
            <v>0</v>
          </cell>
          <cell r="H953">
            <v>3.3</v>
          </cell>
          <cell r="I953">
            <v>6.6</v>
          </cell>
          <cell r="J953">
            <v>11</v>
          </cell>
        </row>
        <row r="954">
          <cell r="B954">
            <v>53289</v>
          </cell>
          <cell r="C954">
            <v>2.1383999999999999</v>
          </cell>
          <cell r="D954">
            <v>1.8983000000000001</v>
          </cell>
          <cell r="E954">
            <v>0.2402</v>
          </cell>
          <cell r="F954">
            <v>0</v>
          </cell>
          <cell r="G954">
            <v>0</v>
          </cell>
          <cell r="H954">
            <v>3.3</v>
          </cell>
          <cell r="I954">
            <v>6.6</v>
          </cell>
          <cell r="J954">
            <v>11</v>
          </cell>
        </row>
        <row r="955">
          <cell r="B955">
            <v>53264</v>
          </cell>
          <cell r="C955">
            <v>0.68679999999999997</v>
          </cell>
          <cell r="D955">
            <v>0.59050000000000002</v>
          </cell>
          <cell r="E955">
            <v>8.3900000000000002E-2</v>
          </cell>
          <cell r="F955">
            <v>1.23E-2</v>
          </cell>
          <cell r="G955">
            <v>0</v>
          </cell>
          <cell r="H955">
            <v>3.3</v>
          </cell>
          <cell r="I955">
            <v>6.6</v>
          </cell>
          <cell r="J955">
            <v>11</v>
          </cell>
        </row>
        <row r="956">
          <cell r="B956">
            <v>53259</v>
          </cell>
          <cell r="C956">
            <v>0.96289999999999998</v>
          </cell>
          <cell r="D956">
            <v>0.4788</v>
          </cell>
          <cell r="E956">
            <v>2.92E-2</v>
          </cell>
          <cell r="F956">
            <v>0.45490000000000003</v>
          </cell>
          <cell r="G956">
            <v>0</v>
          </cell>
          <cell r="H956">
            <v>3.3</v>
          </cell>
          <cell r="I956">
            <v>6.6</v>
          </cell>
          <cell r="J956">
            <v>11</v>
          </cell>
        </row>
        <row r="957">
          <cell r="B957">
            <v>53246</v>
          </cell>
          <cell r="C957">
            <v>1.3335999999999999</v>
          </cell>
          <cell r="D957">
            <v>1.0216000000000001</v>
          </cell>
          <cell r="E957">
            <v>7.0499999999999993E-2</v>
          </cell>
          <cell r="F957">
            <v>0.24149999999999999</v>
          </cell>
          <cell r="G957">
            <v>0</v>
          </cell>
          <cell r="H957">
            <v>3.3</v>
          </cell>
          <cell r="I957">
            <v>6.6</v>
          </cell>
          <cell r="J957">
            <v>11</v>
          </cell>
        </row>
        <row r="958">
          <cell r="B958">
            <v>53256</v>
          </cell>
          <cell r="C958">
            <v>2.9832000000000001</v>
          </cell>
          <cell r="D958">
            <v>2.0908000000000002</v>
          </cell>
          <cell r="E958">
            <v>0.18360000000000001</v>
          </cell>
          <cell r="F958">
            <v>0.7087</v>
          </cell>
          <cell r="G958">
            <v>0</v>
          </cell>
          <cell r="I958">
            <v>6.6</v>
          </cell>
          <cell r="J958">
            <v>11</v>
          </cell>
        </row>
        <row r="959">
          <cell r="B959">
            <v>53299</v>
          </cell>
          <cell r="C959">
            <v>8.2195999999999998</v>
          </cell>
          <cell r="D959">
            <v>6.3855000000000004</v>
          </cell>
          <cell r="E959">
            <v>1.0561</v>
          </cell>
          <cell r="F959">
            <v>0.77790000000000004</v>
          </cell>
          <cell r="G959">
            <v>0</v>
          </cell>
          <cell r="J959">
            <v>11</v>
          </cell>
        </row>
        <row r="961">
          <cell r="B961" t="str">
            <v>Evolução DEC Conjunto São Miguel Paulista</v>
          </cell>
        </row>
        <row r="962">
          <cell r="B962" t="str">
            <v>CONSUM</v>
          </cell>
          <cell r="C962" t="str">
            <v>TOTAL</v>
          </cell>
          <cell r="D962" t="str">
            <v>NPROG</v>
          </cell>
          <cell r="E962" t="str">
            <v>PROG</v>
          </cell>
          <cell r="F962" t="str">
            <v>SUBT INT</v>
          </cell>
          <cell r="G962" t="str">
            <v>SUBT EXT</v>
          </cell>
          <cell r="H962" t="str">
            <v>Padrão Mensal = 3,9</v>
          </cell>
          <cell r="I962" t="str">
            <v>Padrão Trimestral = 7,8</v>
          </cell>
          <cell r="J962" t="str">
            <v>Padrão Anual = 13</v>
          </cell>
        </row>
        <row r="963">
          <cell r="B963">
            <v>92284</v>
          </cell>
          <cell r="C963">
            <v>1.1944999999999999</v>
          </cell>
          <cell r="D963">
            <v>0.82410000000000005</v>
          </cell>
          <cell r="E963">
            <v>0.37040000000000001</v>
          </cell>
          <cell r="F963">
            <v>0</v>
          </cell>
          <cell r="G963">
            <v>0</v>
          </cell>
          <cell r="H963">
            <v>3.9</v>
          </cell>
          <cell r="I963">
            <v>7.8</v>
          </cell>
          <cell r="J963">
            <v>13</v>
          </cell>
        </row>
        <row r="964">
          <cell r="B964">
            <v>92273</v>
          </cell>
          <cell r="C964">
            <v>0.51049999999999995</v>
          </cell>
          <cell r="D964">
            <v>0.44490000000000002</v>
          </cell>
          <cell r="E964">
            <v>5.6000000000000001E-2</v>
          </cell>
          <cell r="F964">
            <v>9.5999999999999992E-3</v>
          </cell>
          <cell r="G964">
            <v>0</v>
          </cell>
          <cell r="H964">
            <v>3.9</v>
          </cell>
          <cell r="I964">
            <v>7.8</v>
          </cell>
          <cell r="J964">
            <v>13</v>
          </cell>
        </row>
        <row r="965">
          <cell r="B965">
            <v>92260</v>
          </cell>
          <cell r="C965">
            <v>0.64600000000000002</v>
          </cell>
          <cell r="D965">
            <v>0.59650000000000003</v>
          </cell>
          <cell r="E965">
            <v>4.9599999999999998E-2</v>
          </cell>
          <cell r="F965">
            <v>0</v>
          </cell>
          <cell r="G965">
            <v>0</v>
          </cell>
          <cell r="H965">
            <v>3.9</v>
          </cell>
          <cell r="I965">
            <v>7.8</v>
          </cell>
          <cell r="J965">
            <v>13</v>
          </cell>
        </row>
        <row r="966">
          <cell r="B966">
            <v>92272</v>
          </cell>
          <cell r="C966">
            <v>2.3511000000000002</v>
          </cell>
          <cell r="D966">
            <v>1.8654999999999999</v>
          </cell>
          <cell r="E966">
            <v>0.47599999999999998</v>
          </cell>
          <cell r="F966">
            <v>9.5999999999999992E-3</v>
          </cell>
          <cell r="G966">
            <v>0</v>
          </cell>
          <cell r="H966">
            <v>3.9</v>
          </cell>
          <cell r="I966">
            <v>7.8</v>
          </cell>
          <cell r="J966">
            <v>13</v>
          </cell>
        </row>
        <row r="967">
          <cell r="B967">
            <v>92249</v>
          </cell>
          <cell r="C967">
            <v>0.48859999999999998</v>
          </cell>
          <cell r="D967">
            <v>0.20749999999999999</v>
          </cell>
          <cell r="E967">
            <v>0.28120000000000001</v>
          </cell>
          <cell r="F967">
            <v>0</v>
          </cell>
          <cell r="G967">
            <v>0</v>
          </cell>
          <cell r="H967">
            <v>3.9</v>
          </cell>
          <cell r="I967">
            <v>7.8</v>
          </cell>
          <cell r="J967">
            <v>13</v>
          </cell>
        </row>
        <row r="968">
          <cell r="B968">
            <v>92250</v>
          </cell>
          <cell r="C968">
            <v>0.53300000000000003</v>
          </cell>
          <cell r="D968">
            <v>0.28970000000000001</v>
          </cell>
          <cell r="E968">
            <v>0.1234</v>
          </cell>
          <cell r="F968">
            <v>0.12</v>
          </cell>
          <cell r="G968">
            <v>0</v>
          </cell>
          <cell r="H968">
            <v>3.9</v>
          </cell>
          <cell r="I968">
            <v>7.8</v>
          </cell>
          <cell r="J968">
            <v>13</v>
          </cell>
        </row>
        <row r="969">
          <cell r="B969">
            <v>92131</v>
          </cell>
          <cell r="C969">
            <v>1.1817</v>
          </cell>
          <cell r="D969">
            <v>0.80210000000000004</v>
          </cell>
          <cell r="E969">
            <v>0.14299999999999999</v>
          </cell>
          <cell r="F969">
            <v>0.2366</v>
          </cell>
          <cell r="G969">
            <v>0</v>
          </cell>
          <cell r="H969">
            <v>3.9</v>
          </cell>
          <cell r="I969">
            <v>7.8</v>
          </cell>
          <cell r="J969">
            <v>13</v>
          </cell>
        </row>
        <row r="970">
          <cell r="B970">
            <v>92210</v>
          </cell>
          <cell r="C970">
            <v>2.2027000000000001</v>
          </cell>
          <cell r="D970">
            <v>1.2988</v>
          </cell>
          <cell r="E970">
            <v>0.54759999999999998</v>
          </cell>
          <cell r="F970">
            <v>0.35639999999999999</v>
          </cell>
          <cell r="G970">
            <v>0</v>
          </cell>
          <cell r="H970">
            <v>3.9</v>
          </cell>
          <cell r="I970">
            <v>7.8</v>
          </cell>
          <cell r="J970">
            <v>13</v>
          </cell>
        </row>
        <row r="971">
          <cell r="B971">
            <v>92113</v>
          </cell>
          <cell r="C971">
            <v>0.81969999999999998</v>
          </cell>
          <cell r="D971">
            <v>0.62350000000000005</v>
          </cell>
          <cell r="E971">
            <v>2.3900000000000001E-2</v>
          </cell>
          <cell r="F971">
            <v>0.1724</v>
          </cell>
          <cell r="G971">
            <v>0</v>
          </cell>
          <cell r="H971">
            <v>3.9</v>
          </cell>
          <cell r="I971">
            <v>7.8</v>
          </cell>
          <cell r="J971">
            <v>13</v>
          </cell>
        </row>
        <row r="972">
          <cell r="B972">
            <v>92114</v>
          </cell>
          <cell r="C972">
            <v>0.27460000000000001</v>
          </cell>
          <cell r="D972">
            <v>0.24310000000000001</v>
          </cell>
          <cell r="E972">
            <v>3.15E-2</v>
          </cell>
          <cell r="F972">
            <v>0</v>
          </cell>
          <cell r="G972">
            <v>0</v>
          </cell>
          <cell r="H972">
            <v>3.9</v>
          </cell>
          <cell r="I972">
            <v>7.8</v>
          </cell>
          <cell r="J972">
            <v>13</v>
          </cell>
        </row>
        <row r="973">
          <cell r="B973">
            <v>92089</v>
          </cell>
          <cell r="C973">
            <v>0.33939999999999998</v>
          </cell>
          <cell r="D973">
            <v>0.27400000000000002</v>
          </cell>
          <cell r="E973">
            <v>6.54E-2</v>
          </cell>
          <cell r="F973">
            <v>0</v>
          </cell>
          <cell r="G973">
            <v>0</v>
          </cell>
          <cell r="H973">
            <v>3.9</v>
          </cell>
          <cell r="I973">
            <v>7.8</v>
          </cell>
          <cell r="J973">
            <v>13</v>
          </cell>
        </row>
        <row r="974">
          <cell r="B974">
            <v>92105</v>
          </cell>
          <cell r="C974">
            <v>1.4337</v>
          </cell>
          <cell r="D974">
            <v>1.1406000000000001</v>
          </cell>
          <cell r="E974">
            <v>0.1208</v>
          </cell>
          <cell r="F974">
            <v>0.1724</v>
          </cell>
          <cell r="G974">
            <v>0</v>
          </cell>
          <cell r="H974">
            <v>3.9</v>
          </cell>
          <cell r="I974">
            <v>7.8</v>
          </cell>
          <cell r="J974">
            <v>13</v>
          </cell>
        </row>
        <row r="975">
          <cell r="B975">
            <v>91858</v>
          </cell>
          <cell r="C975">
            <v>0.79969999999999997</v>
          </cell>
          <cell r="D975">
            <v>0.64559999999999995</v>
          </cell>
          <cell r="E975">
            <v>0.15409999999999999</v>
          </cell>
          <cell r="F975">
            <v>0</v>
          </cell>
          <cell r="G975">
            <v>0</v>
          </cell>
          <cell r="H975">
            <v>3.9</v>
          </cell>
          <cell r="I975">
            <v>7.8</v>
          </cell>
          <cell r="J975">
            <v>13</v>
          </cell>
        </row>
        <row r="976">
          <cell r="B976">
            <v>91893</v>
          </cell>
          <cell r="C976">
            <v>1.3332999999999999</v>
          </cell>
          <cell r="D976">
            <v>0.68540000000000001</v>
          </cell>
          <cell r="E976">
            <v>0.3322</v>
          </cell>
          <cell r="F976">
            <v>0.30599999999999999</v>
          </cell>
          <cell r="G976">
            <v>9.5999999999999992E-3</v>
          </cell>
          <cell r="H976">
            <v>3.9</v>
          </cell>
          <cell r="I976">
            <v>7.8</v>
          </cell>
          <cell r="J976">
            <v>13</v>
          </cell>
        </row>
        <row r="977">
          <cell r="B977">
            <v>91875</v>
          </cell>
          <cell r="C977">
            <v>0.94020000000000004</v>
          </cell>
          <cell r="D977">
            <v>0.85450000000000004</v>
          </cell>
          <cell r="E977">
            <v>1.34E-2</v>
          </cell>
          <cell r="F977">
            <v>0</v>
          </cell>
          <cell r="G977">
            <v>7.2300000000000003E-2</v>
          </cell>
          <cell r="H977">
            <v>3.9</v>
          </cell>
          <cell r="I977">
            <v>7.8</v>
          </cell>
          <cell r="J977">
            <v>13</v>
          </cell>
        </row>
        <row r="978">
          <cell r="B978">
            <v>91875</v>
          </cell>
          <cell r="C978">
            <v>3.0733000000000001</v>
          </cell>
          <cell r="D978">
            <v>2.1855000000000002</v>
          </cell>
          <cell r="E978">
            <v>0.49969999999999998</v>
          </cell>
          <cell r="F978">
            <v>0.30609999999999998</v>
          </cell>
          <cell r="G978">
            <v>8.1900000000000001E-2</v>
          </cell>
          <cell r="I978">
            <v>7.8</v>
          </cell>
          <cell r="J978">
            <v>13</v>
          </cell>
        </row>
        <row r="979">
          <cell r="B979">
            <v>92116</v>
          </cell>
          <cell r="C979">
            <v>9.0588999999999995</v>
          </cell>
          <cell r="D979">
            <v>6.4890999999999996</v>
          </cell>
          <cell r="E979">
            <v>1.6443000000000001</v>
          </cell>
          <cell r="F979">
            <v>0.84409999999999996</v>
          </cell>
          <cell r="G979">
            <v>8.1699999999999995E-2</v>
          </cell>
          <cell r="J979">
            <v>13</v>
          </cell>
        </row>
        <row r="981">
          <cell r="B981" t="str">
            <v>Evolução DEC Conjunto São Paulo - Centro</v>
          </cell>
        </row>
        <row r="982">
          <cell r="B982" t="str">
            <v>CONSUM</v>
          </cell>
          <cell r="C982" t="str">
            <v>TOTAL</v>
          </cell>
          <cell r="D982" t="str">
            <v>NPROG</v>
          </cell>
          <cell r="E982" t="str">
            <v>PROG</v>
          </cell>
          <cell r="F982" t="str">
            <v>SUBT INT</v>
          </cell>
          <cell r="G982" t="str">
            <v>SUBT EXT</v>
          </cell>
          <cell r="H982" t="str">
            <v>Padrão Mensal = 2,5</v>
          </cell>
          <cell r="I982" t="str">
            <v>Padrão Trimestral = 4,2</v>
          </cell>
          <cell r="J982" t="str">
            <v>Padrão Anual = 7</v>
          </cell>
        </row>
        <row r="983">
          <cell r="B983">
            <v>104898</v>
          </cell>
          <cell r="C983">
            <v>0.54479999999999995</v>
          </cell>
          <cell r="D983">
            <v>0.46939999999999998</v>
          </cell>
          <cell r="E983">
            <v>5.9400000000000001E-2</v>
          </cell>
          <cell r="F983">
            <v>1.6E-2</v>
          </cell>
          <cell r="G983">
            <v>0</v>
          </cell>
          <cell r="H983">
            <v>2.5</v>
          </cell>
          <cell r="I983">
            <v>4.2</v>
          </cell>
          <cell r="J983">
            <v>7</v>
          </cell>
        </row>
        <row r="984">
          <cell r="B984">
            <v>104874</v>
          </cell>
          <cell r="C984">
            <v>0.20760000000000001</v>
          </cell>
          <cell r="D984">
            <v>0.1326</v>
          </cell>
          <cell r="E984">
            <v>7.4999999999999997E-2</v>
          </cell>
          <cell r="F984">
            <v>0</v>
          </cell>
          <cell r="G984">
            <v>0</v>
          </cell>
          <cell r="H984">
            <v>2.5</v>
          </cell>
          <cell r="I984">
            <v>4.2</v>
          </cell>
          <cell r="J984">
            <v>7</v>
          </cell>
        </row>
        <row r="985">
          <cell r="B985">
            <v>104876</v>
          </cell>
          <cell r="C985">
            <v>0.84509999999999996</v>
          </cell>
          <cell r="D985">
            <v>0.46029999999999999</v>
          </cell>
          <cell r="E985">
            <v>8.4900000000000003E-2</v>
          </cell>
          <cell r="F985">
            <v>0</v>
          </cell>
          <cell r="G985">
            <v>0.2999</v>
          </cell>
          <cell r="H985">
            <v>2.5</v>
          </cell>
          <cell r="I985">
            <v>4.2</v>
          </cell>
          <cell r="J985">
            <v>7</v>
          </cell>
        </row>
        <row r="986">
          <cell r="B986">
            <v>104883</v>
          </cell>
          <cell r="C986">
            <v>1.5974999999999999</v>
          </cell>
          <cell r="D986">
            <v>1.0623</v>
          </cell>
          <cell r="E986">
            <v>0.21929999999999999</v>
          </cell>
          <cell r="F986">
            <v>1.6E-2</v>
          </cell>
          <cell r="G986">
            <v>0.2999</v>
          </cell>
          <cell r="H986">
            <v>2.5</v>
          </cell>
          <cell r="I986">
            <v>4.2</v>
          </cell>
          <cell r="J986">
            <v>7</v>
          </cell>
        </row>
        <row r="987">
          <cell r="B987">
            <v>104839</v>
          </cell>
          <cell r="C987">
            <v>0.18740000000000001</v>
          </cell>
          <cell r="D987">
            <v>4.8899999999999999E-2</v>
          </cell>
          <cell r="E987">
            <v>8.3400000000000002E-2</v>
          </cell>
          <cell r="F987">
            <v>4.3499999999999997E-2</v>
          </cell>
          <cell r="G987">
            <v>1.17E-2</v>
          </cell>
          <cell r="H987">
            <v>2.5</v>
          </cell>
          <cell r="I987">
            <v>4.2</v>
          </cell>
          <cell r="J987">
            <v>7</v>
          </cell>
        </row>
        <row r="988">
          <cell r="B988">
            <v>104839</v>
          </cell>
          <cell r="C988">
            <v>0.2082</v>
          </cell>
          <cell r="D988">
            <v>6.6400000000000001E-2</v>
          </cell>
          <cell r="E988">
            <v>5.1700000000000003E-2</v>
          </cell>
          <cell r="F988">
            <v>9.01E-2</v>
          </cell>
          <cell r="G988">
            <v>0</v>
          </cell>
          <cell r="H988">
            <v>2.5</v>
          </cell>
          <cell r="I988">
            <v>4.2</v>
          </cell>
          <cell r="J988">
            <v>7</v>
          </cell>
        </row>
        <row r="989">
          <cell r="B989">
            <v>104839</v>
          </cell>
          <cell r="C989">
            <v>0.2074</v>
          </cell>
          <cell r="D989">
            <v>0.1578</v>
          </cell>
          <cell r="E989">
            <v>3.6900000000000002E-2</v>
          </cell>
          <cell r="F989">
            <v>1.2699999999999999E-2</v>
          </cell>
          <cell r="G989">
            <v>0</v>
          </cell>
          <cell r="H989">
            <v>2.5</v>
          </cell>
          <cell r="I989">
            <v>4.2</v>
          </cell>
          <cell r="J989">
            <v>7</v>
          </cell>
        </row>
        <row r="990">
          <cell r="B990">
            <v>104839</v>
          </cell>
          <cell r="C990">
            <v>0.60299999999999998</v>
          </cell>
          <cell r="D990">
            <v>0.27310000000000001</v>
          </cell>
          <cell r="E990">
            <v>0.17199999999999999</v>
          </cell>
          <cell r="F990">
            <v>0.14630000000000001</v>
          </cell>
          <cell r="G990">
            <v>1.17E-2</v>
          </cell>
          <cell r="H990">
            <v>2.5</v>
          </cell>
          <cell r="I990">
            <v>4.2</v>
          </cell>
          <cell r="J990">
            <v>7</v>
          </cell>
        </row>
        <row r="991">
          <cell r="B991">
            <v>104839</v>
          </cell>
          <cell r="C991">
            <v>0.71660000000000001</v>
          </cell>
          <cell r="D991">
            <v>0.44159999999999999</v>
          </cell>
          <cell r="E991">
            <v>0.1183</v>
          </cell>
          <cell r="F991">
            <v>0.14030000000000001</v>
          </cell>
          <cell r="G991">
            <v>1.6500000000000001E-2</v>
          </cell>
          <cell r="H991">
            <v>2.5</v>
          </cell>
          <cell r="I991">
            <v>4.2</v>
          </cell>
          <cell r="J991">
            <v>7</v>
          </cell>
        </row>
        <row r="992">
          <cell r="B992">
            <v>104839</v>
          </cell>
          <cell r="C992">
            <v>0.3846</v>
          </cell>
          <cell r="D992">
            <v>0.32369999999999999</v>
          </cell>
          <cell r="E992">
            <v>6.0900000000000003E-2</v>
          </cell>
          <cell r="F992">
            <v>0</v>
          </cell>
          <cell r="G992">
            <v>0</v>
          </cell>
          <cell r="H992">
            <v>2.5</v>
          </cell>
          <cell r="I992">
            <v>4.2</v>
          </cell>
          <cell r="J992">
            <v>7</v>
          </cell>
        </row>
        <row r="993">
          <cell r="B993">
            <v>104839</v>
          </cell>
          <cell r="C993">
            <v>0.19139999999999999</v>
          </cell>
          <cell r="D993">
            <v>0.13730000000000001</v>
          </cell>
          <cell r="E993">
            <v>2.6700000000000002E-2</v>
          </cell>
          <cell r="F993">
            <v>0</v>
          </cell>
          <cell r="G993">
            <v>2.7400000000000001E-2</v>
          </cell>
          <cell r="H993">
            <v>2.5</v>
          </cell>
          <cell r="I993">
            <v>4.2</v>
          </cell>
          <cell r="J993">
            <v>7</v>
          </cell>
        </row>
        <row r="994">
          <cell r="B994">
            <v>104839</v>
          </cell>
          <cell r="C994">
            <v>1.2926</v>
          </cell>
          <cell r="D994">
            <v>0.90259999999999996</v>
          </cell>
          <cell r="E994">
            <v>0.2059</v>
          </cell>
          <cell r="F994">
            <v>0.14030000000000001</v>
          </cell>
          <cell r="G994">
            <v>4.3900000000000002E-2</v>
          </cell>
          <cell r="H994">
            <v>2.5</v>
          </cell>
          <cell r="I994">
            <v>4.2</v>
          </cell>
          <cell r="J994">
            <v>7</v>
          </cell>
        </row>
        <row r="995">
          <cell r="B995">
            <v>104839</v>
          </cell>
          <cell r="C995">
            <v>0.50060000000000004</v>
          </cell>
          <cell r="D995">
            <v>0.33100000000000002</v>
          </cell>
          <cell r="E995">
            <v>0.1696</v>
          </cell>
          <cell r="F995">
            <v>0</v>
          </cell>
          <cell r="G995">
            <v>0</v>
          </cell>
          <cell r="H995">
            <v>2.5</v>
          </cell>
          <cell r="I995">
            <v>4.2</v>
          </cell>
          <cell r="J995">
            <v>7</v>
          </cell>
        </row>
        <row r="996">
          <cell r="B996">
            <v>104839</v>
          </cell>
          <cell r="C996">
            <v>0.75209999999999999</v>
          </cell>
          <cell r="D996">
            <v>0.65600000000000003</v>
          </cell>
          <cell r="E996">
            <v>6.3399999999999998E-2</v>
          </cell>
          <cell r="F996">
            <v>3.27E-2</v>
          </cell>
          <cell r="G996">
            <v>0</v>
          </cell>
          <cell r="H996">
            <v>2.5</v>
          </cell>
          <cell r="I996">
            <v>4.2</v>
          </cell>
          <cell r="J996">
            <v>7</v>
          </cell>
        </row>
        <row r="997">
          <cell r="B997">
            <v>104839</v>
          </cell>
          <cell r="C997">
            <v>0.34160000000000001</v>
          </cell>
          <cell r="D997">
            <v>0.25190000000000001</v>
          </cell>
          <cell r="E997">
            <v>7.2999999999999995E-2</v>
          </cell>
          <cell r="F997">
            <v>1.67E-2</v>
          </cell>
          <cell r="G997">
            <v>0</v>
          </cell>
          <cell r="H997">
            <v>2.5</v>
          </cell>
          <cell r="I997">
            <v>4.2</v>
          </cell>
          <cell r="J997">
            <v>7</v>
          </cell>
        </row>
        <row r="998">
          <cell r="B998">
            <v>104839</v>
          </cell>
          <cell r="C998">
            <v>1.5943000000000001</v>
          </cell>
          <cell r="D998">
            <v>1.2388999999999999</v>
          </cell>
          <cell r="E998">
            <v>0.30599999999999999</v>
          </cell>
          <cell r="F998">
            <v>4.9399999999999999E-2</v>
          </cell>
          <cell r="G998">
            <v>0</v>
          </cell>
          <cell r="I998">
            <v>4.2</v>
          </cell>
          <cell r="J998">
            <v>7</v>
          </cell>
        </row>
        <row r="999">
          <cell r="B999">
            <v>104850</v>
          </cell>
          <cell r="C999">
            <v>5.0875000000000004</v>
          </cell>
          <cell r="D999">
            <v>3.4769999999999999</v>
          </cell>
          <cell r="E999">
            <v>0.9032</v>
          </cell>
          <cell r="F999">
            <v>0.35199999999999998</v>
          </cell>
          <cell r="G999">
            <v>0.35560000000000003</v>
          </cell>
          <cell r="J999">
            <v>7</v>
          </cell>
        </row>
        <row r="1001">
          <cell r="B1001" t="str">
            <v>Evolução DEC Conjunto São Paulo Represa Sul</v>
          </cell>
        </row>
        <row r="1002">
          <cell r="B1002" t="str">
            <v>CONSUM</v>
          </cell>
          <cell r="C1002" t="str">
            <v>TOTAL</v>
          </cell>
          <cell r="D1002" t="str">
            <v>NPROG</v>
          </cell>
          <cell r="E1002" t="str">
            <v>PROG</v>
          </cell>
          <cell r="F1002" t="str">
            <v>SUBT INT</v>
          </cell>
          <cell r="G1002" t="str">
            <v>SUBT EXT</v>
          </cell>
          <cell r="H1002" t="str">
            <v>Padrão Mensal = 15,9</v>
          </cell>
          <cell r="I1002" t="str">
            <v>Padrão Trimestral = 31,8</v>
          </cell>
          <cell r="J1002" t="str">
            <v>Padrão Anual = 53</v>
          </cell>
        </row>
        <row r="1003">
          <cell r="B1003">
            <v>1408</v>
          </cell>
          <cell r="C1003">
            <v>5.6158000000000001</v>
          </cell>
          <cell r="D1003">
            <v>5.6158000000000001</v>
          </cell>
          <cell r="E1003">
            <v>0</v>
          </cell>
          <cell r="F1003">
            <v>0</v>
          </cell>
          <cell r="G1003">
            <v>0</v>
          </cell>
          <cell r="H1003">
            <v>15.9</v>
          </cell>
          <cell r="I1003">
            <v>31.8</v>
          </cell>
          <cell r="J1003">
            <v>53</v>
          </cell>
        </row>
        <row r="1004">
          <cell r="B1004">
            <v>1408</v>
          </cell>
          <cell r="C1004">
            <v>4.8244999999999996</v>
          </cell>
          <cell r="D1004">
            <v>4.7812999999999999</v>
          </cell>
          <cell r="E1004">
            <v>0</v>
          </cell>
          <cell r="F1004">
            <v>4.3200000000000002E-2</v>
          </cell>
          <cell r="G1004">
            <v>0</v>
          </cell>
          <cell r="H1004">
            <v>15.9</v>
          </cell>
          <cell r="I1004">
            <v>31.8</v>
          </cell>
          <cell r="J1004">
            <v>53</v>
          </cell>
        </row>
        <row r="1005">
          <cell r="B1005">
            <v>1408</v>
          </cell>
          <cell r="C1005">
            <v>1.9601</v>
          </cell>
          <cell r="D1005">
            <v>1.8317000000000001</v>
          </cell>
          <cell r="E1005">
            <v>0</v>
          </cell>
          <cell r="F1005">
            <v>0</v>
          </cell>
          <cell r="G1005">
            <v>0.12839999999999999</v>
          </cell>
          <cell r="H1005">
            <v>15.9</v>
          </cell>
          <cell r="I1005">
            <v>31.8</v>
          </cell>
          <cell r="J1005">
            <v>53</v>
          </cell>
        </row>
        <row r="1006">
          <cell r="B1006">
            <v>1408</v>
          </cell>
          <cell r="C1006">
            <v>12.400399999999999</v>
          </cell>
          <cell r="D1006">
            <v>12.2288</v>
          </cell>
          <cell r="E1006">
            <v>0</v>
          </cell>
          <cell r="F1006">
            <v>4.3200000000000002E-2</v>
          </cell>
          <cell r="G1006">
            <v>0.12839999999999999</v>
          </cell>
          <cell r="H1006">
            <v>15.9</v>
          </cell>
          <cell r="I1006">
            <v>31.8</v>
          </cell>
          <cell r="J1006">
            <v>53</v>
          </cell>
        </row>
        <row r="1007">
          <cell r="B1007">
            <v>1408</v>
          </cell>
          <cell r="C1007">
            <v>0.2303</v>
          </cell>
          <cell r="D1007">
            <v>0.2303</v>
          </cell>
          <cell r="E1007">
            <v>0</v>
          </cell>
          <cell r="F1007">
            <v>0</v>
          </cell>
          <cell r="G1007">
            <v>0</v>
          </cell>
          <cell r="H1007">
            <v>15.9</v>
          </cell>
          <cell r="I1007">
            <v>31.8</v>
          </cell>
          <cell r="J1007">
            <v>53</v>
          </cell>
        </row>
        <row r="1008">
          <cell r="B1008">
            <v>1408</v>
          </cell>
          <cell r="C1008">
            <v>0.42509999999999998</v>
          </cell>
          <cell r="D1008">
            <v>0.13370000000000001</v>
          </cell>
          <cell r="E1008">
            <v>0.29149999999999998</v>
          </cell>
          <cell r="F1008">
            <v>0</v>
          </cell>
          <cell r="G1008">
            <v>0</v>
          </cell>
          <cell r="H1008">
            <v>15.9</v>
          </cell>
          <cell r="I1008">
            <v>31.8</v>
          </cell>
          <cell r="J1008">
            <v>53</v>
          </cell>
        </row>
        <row r="1009">
          <cell r="B1009">
            <v>1408</v>
          </cell>
          <cell r="C1009">
            <v>0.3231</v>
          </cell>
          <cell r="D1009">
            <v>0.27660000000000001</v>
          </cell>
          <cell r="E1009">
            <v>4.6600000000000003E-2</v>
          </cell>
          <cell r="F1009">
            <v>0</v>
          </cell>
          <cell r="G1009">
            <v>0</v>
          </cell>
          <cell r="H1009">
            <v>15.9</v>
          </cell>
          <cell r="I1009">
            <v>31.8</v>
          </cell>
          <cell r="J1009">
            <v>53</v>
          </cell>
        </row>
        <row r="1010">
          <cell r="B1010">
            <v>1408</v>
          </cell>
          <cell r="C1010">
            <v>0.97850000000000004</v>
          </cell>
          <cell r="D1010">
            <v>0.64059999999999995</v>
          </cell>
          <cell r="E1010">
            <v>0.33810000000000001</v>
          </cell>
          <cell r="F1010">
            <v>0</v>
          </cell>
          <cell r="G1010">
            <v>0</v>
          </cell>
          <cell r="H1010">
            <v>15.9</v>
          </cell>
          <cell r="I1010">
            <v>31.8</v>
          </cell>
          <cell r="J1010">
            <v>53</v>
          </cell>
        </row>
        <row r="1011">
          <cell r="B1011">
            <v>1408</v>
          </cell>
          <cell r="C1011">
            <v>1.1237999999999999</v>
          </cell>
          <cell r="D1011">
            <v>1.1237999999999999</v>
          </cell>
          <cell r="E1011">
            <v>0</v>
          </cell>
          <cell r="F1011">
            <v>0</v>
          </cell>
          <cell r="G1011">
            <v>0</v>
          </cell>
          <cell r="H1011">
            <v>15.9</v>
          </cell>
          <cell r="I1011">
            <v>31.8</v>
          </cell>
          <cell r="J1011">
            <v>53</v>
          </cell>
        </row>
        <row r="1012">
          <cell r="B1012">
            <v>1408</v>
          </cell>
          <cell r="C1012">
            <v>0.3125</v>
          </cell>
          <cell r="D1012">
            <v>0.3125</v>
          </cell>
          <cell r="E1012">
            <v>0</v>
          </cell>
          <cell r="F1012">
            <v>0</v>
          </cell>
          <cell r="G1012">
            <v>0</v>
          </cell>
          <cell r="H1012">
            <v>15.9</v>
          </cell>
          <cell r="I1012">
            <v>31.8</v>
          </cell>
          <cell r="J1012">
            <v>53</v>
          </cell>
        </row>
        <row r="1013">
          <cell r="B1013">
            <v>1408</v>
          </cell>
          <cell r="C1013">
            <v>3.6916000000000002</v>
          </cell>
          <cell r="D1013">
            <v>3.6916000000000002</v>
          </cell>
          <cell r="E1013">
            <v>0</v>
          </cell>
          <cell r="F1013">
            <v>0</v>
          </cell>
          <cell r="G1013">
            <v>0</v>
          </cell>
          <cell r="H1013">
            <v>15.9</v>
          </cell>
          <cell r="I1013">
            <v>31.8</v>
          </cell>
          <cell r="J1013">
            <v>53</v>
          </cell>
        </row>
        <row r="1014">
          <cell r="B1014">
            <v>1408</v>
          </cell>
          <cell r="C1014">
            <v>5.1279000000000003</v>
          </cell>
          <cell r="D1014">
            <v>5.1279000000000003</v>
          </cell>
          <cell r="E1014">
            <v>0</v>
          </cell>
          <cell r="F1014">
            <v>0</v>
          </cell>
          <cell r="G1014">
            <v>0</v>
          </cell>
          <cell r="H1014">
            <v>15.9</v>
          </cell>
          <cell r="I1014">
            <v>31.8</v>
          </cell>
          <cell r="J1014">
            <v>53</v>
          </cell>
        </row>
        <row r="1015">
          <cell r="B1015">
            <v>1408</v>
          </cell>
          <cell r="C1015">
            <v>0.57640000000000002</v>
          </cell>
          <cell r="D1015">
            <v>0.48820000000000002</v>
          </cell>
          <cell r="E1015">
            <v>0</v>
          </cell>
          <cell r="F1015">
            <v>8.8200000000000001E-2</v>
          </cell>
          <cell r="G1015">
            <v>0</v>
          </cell>
          <cell r="H1015">
            <v>15.9</v>
          </cell>
          <cell r="I1015">
            <v>31.8</v>
          </cell>
          <cell r="J1015">
            <v>53</v>
          </cell>
        </row>
        <row r="1016">
          <cell r="B1016">
            <v>1408</v>
          </cell>
          <cell r="C1016">
            <v>1.3896999999999999</v>
          </cell>
          <cell r="D1016">
            <v>1.3807</v>
          </cell>
          <cell r="E1016">
            <v>0</v>
          </cell>
          <cell r="F1016">
            <v>0</v>
          </cell>
          <cell r="G1016">
            <v>8.9999999999999993E-3</v>
          </cell>
          <cell r="H1016">
            <v>15.9</v>
          </cell>
          <cell r="I1016">
            <v>31.8</v>
          </cell>
          <cell r="J1016">
            <v>53</v>
          </cell>
        </row>
        <row r="1017">
          <cell r="B1017">
            <v>1408</v>
          </cell>
          <cell r="C1017">
            <v>1.5347999999999999</v>
          </cell>
          <cell r="D1017">
            <v>1.5347999999999999</v>
          </cell>
          <cell r="E1017">
            <v>0</v>
          </cell>
          <cell r="F1017">
            <v>0</v>
          </cell>
          <cell r="G1017">
            <v>0</v>
          </cell>
          <cell r="H1017">
            <v>15.9</v>
          </cell>
          <cell r="I1017">
            <v>31.8</v>
          </cell>
          <cell r="J1017">
            <v>53</v>
          </cell>
        </row>
        <row r="1018">
          <cell r="B1018">
            <v>1408</v>
          </cell>
          <cell r="C1018">
            <v>3.5009000000000001</v>
          </cell>
          <cell r="D1018">
            <v>3.4037000000000002</v>
          </cell>
          <cell r="E1018">
            <v>0</v>
          </cell>
          <cell r="F1018">
            <v>8.8200000000000001E-2</v>
          </cell>
          <cell r="G1018">
            <v>8.9999999999999993E-3</v>
          </cell>
          <cell r="I1018">
            <v>31.8</v>
          </cell>
          <cell r="J1018">
            <v>53</v>
          </cell>
        </row>
        <row r="1019">
          <cell r="B1019">
            <v>1408</v>
          </cell>
          <cell r="C1019">
            <v>22.0077</v>
          </cell>
          <cell r="D1019">
            <v>21.401</v>
          </cell>
          <cell r="E1019">
            <v>0.33810000000000001</v>
          </cell>
          <cell r="F1019">
            <v>0.13139999999999999</v>
          </cell>
          <cell r="G1019">
            <v>0.13739999999999999</v>
          </cell>
          <cell r="J1019">
            <v>53</v>
          </cell>
        </row>
        <row r="1021">
          <cell r="B1021" t="str">
            <v>Evolução DEC Conjunto Sapopemba</v>
          </cell>
        </row>
        <row r="1022">
          <cell r="B1022" t="str">
            <v>CONSUM</v>
          </cell>
          <cell r="C1022" t="str">
            <v>TOTAL</v>
          </cell>
          <cell r="D1022" t="str">
            <v>NPROG</v>
          </cell>
          <cell r="E1022" t="str">
            <v>PROG</v>
          </cell>
          <cell r="F1022" t="str">
            <v>SUBT INT</v>
          </cell>
          <cell r="G1022" t="str">
            <v>SUBT EXT</v>
          </cell>
          <cell r="H1022" t="str">
            <v>Padrão Mensal = 3</v>
          </cell>
          <cell r="I1022" t="str">
            <v>Padrão Trimestral = 6</v>
          </cell>
          <cell r="J1022" t="str">
            <v>Padrão Anual = 10</v>
          </cell>
        </row>
        <row r="1023">
          <cell r="B1023">
            <v>98741</v>
          </cell>
          <cell r="C1023">
            <v>0.70340000000000003</v>
          </cell>
          <cell r="D1023">
            <v>0.65900000000000003</v>
          </cell>
          <cell r="E1023">
            <v>4.4400000000000002E-2</v>
          </cell>
          <cell r="F1023">
            <v>0</v>
          </cell>
          <cell r="G1023">
            <v>0</v>
          </cell>
          <cell r="H1023">
            <v>3</v>
          </cell>
          <cell r="I1023">
            <v>6</v>
          </cell>
          <cell r="J1023">
            <v>10</v>
          </cell>
        </row>
        <row r="1024">
          <cell r="B1024">
            <v>98727</v>
          </cell>
          <cell r="C1024">
            <v>0.47249999999999998</v>
          </cell>
          <cell r="D1024">
            <v>0.46210000000000001</v>
          </cell>
          <cell r="E1024">
            <v>1.04E-2</v>
          </cell>
          <cell r="F1024">
            <v>0</v>
          </cell>
          <cell r="G1024">
            <v>0</v>
          </cell>
          <cell r="H1024">
            <v>3</v>
          </cell>
          <cell r="I1024">
            <v>6</v>
          </cell>
          <cell r="J1024">
            <v>10</v>
          </cell>
        </row>
        <row r="1025">
          <cell r="B1025">
            <v>98727</v>
          </cell>
          <cell r="C1025">
            <v>0.45779999999999998</v>
          </cell>
          <cell r="D1025">
            <v>0.39400000000000002</v>
          </cell>
          <cell r="E1025">
            <v>6.3799999999999996E-2</v>
          </cell>
          <cell r="F1025">
            <v>0</v>
          </cell>
          <cell r="G1025">
            <v>0</v>
          </cell>
          <cell r="H1025">
            <v>3</v>
          </cell>
          <cell r="I1025">
            <v>6</v>
          </cell>
          <cell r="J1025">
            <v>10</v>
          </cell>
        </row>
        <row r="1026">
          <cell r="B1026">
            <v>98732</v>
          </cell>
          <cell r="C1026">
            <v>1.6336999999999999</v>
          </cell>
          <cell r="D1026">
            <v>1.5150999999999999</v>
          </cell>
          <cell r="E1026">
            <v>0.1186</v>
          </cell>
          <cell r="F1026">
            <v>0</v>
          </cell>
          <cell r="G1026">
            <v>0</v>
          </cell>
          <cell r="H1026">
            <v>3</v>
          </cell>
          <cell r="I1026">
            <v>6</v>
          </cell>
          <cell r="J1026">
            <v>10</v>
          </cell>
        </row>
        <row r="1027">
          <cell r="B1027">
            <v>98719</v>
          </cell>
          <cell r="C1027">
            <v>0.31990000000000002</v>
          </cell>
          <cell r="D1027">
            <v>0.13719999999999999</v>
          </cell>
          <cell r="E1027">
            <v>0.1308</v>
          </cell>
          <cell r="F1027">
            <v>5.1799999999999999E-2</v>
          </cell>
          <cell r="G1027">
            <v>0</v>
          </cell>
          <cell r="H1027">
            <v>3</v>
          </cell>
          <cell r="I1027">
            <v>6</v>
          </cell>
          <cell r="J1027">
            <v>10</v>
          </cell>
        </row>
        <row r="1028">
          <cell r="B1028">
            <v>98719</v>
          </cell>
          <cell r="C1028">
            <v>0.28939999999999999</v>
          </cell>
          <cell r="D1028">
            <v>0.2172</v>
          </cell>
          <cell r="E1028">
            <v>6.6000000000000003E-2</v>
          </cell>
          <cell r="F1028">
            <v>6.3E-3</v>
          </cell>
          <cell r="G1028">
            <v>0</v>
          </cell>
          <cell r="H1028">
            <v>3</v>
          </cell>
          <cell r="I1028">
            <v>6</v>
          </cell>
          <cell r="J1028">
            <v>10</v>
          </cell>
        </row>
        <row r="1029">
          <cell r="B1029">
            <v>98719</v>
          </cell>
          <cell r="C1029">
            <v>0.58609999999999995</v>
          </cell>
          <cell r="D1029">
            <v>0.43909999999999999</v>
          </cell>
          <cell r="E1029">
            <v>7.2400000000000006E-2</v>
          </cell>
          <cell r="F1029">
            <v>7.4499999999999997E-2</v>
          </cell>
          <cell r="G1029">
            <v>0</v>
          </cell>
          <cell r="H1029">
            <v>3</v>
          </cell>
          <cell r="I1029">
            <v>6</v>
          </cell>
          <cell r="J1029">
            <v>10</v>
          </cell>
        </row>
        <row r="1030">
          <cell r="B1030">
            <v>98719</v>
          </cell>
          <cell r="C1030">
            <v>1.1954</v>
          </cell>
          <cell r="D1030">
            <v>0.79349999999999998</v>
          </cell>
          <cell r="E1030">
            <v>0.26919999999999999</v>
          </cell>
          <cell r="F1030">
            <v>0.1326</v>
          </cell>
          <cell r="G1030">
            <v>0</v>
          </cell>
          <cell r="H1030">
            <v>3</v>
          </cell>
          <cell r="I1030">
            <v>6</v>
          </cell>
          <cell r="J1030">
            <v>10</v>
          </cell>
        </row>
        <row r="1031">
          <cell r="B1031">
            <v>98712</v>
          </cell>
          <cell r="C1031">
            <v>1.0022</v>
          </cell>
          <cell r="D1031">
            <v>0.90629999999999999</v>
          </cell>
          <cell r="E1031">
            <v>9.5899999999999999E-2</v>
          </cell>
          <cell r="F1031">
            <v>0</v>
          </cell>
          <cell r="G1031">
            <v>0</v>
          </cell>
          <cell r="H1031">
            <v>3</v>
          </cell>
          <cell r="I1031">
            <v>6</v>
          </cell>
          <cell r="J1031">
            <v>10</v>
          </cell>
        </row>
        <row r="1032">
          <cell r="B1032">
            <v>98667</v>
          </cell>
          <cell r="C1032">
            <v>0.50770000000000004</v>
          </cell>
          <cell r="D1032">
            <v>0.42909999999999998</v>
          </cell>
          <cell r="E1032">
            <v>7.8600000000000003E-2</v>
          </cell>
          <cell r="F1032">
            <v>0</v>
          </cell>
          <cell r="G1032">
            <v>0</v>
          </cell>
          <cell r="H1032">
            <v>3</v>
          </cell>
          <cell r="I1032">
            <v>6</v>
          </cell>
          <cell r="J1032">
            <v>10</v>
          </cell>
        </row>
        <row r="1033">
          <cell r="B1033">
            <v>98667</v>
          </cell>
          <cell r="C1033">
            <v>0.63090000000000002</v>
          </cell>
          <cell r="D1033">
            <v>0.60170000000000001</v>
          </cell>
          <cell r="E1033">
            <v>2.9100000000000001E-2</v>
          </cell>
          <cell r="F1033">
            <v>0</v>
          </cell>
          <cell r="G1033">
            <v>0</v>
          </cell>
          <cell r="H1033">
            <v>3</v>
          </cell>
          <cell r="I1033">
            <v>6</v>
          </cell>
          <cell r="J1033">
            <v>10</v>
          </cell>
        </row>
        <row r="1034">
          <cell r="B1034">
            <v>98682</v>
          </cell>
          <cell r="C1034">
            <v>2.1408999999999998</v>
          </cell>
          <cell r="D1034">
            <v>1.9372</v>
          </cell>
          <cell r="E1034">
            <v>0.2036</v>
          </cell>
          <cell r="F1034">
            <v>0</v>
          </cell>
          <cell r="G1034">
            <v>0</v>
          </cell>
          <cell r="H1034">
            <v>3</v>
          </cell>
          <cell r="I1034">
            <v>6</v>
          </cell>
          <cell r="J1034">
            <v>10</v>
          </cell>
        </row>
        <row r="1035">
          <cell r="B1035">
            <v>98553</v>
          </cell>
          <cell r="C1035">
            <v>0.4466</v>
          </cell>
          <cell r="D1035">
            <v>0.35680000000000001</v>
          </cell>
          <cell r="E1035">
            <v>3.2399999999999998E-2</v>
          </cell>
          <cell r="F1035">
            <v>5.74E-2</v>
          </cell>
          <cell r="G1035">
            <v>0</v>
          </cell>
          <cell r="H1035">
            <v>3</v>
          </cell>
          <cell r="I1035">
            <v>6</v>
          </cell>
          <cell r="J1035">
            <v>10</v>
          </cell>
        </row>
        <row r="1036">
          <cell r="B1036">
            <v>98547</v>
          </cell>
          <cell r="C1036">
            <v>0.86719999999999997</v>
          </cell>
          <cell r="D1036">
            <v>0.83479999999999999</v>
          </cell>
          <cell r="E1036">
            <v>3.2300000000000002E-2</v>
          </cell>
          <cell r="F1036">
            <v>0</v>
          </cell>
          <cell r="G1036">
            <v>0</v>
          </cell>
          <cell r="H1036">
            <v>3</v>
          </cell>
          <cell r="I1036">
            <v>6</v>
          </cell>
          <cell r="J1036">
            <v>10</v>
          </cell>
        </row>
        <row r="1037">
          <cell r="B1037">
            <v>98634</v>
          </cell>
          <cell r="C1037">
            <v>1.1393</v>
          </cell>
          <cell r="D1037">
            <v>0.92610000000000003</v>
          </cell>
          <cell r="E1037">
            <v>6.1400000000000003E-2</v>
          </cell>
          <cell r="F1037">
            <v>0.15179999999999999</v>
          </cell>
          <cell r="G1037">
            <v>0</v>
          </cell>
          <cell r="H1037">
            <v>3</v>
          </cell>
          <cell r="I1037">
            <v>6</v>
          </cell>
          <cell r="J1037">
            <v>10</v>
          </cell>
        </row>
        <row r="1038">
          <cell r="B1038">
            <v>98578</v>
          </cell>
          <cell r="C1038">
            <v>2.4533999999999998</v>
          </cell>
          <cell r="D1038">
            <v>2.1179000000000001</v>
          </cell>
          <cell r="E1038">
            <v>0.12609999999999999</v>
          </cell>
          <cell r="F1038">
            <v>0.20930000000000001</v>
          </cell>
          <cell r="G1038">
            <v>0</v>
          </cell>
          <cell r="I1038">
            <v>6</v>
          </cell>
          <cell r="J1038">
            <v>10</v>
          </cell>
        </row>
        <row r="1039">
          <cell r="B1039">
            <v>98678</v>
          </cell>
          <cell r="C1039">
            <v>7.4223999999999997</v>
          </cell>
          <cell r="D1039">
            <v>6.3628</v>
          </cell>
          <cell r="E1039">
            <v>0.71760000000000002</v>
          </cell>
          <cell r="F1039">
            <v>0.3417</v>
          </cell>
          <cell r="G1039">
            <v>0</v>
          </cell>
          <cell r="J1039">
            <v>10</v>
          </cell>
        </row>
        <row r="1041">
          <cell r="B1041" t="str">
            <v>Evolução DEC Conjunto Saúde</v>
          </cell>
        </row>
        <row r="1042">
          <cell r="B1042" t="str">
            <v>CONSUM</v>
          </cell>
          <cell r="C1042" t="str">
            <v>TOTAL</v>
          </cell>
          <cell r="D1042" t="str">
            <v>NPROG</v>
          </cell>
          <cell r="E1042" t="str">
            <v>PROG</v>
          </cell>
          <cell r="F1042" t="str">
            <v>SUBT INT</v>
          </cell>
          <cell r="G1042" t="str">
            <v>SUBT EXT</v>
          </cell>
          <cell r="H1042" t="str">
            <v>Padrão Mensal = 2,5</v>
          </cell>
          <cell r="I1042" t="str">
            <v>Padrão Trimestral = 3,6</v>
          </cell>
          <cell r="J1042" t="str">
            <v>Padrão Anual = 6</v>
          </cell>
        </row>
        <row r="1043">
          <cell r="B1043">
            <v>108604</v>
          </cell>
          <cell r="C1043">
            <v>0.52900000000000003</v>
          </cell>
          <cell r="D1043">
            <v>0.50480000000000003</v>
          </cell>
          <cell r="E1043">
            <v>2.4199999999999999E-2</v>
          </cell>
          <cell r="F1043">
            <v>0</v>
          </cell>
          <cell r="G1043">
            <v>0</v>
          </cell>
          <cell r="H1043">
            <v>2.5</v>
          </cell>
          <cell r="I1043">
            <v>3.6</v>
          </cell>
          <cell r="J1043">
            <v>6</v>
          </cell>
        </row>
        <row r="1044">
          <cell r="B1044">
            <v>108465</v>
          </cell>
          <cell r="C1044">
            <v>0.1739</v>
          </cell>
          <cell r="D1044">
            <v>0.15509999999999999</v>
          </cell>
          <cell r="E1044">
            <v>1.8800000000000001E-2</v>
          </cell>
          <cell r="F1044">
            <v>0</v>
          </cell>
          <cell r="G1044">
            <v>0</v>
          </cell>
          <cell r="H1044">
            <v>2.5</v>
          </cell>
          <cell r="I1044">
            <v>3.6</v>
          </cell>
          <cell r="J1044">
            <v>6</v>
          </cell>
        </row>
        <row r="1045">
          <cell r="B1045">
            <v>108619</v>
          </cell>
          <cell r="C1045">
            <v>0.42030000000000001</v>
          </cell>
          <cell r="D1045">
            <v>0.36820000000000003</v>
          </cell>
          <cell r="E1045">
            <v>5.21E-2</v>
          </cell>
          <cell r="F1045">
            <v>0</v>
          </cell>
          <cell r="G1045">
            <v>0</v>
          </cell>
          <cell r="H1045">
            <v>2.5</v>
          </cell>
          <cell r="I1045">
            <v>3.6</v>
          </cell>
          <cell r="J1045">
            <v>6</v>
          </cell>
        </row>
        <row r="1046">
          <cell r="B1046">
            <v>108563</v>
          </cell>
          <cell r="C1046">
            <v>1.1234999999999999</v>
          </cell>
          <cell r="D1046">
            <v>1.0283</v>
          </cell>
          <cell r="E1046">
            <v>9.5100000000000004E-2</v>
          </cell>
          <cell r="F1046">
            <v>0</v>
          </cell>
          <cell r="G1046">
            <v>0</v>
          </cell>
          <cell r="H1046">
            <v>2.5</v>
          </cell>
          <cell r="I1046">
            <v>3.6</v>
          </cell>
          <cell r="J1046">
            <v>6</v>
          </cell>
        </row>
        <row r="1047">
          <cell r="B1047">
            <v>108425</v>
          </cell>
          <cell r="C1047">
            <v>0.1249</v>
          </cell>
          <cell r="D1047">
            <v>4.82E-2</v>
          </cell>
          <cell r="E1047">
            <v>7.6700000000000004E-2</v>
          </cell>
          <cell r="F1047">
            <v>0</v>
          </cell>
          <cell r="G1047">
            <v>0</v>
          </cell>
          <cell r="H1047">
            <v>2.5</v>
          </cell>
          <cell r="I1047">
            <v>3.6</v>
          </cell>
          <cell r="J1047">
            <v>6</v>
          </cell>
        </row>
        <row r="1048">
          <cell r="B1048">
            <v>108425</v>
          </cell>
          <cell r="C1048">
            <v>0.22589999999999999</v>
          </cell>
          <cell r="D1048">
            <v>0.1734</v>
          </cell>
          <cell r="E1048">
            <v>5.2499999999999998E-2</v>
          </cell>
          <cell r="F1048">
            <v>0</v>
          </cell>
          <cell r="G1048">
            <v>0</v>
          </cell>
          <cell r="H1048">
            <v>2.5</v>
          </cell>
          <cell r="I1048">
            <v>3.6</v>
          </cell>
          <cell r="J1048">
            <v>6</v>
          </cell>
        </row>
        <row r="1049">
          <cell r="B1049">
            <v>108425</v>
          </cell>
          <cell r="C1049">
            <v>7.0599999999999996E-2</v>
          </cell>
          <cell r="D1049">
            <v>4.0800000000000003E-2</v>
          </cell>
          <cell r="E1049">
            <v>2.9899999999999999E-2</v>
          </cell>
          <cell r="F1049">
            <v>0</v>
          </cell>
          <cell r="G1049">
            <v>0</v>
          </cell>
          <cell r="H1049">
            <v>2.5</v>
          </cell>
          <cell r="I1049">
            <v>3.6</v>
          </cell>
          <cell r="J1049">
            <v>6</v>
          </cell>
        </row>
        <row r="1050">
          <cell r="B1050">
            <v>108425</v>
          </cell>
          <cell r="C1050">
            <v>0.4214</v>
          </cell>
          <cell r="D1050">
            <v>0.26240000000000002</v>
          </cell>
          <cell r="E1050">
            <v>0.15909999999999999</v>
          </cell>
          <cell r="F1050">
            <v>0</v>
          </cell>
          <cell r="G1050">
            <v>0</v>
          </cell>
          <cell r="H1050">
            <v>2.5</v>
          </cell>
          <cell r="I1050">
            <v>3.6</v>
          </cell>
          <cell r="J1050">
            <v>6</v>
          </cell>
        </row>
        <row r="1051">
          <cell r="B1051">
            <v>108374</v>
          </cell>
          <cell r="C1051">
            <v>0.1484</v>
          </cell>
          <cell r="D1051">
            <v>7.9399999999999998E-2</v>
          </cell>
          <cell r="E1051">
            <v>6.88E-2</v>
          </cell>
          <cell r="F1051">
            <v>2.0000000000000001E-4</v>
          </cell>
          <cell r="G1051">
            <v>0</v>
          </cell>
          <cell r="H1051">
            <v>2.5</v>
          </cell>
          <cell r="I1051">
            <v>3.6</v>
          </cell>
          <cell r="J1051">
            <v>6</v>
          </cell>
        </row>
        <row r="1052">
          <cell r="B1052">
            <v>108374</v>
          </cell>
          <cell r="C1052">
            <v>8.9499999999999996E-2</v>
          </cell>
          <cell r="D1052">
            <v>5.7799999999999997E-2</v>
          </cell>
          <cell r="E1052">
            <v>2.98E-2</v>
          </cell>
          <cell r="F1052">
            <v>1.9E-3</v>
          </cell>
          <cell r="G1052">
            <v>0</v>
          </cell>
          <cell r="H1052">
            <v>2.5</v>
          </cell>
          <cell r="I1052">
            <v>3.6</v>
          </cell>
          <cell r="J1052">
            <v>6</v>
          </cell>
        </row>
        <row r="1053">
          <cell r="B1053">
            <v>108374</v>
          </cell>
          <cell r="C1053">
            <v>0.46660000000000001</v>
          </cell>
          <cell r="D1053">
            <v>0.43049999999999999</v>
          </cell>
          <cell r="E1053">
            <v>3.61E-2</v>
          </cell>
          <cell r="F1053">
            <v>0</v>
          </cell>
          <cell r="G1053">
            <v>0</v>
          </cell>
          <cell r="H1053">
            <v>2.5</v>
          </cell>
          <cell r="I1053">
            <v>3.6</v>
          </cell>
          <cell r="J1053">
            <v>6</v>
          </cell>
        </row>
        <row r="1054">
          <cell r="B1054">
            <v>108374</v>
          </cell>
          <cell r="C1054">
            <v>0.70450000000000002</v>
          </cell>
          <cell r="D1054">
            <v>0.56769999999999998</v>
          </cell>
          <cell r="E1054">
            <v>0.13469999999999999</v>
          </cell>
          <cell r="F1054">
            <v>2.0999999999999999E-3</v>
          </cell>
          <cell r="G1054">
            <v>0</v>
          </cell>
          <cell r="H1054">
            <v>2.5</v>
          </cell>
          <cell r="I1054">
            <v>3.6</v>
          </cell>
          <cell r="J1054">
            <v>6</v>
          </cell>
        </row>
        <row r="1055">
          <cell r="B1055">
            <v>108374</v>
          </cell>
          <cell r="C1055">
            <v>0.19120000000000001</v>
          </cell>
          <cell r="D1055">
            <v>9.1200000000000003E-2</v>
          </cell>
          <cell r="E1055">
            <v>0.1</v>
          </cell>
          <cell r="F1055">
            <v>0</v>
          </cell>
          <cell r="G1055">
            <v>0</v>
          </cell>
          <cell r="H1055">
            <v>2.5</v>
          </cell>
          <cell r="I1055">
            <v>3.6</v>
          </cell>
          <cell r="J1055">
            <v>6</v>
          </cell>
        </row>
        <row r="1056">
          <cell r="B1056">
            <v>108374</v>
          </cell>
          <cell r="C1056">
            <v>0.33150000000000002</v>
          </cell>
          <cell r="D1056">
            <v>0.30180000000000001</v>
          </cell>
          <cell r="E1056">
            <v>2.3099999999999999E-2</v>
          </cell>
          <cell r="F1056">
            <v>6.4999999999999997E-3</v>
          </cell>
          <cell r="G1056">
            <v>0</v>
          </cell>
          <cell r="H1056">
            <v>2.5</v>
          </cell>
          <cell r="I1056">
            <v>3.6</v>
          </cell>
          <cell r="J1056">
            <v>6</v>
          </cell>
        </row>
        <row r="1057">
          <cell r="B1057">
            <v>108374</v>
          </cell>
          <cell r="C1057">
            <v>0.1507</v>
          </cell>
          <cell r="D1057">
            <v>0.1414</v>
          </cell>
          <cell r="E1057">
            <v>9.2999999999999992E-3</v>
          </cell>
          <cell r="F1057">
            <v>0</v>
          </cell>
          <cell r="G1057">
            <v>0</v>
          </cell>
          <cell r="H1057">
            <v>2.5</v>
          </cell>
          <cell r="I1057">
            <v>3.6</v>
          </cell>
          <cell r="J1057">
            <v>6</v>
          </cell>
        </row>
        <row r="1058">
          <cell r="B1058">
            <v>108374</v>
          </cell>
          <cell r="C1058">
            <v>0.6734</v>
          </cell>
          <cell r="D1058">
            <v>0.53439999999999999</v>
          </cell>
          <cell r="E1058">
            <v>0.13239999999999999</v>
          </cell>
          <cell r="F1058">
            <v>6.4999999999999997E-3</v>
          </cell>
          <cell r="G1058">
            <v>0</v>
          </cell>
          <cell r="I1058">
            <v>3.6</v>
          </cell>
          <cell r="J1058">
            <v>6</v>
          </cell>
        </row>
        <row r="1059">
          <cell r="B1059">
            <v>108434</v>
          </cell>
          <cell r="C1059">
            <v>2.9232999999999998</v>
          </cell>
          <cell r="D1059">
            <v>2.3934000000000002</v>
          </cell>
          <cell r="E1059">
            <v>0.52129999999999999</v>
          </cell>
          <cell r="F1059">
            <v>8.6E-3</v>
          </cell>
          <cell r="G1059">
            <v>0</v>
          </cell>
          <cell r="J1059">
            <v>6</v>
          </cell>
        </row>
        <row r="1061">
          <cell r="B1061" t="str">
            <v>Evolução DEC Conjunto Taboão da Serra</v>
          </cell>
        </row>
        <row r="1062">
          <cell r="B1062" t="str">
            <v>CONSUM</v>
          </cell>
          <cell r="C1062" t="str">
            <v>TOTAL</v>
          </cell>
          <cell r="D1062" t="str">
            <v>NPROG</v>
          </cell>
          <cell r="E1062" t="str">
            <v>PROG</v>
          </cell>
          <cell r="F1062" t="str">
            <v>SUBT INT</v>
          </cell>
          <cell r="G1062" t="str">
            <v>SUBT EXT</v>
          </cell>
          <cell r="H1062" t="str">
            <v>Padrão Mensal = 5,7</v>
          </cell>
          <cell r="I1062" t="str">
            <v>Padrão Trimestral = 11,4</v>
          </cell>
          <cell r="J1062" t="str">
            <v>Padrão Anual = 19</v>
          </cell>
        </row>
        <row r="1063">
          <cell r="B1063">
            <v>66239</v>
          </cell>
          <cell r="C1063">
            <v>0.53969999999999996</v>
          </cell>
          <cell r="D1063">
            <v>0.53059999999999996</v>
          </cell>
          <cell r="E1063">
            <v>9.1000000000000004E-3</v>
          </cell>
          <cell r="F1063">
            <v>0</v>
          </cell>
          <cell r="G1063">
            <v>0</v>
          </cell>
          <cell r="H1063">
            <v>5.7</v>
          </cell>
          <cell r="I1063">
            <v>11.4</v>
          </cell>
          <cell r="J1063">
            <v>19</v>
          </cell>
        </row>
        <row r="1064">
          <cell r="B1064">
            <v>66237</v>
          </cell>
          <cell r="C1064">
            <v>0.34329999999999999</v>
          </cell>
          <cell r="D1064">
            <v>0.3392</v>
          </cell>
          <cell r="E1064">
            <v>4.1999999999999997E-3</v>
          </cell>
          <cell r="F1064">
            <v>0</v>
          </cell>
          <cell r="G1064">
            <v>0</v>
          </cell>
          <cell r="H1064">
            <v>5.7</v>
          </cell>
          <cell r="I1064">
            <v>11.4</v>
          </cell>
          <cell r="J1064">
            <v>19</v>
          </cell>
        </row>
        <row r="1065">
          <cell r="B1065">
            <v>66242</v>
          </cell>
          <cell r="C1065">
            <v>0.4637</v>
          </cell>
          <cell r="D1065">
            <v>0.45629999999999998</v>
          </cell>
          <cell r="E1065">
            <v>7.4000000000000003E-3</v>
          </cell>
          <cell r="F1065">
            <v>0</v>
          </cell>
          <cell r="G1065">
            <v>0</v>
          </cell>
          <cell r="H1065">
            <v>5.7</v>
          </cell>
          <cell r="I1065">
            <v>11.4</v>
          </cell>
          <cell r="J1065">
            <v>19</v>
          </cell>
        </row>
        <row r="1066">
          <cell r="B1066">
            <v>66239</v>
          </cell>
          <cell r="C1066">
            <v>1.3467</v>
          </cell>
          <cell r="D1066">
            <v>1.3261000000000001</v>
          </cell>
          <cell r="E1066">
            <v>2.07E-2</v>
          </cell>
          <cell r="F1066">
            <v>0</v>
          </cell>
          <cell r="G1066">
            <v>0</v>
          </cell>
          <cell r="H1066">
            <v>5.7</v>
          </cell>
          <cell r="I1066">
            <v>11.4</v>
          </cell>
          <cell r="J1066">
            <v>19</v>
          </cell>
        </row>
        <row r="1067">
          <cell r="B1067">
            <v>66242</v>
          </cell>
          <cell r="C1067">
            <v>0.25700000000000001</v>
          </cell>
          <cell r="D1067">
            <v>0.25700000000000001</v>
          </cell>
          <cell r="E1067">
            <v>0</v>
          </cell>
          <cell r="F1067">
            <v>0</v>
          </cell>
          <cell r="G1067">
            <v>0</v>
          </cell>
          <cell r="H1067">
            <v>5.7</v>
          </cell>
          <cell r="I1067">
            <v>11.4</v>
          </cell>
          <cell r="J1067">
            <v>19</v>
          </cell>
        </row>
        <row r="1068">
          <cell r="B1068">
            <v>66242</v>
          </cell>
          <cell r="C1068">
            <v>0.83279999999999998</v>
          </cell>
          <cell r="D1068">
            <v>0.47739999999999999</v>
          </cell>
          <cell r="E1068">
            <v>4.8800000000000003E-2</v>
          </cell>
          <cell r="F1068">
            <v>0.30659999999999998</v>
          </cell>
          <cell r="G1068">
            <v>0</v>
          </cell>
          <cell r="H1068">
            <v>5.7</v>
          </cell>
          <cell r="I1068">
            <v>11.4</v>
          </cell>
          <cell r="J1068">
            <v>19</v>
          </cell>
        </row>
        <row r="1069">
          <cell r="B1069">
            <v>66242</v>
          </cell>
          <cell r="C1069">
            <v>0.24310000000000001</v>
          </cell>
          <cell r="D1069">
            <v>0.2384</v>
          </cell>
          <cell r="E1069">
            <v>4.7000000000000002E-3</v>
          </cell>
          <cell r="F1069">
            <v>0</v>
          </cell>
          <cell r="G1069">
            <v>0</v>
          </cell>
          <cell r="H1069">
            <v>5.7</v>
          </cell>
          <cell r="I1069">
            <v>11.4</v>
          </cell>
          <cell r="J1069">
            <v>19</v>
          </cell>
        </row>
        <row r="1070">
          <cell r="B1070">
            <v>66242</v>
          </cell>
          <cell r="C1070">
            <v>1.3329</v>
          </cell>
          <cell r="D1070">
            <v>0.9728</v>
          </cell>
          <cell r="E1070">
            <v>5.3499999999999999E-2</v>
          </cell>
          <cell r="F1070">
            <v>0.30659999999999998</v>
          </cell>
          <cell r="G1070">
            <v>0</v>
          </cell>
          <cell r="H1070">
            <v>5.7</v>
          </cell>
          <cell r="I1070">
            <v>11.4</v>
          </cell>
          <cell r="J1070">
            <v>19</v>
          </cell>
        </row>
        <row r="1071">
          <cell r="B1071">
            <v>66242</v>
          </cell>
          <cell r="C1071">
            <v>0.71740000000000004</v>
          </cell>
          <cell r="D1071">
            <v>0.70579999999999998</v>
          </cell>
          <cell r="E1071">
            <v>1.1599999999999999E-2</v>
          </cell>
          <cell r="F1071">
            <v>0</v>
          </cell>
          <cell r="G1071">
            <v>0</v>
          </cell>
          <cell r="H1071">
            <v>5.7</v>
          </cell>
          <cell r="I1071">
            <v>11.4</v>
          </cell>
          <cell r="J1071">
            <v>19</v>
          </cell>
        </row>
        <row r="1072">
          <cell r="B1072">
            <v>66237</v>
          </cell>
          <cell r="C1072">
            <v>0.152</v>
          </cell>
          <cell r="D1072">
            <v>0.14949999999999999</v>
          </cell>
          <cell r="E1072">
            <v>2.5000000000000001E-3</v>
          </cell>
          <cell r="F1072">
            <v>0</v>
          </cell>
          <cell r="G1072">
            <v>0</v>
          </cell>
          <cell r="H1072">
            <v>5.7</v>
          </cell>
          <cell r="I1072">
            <v>11.4</v>
          </cell>
          <cell r="J1072">
            <v>19</v>
          </cell>
        </row>
        <row r="1073">
          <cell r="B1073">
            <v>66250</v>
          </cell>
          <cell r="C1073">
            <v>0.4219</v>
          </cell>
          <cell r="D1073">
            <v>0.37619999999999998</v>
          </cell>
          <cell r="E1073">
            <v>4.5600000000000002E-2</v>
          </cell>
          <cell r="F1073">
            <v>0</v>
          </cell>
          <cell r="G1073">
            <v>0</v>
          </cell>
          <cell r="H1073">
            <v>5.7</v>
          </cell>
          <cell r="I1073">
            <v>11.4</v>
          </cell>
          <cell r="J1073">
            <v>19</v>
          </cell>
        </row>
        <row r="1074">
          <cell r="B1074">
            <v>66243</v>
          </cell>
          <cell r="C1074">
            <v>1.2912999999999999</v>
          </cell>
          <cell r="D1074">
            <v>1.2315</v>
          </cell>
          <cell r="E1074">
            <v>5.9700000000000003E-2</v>
          </cell>
          <cell r="F1074">
            <v>0</v>
          </cell>
          <cell r="G1074">
            <v>0</v>
          </cell>
          <cell r="H1074">
            <v>5.7</v>
          </cell>
          <cell r="I1074">
            <v>11.4</v>
          </cell>
          <cell r="J1074">
            <v>19</v>
          </cell>
        </row>
        <row r="1075">
          <cell r="B1075">
            <v>66194</v>
          </cell>
          <cell r="C1075">
            <v>0.37140000000000001</v>
          </cell>
          <cell r="D1075">
            <v>0.30769999999999997</v>
          </cell>
          <cell r="E1075">
            <v>6.3700000000000007E-2</v>
          </cell>
          <cell r="F1075">
            <v>0</v>
          </cell>
          <cell r="G1075">
            <v>0</v>
          </cell>
          <cell r="H1075">
            <v>5.7</v>
          </cell>
          <cell r="I1075">
            <v>11.4</v>
          </cell>
          <cell r="J1075">
            <v>19</v>
          </cell>
        </row>
        <row r="1076">
          <cell r="B1076">
            <v>66180</v>
          </cell>
          <cell r="C1076">
            <v>1.1912</v>
          </cell>
          <cell r="D1076">
            <v>1.1733</v>
          </cell>
          <cell r="E1076">
            <v>1.78E-2</v>
          </cell>
          <cell r="F1076">
            <v>0</v>
          </cell>
          <cell r="G1076">
            <v>0</v>
          </cell>
          <cell r="H1076">
            <v>5.7</v>
          </cell>
          <cell r="I1076">
            <v>11.4</v>
          </cell>
          <cell r="J1076">
            <v>19</v>
          </cell>
        </row>
        <row r="1077">
          <cell r="B1077">
            <v>66182</v>
          </cell>
          <cell r="C1077">
            <v>0.90239999999999998</v>
          </cell>
          <cell r="D1077">
            <v>0.89290000000000003</v>
          </cell>
          <cell r="E1077">
            <v>9.4999999999999998E-3</v>
          </cell>
          <cell r="F1077">
            <v>0</v>
          </cell>
          <cell r="G1077">
            <v>0</v>
          </cell>
          <cell r="H1077">
            <v>5.7</v>
          </cell>
          <cell r="I1077">
            <v>11.4</v>
          </cell>
          <cell r="J1077">
            <v>19</v>
          </cell>
        </row>
        <row r="1078">
          <cell r="B1078">
            <v>66185</v>
          </cell>
          <cell r="C1078">
            <v>2.4649000000000001</v>
          </cell>
          <cell r="D1078">
            <v>2.3738000000000001</v>
          </cell>
          <cell r="E1078">
            <v>9.0999999999999998E-2</v>
          </cell>
          <cell r="F1078">
            <v>0</v>
          </cell>
          <cell r="G1078">
            <v>0</v>
          </cell>
          <cell r="I1078">
            <v>11.4</v>
          </cell>
          <cell r="J1078">
            <v>19</v>
          </cell>
        </row>
        <row r="1079">
          <cell r="B1079">
            <v>66227</v>
          </cell>
          <cell r="C1079">
            <v>6.4351000000000003</v>
          </cell>
          <cell r="D1079">
            <v>5.9035000000000002</v>
          </cell>
          <cell r="E1079">
            <v>0.22489999999999999</v>
          </cell>
          <cell r="F1079">
            <v>0.30669999999999997</v>
          </cell>
          <cell r="G1079">
            <v>0</v>
          </cell>
          <cell r="J1079">
            <v>19</v>
          </cell>
        </row>
        <row r="1081">
          <cell r="B1081" t="str">
            <v>Evolução DEC Conjunto Tatuapé</v>
          </cell>
        </row>
        <row r="1082">
          <cell r="B1082" t="str">
            <v>CONSUM</v>
          </cell>
          <cell r="C1082" t="str">
            <v>TOTAL</v>
          </cell>
          <cell r="D1082" t="str">
            <v>NPROG</v>
          </cell>
          <cell r="E1082" t="str">
            <v>PROG</v>
          </cell>
          <cell r="F1082" t="str">
            <v>SUBT INT</v>
          </cell>
          <cell r="G1082" t="str">
            <v>SUBT EXT</v>
          </cell>
          <cell r="H1082" t="str">
            <v>Padrão Mensal = 3</v>
          </cell>
          <cell r="I1082" t="str">
            <v>Padrão Trimestral = 6</v>
          </cell>
          <cell r="J1082" t="str">
            <v>Padrão Anual = 10</v>
          </cell>
        </row>
        <row r="1083">
          <cell r="B1083">
            <v>49083</v>
          </cell>
          <cell r="C1083">
            <v>0.1661</v>
          </cell>
          <cell r="D1083">
            <v>0.14199999999999999</v>
          </cell>
          <cell r="E1083">
            <v>2.41E-2</v>
          </cell>
          <cell r="F1083">
            <v>0</v>
          </cell>
          <cell r="G1083">
            <v>0</v>
          </cell>
          <cell r="H1083">
            <v>3</v>
          </cell>
          <cell r="I1083">
            <v>6</v>
          </cell>
          <cell r="J1083">
            <v>10</v>
          </cell>
        </row>
        <row r="1084">
          <cell r="B1084">
            <v>49037</v>
          </cell>
          <cell r="C1084">
            <v>0.19939999999999999</v>
          </cell>
          <cell r="D1084">
            <v>0.16919999999999999</v>
          </cell>
          <cell r="E1084">
            <v>3.0300000000000001E-2</v>
          </cell>
          <cell r="F1084">
            <v>0</v>
          </cell>
          <cell r="G1084">
            <v>0</v>
          </cell>
          <cell r="H1084">
            <v>3</v>
          </cell>
          <cell r="I1084">
            <v>6</v>
          </cell>
          <cell r="J1084">
            <v>10</v>
          </cell>
        </row>
        <row r="1085">
          <cell r="B1085">
            <v>49039</v>
          </cell>
          <cell r="C1085">
            <v>0.3674</v>
          </cell>
          <cell r="D1085">
            <v>0.3246</v>
          </cell>
          <cell r="E1085">
            <v>4.2799999999999998E-2</v>
          </cell>
          <cell r="F1085">
            <v>0</v>
          </cell>
          <cell r="G1085">
            <v>0</v>
          </cell>
          <cell r="H1085">
            <v>3</v>
          </cell>
          <cell r="I1085">
            <v>6</v>
          </cell>
          <cell r="J1085">
            <v>10</v>
          </cell>
        </row>
        <row r="1086">
          <cell r="B1086">
            <v>49053</v>
          </cell>
          <cell r="C1086">
            <v>0.73280000000000001</v>
          </cell>
          <cell r="D1086">
            <v>0.63570000000000004</v>
          </cell>
          <cell r="E1086">
            <v>9.7199999999999995E-2</v>
          </cell>
          <cell r="F1086">
            <v>0</v>
          </cell>
          <cell r="G1086">
            <v>0</v>
          </cell>
          <cell r="H1086">
            <v>3</v>
          </cell>
          <cell r="I1086">
            <v>6</v>
          </cell>
          <cell r="J1086">
            <v>10</v>
          </cell>
        </row>
        <row r="1087">
          <cell r="B1087">
            <v>49031</v>
          </cell>
          <cell r="C1087">
            <v>7.5700000000000003E-2</v>
          </cell>
          <cell r="D1087">
            <v>5.2499999999999998E-2</v>
          </cell>
          <cell r="E1087">
            <v>2.3199999999999998E-2</v>
          </cell>
          <cell r="F1087">
            <v>0</v>
          </cell>
          <cell r="G1087">
            <v>0</v>
          </cell>
          <cell r="H1087">
            <v>3</v>
          </cell>
          <cell r="I1087">
            <v>6</v>
          </cell>
          <cell r="J1087">
            <v>10</v>
          </cell>
        </row>
        <row r="1088">
          <cell r="B1088">
            <v>49031</v>
          </cell>
          <cell r="C1088">
            <v>0.15740000000000001</v>
          </cell>
          <cell r="D1088">
            <v>0.1177</v>
          </cell>
          <cell r="E1088">
            <v>3.9699999999999999E-2</v>
          </cell>
          <cell r="F1088">
            <v>0</v>
          </cell>
          <cell r="G1088">
            <v>0</v>
          </cell>
          <cell r="H1088">
            <v>3</v>
          </cell>
          <cell r="I1088">
            <v>6</v>
          </cell>
          <cell r="J1088">
            <v>10</v>
          </cell>
        </row>
        <row r="1089">
          <cell r="B1089">
            <v>49031</v>
          </cell>
          <cell r="C1089">
            <v>7.0699999999999999E-2</v>
          </cell>
          <cell r="D1089">
            <v>1.41E-2</v>
          </cell>
          <cell r="E1089">
            <v>8.8999999999999999E-3</v>
          </cell>
          <cell r="F1089">
            <v>4.7699999999999999E-2</v>
          </cell>
          <cell r="G1089">
            <v>0</v>
          </cell>
          <cell r="H1089">
            <v>3</v>
          </cell>
          <cell r="I1089">
            <v>6</v>
          </cell>
          <cell r="J1089">
            <v>10</v>
          </cell>
        </row>
        <row r="1090">
          <cell r="B1090">
            <v>49031</v>
          </cell>
          <cell r="C1090">
            <v>0.30380000000000001</v>
          </cell>
          <cell r="D1090">
            <v>0.18429999999999999</v>
          </cell>
          <cell r="E1090">
            <v>7.1800000000000003E-2</v>
          </cell>
          <cell r="F1090">
            <v>4.7699999999999999E-2</v>
          </cell>
          <cell r="G1090">
            <v>0</v>
          </cell>
          <cell r="H1090">
            <v>3</v>
          </cell>
          <cell r="I1090">
            <v>6</v>
          </cell>
          <cell r="J1090">
            <v>10</v>
          </cell>
        </row>
        <row r="1091">
          <cell r="B1091">
            <v>49031</v>
          </cell>
          <cell r="C1091">
            <v>0.16669999999999999</v>
          </cell>
          <cell r="D1091">
            <v>7.2099999999999997E-2</v>
          </cell>
          <cell r="E1091">
            <v>9.4600000000000004E-2</v>
          </cell>
          <cell r="F1091">
            <v>0</v>
          </cell>
          <cell r="G1091">
            <v>0</v>
          </cell>
          <cell r="H1091">
            <v>3</v>
          </cell>
          <cell r="I1091">
            <v>6</v>
          </cell>
          <cell r="J1091">
            <v>10</v>
          </cell>
        </row>
        <row r="1092">
          <cell r="B1092">
            <v>49029</v>
          </cell>
          <cell r="C1092">
            <v>0.1497</v>
          </cell>
          <cell r="D1092">
            <v>0.13819999999999999</v>
          </cell>
          <cell r="E1092">
            <v>1.15E-2</v>
          </cell>
          <cell r="F1092">
            <v>0</v>
          </cell>
          <cell r="G1092">
            <v>0</v>
          </cell>
          <cell r="H1092">
            <v>3</v>
          </cell>
          <cell r="I1092">
            <v>6</v>
          </cell>
          <cell r="J1092">
            <v>10</v>
          </cell>
        </row>
        <row r="1093">
          <cell r="B1093">
            <v>49022</v>
          </cell>
          <cell r="C1093">
            <v>9.01E-2</v>
          </cell>
          <cell r="D1093">
            <v>8.2100000000000006E-2</v>
          </cell>
          <cell r="E1093">
            <v>8.0999999999999996E-3</v>
          </cell>
          <cell r="F1093">
            <v>0</v>
          </cell>
          <cell r="G1093">
            <v>0</v>
          </cell>
          <cell r="H1093">
            <v>3</v>
          </cell>
          <cell r="I1093">
            <v>6</v>
          </cell>
          <cell r="J1093">
            <v>10</v>
          </cell>
        </row>
        <row r="1094">
          <cell r="B1094">
            <v>49027</v>
          </cell>
          <cell r="C1094">
            <v>0.40649999999999997</v>
          </cell>
          <cell r="D1094">
            <v>0.29239999999999999</v>
          </cell>
          <cell r="E1094">
            <v>0.1142</v>
          </cell>
          <cell r="F1094">
            <v>0</v>
          </cell>
          <cell r="G1094">
            <v>0</v>
          </cell>
          <cell r="H1094">
            <v>3</v>
          </cell>
          <cell r="I1094">
            <v>6</v>
          </cell>
          <cell r="J1094">
            <v>10</v>
          </cell>
        </row>
        <row r="1095">
          <cell r="B1095">
            <v>48901</v>
          </cell>
          <cell r="C1095">
            <v>6.6199999999999995E-2</v>
          </cell>
          <cell r="D1095">
            <v>5.04E-2</v>
          </cell>
          <cell r="E1095">
            <v>1.5800000000000002E-2</v>
          </cell>
          <cell r="F1095">
            <v>0</v>
          </cell>
          <cell r="G1095">
            <v>0</v>
          </cell>
          <cell r="H1095">
            <v>3</v>
          </cell>
          <cell r="I1095">
            <v>6</v>
          </cell>
          <cell r="J1095">
            <v>10</v>
          </cell>
        </row>
        <row r="1096">
          <cell r="B1096">
            <v>49079</v>
          </cell>
          <cell r="C1096">
            <v>0.1842</v>
          </cell>
          <cell r="D1096">
            <v>5.1200000000000002E-2</v>
          </cell>
          <cell r="E1096">
            <v>0.13289999999999999</v>
          </cell>
          <cell r="F1096">
            <v>0</v>
          </cell>
          <cell r="G1096">
            <v>0</v>
          </cell>
          <cell r="H1096">
            <v>3</v>
          </cell>
          <cell r="I1096">
            <v>6</v>
          </cell>
          <cell r="J1096">
            <v>10</v>
          </cell>
        </row>
        <row r="1097">
          <cell r="B1097">
            <v>49023</v>
          </cell>
          <cell r="C1097">
            <v>0.34770000000000001</v>
          </cell>
          <cell r="D1097">
            <v>0.31630000000000003</v>
          </cell>
          <cell r="E1097">
            <v>3.15E-2</v>
          </cell>
          <cell r="F1097">
            <v>0</v>
          </cell>
          <cell r="G1097">
            <v>0</v>
          </cell>
          <cell r="H1097">
            <v>3</v>
          </cell>
          <cell r="I1097">
            <v>6</v>
          </cell>
          <cell r="J1097">
            <v>10</v>
          </cell>
        </row>
        <row r="1098">
          <cell r="B1098">
            <v>49001</v>
          </cell>
          <cell r="C1098">
            <v>0.59840000000000004</v>
          </cell>
          <cell r="D1098">
            <v>0.41799999999999998</v>
          </cell>
          <cell r="E1098">
            <v>0.1804</v>
          </cell>
          <cell r="F1098">
            <v>0</v>
          </cell>
          <cell r="G1098">
            <v>0</v>
          </cell>
          <cell r="I1098">
            <v>6</v>
          </cell>
          <cell r="J1098">
            <v>10</v>
          </cell>
        </row>
        <row r="1099">
          <cell r="B1099">
            <v>49028</v>
          </cell>
          <cell r="C1099">
            <v>2.0415999999999999</v>
          </cell>
          <cell r="D1099">
            <v>1.5306</v>
          </cell>
          <cell r="E1099">
            <v>0.46350000000000002</v>
          </cell>
          <cell r="F1099">
            <v>4.7699999999999999E-2</v>
          </cell>
          <cell r="G1099">
            <v>0</v>
          </cell>
          <cell r="J1099">
            <v>10</v>
          </cell>
        </row>
        <row r="1101">
          <cell r="B1101" t="str">
            <v>Evolução DEC Conjunto Tucuruvi</v>
          </cell>
        </row>
        <row r="1102">
          <cell r="B1102" t="str">
            <v>CONSUM</v>
          </cell>
          <cell r="C1102" t="str">
            <v>TOTAL</v>
          </cell>
          <cell r="D1102" t="str">
            <v>NPROG</v>
          </cell>
          <cell r="E1102" t="str">
            <v>PROG</v>
          </cell>
          <cell r="F1102" t="str">
            <v>SUBT INT</v>
          </cell>
          <cell r="G1102" t="str">
            <v>SUBT EXT</v>
          </cell>
          <cell r="H1102" t="str">
            <v>Padrão Mensal = 3</v>
          </cell>
          <cell r="I1102" t="str">
            <v>Padrão Trimestral = 6</v>
          </cell>
          <cell r="J1102" t="str">
            <v>Padrão Anual = 10</v>
          </cell>
        </row>
        <row r="1103">
          <cell r="B1103">
            <v>203504</v>
          </cell>
          <cell r="C1103">
            <v>0.83450000000000002</v>
          </cell>
          <cell r="D1103">
            <v>0.47039999999999998</v>
          </cell>
          <cell r="E1103">
            <v>0.18459999999999999</v>
          </cell>
          <cell r="F1103">
            <v>0.17949999999999999</v>
          </cell>
          <cell r="G1103">
            <v>0</v>
          </cell>
          <cell r="H1103">
            <v>3</v>
          </cell>
          <cell r="I1103">
            <v>6</v>
          </cell>
          <cell r="J1103">
            <v>10</v>
          </cell>
        </row>
        <row r="1104">
          <cell r="B1104">
            <v>203500</v>
          </cell>
          <cell r="C1104">
            <v>0.51739999999999997</v>
          </cell>
          <cell r="D1104">
            <v>0.41060000000000002</v>
          </cell>
          <cell r="E1104">
            <v>0.10680000000000001</v>
          </cell>
          <cell r="F1104">
            <v>0</v>
          </cell>
          <cell r="G1104">
            <v>0</v>
          </cell>
          <cell r="H1104">
            <v>3</v>
          </cell>
          <cell r="I1104">
            <v>6</v>
          </cell>
          <cell r="J1104">
            <v>10</v>
          </cell>
        </row>
        <row r="1105">
          <cell r="B1105">
            <v>203506</v>
          </cell>
          <cell r="C1105">
            <v>0.67649999999999999</v>
          </cell>
          <cell r="D1105">
            <v>0.39589999999999997</v>
          </cell>
          <cell r="E1105">
            <v>8.6999999999999994E-2</v>
          </cell>
          <cell r="F1105">
            <v>0.18590000000000001</v>
          </cell>
          <cell r="G1105">
            <v>7.7000000000000002E-3</v>
          </cell>
          <cell r="H1105">
            <v>3</v>
          </cell>
          <cell r="I1105">
            <v>6</v>
          </cell>
          <cell r="J1105">
            <v>10</v>
          </cell>
        </row>
        <row r="1106">
          <cell r="B1106">
            <v>203503</v>
          </cell>
          <cell r="C1106">
            <v>2.0284</v>
          </cell>
          <cell r="D1106">
            <v>1.2768999999999999</v>
          </cell>
          <cell r="E1106">
            <v>0.37840000000000001</v>
          </cell>
          <cell r="F1106">
            <v>0.3654</v>
          </cell>
          <cell r="G1106">
            <v>7.7000000000000002E-3</v>
          </cell>
          <cell r="H1106">
            <v>3</v>
          </cell>
          <cell r="I1106">
            <v>6</v>
          </cell>
          <cell r="J1106">
            <v>10</v>
          </cell>
        </row>
        <row r="1107">
          <cell r="B1107">
            <v>203476</v>
          </cell>
          <cell r="C1107">
            <v>0.1017</v>
          </cell>
          <cell r="D1107">
            <v>6.6299999999999998E-2</v>
          </cell>
          <cell r="E1107">
            <v>3.5400000000000001E-2</v>
          </cell>
          <cell r="F1107">
            <v>0</v>
          </cell>
          <cell r="G1107">
            <v>0</v>
          </cell>
          <cell r="H1107">
            <v>3</v>
          </cell>
          <cell r="I1107">
            <v>6</v>
          </cell>
          <cell r="J1107">
            <v>10</v>
          </cell>
        </row>
        <row r="1108">
          <cell r="B1108">
            <v>203476</v>
          </cell>
          <cell r="C1108">
            <v>0.2122</v>
          </cell>
          <cell r="D1108">
            <v>0.16109999999999999</v>
          </cell>
          <cell r="E1108">
            <v>5.11E-2</v>
          </cell>
          <cell r="F1108">
            <v>0</v>
          </cell>
          <cell r="G1108">
            <v>0</v>
          </cell>
          <cell r="H1108">
            <v>3</v>
          </cell>
          <cell r="I1108">
            <v>6</v>
          </cell>
          <cell r="J1108">
            <v>10</v>
          </cell>
        </row>
        <row r="1109">
          <cell r="B1109">
            <v>202992</v>
          </cell>
          <cell r="C1109">
            <v>0.23649999999999999</v>
          </cell>
          <cell r="D1109">
            <v>0.20080000000000001</v>
          </cell>
          <cell r="E1109">
            <v>3.5700000000000003E-2</v>
          </cell>
          <cell r="F1109">
            <v>0</v>
          </cell>
          <cell r="G1109">
            <v>0</v>
          </cell>
          <cell r="H1109">
            <v>3</v>
          </cell>
          <cell r="I1109">
            <v>6</v>
          </cell>
          <cell r="J1109">
            <v>10</v>
          </cell>
        </row>
        <row r="1110">
          <cell r="B1110">
            <v>203315</v>
          </cell>
          <cell r="C1110">
            <v>0.55030000000000001</v>
          </cell>
          <cell r="D1110">
            <v>0.42809999999999998</v>
          </cell>
          <cell r="E1110">
            <v>0.1222</v>
          </cell>
          <cell r="F1110">
            <v>0</v>
          </cell>
          <cell r="G1110">
            <v>0</v>
          </cell>
          <cell r="H1110">
            <v>3</v>
          </cell>
          <cell r="I1110">
            <v>6</v>
          </cell>
          <cell r="J1110">
            <v>10</v>
          </cell>
        </row>
        <row r="1111">
          <cell r="B1111">
            <v>202940</v>
          </cell>
          <cell r="C1111">
            <v>1.0852999999999999</v>
          </cell>
          <cell r="D1111">
            <v>0.58289999999999997</v>
          </cell>
          <cell r="E1111">
            <v>9.9000000000000008E-3</v>
          </cell>
          <cell r="F1111">
            <v>0.49249999999999999</v>
          </cell>
          <cell r="G1111">
            <v>0</v>
          </cell>
          <cell r="H1111">
            <v>3</v>
          </cell>
          <cell r="I1111">
            <v>6</v>
          </cell>
          <cell r="J1111">
            <v>10</v>
          </cell>
        </row>
        <row r="1112">
          <cell r="B1112">
            <v>203127</v>
          </cell>
          <cell r="C1112">
            <v>0.27789999999999998</v>
          </cell>
          <cell r="D1112">
            <v>0.25850000000000001</v>
          </cell>
          <cell r="E1112">
            <v>1.9400000000000001E-2</v>
          </cell>
          <cell r="F1112">
            <v>0</v>
          </cell>
          <cell r="G1112">
            <v>0</v>
          </cell>
          <cell r="H1112">
            <v>3</v>
          </cell>
          <cell r="I1112">
            <v>6</v>
          </cell>
          <cell r="J1112">
            <v>10</v>
          </cell>
        </row>
        <row r="1113">
          <cell r="B1113">
            <v>203229</v>
          </cell>
          <cell r="C1113">
            <v>0.30049999999999999</v>
          </cell>
          <cell r="D1113">
            <v>0.27139999999999997</v>
          </cell>
          <cell r="E1113">
            <v>2.6200000000000001E-2</v>
          </cell>
          <cell r="F1113">
            <v>5.9999999999999995E-4</v>
          </cell>
          <cell r="G1113">
            <v>2.3E-3</v>
          </cell>
          <cell r="H1113">
            <v>3</v>
          </cell>
          <cell r="I1113">
            <v>6</v>
          </cell>
          <cell r="J1113">
            <v>10</v>
          </cell>
        </row>
        <row r="1114">
          <cell r="B1114">
            <v>203099</v>
          </cell>
          <cell r="C1114">
            <v>1.6631</v>
          </cell>
          <cell r="D1114">
            <v>1.1126</v>
          </cell>
          <cell r="E1114">
            <v>5.5500000000000001E-2</v>
          </cell>
          <cell r="F1114">
            <v>0.49270000000000003</v>
          </cell>
          <cell r="G1114">
            <v>2.3E-3</v>
          </cell>
          <cell r="H1114">
            <v>3</v>
          </cell>
          <cell r="I1114">
            <v>6</v>
          </cell>
          <cell r="J1114">
            <v>10</v>
          </cell>
        </row>
        <row r="1115">
          <cell r="B1115">
            <v>203072</v>
          </cell>
          <cell r="C1115">
            <v>0.1847</v>
          </cell>
          <cell r="D1115">
            <v>0.16750000000000001</v>
          </cell>
          <cell r="E1115">
            <v>1.72E-2</v>
          </cell>
          <cell r="F1115">
            <v>0</v>
          </cell>
          <cell r="G1115">
            <v>0</v>
          </cell>
          <cell r="H1115">
            <v>3</v>
          </cell>
          <cell r="I1115">
            <v>6</v>
          </cell>
          <cell r="J1115">
            <v>10</v>
          </cell>
        </row>
        <row r="1116">
          <cell r="B1116">
            <v>203121</v>
          </cell>
          <cell r="C1116">
            <v>0.57189999999999996</v>
          </cell>
          <cell r="D1116">
            <v>0.52729999999999999</v>
          </cell>
          <cell r="E1116">
            <v>3.9800000000000002E-2</v>
          </cell>
          <cell r="F1116">
            <v>0</v>
          </cell>
          <cell r="G1116">
            <v>4.7000000000000002E-3</v>
          </cell>
          <cell r="H1116">
            <v>3</v>
          </cell>
          <cell r="I1116">
            <v>6</v>
          </cell>
          <cell r="J1116">
            <v>10</v>
          </cell>
        </row>
        <row r="1117">
          <cell r="B1117">
            <v>202944</v>
          </cell>
          <cell r="C1117">
            <v>0.41689999999999999</v>
          </cell>
          <cell r="D1117">
            <v>0.39610000000000001</v>
          </cell>
          <cell r="E1117">
            <v>2.0799999999999999E-2</v>
          </cell>
          <cell r="F1117">
            <v>0</v>
          </cell>
          <cell r="G1117">
            <v>0</v>
          </cell>
          <cell r="H1117">
            <v>3</v>
          </cell>
          <cell r="I1117">
            <v>6</v>
          </cell>
          <cell r="J1117">
            <v>10</v>
          </cell>
        </row>
        <row r="1118">
          <cell r="B1118">
            <v>203046</v>
          </cell>
          <cell r="C1118">
            <v>1.1735</v>
          </cell>
          <cell r="D1118">
            <v>1.0909</v>
          </cell>
          <cell r="E1118">
            <v>7.7799999999999994E-2</v>
          </cell>
          <cell r="F1118">
            <v>0</v>
          </cell>
          <cell r="G1118">
            <v>4.7000000000000002E-3</v>
          </cell>
          <cell r="I1118">
            <v>6</v>
          </cell>
          <cell r="J1118">
            <v>10</v>
          </cell>
        </row>
        <row r="1119">
          <cell r="B1119">
            <v>203241</v>
          </cell>
          <cell r="C1119">
            <v>5.4157999999999999</v>
          </cell>
          <cell r="D1119">
            <v>3.9083999999999999</v>
          </cell>
          <cell r="E1119">
            <v>0.63429999999999997</v>
          </cell>
          <cell r="F1119">
            <v>0.85819999999999996</v>
          </cell>
          <cell r="G1119">
            <v>1.47E-2</v>
          </cell>
          <cell r="J1119">
            <v>10</v>
          </cell>
        </row>
        <row r="1121">
          <cell r="B1121" t="str">
            <v>Evolução DEC Conjunto Vila Mariana</v>
          </cell>
        </row>
        <row r="1122">
          <cell r="B1122" t="str">
            <v>CONSUM</v>
          </cell>
          <cell r="C1122" t="str">
            <v>TOTAL</v>
          </cell>
          <cell r="D1122" t="str">
            <v>NPROG</v>
          </cell>
          <cell r="E1122" t="str">
            <v>PROG</v>
          </cell>
          <cell r="F1122" t="str">
            <v>SUBT INT</v>
          </cell>
          <cell r="G1122" t="str">
            <v>SUBT EXT</v>
          </cell>
          <cell r="H1122" t="str">
            <v>Padrão Mensal = 2,5</v>
          </cell>
          <cell r="I1122" t="str">
            <v>Padrão Trimestral = 4,8</v>
          </cell>
          <cell r="J1122" t="str">
            <v>Padrão Anual = 8</v>
          </cell>
        </row>
        <row r="1123">
          <cell r="B1123">
            <v>83777</v>
          </cell>
          <cell r="C1123">
            <v>0.87409999999999999</v>
          </cell>
          <cell r="D1123">
            <v>0.51619999999999999</v>
          </cell>
          <cell r="E1123">
            <v>0.3579</v>
          </cell>
          <cell r="F1123">
            <v>0</v>
          </cell>
          <cell r="G1123">
            <v>0</v>
          </cell>
          <cell r="H1123">
            <v>2.5</v>
          </cell>
          <cell r="I1123">
            <v>4.8</v>
          </cell>
          <cell r="J1123">
            <v>8</v>
          </cell>
        </row>
        <row r="1124">
          <cell r="B1124">
            <v>83693</v>
          </cell>
          <cell r="C1124">
            <v>0.36899999999999999</v>
          </cell>
          <cell r="D1124">
            <v>0.33119999999999999</v>
          </cell>
          <cell r="E1124">
            <v>3.78E-2</v>
          </cell>
          <cell r="F1124">
            <v>0</v>
          </cell>
          <cell r="G1124">
            <v>0</v>
          </cell>
          <cell r="H1124">
            <v>2.5</v>
          </cell>
          <cell r="I1124">
            <v>4.8</v>
          </cell>
          <cell r="J1124">
            <v>8</v>
          </cell>
        </row>
        <row r="1125">
          <cell r="B1125">
            <v>83699</v>
          </cell>
          <cell r="C1125">
            <v>0.74650000000000005</v>
          </cell>
          <cell r="D1125">
            <v>0.54600000000000004</v>
          </cell>
          <cell r="E1125">
            <v>0.2006</v>
          </cell>
          <cell r="F1125">
            <v>0</v>
          </cell>
          <cell r="G1125">
            <v>0</v>
          </cell>
          <cell r="H1125">
            <v>2.5</v>
          </cell>
          <cell r="I1125">
            <v>4.8</v>
          </cell>
          <cell r="J1125">
            <v>8</v>
          </cell>
        </row>
        <row r="1126">
          <cell r="B1126">
            <v>83723</v>
          </cell>
          <cell r="C1126">
            <v>1.9898</v>
          </cell>
          <cell r="D1126">
            <v>1.3935</v>
          </cell>
          <cell r="E1126">
            <v>0.59650000000000003</v>
          </cell>
          <cell r="F1126">
            <v>0</v>
          </cell>
          <cell r="G1126">
            <v>0</v>
          </cell>
          <cell r="H1126">
            <v>2.5</v>
          </cell>
          <cell r="I1126">
            <v>4.8</v>
          </cell>
          <cell r="J1126">
            <v>8</v>
          </cell>
        </row>
        <row r="1127">
          <cell r="B1127">
            <v>83699</v>
          </cell>
          <cell r="C1127">
            <v>0.12379999999999999</v>
          </cell>
          <cell r="D1127">
            <v>8.9899999999999994E-2</v>
          </cell>
          <cell r="E1127">
            <v>3.39E-2</v>
          </cell>
          <cell r="F1127">
            <v>0</v>
          </cell>
          <cell r="G1127">
            <v>0</v>
          </cell>
          <cell r="H1127">
            <v>2.5</v>
          </cell>
          <cell r="I1127">
            <v>4.8</v>
          </cell>
          <cell r="J1127">
            <v>8</v>
          </cell>
        </row>
        <row r="1128">
          <cell r="B1128">
            <v>83699</v>
          </cell>
          <cell r="C1128">
            <v>0.32090000000000002</v>
          </cell>
          <cell r="D1128">
            <v>8.3900000000000002E-2</v>
          </cell>
          <cell r="E1128">
            <v>0.23269999999999999</v>
          </cell>
          <cell r="F1128">
            <v>4.1999999999999997E-3</v>
          </cell>
          <cell r="G1128">
            <v>0</v>
          </cell>
          <cell r="H1128">
            <v>2.5</v>
          </cell>
          <cell r="I1128">
            <v>4.8</v>
          </cell>
          <cell r="J1128">
            <v>8</v>
          </cell>
        </row>
        <row r="1129">
          <cell r="B1129">
            <v>83699</v>
          </cell>
          <cell r="C1129">
            <v>0.1225</v>
          </cell>
          <cell r="D1129">
            <v>1.78E-2</v>
          </cell>
          <cell r="E1129">
            <v>0.1047</v>
          </cell>
          <cell r="F1129">
            <v>0</v>
          </cell>
          <cell r="G1129">
            <v>0</v>
          </cell>
          <cell r="H1129">
            <v>2.5</v>
          </cell>
          <cell r="I1129">
            <v>4.8</v>
          </cell>
          <cell r="J1129">
            <v>8</v>
          </cell>
        </row>
        <row r="1130">
          <cell r="B1130">
            <v>83699</v>
          </cell>
          <cell r="C1130">
            <v>0.56720000000000004</v>
          </cell>
          <cell r="D1130">
            <v>0.19159999999999999</v>
          </cell>
          <cell r="E1130">
            <v>0.37130000000000002</v>
          </cell>
          <cell r="F1130">
            <v>4.1999999999999997E-3</v>
          </cell>
          <cell r="G1130">
            <v>0</v>
          </cell>
          <cell r="H1130">
            <v>2.5</v>
          </cell>
          <cell r="I1130">
            <v>4.8</v>
          </cell>
          <cell r="J1130">
            <v>8</v>
          </cell>
        </row>
        <row r="1131">
          <cell r="B1131">
            <v>83699</v>
          </cell>
          <cell r="C1131">
            <v>0.1802</v>
          </cell>
          <cell r="D1131">
            <v>3.8699999999999998E-2</v>
          </cell>
          <cell r="E1131">
            <v>0.13780000000000001</v>
          </cell>
          <cell r="F1131">
            <v>3.7000000000000002E-3</v>
          </cell>
          <cell r="G1131">
            <v>0</v>
          </cell>
          <cell r="H1131">
            <v>2.5</v>
          </cell>
          <cell r="I1131">
            <v>4.8</v>
          </cell>
          <cell r="J1131">
            <v>8</v>
          </cell>
        </row>
        <row r="1132">
          <cell r="B1132">
            <v>83699</v>
          </cell>
          <cell r="C1132">
            <v>0.22059999999999999</v>
          </cell>
          <cell r="D1132">
            <v>0.12280000000000001</v>
          </cell>
          <cell r="E1132">
            <v>9.7799999999999998E-2</v>
          </cell>
          <cell r="F1132">
            <v>0</v>
          </cell>
          <cell r="G1132">
            <v>0</v>
          </cell>
          <cell r="H1132">
            <v>2.5</v>
          </cell>
          <cell r="I1132">
            <v>4.8</v>
          </cell>
          <cell r="J1132">
            <v>8</v>
          </cell>
        </row>
        <row r="1133">
          <cell r="B1133">
            <v>83699</v>
          </cell>
          <cell r="C1133">
            <v>0.29409999999999997</v>
          </cell>
          <cell r="D1133">
            <v>0.16500000000000001</v>
          </cell>
          <cell r="E1133">
            <v>0.12909999999999999</v>
          </cell>
          <cell r="F1133">
            <v>0</v>
          </cell>
          <cell r="G1133">
            <v>0</v>
          </cell>
          <cell r="H1133">
            <v>2.5</v>
          </cell>
          <cell r="I1133">
            <v>4.8</v>
          </cell>
          <cell r="J1133">
            <v>8</v>
          </cell>
        </row>
        <row r="1134">
          <cell r="B1134">
            <v>83699</v>
          </cell>
          <cell r="C1134">
            <v>0.69489999999999996</v>
          </cell>
          <cell r="D1134">
            <v>0.32650000000000001</v>
          </cell>
          <cell r="E1134">
            <v>0.36470000000000002</v>
          </cell>
          <cell r="F1134">
            <v>3.7000000000000002E-3</v>
          </cell>
          <cell r="G1134">
            <v>0</v>
          </cell>
          <cell r="H1134">
            <v>2.5</v>
          </cell>
          <cell r="I1134">
            <v>4.8</v>
          </cell>
          <cell r="J1134">
            <v>8</v>
          </cell>
        </row>
        <row r="1135">
          <cell r="B1135">
            <v>83699</v>
          </cell>
          <cell r="C1135">
            <v>0.15640000000000001</v>
          </cell>
          <cell r="D1135">
            <v>0.1401</v>
          </cell>
          <cell r="E1135">
            <v>1.6299999999999999E-2</v>
          </cell>
          <cell r="F1135">
            <v>0</v>
          </cell>
          <cell r="G1135">
            <v>0</v>
          </cell>
          <cell r="H1135">
            <v>2.5</v>
          </cell>
          <cell r="I1135">
            <v>4.8</v>
          </cell>
          <cell r="J1135">
            <v>8</v>
          </cell>
        </row>
        <row r="1136">
          <cell r="B1136">
            <v>83699</v>
          </cell>
          <cell r="C1136">
            <v>0.61170000000000002</v>
          </cell>
          <cell r="D1136">
            <v>0.47510000000000002</v>
          </cell>
          <cell r="E1136">
            <v>0.1234</v>
          </cell>
          <cell r="F1136">
            <v>1.32E-2</v>
          </cell>
          <cell r="G1136">
            <v>0</v>
          </cell>
          <cell r="H1136">
            <v>2.5</v>
          </cell>
          <cell r="I1136">
            <v>4.8</v>
          </cell>
          <cell r="J1136">
            <v>8</v>
          </cell>
        </row>
        <row r="1137">
          <cell r="B1137">
            <v>83699</v>
          </cell>
          <cell r="C1137">
            <v>0.2646</v>
          </cell>
          <cell r="D1137">
            <v>0.25040000000000001</v>
          </cell>
          <cell r="E1137">
            <v>1.43E-2</v>
          </cell>
          <cell r="F1137">
            <v>0</v>
          </cell>
          <cell r="G1137">
            <v>0</v>
          </cell>
          <cell r="H1137">
            <v>2.5</v>
          </cell>
          <cell r="I1137">
            <v>4.8</v>
          </cell>
          <cell r="J1137">
            <v>8</v>
          </cell>
        </row>
        <row r="1138">
          <cell r="B1138">
            <v>83699</v>
          </cell>
          <cell r="C1138">
            <v>1.0327</v>
          </cell>
          <cell r="D1138">
            <v>0.86560000000000004</v>
          </cell>
          <cell r="E1138">
            <v>0.154</v>
          </cell>
          <cell r="F1138">
            <v>1.32E-2</v>
          </cell>
          <cell r="G1138">
            <v>0</v>
          </cell>
          <cell r="I1138">
            <v>4.8</v>
          </cell>
          <cell r="J1138">
            <v>8</v>
          </cell>
        </row>
        <row r="1139">
          <cell r="B1139">
            <v>83705</v>
          </cell>
          <cell r="C1139">
            <v>4.2849000000000004</v>
          </cell>
          <cell r="D1139">
            <v>2.7774000000000001</v>
          </cell>
          <cell r="E1139">
            <v>1.4864999999999999</v>
          </cell>
          <cell r="F1139">
            <v>2.1100000000000001E-2</v>
          </cell>
          <cell r="G1139">
            <v>0</v>
          </cell>
          <cell r="J1139">
            <v>8</v>
          </cell>
        </row>
        <row r="1141">
          <cell r="B1141" t="str">
            <v>Evolução DEC Conjunto Vila Matilde</v>
          </cell>
        </row>
        <row r="1142">
          <cell r="B1142" t="str">
            <v>CONSUM</v>
          </cell>
          <cell r="C1142" t="str">
            <v>TOTAL</v>
          </cell>
          <cell r="D1142" t="str">
            <v>NPROG</v>
          </cell>
          <cell r="E1142" t="str">
            <v>PROG</v>
          </cell>
          <cell r="F1142" t="str">
            <v>SUBT INT</v>
          </cell>
          <cell r="G1142" t="str">
            <v>SUBT EXT</v>
          </cell>
          <cell r="H1142" t="str">
            <v>Padrão Mensal = 2,7</v>
          </cell>
          <cell r="I1142" t="str">
            <v>Padrão Trimestral = 5,4</v>
          </cell>
          <cell r="J1142" t="str">
            <v>Padrão Anual = 9</v>
          </cell>
        </row>
        <row r="1143">
          <cell r="B1143">
            <v>89404</v>
          </cell>
          <cell r="C1143">
            <v>0.41649999999999998</v>
          </cell>
          <cell r="D1143">
            <v>0.36630000000000001</v>
          </cell>
          <cell r="E1143">
            <v>5.0200000000000002E-2</v>
          </cell>
          <cell r="F1143">
            <v>0</v>
          </cell>
          <cell r="G1143">
            <v>0</v>
          </cell>
          <cell r="H1143">
            <v>2.7</v>
          </cell>
          <cell r="I1143">
            <v>5.4</v>
          </cell>
          <cell r="J1143">
            <v>9</v>
          </cell>
        </row>
        <row r="1144">
          <cell r="B1144">
            <v>89322</v>
          </cell>
          <cell r="C1144">
            <v>1.0984</v>
          </cell>
          <cell r="D1144">
            <v>1.0934999999999999</v>
          </cell>
          <cell r="E1144">
            <v>4.7999999999999996E-3</v>
          </cell>
          <cell r="F1144">
            <v>0</v>
          </cell>
          <cell r="G1144">
            <v>0</v>
          </cell>
          <cell r="H1144">
            <v>2.7</v>
          </cell>
          <cell r="I1144">
            <v>5.4</v>
          </cell>
          <cell r="J1144">
            <v>9</v>
          </cell>
        </row>
        <row r="1145">
          <cell r="B1145">
            <v>89322</v>
          </cell>
          <cell r="C1145">
            <v>0.43109999999999998</v>
          </cell>
          <cell r="D1145">
            <v>0.39129999999999998</v>
          </cell>
          <cell r="E1145">
            <v>3.9800000000000002E-2</v>
          </cell>
          <cell r="F1145">
            <v>0</v>
          </cell>
          <cell r="G1145">
            <v>0</v>
          </cell>
          <cell r="H1145">
            <v>2.7</v>
          </cell>
          <cell r="I1145">
            <v>5.4</v>
          </cell>
          <cell r="J1145">
            <v>9</v>
          </cell>
        </row>
        <row r="1146">
          <cell r="B1146">
            <v>89349</v>
          </cell>
          <cell r="C1146">
            <v>1.9458</v>
          </cell>
          <cell r="D1146">
            <v>1.8509</v>
          </cell>
          <cell r="E1146">
            <v>9.4799999999999995E-2</v>
          </cell>
          <cell r="F1146">
            <v>0</v>
          </cell>
          <cell r="G1146">
            <v>0</v>
          </cell>
          <cell r="H1146">
            <v>2.7</v>
          </cell>
          <cell r="I1146">
            <v>5.4</v>
          </cell>
          <cell r="J1146">
            <v>9</v>
          </cell>
        </row>
        <row r="1147">
          <cell r="B1147">
            <v>89311</v>
          </cell>
          <cell r="C1147">
            <v>0.25690000000000002</v>
          </cell>
          <cell r="D1147">
            <v>0.22459999999999999</v>
          </cell>
          <cell r="E1147">
            <v>3.2300000000000002E-2</v>
          </cell>
          <cell r="F1147">
            <v>0</v>
          </cell>
          <cell r="G1147">
            <v>0</v>
          </cell>
          <cell r="H1147">
            <v>2.7</v>
          </cell>
          <cell r="I1147">
            <v>5.4</v>
          </cell>
          <cell r="J1147">
            <v>9</v>
          </cell>
        </row>
        <row r="1148">
          <cell r="B1148">
            <v>89311</v>
          </cell>
          <cell r="C1148">
            <v>0.39229999999999998</v>
          </cell>
          <cell r="D1148">
            <v>0.30880000000000002</v>
          </cell>
          <cell r="E1148">
            <v>4.2200000000000001E-2</v>
          </cell>
          <cell r="F1148">
            <v>4.1300000000000003E-2</v>
          </cell>
          <cell r="G1148">
            <v>0</v>
          </cell>
          <cell r="H1148">
            <v>2.7</v>
          </cell>
          <cell r="I1148">
            <v>5.4</v>
          </cell>
          <cell r="J1148">
            <v>9</v>
          </cell>
        </row>
        <row r="1149">
          <cell r="B1149">
            <v>89311</v>
          </cell>
          <cell r="C1149">
            <v>0.28199999999999997</v>
          </cell>
          <cell r="D1149">
            <v>0.20080000000000001</v>
          </cell>
          <cell r="E1149">
            <v>8.1199999999999994E-2</v>
          </cell>
          <cell r="F1149">
            <v>0</v>
          </cell>
          <cell r="G1149">
            <v>0</v>
          </cell>
          <cell r="H1149">
            <v>2.7</v>
          </cell>
          <cell r="I1149">
            <v>5.4</v>
          </cell>
          <cell r="J1149">
            <v>9</v>
          </cell>
        </row>
        <row r="1150">
          <cell r="B1150">
            <v>89311</v>
          </cell>
          <cell r="C1150">
            <v>0.93120000000000003</v>
          </cell>
          <cell r="D1150">
            <v>0.73419999999999996</v>
          </cell>
          <cell r="E1150">
            <v>0.15570000000000001</v>
          </cell>
          <cell r="F1150">
            <v>4.1300000000000003E-2</v>
          </cell>
          <cell r="G1150">
            <v>0</v>
          </cell>
          <cell r="H1150">
            <v>2.7</v>
          </cell>
          <cell r="I1150">
            <v>5.4</v>
          </cell>
          <cell r="J1150">
            <v>9</v>
          </cell>
        </row>
        <row r="1151">
          <cell r="B1151">
            <v>89311</v>
          </cell>
          <cell r="C1151">
            <v>0.33710000000000001</v>
          </cell>
          <cell r="D1151">
            <v>0.3221</v>
          </cell>
          <cell r="E1151">
            <v>1.4999999999999999E-2</v>
          </cell>
          <cell r="F1151">
            <v>0</v>
          </cell>
          <cell r="G1151">
            <v>0</v>
          </cell>
          <cell r="H1151">
            <v>2.7</v>
          </cell>
          <cell r="I1151">
            <v>5.4</v>
          </cell>
          <cell r="J1151">
            <v>9</v>
          </cell>
        </row>
        <row r="1152">
          <cell r="B1152">
            <v>89293</v>
          </cell>
          <cell r="C1152">
            <v>0.31990000000000002</v>
          </cell>
          <cell r="D1152">
            <v>0.25440000000000002</v>
          </cell>
          <cell r="E1152">
            <v>6.5500000000000003E-2</v>
          </cell>
          <cell r="F1152">
            <v>0</v>
          </cell>
          <cell r="G1152">
            <v>0</v>
          </cell>
          <cell r="H1152">
            <v>2.7</v>
          </cell>
          <cell r="I1152">
            <v>5.4</v>
          </cell>
          <cell r="J1152">
            <v>9</v>
          </cell>
        </row>
        <row r="1153">
          <cell r="B1153">
            <v>89288</v>
          </cell>
          <cell r="C1153">
            <v>0.49259999999999998</v>
          </cell>
          <cell r="D1153">
            <v>0.42380000000000001</v>
          </cell>
          <cell r="E1153">
            <v>6.8900000000000003E-2</v>
          </cell>
          <cell r="F1153">
            <v>0</v>
          </cell>
          <cell r="G1153">
            <v>0</v>
          </cell>
          <cell r="H1153">
            <v>2.7</v>
          </cell>
          <cell r="I1153">
            <v>5.4</v>
          </cell>
          <cell r="J1153">
            <v>9</v>
          </cell>
        </row>
        <row r="1154">
          <cell r="B1154">
            <v>89297</v>
          </cell>
          <cell r="C1154">
            <v>1.1496</v>
          </cell>
          <cell r="D1154">
            <v>1.0003</v>
          </cell>
          <cell r="E1154">
            <v>0.14940000000000001</v>
          </cell>
          <cell r="F1154">
            <v>0</v>
          </cell>
          <cell r="G1154">
            <v>0</v>
          </cell>
          <cell r="H1154">
            <v>2.7</v>
          </cell>
          <cell r="I1154">
            <v>5.4</v>
          </cell>
          <cell r="J1154">
            <v>9</v>
          </cell>
        </row>
        <row r="1155">
          <cell r="B1155">
            <v>89266</v>
          </cell>
          <cell r="C1155">
            <v>0.30359999999999998</v>
          </cell>
          <cell r="D1155">
            <v>0.22090000000000001</v>
          </cell>
          <cell r="E1155">
            <v>8.2799999999999999E-2</v>
          </cell>
          <cell r="F1155">
            <v>0</v>
          </cell>
          <cell r="G1155">
            <v>0</v>
          </cell>
          <cell r="H1155">
            <v>2.7</v>
          </cell>
          <cell r="I1155">
            <v>5.4</v>
          </cell>
          <cell r="J1155">
            <v>9</v>
          </cell>
        </row>
        <row r="1156">
          <cell r="B1156">
            <v>89272</v>
          </cell>
          <cell r="C1156">
            <v>0.18729999999999999</v>
          </cell>
          <cell r="D1156">
            <v>0.1517</v>
          </cell>
          <cell r="E1156">
            <v>3.56E-2</v>
          </cell>
          <cell r="F1156">
            <v>0</v>
          </cell>
          <cell r="G1156">
            <v>0</v>
          </cell>
          <cell r="H1156">
            <v>2.7</v>
          </cell>
          <cell r="I1156">
            <v>5.4</v>
          </cell>
          <cell r="J1156">
            <v>9</v>
          </cell>
        </row>
        <row r="1157">
          <cell r="B1157">
            <v>89275</v>
          </cell>
          <cell r="C1157">
            <v>0.64800000000000002</v>
          </cell>
          <cell r="D1157">
            <v>0.57520000000000004</v>
          </cell>
          <cell r="E1157">
            <v>6.2600000000000003E-2</v>
          </cell>
          <cell r="F1157">
            <v>1.0200000000000001E-2</v>
          </cell>
          <cell r="G1157">
            <v>0</v>
          </cell>
          <cell r="H1157">
            <v>2.7</v>
          </cell>
          <cell r="I1157">
            <v>5.4</v>
          </cell>
          <cell r="J1157">
            <v>9</v>
          </cell>
        </row>
        <row r="1158">
          <cell r="B1158">
            <v>89271</v>
          </cell>
          <cell r="C1158">
            <v>1.1389</v>
          </cell>
          <cell r="D1158">
            <v>0.94779999999999998</v>
          </cell>
          <cell r="E1158">
            <v>0.18099999999999999</v>
          </cell>
          <cell r="F1158">
            <v>1.0200000000000001E-2</v>
          </cell>
          <cell r="G1158">
            <v>0</v>
          </cell>
          <cell r="I1158">
            <v>5.4</v>
          </cell>
          <cell r="J1158">
            <v>9</v>
          </cell>
        </row>
        <row r="1159">
          <cell r="B1159">
            <v>89307</v>
          </cell>
          <cell r="C1159">
            <v>5.1658999999999997</v>
          </cell>
          <cell r="D1159">
            <v>4.5335999999999999</v>
          </cell>
          <cell r="E1159">
            <v>0.58089999999999997</v>
          </cell>
          <cell r="F1159">
            <v>5.1499999999999997E-2</v>
          </cell>
          <cell r="G1159">
            <v>0</v>
          </cell>
          <cell r="J1159">
            <v>9</v>
          </cell>
        </row>
        <row r="1161">
          <cell r="B1161" t="str">
            <v>Evolução DEC Conjunto Vila Prudente</v>
          </cell>
        </row>
        <row r="1162">
          <cell r="B1162" t="str">
            <v>CONSUM</v>
          </cell>
          <cell r="C1162" t="str">
            <v>TOTAL</v>
          </cell>
          <cell r="D1162" t="str">
            <v>NPROG</v>
          </cell>
          <cell r="E1162" t="str">
            <v>PROG</v>
          </cell>
          <cell r="F1162" t="str">
            <v>SUBT INT</v>
          </cell>
          <cell r="G1162" t="str">
            <v>SUBT EXT</v>
          </cell>
          <cell r="H1162" t="str">
            <v>Padrão Mensal = 2,5</v>
          </cell>
          <cell r="I1162" t="str">
            <v>Padrão Trimestral = 4,2</v>
          </cell>
          <cell r="J1162" t="str">
            <v>Padrão Anual = 7</v>
          </cell>
        </row>
        <row r="1163">
          <cell r="B1163">
            <v>126527</v>
          </cell>
          <cell r="C1163">
            <v>0.4269</v>
          </cell>
          <cell r="D1163">
            <v>0.38640000000000002</v>
          </cell>
          <cell r="E1163">
            <v>4.0500000000000001E-2</v>
          </cell>
          <cell r="F1163">
            <v>0</v>
          </cell>
          <cell r="G1163">
            <v>0</v>
          </cell>
          <cell r="H1163">
            <v>2.5</v>
          </cell>
          <cell r="I1163">
            <v>4.2</v>
          </cell>
          <cell r="J1163">
            <v>7</v>
          </cell>
        </row>
        <row r="1164">
          <cell r="B1164">
            <v>126521</v>
          </cell>
          <cell r="C1164">
            <v>0.33110000000000001</v>
          </cell>
          <cell r="D1164">
            <v>0.32250000000000001</v>
          </cell>
          <cell r="E1164">
            <v>8.6E-3</v>
          </cell>
          <cell r="F1164">
            <v>0</v>
          </cell>
          <cell r="G1164">
            <v>0</v>
          </cell>
          <cell r="H1164">
            <v>2.5</v>
          </cell>
          <cell r="I1164">
            <v>4.2</v>
          </cell>
          <cell r="J1164">
            <v>7</v>
          </cell>
        </row>
        <row r="1165">
          <cell r="B1165">
            <v>126520</v>
          </cell>
          <cell r="C1165">
            <v>0.2555</v>
          </cell>
          <cell r="D1165">
            <v>0.22500000000000001</v>
          </cell>
          <cell r="E1165">
            <v>3.0499999999999999E-2</v>
          </cell>
          <cell r="F1165">
            <v>0</v>
          </cell>
          <cell r="G1165">
            <v>0</v>
          </cell>
          <cell r="H1165">
            <v>2.5</v>
          </cell>
          <cell r="I1165">
            <v>4.2</v>
          </cell>
          <cell r="J1165">
            <v>7</v>
          </cell>
        </row>
        <row r="1166">
          <cell r="B1166">
            <v>126523</v>
          </cell>
          <cell r="C1166">
            <v>1.0135000000000001</v>
          </cell>
          <cell r="D1166">
            <v>0.93389999999999995</v>
          </cell>
          <cell r="E1166">
            <v>7.9600000000000004E-2</v>
          </cell>
          <cell r="F1166">
            <v>0</v>
          </cell>
          <cell r="G1166">
            <v>0</v>
          </cell>
          <cell r="H1166">
            <v>2.5</v>
          </cell>
          <cell r="I1166">
            <v>4.2</v>
          </cell>
          <cell r="J1166">
            <v>7</v>
          </cell>
        </row>
        <row r="1167">
          <cell r="B1167">
            <v>126502</v>
          </cell>
          <cell r="C1167">
            <v>0.28910000000000002</v>
          </cell>
          <cell r="D1167">
            <v>0.1991</v>
          </cell>
          <cell r="E1167">
            <v>8.7499999999999994E-2</v>
          </cell>
          <cell r="F1167">
            <v>2.5000000000000001E-3</v>
          </cell>
          <cell r="G1167">
            <v>0</v>
          </cell>
          <cell r="H1167">
            <v>2.5</v>
          </cell>
          <cell r="I1167">
            <v>4.2</v>
          </cell>
          <cell r="J1167">
            <v>7</v>
          </cell>
        </row>
        <row r="1168">
          <cell r="B1168">
            <v>126502</v>
          </cell>
          <cell r="C1168">
            <v>0.2283</v>
          </cell>
          <cell r="D1168">
            <v>0.18679999999999999</v>
          </cell>
          <cell r="E1168">
            <v>4.1399999999999999E-2</v>
          </cell>
          <cell r="F1168">
            <v>0</v>
          </cell>
          <cell r="G1168">
            <v>0</v>
          </cell>
          <cell r="H1168">
            <v>2.5</v>
          </cell>
          <cell r="I1168">
            <v>4.2</v>
          </cell>
          <cell r="J1168">
            <v>7</v>
          </cell>
        </row>
        <row r="1169">
          <cell r="B1169">
            <v>126502</v>
          </cell>
          <cell r="C1169">
            <v>0.31580000000000003</v>
          </cell>
          <cell r="D1169">
            <v>0.26629999999999998</v>
          </cell>
          <cell r="E1169">
            <v>4.6399999999999997E-2</v>
          </cell>
          <cell r="F1169">
            <v>3.0999999999999999E-3</v>
          </cell>
          <cell r="G1169">
            <v>0</v>
          </cell>
          <cell r="H1169">
            <v>2.5</v>
          </cell>
          <cell r="I1169">
            <v>4.2</v>
          </cell>
          <cell r="J1169">
            <v>7</v>
          </cell>
        </row>
        <row r="1170">
          <cell r="B1170">
            <v>126502</v>
          </cell>
          <cell r="C1170">
            <v>0.83320000000000005</v>
          </cell>
          <cell r="D1170">
            <v>0.6522</v>
          </cell>
          <cell r="E1170">
            <v>0.17530000000000001</v>
          </cell>
          <cell r="F1170">
            <v>5.5999999999999999E-3</v>
          </cell>
          <cell r="G1170">
            <v>0</v>
          </cell>
          <cell r="H1170">
            <v>2.5</v>
          </cell>
          <cell r="I1170">
            <v>4.2</v>
          </cell>
          <cell r="J1170">
            <v>7</v>
          </cell>
        </row>
        <row r="1171">
          <cell r="B1171">
            <v>126501</v>
          </cell>
          <cell r="C1171">
            <v>0.76419999999999999</v>
          </cell>
          <cell r="D1171">
            <v>0.36220000000000002</v>
          </cell>
          <cell r="E1171">
            <v>0.32690000000000002</v>
          </cell>
          <cell r="F1171">
            <v>7.51E-2</v>
          </cell>
          <cell r="G1171">
            <v>0</v>
          </cell>
          <cell r="H1171">
            <v>2.5</v>
          </cell>
          <cell r="I1171">
            <v>4.2</v>
          </cell>
          <cell r="J1171">
            <v>7</v>
          </cell>
        </row>
        <row r="1172">
          <cell r="B1172">
            <v>126366</v>
          </cell>
          <cell r="C1172">
            <v>0.33460000000000001</v>
          </cell>
          <cell r="D1172">
            <v>9.8699999999999996E-2</v>
          </cell>
          <cell r="E1172">
            <v>0.2359</v>
          </cell>
          <cell r="F1172">
            <v>0</v>
          </cell>
          <cell r="G1172">
            <v>0</v>
          </cell>
          <cell r="H1172">
            <v>2.5</v>
          </cell>
          <cell r="I1172">
            <v>4.2</v>
          </cell>
          <cell r="J1172">
            <v>7</v>
          </cell>
        </row>
        <row r="1173">
          <cell r="B1173">
            <v>126360</v>
          </cell>
          <cell r="C1173">
            <v>0.36059999999999998</v>
          </cell>
          <cell r="D1173">
            <v>0.33789999999999998</v>
          </cell>
          <cell r="E1173">
            <v>2.2700000000000001E-2</v>
          </cell>
          <cell r="F1173">
            <v>0</v>
          </cell>
          <cell r="G1173">
            <v>0</v>
          </cell>
          <cell r="H1173">
            <v>2.5</v>
          </cell>
          <cell r="I1173">
            <v>4.2</v>
          </cell>
          <cell r="J1173">
            <v>7</v>
          </cell>
        </row>
        <row r="1174">
          <cell r="B1174">
            <v>126409</v>
          </cell>
          <cell r="C1174">
            <v>1.4597</v>
          </cell>
          <cell r="D1174">
            <v>0.79890000000000005</v>
          </cell>
          <cell r="E1174">
            <v>0.58560000000000001</v>
          </cell>
          <cell r="F1174">
            <v>7.5200000000000003E-2</v>
          </cell>
          <cell r="G1174">
            <v>0</v>
          </cell>
          <cell r="H1174">
            <v>2.5</v>
          </cell>
          <cell r="I1174">
            <v>4.2</v>
          </cell>
          <cell r="J1174">
            <v>7</v>
          </cell>
        </row>
        <row r="1175">
          <cell r="B1175">
            <v>126354</v>
          </cell>
          <cell r="C1175">
            <v>0.12130000000000001</v>
          </cell>
          <cell r="D1175">
            <v>8.8099999999999998E-2</v>
          </cell>
          <cell r="E1175">
            <v>3.3300000000000003E-2</v>
          </cell>
          <cell r="F1175">
            <v>0</v>
          </cell>
          <cell r="G1175">
            <v>0</v>
          </cell>
          <cell r="H1175">
            <v>2.5</v>
          </cell>
          <cell r="I1175">
            <v>4.2</v>
          </cell>
          <cell r="J1175">
            <v>7</v>
          </cell>
        </row>
        <row r="1176">
          <cell r="B1176">
            <v>126335</v>
          </cell>
          <cell r="C1176">
            <v>0.26229999999999998</v>
          </cell>
          <cell r="D1176">
            <v>0.17760000000000001</v>
          </cell>
          <cell r="E1176">
            <v>8.4699999999999998E-2</v>
          </cell>
          <cell r="F1176">
            <v>0</v>
          </cell>
          <cell r="G1176">
            <v>0</v>
          </cell>
          <cell r="H1176">
            <v>2.5</v>
          </cell>
          <cell r="I1176">
            <v>4.2</v>
          </cell>
          <cell r="J1176">
            <v>7</v>
          </cell>
        </row>
        <row r="1177">
          <cell r="B1177">
            <v>126285</v>
          </cell>
          <cell r="C1177">
            <v>0.44280000000000003</v>
          </cell>
          <cell r="D1177">
            <v>0.40610000000000002</v>
          </cell>
          <cell r="E1177">
            <v>3.6700000000000003E-2</v>
          </cell>
          <cell r="F1177">
            <v>0</v>
          </cell>
          <cell r="G1177">
            <v>0</v>
          </cell>
          <cell r="H1177">
            <v>2.5</v>
          </cell>
          <cell r="I1177">
            <v>4.2</v>
          </cell>
          <cell r="J1177">
            <v>7</v>
          </cell>
        </row>
        <row r="1178">
          <cell r="B1178">
            <v>126325</v>
          </cell>
          <cell r="C1178">
            <v>0.82630000000000003</v>
          </cell>
          <cell r="D1178">
            <v>0.67169999999999996</v>
          </cell>
          <cell r="E1178">
            <v>0.1547</v>
          </cell>
          <cell r="F1178">
            <v>0</v>
          </cell>
          <cell r="G1178">
            <v>0</v>
          </cell>
          <cell r="I1178">
            <v>4.2</v>
          </cell>
          <cell r="J1178">
            <v>7</v>
          </cell>
        </row>
        <row r="1179">
          <cell r="B1179">
            <v>126440</v>
          </cell>
          <cell r="C1179">
            <v>4.1326999999999998</v>
          </cell>
          <cell r="D1179">
            <v>3.0568</v>
          </cell>
          <cell r="E1179">
            <v>0.99509999999999998</v>
          </cell>
          <cell r="F1179">
            <v>8.0699999999999994E-2</v>
          </cell>
          <cell r="G1179">
            <v>0</v>
          </cell>
          <cell r="J1179">
            <v>7</v>
          </cell>
        </row>
        <row r="1181">
          <cell r="B1181" t="str">
            <v>Evolução DEC Total da Eletropaulo</v>
          </cell>
        </row>
        <row r="1182">
          <cell r="B1182" t="str">
            <v>CONSUM</v>
          </cell>
          <cell r="C1182" t="str">
            <v>TOTAL</v>
          </cell>
          <cell r="D1182" t="str">
            <v>NPROG</v>
          </cell>
          <cell r="E1182" t="str">
            <v>PROG</v>
          </cell>
          <cell r="F1182" t="str">
            <v>SUBT INT</v>
          </cell>
          <cell r="G1182" t="str">
            <v>SUBT EXT</v>
          </cell>
        </row>
        <row r="1183">
          <cell r="B1183">
            <v>5594385</v>
          </cell>
          <cell r="C1183">
            <v>0.84470000000000001</v>
          </cell>
          <cell r="D1183">
            <v>0.71660000000000001</v>
          </cell>
          <cell r="E1183">
            <v>0.1028</v>
          </cell>
          <cell r="F1183">
            <v>2.5399999999999999E-2</v>
          </cell>
          <cell r="G1183">
            <v>0</v>
          </cell>
          <cell r="H1183" t="e">
            <v>#N/A</v>
          </cell>
          <cell r="I1183" t="e">
            <v>#N/A</v>
          </cell>
          <cell r="J1183" t="e">
            <v>#N/A</v>
          </cell>
        </row>
        <row r="1184">
          <cell r="B1184">
            <v>5592431</v>
          </cell>
          <cell r="C1184">
            <v>0.57589999999999997</v>
          </cell>
          <cell r="D1184">
            <v>0.49580000000000002</v>
          </cell>
          <cell r="E1184">
            <v>7.1199999999999999E-2</v>
          </cell>
          <cell r="F1184">
            <v>8.5000000000000006E-3</v>
          </cell>
          <cell r="G1184">
            <v>4.0000000000000002E-4</v>
          </cell>
          <cell r="H1184" t="e">
            <v>#N/A</v>
          </cell>
          <cell r="I1184" t="e">
            <v>#N/A</v>
          </cell>
          <cell r="J1184" t="e">
            <v>#N/A</v>
          </cell>
        </row>
        <row r="1185">
          <cell r="B1185">
            <v>5592531</v>
          </cell>
          <cell r="C1185">
            <v>0.84430000000000005</v>
          </cell>
          <cell r="D1185">
            <v>0.68010000000000004</v>
          </cell>
          <cell r="E1185">
            <v>6.9800000000000001E-2</v>
          </cell>
          <cell r="F1185">
            <v>2.92E-2</v>
          </cell>
          <cell r="G1185">
            <v>6.5199999999999994E-2</v>
          </cell>
          <cell r="H1185" t="e">
            <v>#N/A</v>
          </cell>
          <cell r="I1185" t="e">
            <v>#N/A</v>
          </cell>
          <cell r="J1185" t="e">
            <v>#N/A</v>
          </cell>
        </row>
        <row r="1186">
          <cell r="B1186">
            <v>5593116</v>
          </cell>
          <cell r="C1186">
            <v>2.2648999999999999</v>
          </cell>
          <cell r="D1186">
            <v>1.8925000000000001</v>
          </cell>
          <cell r="E1186">
            <v>0.24379999999999999</v>
          </cell>
          <cell r="F1186">
            <v>6.3100000000000003E-2</v>
          </cell>
          <cell r="G1186">
            <v>6.5600000000000006E-2</v>
          </cell>
          <cell r="H1186" t="e">
            <v>#N/A</v>
          </cell>
          <cell r="I1186" t="e">
            <v>#N/A</v>
          </cell>
          <cell r="J1186" t="e">
            <v>#N/A</v>
          </cell>
        </row>
        <row r="1187">
          <cell r="B1187">
            <v>5591476</v>
          </cell>
          <cell r="C1187">
            <v>0.35870000000000002</v>
          </cell>
          <cell r="D1187">
            <v>0.27439999999999998</v>
          </cell>
          <cell r="E1187">
            <v>7.8100000000000003E-2</v>
          </cell>
          <cell r="F1187">
            <v>6.0000000000000001E-3</v>
          </cell>
          <cell r="G1187">
            <v>2.9999999999999997E-4</v>
          </cell>
          <cell r="H1187" t="e">
            <v>#N/A</v>
          </cell>
          <cell r="I1187" t="e">
            <v>#N/A</v>
          </cell>
          <cell r="J1187" t="e">
            <v>#N/A</v>
          </cell>
        </row>
        <row r="1188">
          <cell r="B1188">
            <v>5591340</v>
          </cell>
          <cell r="C1188">
            <v>0.46150000000000002</v>
          </cell>
          <cell r="D1188">
            <v>0.35899999999999999</v>
          </cell>
          <cell r="E1188">
            <v>7.5499999999999998E-2</v>
          </cell>
          <cell r="F1188">
            <v>2.6700000000000002E-2</v>
          </cell>
          <cell r="G1188">
            <v>2.9999999999999997E-4</v>
          </cell>
          <cell r="H1188" t="e">
            <v>#N/A</v>
          </cell>
          <cell r="I1188" t="e">
            <v>#N/A</v>
          </cell>
          <cell r="J1188" t="e">
            <v>#N/A</v>
          </cell>
        </row>
        <row r="1189">
          <cell r="B1189">
            <v>5590720</v>
          </cell>
          <cell r="C1189">
            <v>0.47620000000000001</v>
          </cell>
          <cell r="D1189">
            <v>0.39240000000000003</v>
          </cell>
          <cell r="E1189">
            <v>6.5600000000000006E-2</v>
          </cell>
          <cell r="F1189">
            <v>1.8200000000000001E-2</v>
          </cell>
          <cell r="G1189">
            <v>0</v>
          </cell>
          <cell r="H1189" t="e">
            <v>#N/A</v>
          </cell>
          <cell r="I1189" t="e">
            <v>#N/A</v>
          </cell>
          <cell r="J1189" t="e">
            <v>#N/A</v>
          </cell>
        </row>
        <row r="1190">
          <cell r="B1190">
            <v>5591179</v>
          </cell>
          <cell r="C1190">
            <v>1.2964</v>
          </cell>
          <cell r="D1190">
            <v>1.0258</v>
          </cell>
          <cell r="E1190">
            <v>0.21920000000000001</v>
          </cell>
          <cell r="F1190">
            <v>5.0900000000000001E-2</v>
          </cell>
          <cell r="G1190">
            <v>5.9999999999999995E-4</v>
          </cell>
          <cell r="H1190" t="e">
            <v>#N/A</v>
          </cell>
          <cell r="I1190" t="e">
            <v>#N/A</v>
          </cell>
          <cell r="J1190" t="e">
            <v>#N/A</v>
          </cell>
        </row>
        <row r="1191">
          <cell r="B1191">
            <v>5591122</v>
          </cell>
          <cell r="C1191">
            <v>0.79830000000000001</v>
          </cell>
          <cell r="D1191">
            <v>0.65869999999999995</v>
          </cell>
          <cell r="E1191">
            <v>9.0200000000000002E-2</v>
          </cell>
          <cell r="F1191">
            <v>4.8300000000000003E-2</v>
          </cell>
          <cell r="G1191">
            <v>1.1000000000000001E-3</v>
          </cell>
          <cell r="H1191" t="e">
            <v>#N/A</v>
          </cell>
          <cell r="I1191" t="e">
            <v>#N/A</v>
          </cell>
          <cell r="J1191" t="e">
            <v>#N/A</v>
          </cell>
        </row>
        <row r="1192">
          <cell r="B1192">
            <v>5589068</v>
          </cell>
          <cell r="C1192">
            <v>0.50690000000000002</v>
          </cell>
          <cell r="D1192">
            <v>0.39450000000000002</v>
          </cell>
          <cell r="E1192">
            <v>9.5699999999999993E-2</v>
          </cell>
          <cell r="F1192">
            <v>1.4500000000000001E-2</v>
          </cell>
          <cell r="G1192">
            <v>2.2000000000000001E-3</v>
          </cell>
          <cell r="H1192" t="e">
            <v>#N/A</v>
          </cell>
          <cell r="I1192" t="e">
            <v>#N/A</v>
          </cell>
          <cell r="J1192" t="e">
            <v>#N/A</v>
          </cell>
        </row>
        <row r="1193">
          <cell r="B1193">
            <v>5588008</v>
          </cell>
          <cell r="C1193">
            <v>0.59930000000000005</v>
          </cell>
          <cell r="D1193">
            <v>0.4667</v>
          </cell>
          <cell r="E1193">
            <v>0.105</v>
          </cell>
          <cell r="F1193">
            <v>1.0699999999999999E-2</v>
          </cell>
          <cell r="G1193">
            <v>1.6899999999999998E-2</v>
          </cell>
          <cell r="H1193" t="e">
            <v>#N/A</v>
          </cell>
          <cell r="I1193" t="e">
            <v>#N/A</v>
          </cell>
          <cell r="J1193" t="e">
            <v>#N/A</v>
          </cell>
        </row>
        <row r="1194">
          <cell r="B1194">
            <v>5589399</v>
          </cell>
          <cell r="C1194">
            <v>1.9046000000000001</v>
          </cell>
          <cell r="D1194">
            <v>1.52</v>
          </cell>
          <cell r="E1194">
            <v>0.29089999999999999</v>
          </cell>
          <cell r="F1194">
            <v>7.3499999999999996E-2</v>
          </cell>
          <cell r="G1194">
            <v>2.0199999999999999E-2</v>
          </cell>
          <cell r="H1194" t="e">
            <v>#N/A</v>
          </cell>
          <cell r="I1194" t="e">
            <v>#N/A</v>
          </cell>
          <cell r="J1194" t="e">
            <v>#N/A</v>
          </cell>
        </row>
        <row r="1195">
          <cell r="B1195">
            <v>5586434</v>
          </cell>
          <cell r="C1195">
            <v>0.44280000000000003</v>
          </cell>
          <cell r="D1195">
            <v>0.35099999999999998</v>
          </cell>
          <cell r="E1195">
            <v>7.8899999999999998E-2</v>
          </cell>
          <cell r="F1195">
            <v>2.3E-3</v>
          </cell>
          <cell r="G1195">
            <v>1.06E-2</v>
          </cell>
          <cell r="H1195" t="e">
            <v>#N/A</v>
          </cell>
          <cell r="I1195" t="e">
            <v>#N/A</v>
          </cell>
          <cell r="J1195" t="e">
            <v>#N/A</v>
          </cell>
        </row>
        <row r="1196">
          <cell r="B1196">
            <v>5589441</v>
          </cell>
          <cell r="C1196">
            <v>0.93300000000000005</v>
          </cell>
          <cell r="D1196">
            <v>0.75770000000000004</v>
          </cell>
          <cell r="E1196">
            <v>9.6100000000000005E-2</v>
          </cell>
          <cell r="F1196">
            <v>4.6300000000000001E-2</v>
          </cell>
          <cell r="G1196">
            <v>3.2899999999999999E-2</v>
          </cell>
          <cell r="H1196" t="e">
            <v>#N/A</v>
          </cell>
          <cell r="I1196" t="e">
            <v>#N/A</v>
          </cell>
          <cell r="J1196" t="e">
            <v>#N/A</v>
          </cell>
        </row>
        <row r="1197">
          <cell r="B1197">
            <v>5589664</v>
          </cell>
          <cell r="C1197">
            <v>1.0266999999999999</v>
          </cell>
          <cell r="D1197">
            <v>0.89770000000000005</v>
          </cell>
          <cell r="E1197">
            <v>9.2799999999999994E-2</v>
          </cell>
          <cell r="F1197">
            <v>2.92E-2</v>
          </cell>
          <cell r="G1197">
            <v>7.1000000000000004E-3</v>
          </cell>
          <cell r="H1197" t="e">
            <v>#N/A</v>
          </cell>
          <cell r="I1197" t="e">
            <v>#N/A</v>
          </cell>
          <cell r="J1197" t="e">
            <v>#N/A</v>
          </cell>
        </row>
        <row r="1198">
          <cell r="B1198">
            <v>5588513</v>
          </cell>
          <cell r="C1198">
            <v>2.4026999999999998</v>
          </cell>
          <cell r="D1198">
            <v>2.0066000000000002</v>
          </cell>
          <cell r="E1198">
            <v>0.26779999999999998</v>
          </cell>
          <cell r="F1198">
            <v>7.7799999999999994E-2</v>
          </cell>
          <cell r="G1198">
            <v>5.0599999999999999E-2</v>
          </cell>
          <cell r="H1198" t="e">
            <v>#N/A</v>
          </cell>
          <cell r="I1198" t="e">
            <v>#N/A</v>
          </cell>
          <cell r="J1198" t="e">
            <v>#N/A</v>
          </cell>
        </row>
        <row r="1199">
          <cell r="B1199">
            <v>5590552</v>
          </cell>
          <cell r="C1199">
            <v>7.8685</v>
          </cell>
          <cell r="D1199">
            <v>6.4447999999999999</v>
          </cell>
          <cell r="E1199">
            <v>1.0217000000000001</v>
          </cell>
          <cell r="F1199">
            <v>0.26529999999999998</v>
          </cell>
          <cell r="G1199">
            <v>0.13700000000000001</v>
          </cell>
          <cell r="I1199" t="e">
            <v>#N/A</v>
          </cell>
          <cell r="J1199" t="e">
            <v>#N/A</v>
          </cell>
        </row>
        <row r="1201">
          <cell r="B1201" t="str">
            <v>Evolução DEC Unidade Oeste</v>
          </cell>
        </row>
        <row r="1202">
          <cell r="B1202" t="str">
            <v>CONSUM</v>
          </cell>
          <cell r="C1202" t="str">
            <v>TOTAL</v>
          </cell>
          <cell r="D1202" t="str">
            <v>NPROG</v>
          </cell>
          <cell r="E1202" t="str">
            <v>PROG</v>
          </cell>
          <cell r="F1202" t="str">
            <v>SUBT INT</v>
          </cell>
          <cell r="G1202" t="str">
            <v>SUBT EXT</v>
          </cell>
        </row>
        <row r="1203">
          <cell r="B1203">
            <v>780304</v>
          </cell>
          <cell r="C1203">
            <v>1.3772</v>
          </cell>
          <cell r="D1203">
            <v>1.2272000000000001</v>
          </cell>
          <cell r="E1203">
            <v>4.7100000000000003E-2</v>
          </cell>
          <cell r="F1203">
            <v>0.10290000000000001</v>
          </cell>
          <cell r="G1203">
            <v>0</v>
          </cell>
          <cell r="H1203" t="e">
            <v>#N/A</v>
          </cell>
          <cell r="I1203" t="e">
            <v>#N/A</v>
          </cell>
          <cell r="J1203" t="e">
            <v>#N/A</v>
          </cell>
        </row>
        <row r="1204">
          <cell r="B1204">
            <v>779857</v>
          </cell>
          <cell r="C1204">
            <v>1.0371999999999999</v>
          </cell>
          <cell r="D1204">
            <v>0.97319999999999995</v>
          </cell>
          <cell r="E1204">
            <v>4.1700000000000001E-2</v>
          </cell>
          <cell r="F1204">
            <v>1.9400000000000001E-2</v>
          </cell>
          <cell r="G1204">
            <v>2.8999999999999998E-3</v>
          </cell>
          <cell r="H1204" t="e">
            <v>#N/A</v>
          </cell>
          <cell r="I1204" t="e">
            <v>#N/A</v>
          </cell>
          <cell r="J1204" t="e">
            <v>#N/A</v>
          </cell>
        </row>
        <row r="1205">
          <cell r="B1205">
            <v>779604</v>
          </cell>
          <cell r="C1205">
            <v>1.6356999999999999</v>
          </cell>
          <cell r="D1205">
            <v>1.3602000000000001</v>
          </cell>
          <cell r="E1205">
            <v>5.0900000000000001E-2</v>
          </cell>
          <cell r="F1205">
            <v>6.4500000000000002E-2</v>
          </cell>
          <cell r="G1205">
            <v>0.16009999999999999</v>
          </cell>
          <cell r="H1205" t="e">
            <v>#N/A</v>
          </cell>
          <cell r="I1205" t="e">
            <v>#N/A</v>
          </cell>
          <cell r="J1205" t="e">
            <v>#N/A</v>
          </cell>
        </row>
        <row r="1206">
          <cell r="B1206">
            <v>779922</v>
          </cell>
          <cell r="C1206">
            <v>4.05</v>
          </cell>
          <cell r="D1206">
            <v>3.5606</v>
          </cell>
          <cell r="E1206">
            <v>0.13969999999999999</v>
          </cell>
          <cell r="F1206">
            <v>0.18679999999999999</v>
          </cell>
          <cell r="G1206">
            <v>0.16289999999999999</v>
          </cell>
          <cell r="H1206" t="e">
            <v>#N/A</v>
          </cell>
          <cell r="I1206" t="e">
            <v>#N/A</v>
          </cell>
          <cell r="J1206" t="e">
            <v>#N/A</v>
          </cell>
        </row>
        <row r="1207">
          <cell r="B1207">
            <v>779573</v>
          </cell>
          <cell r="C1207">
            <v>0.91659999999999997</v>
          </cell>
          <cell r="D1207">
            <v>0.7379</v>
          </cell>
          <cell r="E1207">
            <v>0.16930000000000001</v>
          </cell>
          <cell r="F1207">
            <v>9.4000000000000004E-3</v>
          </cell>
          <cell r="G1207">
            <v>0</v>
          </cell>
          <cell r="H1207" t="e">
            <v>#N/A</v>
          </cell>
          <cell r="I1207" t="e">
            <v>#N/A</v>
          </cell>
          <cell r="J1207" t="e">
            <v>#N/A</v>
          </cell>
        </row>
        <row r="1208">
          <cell r="B1208">
            <v>779567</v>
          </cell>
          <cell r="C1208">
            <v>0.78869999999999996</v>
          </cell>
          <cell r="D1208">
            <v>0.59460000000000002</v>
          </cell>
          <cell r="E1208">
            <v>0.15540000000000001</v>
          </cell>
          <cell r="F1208">
            <v>3.6200000000000003E-2</v>
          </cell>
          <cell r="G1208">
            <v>2.3999999999999998E-3</v>
          </cell>
          <cell r="H1208" t="e">
            <v>#N/A</v>
          </cell>
          <cell r="I1208" t="e">
            <v>#N/A</v>
          </cell>
          <cell r="J1208" t="e">
            <v>#N/A</v>
          </cell>
        </row>
        <row r="1209">
          <cell r="B1209">
            <v>779567</v>
          </cell>
          <cell r="C1209">
            <v>0.86980000000000002</v>
          </cell>
          <cell r="D1209">
            <v>0.75829999999999997</v>
          </cell>
          <cell r="E1209">
            <v>0.10390000000000001</v>
          </cell>
          <cell r="F1209">
            <v>7.6E-3</v>
          </cell>
          <cell r="G1209">
            <v>0</v>
          </cell>
          <cell r="H1209" t="e">
            <v>#N/A</v>
          </cell>
          <cell r="I1209" t="e">
            <v>#N/A</v>
          </cell>
          <cell r="J1209" t="e">
            <v>#N/A</v>
          </cell>
        </row>
        <row r="1210">
          <cell r="B1210">
            <v>779569</v>
          </cell>
          <cell r="C1210">
            <v>2.5750999999999999</v>
          </cell>
          <cell r="D1210">
            <v>2.0908000000000002</v>
          </cell>
          <cell r="E1210">
            <v>0.42859999999999998</v>
          </cell>
          <cell r="F1210">
            <v>5.3199999999999997E-2</v>
          </cell>
          <cell r="G1210">
            <v>2.3999999999999998E-3</v>
          </cell>
          <cell r="H1210" t="e">
            <v>#N/A</v>
          </cell>
          <cell r="I1210" t="e">
            <v>#N/A</v>
          </cell>
          <cell r="J1210" t="e">
            <v>#N/A</v>
          </cell>
        </row>
        <row r="1211">
          <cell r="B1211">
            <v>779731</v>
          </cell>
          <cell r="C1211">
            <v>1.4439</v>
          </cell>
          <cell r="D1211">
            <v>1.3265</v>
          </cell>
          <cell r="E1211">
            <v>0.1</v>
          </cell>
          <cell r="F1211">
            <v>1.6799999999999999E-2</v>
          </cell>
          <cell r="G1211">
            <v>5.9999999999999995E-4</v>
          </cell>
          <cell r="H1211" t="e">
            <v>#N/A</v>
          </cell>
          <cell r="I1211" t="e">
            <v>#N/A</v>
          </cell>
          <cell r="J1211" t="e">
            <v>#N/A</v>
          </cell>
        </row>
        <row r="1212">
          <cell r="B1212">
            <v>779623</v>
          </cell>
          <cell r="C1212">
            <v>0.8629</v>
          </cell>
          <cell r="D1212">
            <v>0.6915</v>
          </cell>
          <cell r="E1212">
            <v>0.1024</v>
          </cell>
          <cell r="F1212">
            <v>5.2999999999999999E-2</v>
          </cell>
          <cell r="G1212">
            <v>1.6E-2</v>
          </cell>
          <cell r="H1212" t="e">
            <v>#N/A</v>
          </cell>
          <cell r="I1212" t="e">
            <v>#N/A</v>
          </cell>
          <cell r="J1212" t="e">
            <v>#N/A</v>
          </cell>
        </row>
        <row r="1213">
          <cell r="B1213">
            <v>779702</v>
          </cell>
          <cell r="C1213">
            <v>1.242</v>
          </cell>
          <cell r="D1213">
            <v>1.0504</v>
          </cell>
          <cell r="E1213">
            <v>0.1472</v>
          </cell>
          <cell r="F1213">
            <v>3.2899999999999999E-2</v>
          </cell>
          <cell r="G1213">
            <v>1.14E-2</v>
          </cell>
          <cell r="H1213" t="e">
            <v>#N/A</v>
          </cell>
          <cell r="I1213" t="e">
            <v>#N/A</v>
          </cell>
          <cell r="J1213" t="e">
            <v>#N/A</v>
          </cell>
        </row>
        <row r="1214">
          <cell r="B1214">
            <v>779685</v>
          </cell>
          <cell r="C1214">
            <v>3.5488</v>
          </cell>
          <cell r="D1214">
            <v>3.0684</v>
          </cell>
          <cell r="E1214">
            <v>0.34960000000000002</v>
          </cell>
          <cell r="F1214">
            <v>0.1027</v>
          </cell>
          <cell r="G1214">
            <v>2.8000000000000001E-2</v>
          </cell>
          <cell r="H1214" t="e">
            <v>#N/A</v>
          </cell>
          <cell r="I1214" t="e">
            <v>#N/A</v>
          </cell>
          <cell r="J1214" t="e">
            <v>#N/A</v>
          </cell>
        </row>
        <row r="1215">
          <cell r="B1215">
            <v>779593</v>
          </cell>
          <cell r="C1215">
            <v>0.77780000000000005</v>
          </cell>
          <cell r="D1215">
            <v>0.57969999999999999</v>
          </cell>
          <cell r="E1215">
            <v>0.12189999999999999</v>
          </cell>
          <cell r="F1215">
            <v>0</v>
          </cell>
          <cell r="G1215">
            <v>7.6300000000000007E-2</v>
          </cell>
          <cell r="H1215" t="e">
            <v>#N/A</v>
          </cell>
          <cell r="I1215" t="e">
            <v>#N/A</v>
          </cell>
          <cell r="J1215" t="e">
            <v>#N/A</v>
          </cell>
        </row>
        <row r="1216">
          <cell r="B1216">
            <v>779928</v>
          </cell>
          <cell r="C1216">
            <v>1.4481999999999999</v>
          </cell>
          <cell r="D1216">
            <v>1.3179000000000001</v>
          </cell>
          <cell r="E1216">
            <v>6.6299999999999998E-2</v>
          </cell>
          <cell r="F1216">
            <v>2.4400000000000002E-2</v>
          </cell>
          <cell r="G1216">
            <v>3.95E-2</v>
          </cell>
          <cell r="H1216" t="e">
            <v>#N/A</v>
          </cell>
          <cell r="I1216" t="e">
            <v>#N/A</v>
          </cell>
          <cell r="J1216" t="e">
            <v>#N/A</v>
          </cell>
        </row>
        <row r="1217">
          <cell r="B1217">
            <v>779792</v>
          </cell>
          <cell r="C1217">
            <v>1.7870999999999999</v>
          </cell>
          <cell r="D1217">
            <v>1.6388</v>
          </cell>
          <cell r="E1217">
            <v>9.69E-2</v>
          </cell>
          <cell r="F1217">
            <v>5.1499999999999997E-2</v>
          </cell>
          <cell r="G1217">
            <v>0</v>
          </cell>
          <cell r="H1217" t="e">
            <v>#N/A</v>
          </cell>
          <cell r="I1217" t="e">
            <v>#N/A</v>
          </cell>
          <cell r="J1217" t="e">
            <v>#N/A</v>
          </cell>
        </row>
        <row r="1218">
          <cell r="B1218">
            <v>779771</v>
          </cell>
          <cell r="C1218">
            <v>4.0133000000000001</v>
          </cell>
          <cell r="D1218">
            <v>3.5366</v>
          </cell>
          <cell r="E1218">
            <v>0.28510000000000002</v>
          </cell>
          <cell r="F1218">
            <v>7.5899999999999995E-2</v>
          </cell>
          <cell r="G1218">
            <v>0.1158</v>
          </cell>
          <cell r="H1218" t="e">
            <v>#N/A</v>
          </cell>
          <cell r="I1218" t="e">
            <v>#N/A</v>
          </cell>
          <cell r="J1218" t="e">
            <v>#N/A</v>
          </cell>
        </row>
        <row r="1219">
          <cell r="B1219">
            <v>779737</v>
          </cell>
          <cell r="C1219">
            <v>14.1876</v>
          </cell>
          <cell r="D1219">
            <v>12.2567</v>
          </cell>
          <cell r="E1219">
            <v>1.2029000000000001</v>
          </cell>
          <cell r="F1219">
            <v>0.41870000000000002</v>
          </cell>
          <cell r="G1219">
            <v>0.30919999999999997</v>
          </cell>
          <cell r="I1219" t="e">
            <v>#N/A</v>
          </cell>
          <cell r="J1219" t="e">
            <v>#N/A</v>
          </cell>
        </row>
        <row r="1221">
          <cell r="B1221" t="str">
            <v>Evolução DEC Unidade São Paulo Sul</v>
          </cell>
        </row>
        <row r="1222">
          <cell r="B1222" t="str">
            <v>CONSUM</v>
          </cell>
          <cell r="C1222" t="str">
            <v>TOTAL</v>
          </cell>
          <cell r="D1222" t="str">
            <v>NPROG</v>
          </cell>
          <cell r="E1222" t="str">
            <v>PROG</v>
          </cell>
          <cell r="F1222" t="str">
            <v>SUBT INT</v>
          </cell>
          <cell r="G1222" t="str">
            <v>SUBT EXT</v>
          </cell>
        </row>
        <row r="1223">
          <cell r="B1223">
            <v>993879</v>
          </cell>
          <cell r="C1223">
            <v>0.94</v>
          </cell>
          <cell r="D1223">
            <v>0.84950000000000003</v>
          </cell>
          <cell r="E1223">
            <v>8.8900000000000007E-2</v>
          </cell>
          <cell r="F1223">
            <v>1.6000000000000001E-3</v>
          </cell>
          <cell r="G1223">
            <v>0</v>
          </cell>
          <cell r="H1223" t="e">
            <v>#N/A</v>
          </cell>
          <cell r="I1223" t="e">
            <v>#N/A</v>
          </cell>
          <cell r="J1223" t="e">
            <v>#N/A</v>
          </cell>
        </row>
        <row r="1224">
          <cell r="B1224">
            <v>993360</v>
          </cell>
          <cell r="C1224">
            <v>0.6472</v>
          </cell>
          <cell r="D1224">
            <v>0.55200000000000005</v>
          </cell>
          <cell r="E1224">
            <v>8.5400000000000004E-2</v>
          </cell>
          <cell r="F1224">
            <v>9.7000000000000003E-3</v>
          </cell>
          <cell r="G1224">
            <v>0</v>
          </cell>
          <cell r="H1224" t="e">
            <v>#N/A</v>
          </cell>
          <cell r="I1224" t="e">
            <v>#N/A</v>
          </cell>
          <cell r="J1224" t="e">
            <v>#N/A</v>
          </cell>
        </row>
        <row r="1225">
          <cell r="B1225">
            <v>993453</v>
          </cell>
          <cell r="C1225">
            <v>1.1355</v>
          </cell>
          <cell r="D1225">
            <v>0.96740000000000004</v>
          </cell>
          <cell r="E1225">
            <v>0.114</v>
          </cell>
          <cell r="F1225">
            <v>1.9E-3</v>
          </cell>
          <cell r="G1225">
            <v>5.2200000000000003E-2</v>
          </cell>
          <cell r="H1225" t="e">
            <v>#N/A</v>
          </cell>
          <cell r="I1225" t="e">
            <v>#N/A</v>
          </cell>
          <cell r="J1225" t="e">
            <v>#N/A</v>
          </cell>
        </row>
        <row r="1226">
          <cell r="B1226">
            <v>993564</v>
          </cell>
          <cell r="C1226">
            <v>2.7227000000000001</v>
          </cell>
          <cell r="D1226">
            <v>2.3689</v>
          </cell>
          <cell r="E1226">
            <v>0.2883</v>
          </cell>
          <cell r="F1226">
            <v>1.32E-2</v>
          </cell>
          <cell r="G1226">
            <v>5.2200000000000003E-2</v>
          </cell>
          <cell r="H1226" t="e">
            <v>#N/A</v>
          </cell>
          <cell r="I1226" t="e">
            <v>#N/A</v>
          </cell>
          <cell r="J1226" t="e">
            <v>#N/A</v>
          </cell>
        </row>
        <row r="1227">
          <cell r="B1227">
            <v>993244</v>
          </cell>
          <cell r="C1227">
            <v>0.36480000000000001</v>
          </cell>
          <cell r="D1227">
            <v>0.3009</v>
          </cell>
          <cell r="E1227">
            <v>5.6899999999999999E-2</v>
          </cell>
          <cell r="F1227">
            <v>7.1000000000000004E-3</v>
          </cell>
          <cell r="G1227">
            <v>0</v>
          </cell>
          <cell r="H1227" t="e">
            <v>#N/A</v>
          </cell>
          <cell r="I1227" t="e">
            <v>#N/A</v>
          </cell>
          <cell r="J1227" t="e">
            <v>#N/A</v>
          </cell>
        </row>
        <row r="1228">
          <cell r="B1228">
            <v>993249</v>
          </cell>
          <cell r="C1228">
            <v>0.51829999999999998</v>
          </cell>
          <cell r="D1228">
            <v>0.42920000000000003</v>
          </cell>
          <cell r="E1228">
            <v>5.8900000000000001E-2</v>
          </cell>
          <cell r="F1228">
            <v>3.0200000000000001E-2</v>
          </cell>
          <cell r="G1228">
            <v>0</v>
          </cell>
          <cell r="H1228" t="e">
            <v>#N/A</v>
          </cell>
          <cell r="I1228" t="e">
            <v>#N/A</v>
          </cell>
          <cell r="J1228" t="e">
            <v>#N/A</v>
          </cell>
        </row>
        <row r="1229">
          <cell r="B1229">
            <v>993249</v>
          </cell>
          <cell r="C1229">
            <v>0.53720000000000001</v>
          </cell>
          <cell r="D1229">
            <v>0.44869999999999999</v>
          </cell>
          <cell r="E1229">
            <v>6.3E-2</v>
          </cell>
          <cell r="F1229">
            <v>2.5499999999999998E-2</v>
          </cell>
          <cell r="G1229">
            <v>0</v>
          </cell>
          <cell r="H1229" t="e">
            <v>#N/A</v>
          </cell>
          <cell r="I1229" t="e">
            <v>#N/A</v>
          </cell>
          <cell r="J1229" t="e">
            <v>#N/A</v>
          </cell>
        </row>
        <row r="1230">
          <cell r="B1230">
            <v>993247</v>
          </cell>
          <cell r="C1230">
            <v>1.4202999999999999</v>
          </cell>
          <cell r="D1230">
            <v>1.1788000000000001</v>
          </cell>
          <cell r="E1230">
            <v>0.17879999999999999</v>
          </cell>
          <cell r="F1230">
            <v>6.2799999999999995E-2</v>
          </cell>
          <cell r="G1230">
            <v>0</v>
          </cell>
          <cell r="H1230" t="e">
            <v>#N/A</v>
          </cell>
          <cell r="I1230" t="e">
            <v>#N/A</v>
          </cell>
          <cell r="J1230" t="e">
            <v>#N/A</v>
          </cell>
        </row>
        <row r="1231">
          <cell r="B1231">
            <v>993148</v>
          </cell>
          <cell r="C1231">
            <v>0.72619999999999996</v>
          </cell>
          <cell r="D1231">
            <v>0.64680000000000004</v>
          </cell>
          <cell r="E1231">
            <v>6.3899999999999998E-2</v>
          </cell>
          <cell r="F1231">
            <v>1.21E-2</v>
          </cell>
          <cell r="G1231">
            <v>3.3999999999999998E-3</v>
          </cell>
          <cell r="H1231" t="e">
            <v>#N/A</v>
          </cell>
          <cell r="I1231" t="e">
            <v>#N/A</v>
          </cell>
          <cell r="J1231" t="e">
            <v>#N/A</v>
          </cell>
        </row>
        <row r="1232">
          <cell r="B1232">
            <v>992632</v>
          </cell>
          <cell r="C1232">
            <v>0.61650000000000005</v>
          </cell>
          <cell r="D1232">
            <v>0.53449999999999998</v>
          </cell>
          <cell r="E1232">
            <v>6.7199999999999996E-2</v>
          </cell>
          <cell r="F1232">
            <v>1.4800000000000001E-2</v>
          </cell>
          <cell r="G1232">
            <v>0</v>
          </cell>
          <cell r="H1232" t="e">
            <v>#N/A</v>
          </cell>
          <cell r="I1232" t="e">
            <v>#N/A</v>
          </cell>
          <cell r="J1232" t="e">
            <v>#N/A</v>
          </cell>
        </row>
        <row r="1233">
          <cell r="B1233">
            <v>992289</v>
          </cell>
          <cell r="C1233">
            <v>0.74260000000000004</v>
          </cell>
          <cell r="D1233">
            <v>0.58630000000000004</v>
          </cell>
          <cell r="E1233">
            <v>0.14580000000000001</v>
          </cell>
          <cell r="F1233">
            <v>3.0999999999999999E-3</v>
          </cell>
          <cell r="G1233">
            <v>7.3000000000000001E-3</v>
          </cell>
          <cell r="H1233" t="e">
            <v>#N/A</v>
          </cell>
          <cell r="I1233" t="e">
            <v>#N/A</v>
          </cell>
          <cell r="J1233" t="e">
            <v>#N/A</v>
          </cell>
        </row>
        <row r="1234">
          <cell r="B1234">
            <v>992690</v>
          </cell>
          <cell r="C1234">
            <v>2.0853000000000002</v>
          </cell>
          <cell r="D1234">
            <v>1.7676000000000001</v>
          </cell>
          <cell r="E1234">
            <v>0.27689999999999998</v>
          </cell>
          <cell r="F1234">
            <v>0.03</v>
          </cell>
          <cell r="G1234">
            <v>1.0699999999999999E-2</v>
          </cell>
          <cell r="H1234" t="e">
            <v>#N/A</v>
          </cell>
          <cell r="I1234" t="e">
            <v>#N/A</v>
          </cell>
          <cell r="J1234" t="e">
            <v>#N/A</v>
          </cell>
        </row>
        <row r="1235">
          <cell r="B1235">
            <v>992059</v>
          </cell>
          <cell r="C1235">
            <v>0.58689999999999998</v>
          </cell>
          <cell r="D1235">
            <v>0.4904</v>
          </cell>
          <cell r="E1235">
            <v>9.4899999999999998E-2</v>
          </cell>
          <cell r="F1235">
            <v>1.6000000000000001E-3</v>
          </cell>
          <cell r="G1235">
            <v>0</v>
          </cell>
          <cell r="H1235" t="e">
            <v>#N/A</v>
          </cell>
          <cell r="I1235" t="e">
            <v>#N/A</v>
          </cell>
          <cell r="J1235" t="e">
            <v>#N/A</v>
          </cell>
        </row>
        <row r="1236">
          <cell r="B1236">
            <v>992506</v>
          </cell>
          <cell r="C1236">
            <v>1.4004000000000001</v>
          </cell>
          <cell r="D1236">
            <v>1.2040999999999999</v>
          </cell>
          <cell r="E1236">
            <v>7.3200000000000001E-2</v>
          </cell>
          <cell r="F1236">
            <v>9.06E-2</v>
          </cell>
          <cell r="G1236">
            <v>3.2599999999999997E-2</v>
          </cell>
          <cell r="H1236" t="e">
            <v>#N/A</v>
          </cell>
          <cell r="I1236" t="e">
            <v>#N/A</v>
          </cell>
          <cell r="J1236" t="e">
            <v>#N/A</v>
          </cell>
        </row>
        <row r="1237">
          <cell r="B1237">
            <v>992549</v>
          </cell>
          <cell r="C1237">
            <v>1.2119</v>
          </cell>
          <cell r="D1237">
            <v>1.1279999999999999</v>
          </cell>
          <cell r="E1237">
            <v>5.3600000000000002E-2</v>
          </cell>
          <cell r="F1237">
            <v>3.04E-2</v>
          </cell>
          <cell r="G1237">
            <v>0</v>
          </cell>
          <cell r="H1237" t="e">
            <v>#N/A</v>
          </cell>
          <cell r="I1237" t="e">
            <v>#N/A</v>
          </cell>
          <cell r="J1237" t="e">
            <v>#N/A</v>
          </cell>
        </row>
        <row r="1238">
          <cell r="B1238">
            <v>992371</v>
          </cell>
          <cell r="C1238">
            <v>3.1993999999999998</v>
          </cell>
          <cell r="D1238">
            <v>2.8227000000000002</v>
          </cell>
          <cell r="E1238">
            <v>0.22170000000000001</v>
          </cell>
          <cell r="F1238">
            <v>0.1226</v>
          </cell>
          <cell r="G1238">
            <v>3.2599999999999997E-2</v>
          </cell>
          <cell r="H1238" t="e">
            <v>#N/A</v>
          </cell>
          <cell r="I1238" t="e">
            <v>#N/A</v>
          </cell>
          <cell r="J1238" t="e">
            <v>#N/A</v>
          </cell>
        </row>
        <row r="1239">
          <cell r="B1239">
            <v>992968</v>
          </cell>
          <cell r="C1239">
            <v>9.4273000000000007</v>
          </cell>
          <cell r="D1239">
            <v>8.1377000000000006</v>
          </cell>
          <cell r="E1239">
            <v>0.9657</v>
          </cell>
          <cell r="F1239">
            <v>0.2286</v>
          </cell>
          <cell r="G1239">
            <v>9.5500000000000002E-2</v>
          </cell>
          <cell r="I1239" t="e">
            <v>#N/A</v>
          </cell>
          <cell r="J1239" t="e">
            <v>#N/A</v>
          </cell>
        </row>
        <row r="1241">
          <cell r="B1241" t="str">
            <v>Evolução DEC Unidade Anhembi</v>
          </cell>
        </row>
        <row r="1242">
          <cell r="B1242" t="str">
            <v>CONSUM</v>
          </cell>
          <cell r="C1242" t="str">
            <v>TOTAL</v>
          </cell>
          <cell r="D1242" t="str">
            <v>NPROG</v>
          </cell>
          <cell r="E1242" t="str">
            <v>PROG</v>
          </cell>
          <cell r="F1242" t="str">
            <v>SUBT INT</v>
          </cell>
          <cell r="G1242" t="str">
            <v>SUBT EXT</v>
          </cell>
        </row>
        <row r="1243">
          <cell r="B1243">
            <v>787342</v>
          </cell>
          <cell r="C1243">
            <v>0.95440000000000003</v>
          </cell>
          <cell r="D1243">
            <v>0.69399999999999995</v>
          </cell>
          <cell r="E1243">
            <v>0.20280000000000001</v>
          </cell>
          <cell r="F1243">
            <v>5.7599999999999998E-2</v>
          </cell>
          <cell r="G1243">
            <v>0</v>
          </cell>
          <cell r="H1243" t="e">
            <v>#N/A</v>
          </cell>
          <cell r="I1243" t="e">
            <v>#N/A</v>
          </cell>
          <cell r="J1243" t="e">
            <v>#N/A</v>
          </cell>
        </row>
        <row r="1244">
          <cell r="B1244">
            <v>787030</v>
          </cell>
          <cell r="C1244">
            <v>0.5494</v>
          </cell>
          <cell r="D1244">
            <v>0.40060000000000001</v>
          </cell>
          <cell r="E1244">
            <v>0.14130000000000001</v>
          </cell>
          <cell r="F1244">
            <v>7.4000000000000003E-3</v>
          </cell>
          <cell r="G1244">
            <v>0</v>
          </cell>
          <cell r="H1244" t="e">
            <v>#N/A</v>
          </cell>
          <cell r="I1244" t="e">
            <v>#N/A</v>
          </cell>
          <cell r="J1244" t="e">
            <v>#N/A</v>
          </cell>
        </row>
        <row r="1245">
          <cell r="B1245">
            <v>786989</v>
          </cell>
          <cell r="C1245">
            <v>0.88719999999999999</v>
          </cell>
          <cell r="D1245">
            <v>0.46039999999999998</v>
          </cell>
          <cell r="E1245">
            <v>0.10920000000000001</v>
          </cell>
          <cell r="F1245">
            <v>0.12</v>
          </cell>
          <cell r="G1245">
            <v>0.19769999999999999</v>
          </cell>
          <cell r="H1245" t="e">
            <v>#N/A</v>
          </cell>
          <cell r="I1245" t="e">
            <v>#N/A</v>
          </cell>
          <cell r="J1245" t="e">
            <v>#N/A</v>
          </cell>
        </row>
        <row r="1246">
          <cell r="B1246">
            <v>787120</v>
          </cell>
          <cell r="C1246">
            <v>2.3910999999999998</v>
          </cell>
          <cell r="D1246">
            <v>1.5550999999999999</v>
          </cell>
          <cell r="E1246">
            <v>0.45329999999999998</v>
          </cell>
          <cell r="F1246">
            <v>0.185</v>
          </cell>
          <cell r="G1246">
            <v>0.19769999999999999</v>
          </cell>
          <cell r="H1246" t="e">
            <v>#N/A</v>
          </cell>
          <cell r="I1246" t="e">
            <v>#N/A</v>
          </cell>
          <cell r="J1246" t="e">
            <v>#N/A</v>
          </cell>
        </row>
        <row r="1247">
          <cell r="B1247">
            <v>786787</v>
          </cell>
          <cell r="C1247">
            <v>0.1893</v>
          </cell>
          <cell r="D1247">
            <v>8.6599999999999996E-2</v>
          </cell>
          <cell r="E1247">
            <v>0.1026</v>
          </cell>
          <cell r="F1247">
            <v>0</v>
          </cell>
          <cell r="G1247">
            <v>0</v>
          </cell>
          <cell r="H1247" t="e">
            <v>#N/A</v>
          </cell>
          <cell r="I1247" t="e">
            <v>#N/A</v>
          </cell>
          <cell r="J1247" t="e">
            <v>#N/A</v>
          </cell>
        </row>
        <row r="1248">
          <cell r="B1248">
            <v>786787</v>
          </cell>
          <cell r="C1248">
            <v>0.23630000000000001</v>
          </cell>
          <cell r="D1248">
            <v>0.16830000000000001</v>
          </cell>
          <cell r="E1248">
            <v>6.8000000000000005E-2</v>
          </cell>
          <cell r="F1248">
            <v>0</v>
          </cell>
          <cell r="G1248">
            <v>0</v>
          </cell>
          <cell r="H1248" t="e">
            <v>#N/A</v>
          </cell>
          <cell r="I1248" t="e">
            <v>#N/A</v>
          </cell>
          <cell r="J1248" t="e">
            <v>#N/A</v>
          </cell>
        </row>
        <row r="1249">
          <cell r="B1249">
            <v>786325</v>
          </cell>
          <cell r="C1249">
            <v>0.34760000000000002</v>
          </cell>
          <cell r="D1249">
            <v>0.2898</v>
          </cell>
          <cell r="E1249">
            <v>5.7799999999999997E-2</v>
          </cell>
          <cell r="F1249">
            <v>0</v>
          </cell>
          <cell r="G1249">
            <v>0</v>
          </cell>
          <cell r="H1249" t="e">
            <v>#N/A</v>
          </cell>
          <cell r="I1249" t="e">
            <v>#N/A</v>
          </cell>
          <cell r="J1249" t="e">
            <v>#N/A</v>
          </cell>
        </row>
        <row r="1250">
          <cell r="B1250">
            <v>786633</v>
          </cell>
          <cell r="C1250">
            <v>0.77310000000000001</v>
          </cell>
          <cell r="D1250">
            <v>0.54459999999999997</v>
          </cell>
          <cell r="E1250">
            <v>0.22839999999999999</v>
          </cell>
          <cell r="F1250">
            <v>0</v>
          </cell>
          <cell r="G1250">
            <v>0</v>
          </cell>
          <cell r="H1250" t="e">
            <v>#N/A</v>
          </cell>
          <cell r="I1250" t="e">
            <v>#N/A</v>
          </cell>
          <cell r="J1250" t="e">
            <v>#N/A</v>
          </cell>
        </row>
        <row r="1251">
          <cell r="B1251">
            <v>786301</v>
          </cell>
          <cell r="C1251">
            <v>0.96830000000000005</v>
          </cell>
          <cell r="D1251">
            <v>0.72270000000000001</v>
          </cell>
          <cell r="E1251">
            <v>9.3200000000000005E-2</v>
          </cell>
          <cell r="F1251">
            <v>0.15240000000000001</v>
          </cell>
          <cell r="G1251">
            <v>0</v>
          </cell>
          <cell r="H1251" t="e">
            <v>#N/A</v>
          </cell>
          <cell r="I1251" t="e">
            <v>#N/A</v>
          </cell>
          <cell r="J1251" t="e">
            <v>#N/A</v>
          </cell>
        </row>
        <row r="1252">
          <cell r="B1252">
            <v>785791</v>
          </cell>
          <cell r="C1252">
            <v>0.4592</v>
          </cell>
          <cell r="D1252">
            <v>0.2707</v>
          </cell>
          <cell r="E1252">
            <v>0.17030000000000001</v>
          </cell>
          <cell r="F1252">
            <v>1.8100000000000002E-2</v>
          </cell>
          <cell r="G1252">
            <v>0</v>
          </cell>
          <cell r="H1252" t="e">
            <v>#N/A</v>
          </cell>
          <cell r="I1252" t="e">
            <v>#N/A</v>
          </cell>
          <cell r="J1252" t="e">
            <v>#N/A</v>
          </cell>
        </row>
        <row r="1253">
          <cell r="B1253">
            <v>785678</v>
          </cell>
          <cell r="C1253">
            <v>0.45610000000000001</v>
          </cell>
          <cell r="D1253">
            <v>0.251</v>
          </cell>
          <cell r="E1253">
            <v>0.1215</v>
          </cell>
          <cell r="F1253">
            <v>2.1999999999999999E-2</v>
          </cell>
          <cell r="G1253">
            <v>6.1499999999999999E-2</v>
          </cell>
          <cell r="H1253" t="e">
            <v>#N/A</v>
          </cell>
          <cell r="I1253" t="e">
            <v>#N/A</v>
          </cell>
          <cell r="J1253" t="e">
            <v>#N/A</v>
          </cell>
        </row>
        <row r="1254">
          <cell r="B1254">
            <v>785923</v>
          </cell>
          <cell r="C1254">
            <v>1.8837999999999999</v>
          </cell>
          <cell r="D1254">
            <v>1.2445999999999999</v>
          </cell>
          <cell r="E1254">
            <v>0.38500000000000001</v>
          </cell>
          <cell r="F1254">
            <v>0.19259999999999999</v>
          </cell>
          <cell r="G1254">
            <v>6.1499999999999999E-2</v>
          </cell>
          <cell r="H1254" t="e">
            <v>#N/A</v>
          </cell>
          <cell r="I1254" t="e">
            <v>#N/A</v>
          </cell>
          <cell r="J1254" t="e">
            <v>#N/A</v>
          </cell>
        </row>
        <row r="1255">
          <cell r="B1255">
            <v>785465</v>
          </cell>
          <cell r="C1255">
            <v>0.2732</v>
          </cell>
          <cell r="D1255">
            <v>0.2117</v>
          </cell>
          <cell r="E1255">
            <v>6.1499999999999999E-2</v>
          </cell>
          <cell r="F1255">
            <v>0</v>
          </cell>
          <cell r="G1255">
            <v>0</v>
          </cell>
          <cell r="H1255" t="e">
            <v>#N/A</v>
          </cell>
          <cell r="I1255" t="e">
            <v>#N/A</v>
          </cell>
          <cell r="J1255" t="e">
            <v>#N/A</v>
          </cell>
        </row>
        <row r="1256">
          <cell r="B1256">
            <v>785527</v>
          </cell>
          <cell r="C1256">
            <v>0.95440000000000003</v>
          </cell>
          <cell r="D1256">
            <v>0.60440000000000005</v>
          </cell>
          <cell r="E1256">
            <v>0.18840000000000001</v>
          </cell>
          <cell r="F1256">
            <v>3.7100000000000001E-2</v>
          </cell>
          <cell r="G1256">
            <v>0.1245</v>
          </cell>
          <cell r="H1256" t="e">
            <v>#N/A</v>
          </cell>
          <cell r="I1256" t="e">
            <v>#N/A</v>
          </cell>
          <cell r="J1256" t="e">
            <v>#N/A</v>
          </cell>
        </row>
        <row r="1257">
          <cell r="B1257">
            <v>785338</v>
          </cell>
          <cell r="C1257">
            <v>0.77500000000000002</v>
          </cell>
          <cell r="D1257">
            <v>0.61860000000000004</v>
          </cell>
          <cell r="E1257">
            <v>0.12520000000000001</v>
          </cell>
          <cell r="F1257">
            <v>3.1199999999999999E-2</v>
          </cell>
          <cell r="G1257">
            <v>0</v>
          </cell>
          <cell r="H1257" t="e">
            <v>#N/A</v>
          </cell>
          <cell r="I1257" t="e">
            <v>#N/A</v>
          </cell>
          <cell r="J1257" t="e">
            <v>#N/A</v>
          </cell>
        </row>
        <row r="1258">
          <cell r="B1258">
            <v>785443</v>
          </cell>
          <cell r="C1258">
            <v>2.0026000000000002</v>
          </cell>
          <cell r="D1258">
            <v>1.4347000000000001</v>
          </cell>
          <cell r="E1258">
            <v>0.37509999999999999</v>
          </cell>
          <cell r="F1258">
            <v>6.83E-2</v>
          </cell>
          <cell r="G1258">
            <v>0.1245</v>
          </cell>
          <cell r="H1258" t="e">
            <v>#N/A</v>
          </cell>
          <cell r="I1258" t="e">
            <v>#N/A</v>
          </cell>
          <cell r="J1258" t="e">
            <v>#N/A</v>
          </cell>
        </row>
        <row r="1259">
          <cell r="B1259">
            <v>786280</v>
          </cell>
          <cell r="C1259">
            <v>7.0506000000000002</v>
          </cell>
          <cell r="D1259">
            <v>4.7788000000000004</v>
          </cell>
          <cell r="E1259">
            <v>1.4418</v>
          </cell>
          <cell r="F1259">
            <v>0.44590000000000002</v>
          </cell>
          <cell r="G1259">
            <v>0.38369999999999999</v>
          </cell>
          <cell r="I1259" t="e">
            <v>#N/A</v>
          </cell>
          <cell r="J1259" t="e">
            <v>#N/A</v>
          </cell>
        </row>
        <row r="1261">
          <cell r="B1261" t="str">
            <v>Evolução DEC Unidade Centro</v>
          </cell>
        </row>
        <row r="1262">
          <cell r="B1262" t="str">
            <v>CONSUM</v>
          </cell>
          <cell r="C1262" t="str">
            <v>TOTAL</v>
          </cell>
          <cell r="D1262" t="str">
            <v>NPROG</v>
          </cell>
          <cell r="E1262" t="str">
            <v>PROG</v>
          </cell>
          <cell r="F1262" t="str">
            <v>SUBT INT</v>
          </cell>
          <cell r="G1262" t="str">
            <v>SUBT EXT</v>
          </cell>
        </row>
        <row r="1263">
          <cell r="B1263">
            <v>694757</v>
          </cell>
          <cell r="C1263">
            <v>0.56110000000000004</v>
          </cell>
          <cell r="D1263">
            <v>0.47560000000000002</v>
          </cell>
          <cell r="E1263">
            <v>7.2099999999999997E-2</v>
          </cell>
          <cell r="F1263">
            <v>1.34E-2</v>
          </cell>
          <cell r="G1263">
            <v>0</v>
          </cell>
          <cell r="H1263" t="e">
            <v>#N/A</v>
          </cell>
          <cell r="I1263" t="e">
            <v>#N/A</v>
          </cell>
          <cell r="J1263" t="e">
            <v>#N/A</v>
          </cell>
        </row>
        <row r="1264">
          <cell r="B1264">
            <v>694475</v>
          </cell>
          <cell r="C1264">
            <v>0.28649999999999998</v>
          </cell>
          <cell r="D1264">
            <v>0.248</v>
          </cell>
          <cell r="E1264">
            <v>3.6299999999999999E-2</v>
          </cell>
          <cell r="F1264">
            <v>2.0999999999999999E-3</v>
          </cell>
          <cell r="G1264">
            <v>0</v>
          </cell>
          <cell r="H1264" t="e">
            <v>#N/A</v>
          </cell>
          <cell r="I1264" t="e">
            <v>#N/A</v>
          </cell>
          <cell r="J1264" t="e">
            <v>#N/A</v>
          </cell>
        </row>
        <row r="1265">
          <cell r="B1265">
            <v>694687</v>
          </cell>
          <cell r="C1265">
            <v>0.51729999999999998</v>
          </cell>
          <cell r="D1265">
            <v>0.39600000000000002</v>
          </cell>
          <cell r="E1265">
            <v>7.2700000000000001E-2</v>
          </cell>
          <cell r="F1265">
            <v>3.3E-3</v>
          </cell>
          <cell r="G1265">
            <v>4.53E-2</v>
          </cell>
          <cell r="H1265" t="e">
            <v>#N/A</v>
          </cell>
          <cell r="I1265" t="e">
            <v>#N/A</v>
          </cell>
          <cell r="J1265" t="e">
            <v>#N/A</v>
          </cell>
        </row>
        <row r="1266">
          <cell r="B1266">
            <v>694640</v>
          </cell>
          <cell r="C1266">
            <v>1.365</v>
          </cell>
          <cell r="D1266">
            <v>1.1195999999999999</v>
          </cell>
          <cell r="E1266">
            <v>0.18110000000000001</v>
          </cell>
          <cell r="F1266">
            <v>1.8800000000000001E-2</v>
          </cell>
          <cell r="G1266">
            <v>4.53E-2</v>
          </cell>
          <cell r="H1266" t="e">
            <v>#N/A</v>
          </cell>
          <cell r="I1266" t="e">
            <v>#N/A</v>
          </cell>
          <cell r="J1266" t="e">
            <v>#N/A</v>
          </cell>
        </row>
        <row r="1267">
          <cell r="B1267">
            <v>694544</v>
          </cell>
          <cell r="C1267">
            <v>0.2324</v>
          </cell>
          <cell r="D1267">
            <v>0.16220000000000001</v>
          </cell>
          <cell r="E1267">
            <v>6.1499999999999999E-2</v>
          </cell>
          <cell r="F1267">
            <v>6.8999999999999999E-3</v>
          </cell>
          <cell r="G1267">
            <v>1.8E-3</v>
          </cell>
          <cell r="H1267" t="e">
            <v>#N/A</v>
          </cell>
          <cell r="I1267" t="e">
            <v>#N/A</v>
          </cell>
          <cell r="J1267" t="e">
            <v>#N/A</v>
          </cell>
        </row>
        <row r="1268">
          <cell r="B1268">
            <v>694489</v>
          </cell>
          <cell r="C1268">
            <v>0.307</v>
          </cell>
          <cell r="D1268">
            <v>0.21790000000000001</v>
          </cell>
          <cell r="E1268">
            <v>7.4999999999999997E-2</v>
          </cell>
          <cell r="F1268">
            <v>1.41E-2</v>
          </cell>
          <cell r="G1268">
            <v>0</v>
          </cell>
          <cell r="H1268" t="e">
            <v>#N/A</v>
          </cell>
          <cell r="I1268" t="e">
            <v>#N/A</v>
          </cell>
          <cell r="J1268" t="e">
            <v>#N/A</v>
          </cell>
        </row>
        <row r="1269">
          <cell r="B1269">
            <v>694488</v>
          </cell>
          <cell r="C1269">
            <v>0.23949999999999999</v>
          </cell>
          <cell r="D1269">
            <v>0.191</v>
          </cell>
          <cell r="E1269">
            <v>4.2599999999999999E-2</v>
          </cell>
          <cell r="F1269">
            <v>5.8999999999999999E-3</v>
          </cell>
          <cell r="G1269">
            <v>0</v>
          </cell>
          <cell r="H1269" t="e">
            <v>#N/A</v>
          </cell>
          <cell r="I1269" t="e">
            <v>#N/A</v>
          </cell>
          <cell r="J1269" t="e">
            <v>#N/A</v>
          </cell>
        </row>
        <row r="1270">
          <cell r="B1270">
            <v>694507</v>
          </cell>
          <cell r="C1270">
            <v>0.77890000000000004</v>
          </cell>
          <cell r="D1270">
            <v>0.57110000000000005</v>
          </cell>
          <cell r="E1270">
            <v>0.17910000000000001</v>
          </cell>
          <cell r="F1270">
            <v>2.69E-2</v>
          </cell>
          <cell r="G1270">
            <v>1.8E-3</v>
          </cell>
          <cell r="H1270" t="e">
            <v>#N/A</v>
          </cell>
          <cell r="I1270" t="e">
            <v>#N/A</v>
          </cell>
          <cell r="J1270" t="e">
            <v>#N/A</v>
          </cell>
        </row>
        <row r="1271">
          <cell r="B1271">
            <v>695130</v>
          </cell>
          <cell r="C1271">
            <v>0.48110000000000003</v>
          </cell>
          <cell r="D1271">
            <v>0.35199999999999998</v>
          </cell>
          <cell r="E1271">
            <v>9.1399999999999995E-2</v>
          </cell>
          <cell r="F1271">
            <v>3.5299999999999998E-2</v>
          </cell>
          <cell r="G1271">
            <v>2.5000000000000001E-3</v>
          </cell>
          <cell r="H1271" t="e">
            <v>#N/A</v>
          </cell>
          <cell r="I1271" t="e">
            <v>#N/A</v>
          </cell>
          <cell r="J1271" t="e">
            <v>#N/A</v>
          </cell>
        </row>
        <row r="1272">
          <cell r="B1272">
            <v>695326</v>
          </cell>
          <cell r="C1272">
            <v>0.29360000000000003</v>
          </cell>
          <cell r="D1272">
            <v>0.2132</v>
          </cell>
          <cell r="E1272">
            <v>6.7900000000000002E-2</v>
          </cell>
          <cell r="F1272">
            <v>1.24E-2</v>
          </cell>
          <cell r="G1272">
            <v>0</v>
          </cell>
          <cell r="H1272" t="e">
            <v>#N/A</v>
          </cell>
          <cell r="I1272" t="e">
            <v>#N/A</v>
          </cell>
          <cell r="J1272" t="e">
            <v>#N/A</v>
          </cell>
        </row>
        <row r="1273">
          <cell r="B1273">
            <v>695147</v>
          </cell>
          <cell r="C1273">
            <v>0.39889999999999998</v>
          </cell>
          <cell r="D1273">
            <v>0.31209999999999999</v>
          </cell>
          <cell r="E1273">
            <v>8.2699999999999996E-2</v>
          </cell>
          <cell r="F1273">
            <v>0</v>
          </cell>
          <cell r="G1273">
            <v>4.1000000000000003E-3</v>
          </cell>
          <cell r="H1273" t="e">
            <v>#N/A</v>
          </cell>
          <cell r="I1273" t="e">
            <v>#N/A</v>
          </cell>
          <cell r="J1273" t="e">
            <v>#N/A</v>
          </cell>
        </row>
        <row r="1274">
          <cell r="B1274">
            <v>695201</v>
          </cell>
          <cell r="C1274">
            <v>1.1736</v>
          </cell>
          <cell r="D1274">
            <v>0.87729999999999997</v>
          </cell>
          <cell r="E1274">
            <v>0.24199999999999999</v>
          </cell>
          <cell r="F1274">
            <v>4.7699999999999999E-2</v>
          </cell>
          <cell r="G1274">
            <v>6.6E-3</v>
          </cell>
          <cell r="H1274" t="e">
            <v>#N/A</v>
          </cell>
          <cell r="I1274" t="e">
            <v>#N/A</v>
          </cell>
          <cell r="J1274" t="e">
            <v>#N/A</v>
          </cell>
        </row>
        <row r="1275">
          <cell r="B1275">
            <v>694861</v>
          </cell>
          <cell r="C1275">
            <v>0.27229999999999999</v>
          </cell>
          <cell r="D1275">
            <v>0.18360000000000001</v>
          </cell>
          <cell r="E1275">
            <v>8.8700000000000001E-2</v>
          </cell>
          <cell r="F1275">
            <v>0</v>
          </cell>
          <cell r="G1275">
            <v>0</v>
          </cell>
          <cell r="H1275" t="e">
            <v>#N/A</v>
          </cell>
          <cell r="I1275" t="e">
            <v>#N/A</v>
          </cell>
          <cell r="J1275" t="e">
            <v>#N/A</v>
          </cell>
        </row>
        <row r="1276">
          <cell r="B1276">
            <v>694840</v>
          </cell>
          <cell r="C1276">
            <v>0.50139999999999996</v>
          </cell>
          <cell r="D1276">
            <v>0.41649999999999998</v>
          </cell>
          <cell r="E1276">
            <v>7.7399999999999997E-2</v>
          </cell>
          <cell r="F1276">
            <v>7.4999999999999997E-3</v>
          </cell>
          <cell r="G1276">
            <v>0</v>
          </cell>
          <cell r="H1276" t="e">
            <v>#N/A</v>
          </cell>
          <cell r="I1276" t="e">
            <v>#N/A</v>
          </cell>
          <cell r="J1276" t="e">
            <v>#N/A</v>
          </cell>
        </row>
        <row r="1277">
          <cell r="B1277">
            <v>695440</v>
          </cell>
          <cell r="C1277">
            <v>0.42580000000000001</v>
          </cell>
          <cell r="D1277">
            <v>0.33100000000000002</v>
          </cell>
          <cell r="E1277">
            <v>8.4400000000000003E-2</v>
          </cell>
          <cell r="F1277">
            <v>1.0500000000000001E-2</v>
          </cell>
          <cell r="G1277">
            <v>0</v>
          </cell>
          <cell r="H1277" t="e">
            <v>#N/A</v>
          </cell>
          <cell r="I1277" t="e">
            <v>#N/A</v>
          </cell>
          <cell r="J1277" t="e">
            <v>#N/A</v>
          </cell>
        </row>
        <row r="1278">
          <cell r="B1278">
            <v>695047</v>
          </cell>
          <cell r="C1278">
            <v>1.1995</v>
          </cell>
          <cell r="D1278">
            <v>0.93110000000000004</v>
          </cell>
          <cell r="E1278">
            <v>0.2505</v>
          </cell>
          <cell r="F1278">
            <v>1.7999999999999999E-2</v>
          </cell>
          <cell r="G1278">
            <v>0</v>
          </cell>
          <cell r="H1278" t="e">
            <v>#N/A</v>
          </cell>
          <cell r="I1278" t="e">
            <v>#N/A</v>
          </cell>
          <cell r="J1278" t="e">
            <v>#N/A</v>
          </cell>
        </row>
        <row r="1279">
          <cell r="B1279">
            <v>694849</v>
          </cell>
          <cell r="C1279">
            <v>4.5171000000000001</v>
          </cell>
          <cell r="D1279">
            <v>3.4992000000000001</v>
          </cell>
          <cell r="E1279">
            <v>0.8528</v>
          </cell>
          <cell r="F1279">
            <v>0.1114</v>
          </cell>
          <cell r="G1279">
            <v>5.3699999999999998E-2</v>
          </cell>
          <cell r="I1279" t="e">
            <v>#N/A</v>
          </cell>
          <cell r="J1279" t="e">
            <v>#N/A</v>
          </cell>
        </row>
        <row r="1281">
          <cell r="B1281" t="str">
            <v>Evolução DEC Unidade Leste</v>
          </cell>
        </row>
        <row r="1282">
          <cell r="B1282" t="str">
            <v>CONSUM</v>
          </cell>
          <cell r="C1282" t="str">
            <v>TOTAL</v>
          </cell>
          <cell r="D1282" t="str">
            <v>NPROG</v>
          </cell>
          <cell r="E1282" t="str">
            <v>PROG</v>
          </cell>
          <cell r="F1282" t="str">
            <v>SUBT INT</v>
          </cell>
          <cell r="G1282" t="str">
            <v>SUBT EXT</v>
          </cell>
        </row>
        <row r="1283">
          <cell r="B1283">
            <v>1341131</v>
          </cell>
          <cell r="C1283">
            <v>0.76700000000000002</v>
          </cell>
          <cell r="D1283">
            <v>0.63109999999999999</v>
          </cell>
          <cell r="E1283">
            <v>0.13589999999999999</v>
          </cell>
          <cell r="F1283">
            <v>0</v>
          </cell>
          <cell r="G1283">
            <v>0</v>
          </cell>
          <cell r="H1283" t="e">
            <v>#N/A</v>
          </cell>
          <cell r="I1283" t="e">
            <v>#N/A</v>
          </cell>
          <cell r="J1283" t="e">
            <v>#N/A</v>
          </cell>
        </row>
        <row r="1284">
          <cell r="B1284">
            <v>1340683</v>
          </cell>
          <cell r="C1284">
            <v>0.52500000000000002</v>
          </cell>
          <cell r="D1284">
            <v>0.45739999999999997</v>
          </cell>
          <cell r="E1284">
            <v>5.7500000000000002E-2</v>
          </cell>
          <cell r="F1284">
            <v>0.01</v>
          </cell>
          <cell r="G1284">
            <v>0</v>
          </cell>
          <cell r="H1284" t="e">
            <v>#N/A</v>
          </cell>
          <cell r="I1284" t="e">
            <v>#N/A</v>
          </cell>
          <cell r="J1284" t="e">
            <v>#N/A</v>
          </cell>
        </row>
        <row r="1285">
          <cell r="B1285">
            <v>1340748</v>
          </cell>
          <cell r="C1285">
            <v>0.57320000000000004</v>
          </cell>
          <cell r="D1285">
            <v>0.5212</v>
          </cell>
          <cell r="E1285">
            <v>5.1999999999999998E-2</v>
          </cell>
          <cell r="F1285">
            <v>0</v>
          </cell>
          <cell r="G1285">
            <v>0</v>
          </cell>
          <cell r="H1285" t="e">
            <v>#N/A</v>
          </cell>
          <cell r="I1285" t="e">
            <v>#N/A</v>
          </cell>
          <cell r="J1285" t="e">
            <v>#N/A</v>
          </cell>
        </row>
        <row r="1286">
          <cell r="B1286">
            <v>1340854</v>
          </cell>
          <cell r="C1286">
            <v>1.8652</v>
          </cell>
          <cell r="D1286">
            <v>1.6096999999999999</v>
          </cell>
          <cell r="E1286">
            <v>0.24540000000000001</v>
          </cell>
          <cell r="F1286">
            <v>0.01</v>
          </cell>
          <cell r="G1286">
            <v>0</v>
          </cell>
          <cell r="H1286" t="e">
            <v>#N/A</v>
          </cell>
          <cell r="I1286" t="e">
            <v>#N/A</v>
          </cell>
          <cell r="J1286" t="e">
            <v>#N/A</v>
          </cell>
        </row>
        <row r="1287">
          <cell r="B1287">
            <v>1340526</v>
          </cell>
          <cell r="C1287">
            <v>0.3271</v>
          </cell>
          <cell r="D1287">
            <v>0.2455</v>
          </cell>
          <cell r="E1287">
            <v>7.4099999999999999E-2</v>
          </cell>
          <cell r="F1287">
            <v>7.6E-3</v>
          </cell>
          <cell r="G1287">
            <v>0</v>
          </cell>
          <cell r="H1287" t="e">
            <v>#N/A</v>
          </cell>
          <cell r="I1287" t="e">
            <v>#N/A</v>
          </cell>
          <cell r="J1287" t="e">
            <v>#N/A</v>
          </cell>
        </row>
        <row r="1288">
          <cell r="B1288">
            <v>1340520</v>
          </cell>
          <cell r="C1288">
            <v>0.54149999999999998</v>
          </cell>
          <cell r="D1288">
            <v>0.41909999999999997</v>
          </cell>
          <cell r="E1288">
            <v>8.5500000000000007E-2</v>
          </cell>
          <cell r="F1288">
            <v>3.6900000000000002E-2</v>
          </cell>
          <cell r="G1288">
            <v>0</v>
          </cell>
          <cell r="H1288" t="e">
            <v>#N/A</v>
          </cell>
          <cell r="I1288" t="e">
            <v>#N/A</v>
          </cell>
          <cell r="J1288" t="e">
            <v>#N/A</v>
          </cell>
        </row>
        <row r="1289">
          <cell r="B1289">
            <v>1340316</v>
          </cell>
          <cell r="C1289">
            <v>0.55769999999999997</v>
          </cell>
          <cell r="D1289">
            <v>0.43219999999999997</v>
          </cell>
          <cell r="E1289">
            <v>8.3000000000000004E-2</v>
          </cell>
          <cell r="F1289">
            <v>4.2500000000000003E-2</v>
          </cell>
          <cell r="G1289">
            <v>0</v>
          </cell>
          <cell r="H1289" t="e">
            <v>#N/A</v>
          </cell>
          <cell r="I1289" t="e">
            <v>#N/A</v>
          </cell>
          <cell r="J1289" t="e">
            <v>#N/A</v>
          </cell>
        </row>
        <row r="1290">
          <cell r="B1290">
            <v>1340454</v>
          </cell>
          <cell r="C1290">
            <v>1.4262999999999999</v>
          </cell>
          <cell r="D1290">
            <v>1.0968</v>
          </cell>
          <cell r="E1290">
            <v>0.24260000000000001</v>
          </cell>
          <cell r="F1290">
            <v>8.6999999999999994E-2</v>
          </cell>
          <cell r="G1290">
            <v>0</v>
          </cell>
          <cell r="H1290" t="e">
            <v>#N/A</v>
          </cell>
          <cell r="I1290" t="e">
            <v>#N/A</v>
          </cell>
          <cell r="J1290" t="e">
            <v>#N/A</v>
          </cell>
        </row>
        <row r="1291">
          <cell r="B1291">
            <v>1340147</v>
          </cell>
          <cell r="C1291">
            <v>0.79369999999999996</v>
          </cell>
          <cell r="D1291">
            <v>0.60270000000000001</v>
          </cell>
          <cell r="E1291">
            <v>0.11609999999999999</v>
          </cell>
          <cell r="F1291">
            <v>7.4899999999999994E-2</v>
          </cell>
          <cell r="G1291">
            <v>0</v>
          </cell>
          <cell r="H1291" t="e">
            <v>#N/A</v>
          </cell>
          <cell r="I1291" t="e">
            <v>#N/A</v>
          </cell>
          <cell r="J1291" t="e">
            <v>#N/A</v>
          </cell>
        </row>
        <row r="1292">
          <cell r="B1292">
            <v>1339906</v>
          </cell>
          <cell r="C1292">
            <v>0.51619999999999999</v>
          </cell>
          <cell r="D1292">
            <v>0.39950000000000002</v>
          </cell>
          <cell r="E1292">
            <v>0.1167</v>
          </cell>
          <cell r="F1292">
            <v>0</v>
          </cell>
          <cell r="G1292">
            <v>0</v>
          </cell>
          <cell r="H1292" t="e">
            <v>#N/A</v>
          </cell>
          <cell r="I1292" t="e">
            <v>#N/A</v>
          </cell>
          <cell r="J1292" t="e">
            <v>#N/A</v>
          </cell>
        </row>
        <row r="1293">
          <cell r="B1293">
            <v>1339537</v>
          </cell>
          <cell r="C1293">
            <v>0.4385</v>
          </cell>
          <cell r="D1293">
            <v>0.37640000000000001</v>
          </cell>
          <cell r="E1293">
            <v>5.7000000000000002E-2</v>
          </cell>
          <cell r="F1293">
            <v>5.1000000000000004E-3</v>
          </cell>
          <cell r="G1293">
            <v>0</v>
          </cell>
          <cell r="H1293" t="e">
            <v>#N/A</v>
          </cell>
          <cell r="I1293" t="e">
            <v>#N/A</v>
          </cell>
          <cell r="J1293" t="e">
            <v>#N/A</v>
          </cell>
        </row>
        <row r="1294">
          <cell r="B1294">
            <v>1339863</v>
          </cell>
          <cell r="C1294">
            <v>1.7484999999999999</v>
          </cell>
          <cell r="D1294">
            <v>1.3786</v>
          </cell>
          <cell r="E1294">
            <v>0.2898</v>
          </cell>
          <cell r="F1294">
            <v>0.08</v>
          </cell>
          <cell r="G1294">
            <v>0</v>
          </cell>
          <cell r="H1294" t="e">
            <v>#N/A</v>
          </cell>
          <cell r="I1294" t="e">
            <v>#N/A</v>
          </cell>
          <cell r="J1294" t="e">
            <v>#N/A</v>
          </cell>
        </row>
        <row r="1295">
          <cell r="B1295">
            <v>1338967</v>
          </cell>
          <cell r="C1295">
            <v>0.39850000000000002</v>
          </cell>
          <cell r="D1295">
            <v>0.3085</v>
          </cell>
          <cell r="E1295">
            <v>8.4699999999999998E-2</v>
          </cell>
          <cell r="F1295">
            <v>5.3E-3</v>
          </cell>
          <cell r="G1295">
            <v>0</v>
          </cell>
          <cell r="H1295" t="e">
            <v>#N/A</v>
          </cell>
          <cell r="I1295" t="e">
            <v>#N/A</v>
          </cell>
          <cell r="J1295" t="e">
            <v>#N/A</v>
          </cell>
        </row>
        <row r="1296">
          <cell r="B1296">
            <v>1341291</v>
          </cell>
          <cell r="C1296">
            <v>0.68300000000000005</v>
          </cell>
          <cell r="D1296">
            <v>0.49249999999999999</v>
          </cell>
          <cell r="E1296">
            <v>0.1047</v>
          </cell>
          <cell r="F1296">
            <v>7.6300000000000007E-2</v>
          </cell>
          <cell r="G1296">
            <v>9.4999999999999998E-3</v>
          </cell>
          <cell r="H1296" t="e">
            <v>#N/A</v>
          </cell>
          <cell r="I1296" t="e">
            <v>#N/A</v>
          </cell>
          <cell r="J1296" t="e">
            <v>#N/A</v>
          </cell>
        </row>
        <row r="1297">
          <cell r="B1297">
            <v>1341135</v>
          </cell>
          <cell r="C1297">
            <v>1.0622</v>
          </cell>
          <cell r="D1297">
            <v>0.88009999999999999</v>
          </cell>
          <cell r="E1297">
            <v>0.1095</v>
          </cell>
          <cell r="F1297">
            <v>4.3299999999999998E-2</v>
          </cell>
          <cell r="G1297">
            <v>2.9399999999999999E-2</v>
          </cell>
          <cell r="H1297" t="e">
            <v>#N/A</v>
          </cell>
          <cell r="I1297" t="e">
            <v>#N/A</v>
          </cell>
          <cell r="J1297" t="e">
            <v>#N/A</v>
          </cell>
        </row>
        <row r="1298">
          <cell r="B1298">
            <v>1340464</v>
          </cell>
          <cell r="C1298">
            <v>2.1442000000000001</v>
          </cell>
          <cell r="D1298">
            <v>1.6815</v>
          </cell>
          <cell r="E1298">
            <v>0.2989</v>
          </cell>
          <cell r="F1298">
            <v>0.125</v>
          </cell>
          <cell r="G1298">
            <v>3.8899999999999997E-2</v>
          </cell>
          <cell r="H1298" t="e">
            <v>#N/A</v>
          </cell>
          <cell r="I1298" t="e">
            <v>#N/A</v>
          </cell>
          <cell r="J1298" t="e">
            <v>#N/A</v>
          </cell>
        </row>
        <row r="1299">
          <cell r="B1299">
            <v>1340409</v>
          </cell>
          <cell r="C1299">
            <v>7.1843000000000004</v>
          </cell>
          <cell r="D1299">
            <v>5.7667000000000002</v>
          </cell>
          <cell r="E1299">
            <v>1.0767</v>
          </cell>
          <cell r="F1299">
            <v>0.30199999999999999</v>
          </cell>
          <cell r="G1299">
            <v>3.8899999999999997E-2</v>
          </cell>
          <cell r="I1299" t="e">
            <v>#N/A</v>
          </cell>
          <cell r="J1299" t="e">
            <v>#N/A</v>
          </cell>
        </row>
        <row r="1301">
          <cell r="B1301" t="str">
            <v>Evolução Unidade Grande ABC</v>
          </cell>
        </row>
        <row r="1302">
          <cell r="B1302" t="str">
            <v>CONSUM</v>
          </cell>
          <cell r="C1302" t="str">
            <v>TOTAL</v>
          </cell>
          <cell r="D1302" t="str">
            <v>NPROG</v>
          </cell>
          <cell r="E1302" t="str">
            <v>PROG</v>
          </cell>
          <cell r="F1302" t="str">
            <v>SUBT INT</v>
          </cell>
          <cell r="G1302" t="str">
            <v>SUBT EXT</v>
          </cell>
        </row>
        <row r="1303">
          <cell r="B1303">
            <v>821297</v>
          </cell>
          <cell r="C1303">
            <v>0.65500000000000003</v>
          </cell>
          <cell r="D1303">
            <v>0.58120000000000005</v>
          </cell>
          <cell r="E1303">
            <v>7.0000000000000007E-2</v>
          </cell>
          <cell r="F1303">
            <v>3.8E-3</v>
          </cell>
          <cell r="G1303">
            <v>0</v>
          </cell>
          <cell r="H1303" t="e">
            <v>#N/A</v>
          </cell>
          <cell r="I1303" t="e">
            <v>#N/A</v>
          </cell>
          <cell r="J1303" t="e">
            <v>#N/A</v>
          </cell>
        </row>
        <row r="1304">
          <cell r="B1304">
            <v>821351</v>
          </cell>
          <cell r="C1304">
            <v>0.52610000000000001</v>
          </cell>
          <cell r="D1304">
            <v>0.443</v>
          </cell>
          <cell r="E1304">
            <v>8.0799999999999997E-2</v>
          </cell>
          <cell r="F1304">
            <v>2.3E-3</v>
          </cell>
          <cell r="G1304">
            <v>0</v>
          </cell>
          <cell r="H1304" t="e">
            <v>#N/A</v>
          </cell>
          <cell r="I1304" t="e">
            <v>#N/A</v>
          </cell>
          <cell r="J1304" t="e">
            <v>#N/A</v>
          </cell>
        </row>
        <row r="1305">
          <cell r="B1305">
            <v>821373</v>
          </cell>
          <cell r="C1305">
            <v>0.58389999999999997</v>
          </cell>
          <cell r="D1305">
            <v>0.53520000000000001</v>
          </cell>
          <cell r="E1305">
            <v>3.1099999999999999E-2</v>
          </cell>
          <cell r="F1305">
            <v>1.7600000000000001E-2</v>
          </cell>
          <cell r="G1305">
            <v>0</v>
          </cell>
          <cell r="H1305" t="e">
            <v>#N/A</v>
          </cell>
          <cell r="I1305" t="e">
            <v>#N/A</v>
          </cell>
          <cell r="J1305" t="e">
            <v>#N/A</v>
          </cell>
        </row>
        <row r="1306">
          <cell r="B1306">
            <v>821340</v>
          </cell>
          <cell r="C1306">
            <v>1.7649999999999999</v>
          </cell>
          <cell r="D1306">
            <v>1.5593999999999999</v>
          </cell>
          <cell r="E1306">
            <v>0.18190000000000001</v>
          </cell>
          <cell r="F1306">
            <v>2.3699999999999999E-2</v>
          </cell>
          <cell r="G1306">
            <v>0</v>
          </cell>
          <cell r="H1306" t="e">
            <v>#N/A</v>
          </cell>
          <cell r="I1306" t="e">
            <v>#N/A</v>
          </cell>
          <cell r="J1306" t="e">
            <v>#N/A</v>
          </cell>
        </row>
        <row r="1307">
          <cell r="B1307">
            <v>821159</v>
          </cell>
          <cell r="C1307">
            <v>0.2155</v>
          </cell>
          <cell r="D1307">
            <v>0.18090000000000001</v>
          </cell>
          <cell r="E1307">
            <v>3.0099999999999998E-2</v>
          </cell>
          <cell r="F1307">
            <v>4.4999999999999997E-3</v>
          </cell>
          <cell r="G1307">
            <v>0</v>
          </cell>
          <cell r="H1307" t="e">
            <v>#N/A</v>
          </cell>
          <cell r="I1307" t="e">
            <v>#N/A</v>
          </cell>
          <cell r="J1307" t="e">
            <v>#N/A</v>
          </cell>
        </row>
        <row r="1308">
          <cell r="B1308">
            <v>821133</v>
          </cell>
          <cell r="C1308">
            <v>0.39579999999999999</v>
          </cell>
          <cell r="D1308">
            <v>0.33090000000000003</v>
          </cell>
          <cell r="E1308">
            <v>2.7099999999999999E-2</v>
          </cell>
          <cell r="F1308">
            <v>3.7900000000000003E-2</v>
          </cell>
          <cell r="G1308">
            <v>0</v>
          </cell>
          <cell r="H1308" t="e">
            <v>#N/A</v>
          </cell>
          <cell r="I1308" t="e">
            <v>#N/A</v>
          </cell>
          <cell r="J1308" t="e">
            <v>#N/A</v>
          </cell>
        </row>
        <row r="1309">
          <cell r="B1309">
            <v>821132</v>
          </cell>
          <cell r="C1309">
            <v>0.31890000000000002</v>
          </cell>
          <cell r="D1309">
            <v>0.26300000000000001</v>
          </cell>
          <cell r="E1309">
            <v>4.4699999999999997E-2</v>
          </cell>
          <cell r="F1309">
            <v>1.12E-2</v>
          </cell>
          <cell r="G1309">
            <v>0</v>
          </cell>
          <cell r="H1309" t="e">
            <v>#N/A</v>
          </cell>
          <cell r="I1309" t="e">
            <v>#N/A</v>
          </cell>
          <cell r="J1309" t="e">
            <v>#N/A</v>
          </cell>
        </row>
        <row r="1310">
          <cell r="B1310">
            <v>821141</v>
          </cell>
          <cell r="C1310">
            <v>0.93020000000000003</v>
          </cell>
          <cell r="D1310">
            <v>0.77480000000000004</v>
          </cell>
          <cell r="E1310">
            <v>0.1019</v>
          </cell>
          <cell r="F1310">
            <v>5.3600000000000002E-2</v>
          </cell>
          <cell r="G1310">
            <v>0</v>
          </cell>
          <cell r="H1310" t="e">
            <v>#N/A</v>
          </cell>
          <cell r="I1310" t="e">
            <v>#N/A</v>
          </cell>
          <cell r="J1310" t="e">
            <v>#N/A</v>
          </cell>
        </row>
        <row r="1311">
          <cell r="B1311">
            <v>820973</v>
          </cell>
          <cell r="C1311">
            <v>0.54810000000000003</v>
          </cell>
          <cell r="D1311">
            <v>0.46410000000000001</v>
          </cell>
          <cell r="E1311">
            <v>8.3900000000000002E-2</v>
          </cell>
          <cell r="F1311">
            <v>0</v>
          </cell>
          <cell r="G1311">
            <v>0</v>
          </cell>
          <cell r="H1311" t="e">
            <v>#N/A</v>
          </cell>
          <cell r="I1311" t="e">
            <v>#N/A</v>
          </cell>
          <cell r="J1311" t="e">
            <v>#N/A</v>
          </cell>
        </row>
        <row r="1312">
          <cell r="B1312">
            <v>820101</v>
          </cell>
          <cell r="C1312">
            <v>0.34899999999999998</v>
          </cell>
          <cell r="D1312">
            <v>0.2893</v>
          </cell>
          <cell r="E1312">
            <v>5.7099999999999998E-2</v>
          </cell>
          <cell r="F1312">
            <v>2.7000000000000001E-3</v>
          </cell>
          <cell r="G1312">
            <v>0</v>
          </cell>
          <cell r="H1312" t="e">
            <v>#N/A</v>
          </cell>
          <cell r="I1312" t="e">
            <v>#N/A</v>
          </cell>
          <cell r="J1312" t="e">
            <v>#N/A</v>
          </cell>
        </row>
        <row r="1313">
          <cell r="B1313">
            <v>819966</v>
          </cell>
          <cell r="C1313">
            <v>0.50319999999999998</v>
          </cell>
          <cell r="D1313">
            <v>0.3473</v>
          </cell>
          <cell r="E1313">
            <v>0.11509999999999999</v>
          </cell>
          <cell r="F1313">
            <v>8.0000000000000002E-3</v>
          </cell>
          <cell r="G1313">
            <v>3.2800000000000003E-2</v>
          </cell>
          <cell r="H1313" t="e">
            <v>#N/A</v>
          </cell>
          <cell r="I1313" t="e">
            <v>#N/A</v>
          </cell>
          <cell r="J1313" t="e">
            <v>#N/A</v>
          </cell>
        </row>
        <row r="1314">
          <cell r="B1314">
            <v>820347</v>
          </cell>
          <cell r="C1314">
            <v>1.4004000000000001</v>
          </cell>
          <cell r="D1314">
            <v>1.1008</v>
          </cell>
          <cell r="E1314">
            <v>0.25609999999999999</v>
          </cell>
          <cell r="F1314">
            <v>1.0699999999999999E-2</v>
          </cell>
          <cell r="G1314">
            <v>3.2800000000000003E-2</v>
          </cell>
          <cell r="H1314" t="e">
            <v>#N/A</v>
          </cell>
          <cell r="I1314" t="e">
            <v>#N/A</v>
          </cell>
          <cell r="J1314" t="e">
            <v>#N/A</v>
          </cell>
        </row>
        <row r="1315">
          <cell r="B1315">
            <v>819848</v>
          </cell>
          <cell r="C1315">
            <v>0.41820000000000002</v>
          </cell>
          <cell r="D1315">
            <v>0.38240000000000002</v>
          </cell>
          <cell r="E1315">
            <v>3.1E-2</v>
          </cell>
          <cell r="F1315">
            <v>4.7999999999999996E-3</v>
          </cell>
          <cell r="G1315">
            <v>0</v>
          </cell>
          <cell r="H1315" t="e">
            <v>#N/A</v>
          </cell>
          <cell r="I1315" t="e">
            <v>#N/A</v>
          </cell>
          <cell r="J1315" t="e">
            <v>#N/A</v>
          </cell>
        </row>
        <row r="1316">
          <cell r="B1316">
            <v>819813</v>
          </cell>
          <cell r="C1316">
            <v>0.81979999999999997</v>
          </cell>
          <cell r="D1316">
            <v>0.71150000000000002</v>
          </cell>
          <cell r="E1316">
            <v>8.4900000000000003E-2</v>
          </cell>
          <cell r="F1316">
            <v>1.0699999999999999E-2</v>
          </cell>
          <cell r="G1316">
            <v>1.26E-2</v>
          </cell>
          <cell r="H1316" t="e">
            <v>#N/A</v>
          </cell>
          <cell r="I1316" t="e">
            <v>#N/A</v>
          </cell>
          <cell r="J1316" t="e">
            <v>#N/A</v>
          </cell>
        </row>
        <row r="1317">
          <cell r="B1317">
            <v>819878</v>
          </cell>
          <cell r="C1317">
            <v>0.6381</v>
          </cell>
          <cell r="D1317">
            <v>0.53010000000000002</v>
          </cell>
          <cell r="E1317">
            <v>0.1047</v>
          </cell>
          <cell r="F1317">
            <v>3.3999999999999998E-3</v>
          </cell>
          <cell r="G1317">
            <v>0</v>
          </cell>
          <cell r="H1317" t="e">
            <v>#N/A</v>
          </cell>
          <cell r="I1317" t="e">
            <v>#N/A</v>
          </cell>
          <cell r="J1317" t="e">
            <v>#N/A</v>
          </cell>
        </row>
        <row r="1318">
          <cell r="B1318">
            <v>819846</v>
          </cell>
          <cell r="C1318">
            <v>1.8761000000000001</v>
          </cell>
          <cell r="D1318">
            <v>1.6240000000000001</v>
          </cell>
          <cell r="E1318">
            <v>0.22059999999999999</v>
          </cell>
          <cell r="F1318">
            <v>1.89E-2</v>
          </cell>
          <cell r="G1318">
            <v>1.26E-2</v>
          </cell>
          <cell r="H1318" t="e">
            <v>#N/A</v>
          </cell>
          <cell r="I1318" t="e">
            <v>#N/A</v>
          </cell>
          <cell r="J1318" t="e">
            <v>#N/A</v>
          </cell>
        </row>
        <row r="1319">
          <cell r="B1319">
            <v>820669</v>
          </cell>
          <cell r="C1319">
            <v>5.9711999999999996</v>
          </cell>
          <cell r="D1319">
            <v>5.0587</v>
          </cell>
          <cell r="E1319">
            <v>0.76039999999999996</v>
          </cell>
          <cell r="F1319">
            <v>0.1069</v>
          </cell>
          <cell r="G1319">
            <v>4.5400000000000003E-2</v>
          </cell>
          <cell r="I1319" t="e">
            <v>#N/A</v>
          </cell>
          <cell r="J1319" t="e">
            <v>#N/A</v>
          </cell>
        </row>
        <row r="1321">
          <cell r="B1321" t="str">
            <v>Evolução Unidade Centro (com subterrâneo)</v>
          </cell>
        </row>
        <row r="1322">
          <cell r="B1322" t="str">
            <v>CONSUM</v>
          </cell>
          <cell r="C1322" t="str">
            <v>TOTAL</v>
          </cell>
          <cell r="D1322" t="str">
            <v>NPROG</v>
          </cell>
          <cell r="E1322" t="str">
            <v>PROG</v>
          </cell>
          <cell r="F1322" t="str">
            <v>SUBT INT</v>
          </cell>
          <cell r="G1322" t="str">
            <v>SUBT EXT</v>
          </cell>
        </row>
        <row r="1323">
          <cell r="B1323">
            <v>870432</v>
          </cell>
          <cell r="C1323">
            <v>0.4582</v>
          </cell>
          <cell r="D1323">
            <v>0.38700000000000001</v>
          </cell>
          <cell r="E1323">
            <v>5.79E-2</v>
          </cell>
          <cell r="F1323">
            <v>1.34E-2</v>
          </cell>
          <cell r="G1323">
            <v>0</v>
          </cell>
          <cell r="H1323" t="e">
            <v>#N/A</v>
          </cell>
          <cell r="I1323" t="e">
            <v>#N/A</v>
          </cell>
          <cell r="J1323" t="e">
            <v>#N/A</v>
          </cell>
        </row>
        <row r="1324">
          <cell r="B1324">
            <v>870150</v>
          </cell>
          <cell r="C1324">
            <v>0.23069999999999999</v>
          </cell>
          <cell r="D1324">
            <v>0.19919999999999999</v>
          </cell>
          <cell r="E1324">
            <v>2.9700000000000001E-2</v>
          </cell>
          <cell r="F1324">
            <v>1.6999999999999999E-3</v>
          </cell>
          <cell r="G1324">
            <v>0</v>
          </cell>
          <cell r="H1324" t="e">
            <v>#N/A</v>
          </cell>
          <cell r="I1324" t="e">
            <v>#N/A</v>
          </cell>
          <cell r="J1324" t="e">
            <v>#N/A</v>
          </cell>
        </row>
        <row r="1325">
          <cell r="B1325">
            <v>870364</v>
          </cell>
          <cell r="C1325">
            <v>0.4279</v>
          </cell>
          <cell r="D1325">
            <v>0.3236</v>
          </cell>
          <cell r="E1325">
            <v>6.4299999999999996E-2</v>
          </cell>
          <cell r="F1325">
            <v>2.7000000000000001E-3</v>
          </cell>
          <cell r="G1325">
            <v>3.73E-2</v>
          </cell>
          <cell r="H1325" t="e">
            <v>#N/A</v>
          </cell>
          <cell r="I1325" t="e">
            <v>#N/A</v>
          </cell>
          <cell r="J1325" t="e">
            <v>#N/A</v>
          </cell>
        </row>
        <row r="1326">
          <cell r="B1326">
            <v>870315</v>
          </cell>
          <cell r="C1326">
            <v>1.1168</v>
          </cell>
          <cell r="D1326">
            <v>0.90980000000000005</v>
          </cell>
          <cell r="E1326">
            <v>0.15190000000000001</v>
          </cell>
          <cell r="F1326">
            <v>1.78E-2</v>
          </cell>
          <cell r="G1326">
            <v>3.73E-2</v>
          </cell>
          <cell r="H1326" t="e">
            <v>#N/A</v>
          </cell>
          <cell r="I1326" t="e">
            <v>#N/A</v>
          </cell>
          <cell r="J1326" t="e">
            <v>#N/A</v>
          </cell>
        </row>
        <row r="1327">
          <cell r="B1327">
            <v>870187</v>
          </cell>
          <cell r="C1327">
            <v>0.18920000000000001</v>
          </cell>
          <cell r="D1327">
            <v>0.13150000000000001</v>
          </cell>
          <cell r="E1327">
            <v>5.0099999999999999E-2</v>
          </cell>
          <cell r="F1327">
            <v>5.8999999999999999E-3</v>
          </cell>
          <cell r="G1327">
            <v>1.6999999999999999E-3</v>
          </cell>
          <cell r="H1327" t="e">
            <v>#N/A</v>
          </cell>
          <cell r="I1327" t="e">
            <v>#N/A</v>
          </cell>
          <cell r="J1327" t="e">
            <v>#N/A</v>
          </cell>
        </row>
        <row r="1328">
          <cell r="B1328">
            <v>870084</v>
          </cell>
          <cell r="C1328">
            <v>0.24610000000000001</v>
          </cell>
          <cell r="D1328">
            <v>0.1744</v>
          </cell>
          <cell r="E1328">
            <v>5.9900000000000002E-2</v>
          </cell>
          <cell r="F1328">
            <v>1.18E-2</v>
          </cell>
          <cell r="G1328">
            <v>0</v>
          </cell>
          <cell r="H1328" t="e">
            <v>#N/A</v>
          </cell>
          <cell r="I1328" t="e">
            <v>#N/A</v>
          </cell>
          <cell r="J1328" t="e">
            <v>#N/A</v>
          </cell>
        </row>
        <row r="1329">
          <cell r="B1329">
            <v>870131</v>
          </cell>
          <cell r="C1329">
            <v>0.19309999999999999</v>
          </cell>
          <cell r="D1329">
            <v>0.15390000000000001</v>
          </cell>
          <cell r="E1329">
            <v>3.4099999999999998E-2</v>
          </cell>
          <cell r="F1329">
            <v>5.0000000000000001E-3</v>
          </cell>
          <cell r="G1329">
            <v>0</v>
          </cell>
          <cell r="H1329" t="e">
            <v>#N/A</v>
          </cell>
          <cell r="I1329" t="e">
            <v>#N/A</v>
          </cell>
          <cell r="J1329" t="e">
            <v>#N/A</v>
          </cell>
        </row>
        <row r="1330">
          <cell r="B1330">
            <v>870134</v>
          </cell>
          <cell r="C1330">
            <v>0.62839999999999996</v>
          </cell>
          <cell r="D1330">
            <v>0.45979999999999999</v>
          </cell>
          <cell r="E1330">
            <v>0.14410000000000001</v>
          </cell>
          <cell r="F1330">
            <v>2.2700000000000001E-2</v>
          </cell>
          <cell r="G1330">
            <v>1.6999999999999999E-3</v>
          </cell>
          <cell r="H1330" t="e">
            <v>#N/A</v>
          </cell>
          <cell r="I1330" t="e">
            <v>#N/A</v>
          </cell>
          <cell r="J1330" t="e">
            <v>#N/A</v>
          </cell>
        </row>
        <row r="1331">
          <cell r="B1331">
            <v>870822</v>
          </cell>
          <cell r="C1331">
            <v>0.39169999999999999</v>
          </cell>
          <cell r="D1331">
            <v>0.28589999999999999</v>
          </cell>
          <cell r="E1331">
            <v>7.4999999999999997E-2</v>
          </cell>
          <cell r="F1331">
            <v>2.8299999999999999E-2</v>
          </cell>
          <cell r="G1331">
            <v>2.5000000000000001E-3</v>
          </cell>
          <cell r="H1331" t="e">
            <v>#N/A</v>
          </cell>
          <cell r="I1331" t="e">
            <v>#N/A</v>
          </cell>
          <cell r="J1331" t="e">
            <v>#N/A</v>
          </cell>
        </row>
        <row r="1332">
          <cell r="B1332">
            <v>871015</v>
          </cell>
          <cell r="C1332">
            <v>0.24110000000000001</v>
          </cell>
          <cell r="D1332">
            <v>0.1721</v>
          </cell>
          <cell r="E1332">
            <v>5.91E-2</v>
          </cell>
          <cell r="F1332">
            <v>9.9000000000000008E-3</v>
          </cell>
          <cell r="G1332">
            <v>0</v>
          </cell>
          <cell r="H1332" t="e">
            <v>#N/A</v>
          </cell>
          <cell r="I1332" t="e">
            <v>#N/A</v>
          </cell>
          <cell r="J1332" t="e">
            <v>#N/A</v>
          </cell>
        </row>
        <row r="1333">
          <cell r="B1333">
            <v>870836</v>
          </cell>
          <cell r="C1333">
            <v>0.32729999999999998</v>
          </cell>
          <cell r="D1333">
            <v>0.25359999999999999</v>
          </cell>
          <cell r="E1333">
            <v>7.0300000000000001E-2</v>
          </cell>
          <cell r="F1333">
            <v>0</v>
          </cell>
          <cell r="G1333">
            <v>3.3999999999999998E-3</v>
          </cell>
          <cell r="H1333" t="e">
            <v>#N/A</v>
          </cell>
          <cell r="I1333" t="e">
            <v>#N/A</v>
          </cell>
          <cell r="J1333" t="e">
            <v>#N/A</v>
          </cell>
        </row>
        <row r="1334">
          <cell r="B1334">
            <v>870891</v>
          </cell>
          <cell r="C1334">
            <v>0.96009999999999995</v>
          </cell>
          <cell r="D1334">
            <v>0.71160000000000001</v>
          </cell>
          <cell r="E1334">
            <v>0.2044</v>
          </cell>
          <cell r="F1334">
            <v>3.8199999999999998E-2</v>
          </cell>
          <cell r="G1334">
            <v>5.8999999999999999E-3</v>
          </cell>
          <cell r="H1334" t="e">
            <v>#N/A</v>
          </cell>
          <cell r="I1334" t="e">
            <v>#N/A</v>
          </cell>
          <cell r="J1334" t="e">
            <v>#N/A</v>
          </cell>
        </row>
        <row r="1335">
          <cell r="B1335">
            <v>870502</v>
          </cell>
          <cell r="C1335">
            <v>0.2228</v>
          </cell>
          <cell r="D1335">
            <v>0.14899999999999999</v>
          </cell>
          <cell r="E1335">
            <v>7.3899999999999993E-2</v>
          </cell>
          <cell r="F1335">
            <v>0</v>
          </cell>
          <cell r="G1335">
            <v>0</v>
          </cell>
          <cell r="H1335" t="e">
            <v>#N/A</v>
          </cell>
          <cell r="I1335" t="e">
            <v>#N/A</v>
          </cell>
          <cell r="J1335" t="e">
            <v>#N/A</v>
          </cell>
        </row>
        <row r="1336">
          <cell r="B1336">
            <v>870376</v>
          </cell>
          <cell r="C1336">
            <v>0.4108</v>
          </cell>
          <cell r="D1336">
            <v>0.33710000000000001</v>
          </cell>
          <cell r="E1336">
            <v>6.2799999999999995E-2</v>
          </cell>
          <cell r="F1336">
            <v>1.09E-2</v>
          </cell>
          <cell r="G1336">
            <v>0</v>
          </cell>
          <cell r="H1336" t="e">
            <v>#N/A</v>
          </cell>
          <cell r="I1336" t="e">
            <v>#N/A</v>
          </cell>
          <cell r="J1336" t="e">
            <v>#N/A</v>
          </cell>
        </row>
        <row r="1337">
          <cell r="B1337">
            <v>870972</v>
          </cell>
          <cell r="C1337">
            <v>0.67310000000000003</v>
          </cell>
          <cell r="D1337">
            <v>0.5968</v>
          </cell>
          <cell r="E1337">
            <v>6.7699999999999996E-2</v>
          </cell>
          <cell r="F1337">
            <v>8.6E-3</v>
          </cell>
          <cell r="G1337">
            <v>0</v>
          </cell>
          <cell r="H1337" t="e">
            <v>#N/A</v>
          </cell>
          <cell r="I1337" t="e">
            <v>#N/A</v>
          </cell>
          <cell r="J1337" t="e">
            <v>#N/A</v>
          </cell>
        </row>
        <row r="1338">
          <cell r="B1338">
            <v>870617</v>
          </cell>
          <cell r="C1338">
            <v>1.3068</v>
          </cell>
          <cell r="D1338">
            <v>1.083</v>
          </cell>
          <cell r="E1338">
            <v>0.2044</v>
          </cell>
          <cell r="F1338">
            <v>1.95E-2</v>
          </cell>
          <cell r="G1338">
            <v>0</v>
          </cell>
          <cell r="H1338" t="e">
            <v>#N/A</v>
          </cell>
          <cell r="I1338" t="e">
            <v>#N/A</v>
          </cell>
          <cell r="J1338" t="e">
            <v>#N/A</v>
          </cell>
        </row>
        <row r="1339">
          <cell r="B1339">
            <v>870489</v>
          </cell>
          <cell r="C1339">
            <v>4.0122999999999998</v>
          </cell>
          <cell r="D1339">
            <v>3.1644000000000001</v>
          </cell>
          <cell r="E1339">
            <v>0.70479999999999998</v>
          </cell>
          <cell r="F1339">
            <v>9.8199999999999996E-2</v>
          </cell>
          <cell r="G1339">
            <v>4.4900000000000002E-2</v>
          </cell>
          <cell r="I1339" t="e">
            <v>#N/A</v>
          </cell>
          <cell r="J1339" t="e">
            <v>#N/A</v>
          </cell>
        </row>
      </sheetData>
      <sheetData sheetId="57" refreshError="1">
        <row r="21">
          <cell r="B21" t="str">
            <v>Evolução FEC Conjunto Aeroporto</v>
          </cell>
        </row>
        <row r="22">
          <cell r="B22" t="str">
            <v>CONSUM</v>
          </cell>
          <cell r="C22" t="str">
            <v>TOTAL</v>
          </cell>
          <cell r="D22" t="str">
            <v>NPROG</v>
          </cell>
          <cell r="E22" t="str">
            <v>PROG</v>
          </cell>
          <cell r="F22" t="str">
            <v>SUBT INT</v>
          </cell>
          <cell r="G22" t="str">
            <v>SUBT EXT</v>
          </cell>
          <cell r="H22" t="str">
            <v>Padrão Mensal = 2</v>
          </cell>
          <cell r="I22" t="str">
            <v>Padrão Trimestral = 3</v>
          </cell>
          <cell r="J22" t="str">
            <v>Padrão Anual = 5</v>
          </cell>
        </row>
        <row r="23">
          <cell r="B23">
            <v>162219</v>
          </cell>
          <cell r="C23">
            <v>0.24030000000000001</v>
          </cell>
          <cell r="D23">
            <v>0.20180000000000001</v>
          </cell>
          <cell r="E23">
            <v>6.0000000000000001E-3</v>
          </cell>
          <cell r="F23">
            <v>3.2500000000000001E-2</v>
          </cell>
          <cell r="G23">
            <v>0</v>
          </cell>
          <cell r="H23">
            <v>2</v>
          </cell>
          <cell r="I23">
            <v>3</v>
          </cell>
          <cell r="J23">
            <v>5</v>
          </cell>
        </row>
        <row r="24">
          <cell r="B24">
            <v>162128</v>
          </cell>
          <cell r="C24">
            <v>0.14710000000000001</v>
          </cell>
          <cell r="D24">
            <v>0.13950000000000001</v>
          </cell>
          <cell r="E24">
            <v>7.7000000000000002E-3</v>
          </cell>
          <cell r="F24">
            <v>0</v>
          </cell>
          <cell r="G24">
            <v>0</v>
          </cell>
          <cell r="H24">
            <v>2</v>
          </cell>
          <cell r="I24">
            <v>3</v>
          </cell>
          <cell r="J24">
            <v>5</v>
          </cell>
        </row>
        <row r="25">
          <cell r="B25">
            <v>162150</v>
          </cell>
          <cell r="C25">
            <v>0.32819999999999999</v>
          </cell>
          <cell r="D25">
            <v>0.27589999999999998</v>
          </cell>
          <cell r="E25">
            <v>3.5099999999999999E-2</v>
          </cell>
          <cell r="F25">
            <v>1.72E-2</v>
          </cell>
          <cell r="G25">
            <v>0</v>
          </cell>
          <cell r="H25">
            <v>2</v>
          </cell>
          <cell r="I25">
            <v>3</v>
          </cell>
          <cell r="J25">
            <v>5</v>
          </cell>
        </row>
        <row r="26">
          <cell r="B26">
            <v>162166</v>
          </cell>
          <cell r="C26">
            <v>0.71560000000000001</v>
          </cell>
          <cell r="D26">
            <v>0.61719999999999997</v>
          </cell>
          <cell r="E26">
            <v>4.8800000000000003E-2</v>
          </cell>
          <cell r="F26">
            <v>4.9700000000000001E-2</v>
          </cell>
          <cell r="G26">
            <v>0</v>
          </cell>
          <cell r="H26">
            <v>2</v>
          </cell>
          <cell r="I26">
            <v>3</v>
          </cell>
          <cell r="J26">
            <v>5</v>
          </cell>
        </row>
        <row r="27">
          <cell r="B27">
            <v>162105</v>
          </cell>
          <cell r="C27">
            <v>0.27839999999999998</v>
          </cell>
          <cell r="D27">
            <v>0.23549999999999999</v>
          </cell>
          <cell r="E27">
            <v>4.1700000000000001E-2</v>
          </cell>
          <cell r="F27">
            <v>1.1999999999999999E-3</v>
          </cell>
          <cell r="G27">
            <v>0</v>
          </cell>
          <cell r="H27">
            <v>2</v>
          </cell>
          <cell r="I27">
            <v>3</v>
          </cell>
          <cell r="J27">
            <v>5</v>
          </cell>
        </row>
        <row r="28">
          <cell r="B28">
            <v>162105</v>
          </cell>
          <cell r="C28">
            <v>0.22500000000000001</v>
          </cell>
          <cell r="D28">
            <v>0.20319999999999999</v>
          </cell>
          <cell r="E28">
            <v>2.1899999999999999E-2</v>
          </cell>
          <cell r="F28">
            <v>0</v>
          </cell>
          <cell r="G28">
            <v>0</v>
          </cell>
          <cell r="H28">
            <v>2</v>
          </cell>
          <cell r="I28">
            <v>3</v>
          </cell>
          <cell r="J28">
            <v>5</v>
          </cell>
        </row>
        <row r="29">
          <cell r="B29">
            <v>162104</v>
          </cell>
          <cell r="C29">
            <v>0.1217</v>
          </cell>
          <cell r="D29">
            <v>0.1042</v>
          </cell>
          <cell r="E29">
            <v>1.34E-2</v>
          </cell>
          <cell r="F29">
            <v>4.0000000000000001E-3</v>
          </cell>
          <cell r="G29">
            <v>0</v>
          </cell>
          <cell r="H29">
            <v>2</v>
          </cell>
          <cell r="I29">
            <v>3</v>
          </cell>
          <cell r="J29">
            <v>5</v>
          </cell>
        </row>
        <row r="30">
          <cell r="B30">
            <v>162105</v>
          </cell>
          <cell r="C30">
            <v>0.62509999999999999</v>
          </cell>
          <cell r="D30">
            <v>0.54290000000000005</v>
          </cell>
          <cell r="E30">
            <v>7.6999999999999999E-2</v>
          </cell>
          <cell r="F30">
            <v>5.1999999999999998E-3</v>
          </cell>
          <cell r="G30">
            <v>0</v>
          </cell>
          <cell r="H30">
            <v>2</v>
          </cell>
          <cell r="I30">
            <v>3</v>
          </cell>
          <cell r="J30">
            <v>5</v>
          </cell>
        </row>
        <row r="31">
          <cell r="B31">
            <v>162349</v>
          </cell>
          <cell r="C31">
            <v>0.29370000000000002</v>
          </cell>
          <cell r="D31">
            <v>0.16689999999999999</v>
          </cell>
          <cell r="E31">
            <v>3.9600000000000003E-2</v>
          </cell>
          <cell r="F31">
            <v>8.7300000000000003E-2</v>
          </cell>
          <cell r="G31">
            <v>0</v>
          </cell>
          <cell r="H31">
            <v>2</v>
          </cell>
          <cell r="I31">
            <v>3</v>
          </cell>
          <cell r="J31">
            <v>5</v>
          </cell>
        </row>
        <row r="32">
          <cell r="B32">
            <v>162235</v>
          </cell>
          <cell r="C32">
            <v>0.2097</v>
          </cell>
          <cell r="D32">
            <v>0.1147</v>
          </cell>
          <cell r="E32">
            <v>5.3199999999999997E-2</v>
          </cell>
          <cell r="F32">
            <v>4.1799999999999997E-2</v>
          </cell>
          <cell r="G32">
            <v>0</v>
          </cell>
          <cell r="H32">
            <v>2</v>
          </cell>
          <cell r="I32">
            <v>3</v>
          </cell>
          <cell r="J32">
            <v>5</v>
          </cell>
        </row>
        <row r="33">
          <cell r="B33">
            <v>161778</v>
          </cell>
          <cell r="C33">
            <v>0.30880000000000002</v>
          </cell>
          <cell r="D33">
            <v>0.19869999999999999</v>
          </cell>
          <cell r="E33">
            <v>0.1101</v>
          </cell>
          <cell r="F33">
            <v>0</v>
          </cell>
          <cell r="G33">
            <v>0</v>
          </cell>
          <cell r="H33">
            <v>2</v>
          </cell>
          <cell r="I33">
            <v>3</v>
          </cell>
          <cell r="J33">
            <v>5</v>
          </cell>
        </row>
        <row r="34">
          <cell r="B34">
            <v>162121</v>
          </cell>
          <cell r="C34">
            <v>0.81210000000000004</v>
          </cell>
          <cell r="D34">
            <v>0.48020000000000002</v>
          </cell>
          <cell r="E34">
            <v>0.20280000000000001</v>
          </cell>
          <cell r="F34">
            <v>0.1293</v>
          </cell>
          <cell r="G34">
            <v>0</v>
          </cell>
          <cell r="H34">
            <v>2</v>
          </cell>
          <cell r="I34">
            <v>3</v>
          </cell>
          <cell r="J34">
            <v>5</v>
          </cell>
        </row>
        <row r="35">
          <cell r="B35">
            <v>161527</v>
          </cell>
          <cell r="C35">
            <v>0.1618</v>
          </cell>
          <cell r="D35">
            <v>8.9099999999999999E-2</v>
          </cell>
          <cell r="E35">
            <v>7.2700000000000001E-2</v>
          </cell>
          <cell r="F35">
            <v>0</v>
          </cell>
          <cell r="G35">
            <v>0</v>
          </cell>
          <cell r="H35">
            <v>2</v>
          </cell>
          <cell r="I35">
            <v>3</v>
          </cell>
          <cell r="J35">
            <v>5</v>
          </cell>
        </row>
        <row r="36">
          <cell r="B36">
            <v>161536</v>
          </cell>
          <cell r="C36">
            <v>0.28389999999999999</v>
          </cell>
          <cell r="D36">
            <v>0.23880000000000001</v>
          </cell>
          <cell r="E36">
            <v>4.4999999999999998E-2</v>
          </cell>
          <cell r="F36">
            <v>0</v>
          </cell>
          <cell r="G36">
            <v>0</v>
          </cell>
          <cell r="H36">
            <v>2</v>
          </cell>
          <cell r="I36">
            <v>3</v>
          </cell>
          <cell r="J36">
            <v>5</v>
          </cell>
        </row>
        <row r="37">
          <cell r="B37">
            <v>161536</v>
          </cell>
          <cell r="C37">
            <v>0.28960000000000002</v>
          </cell>
          <cell r="D37">
            <v>0.23930000000000001</v>
          </cell>
          <cell r="E37">
            <v>4.6300000000000001E-2</v>
          </cell>
          <cell r="F37">
            <v>4.1000000000000003E-3</v>
          </cell>
          <cell r="G37">
            <v>0</v>
          </cell>
          <cell r="H37">
            <v>2</v>
          </cell>
          <cell r="I37">
            <v>3</v>
          </cell>
          <cell r="J37">
            <v>5</v>
          </cell>
        </row>
        <row r="38">
          <cell r="B38">
            <v>161533</v>
          </cell>
          <cell r="C38">
            <v>0.73529999999999995</v>
          </cell>
          <cell r="D38">
            <v>0.56720000000000004</v>
          </cell>
          <cell r="E38">
            <v>0.16400000000000001</v>
          </cell>
          <cell r="F38">
            <v>4.1000000000000003E-3</v>
          </cell>
          <cell r="G38">
            <v>0</v>
          </cell>
          <cell r="I38">
            <v>3</v>
          </cell>
          <cell r="J38">
            <v>5</v>
          </cell>
        </row>
        <row r="39">
          <cell r="B39">
            <v>161981</v>
          </cell>
          <cell r="C39">
            <v>2.8881000000000001</v>
          </cell>
          <cell r="D39">
            <v>2.2075</v>
          </cell>
          <cell r="E39">
            <v>0.4924</v>
          </cell>
          <cell r="F39">
            <v>0.18840000000000001</v>
          </cell>
          <cell r="G39">
            <v>0</v>
          </cell>
          <cell r="J39">
            <v>5</v>
          </cell>
        </row>
        <row r="41">
          <cell r="B41" t="str">
            <v>Evolução FEC Conjunto Aricanduva</v>
          </cell>
        </row>
        <row r="42">
          <cell r="B42" t="str">
            <v>CONSUM</v>
          </cell>
          <cell r="C42" t="str">
            <v>TOTAL</v>
          </cell>
          <cell r="D42" t="str">
            <v>NPROG</v>
          </cell>
          <cell r="E42" t="str">
            <v>PROG</v>
          </cell>
          <cell r="F42" t="str">
            <v>SUBT INT</v>
          </cell>
          <cell r="G42" t="str">
            <v>SUBT EXT</v>
          </cell>
          <cell r="H42" t="str">
            <v>Padrão Mensal = 2,4</v>
          </cell>
          <cell r="I42" t="str">
            <v>Padrão Trimestral = 4,8</v>
          </cell>
          <cell r="J42" t="str">
            <v>Padrão Anual = 8</v>
          </cell>
        </row>
        <row r="43">
          <cell r="B43">
            <v>75175</v>
          </cell>
          <cell r="C43">
            <v>0.61050000000000004</v>
          </cell>
          <cell r="D43">
            <v>0.57330000000000003</v>
          </cell>
          <cell r="E43">
            <v>3.73E-2</v>
          </cell>
          <cell r="F43">
            <v>0</v>
          </cell>
          <cell r="G43">
            <v>0</v>
          </cell>
          <cell r="H43">
            <v>2.4</v>
          </cell>
          <cell r="I43">
            <v>4.8</v>
          </cell>
          <cell r="J43">
            <v>8</v>
          </cell>
        </row>
        <row r="44">
          <cell r="B44">
            <v>75169</v>
          </cell>
          <cell r="C44">
            <v>0.39500000000000002</v>
          </cell>
          <cell r="D44">
            <v>0.38269999999999998</v>
          </cell>
          <cell r="E44">
            <v>1.23E-2</v>
          </cell>
          <cell r="F44">
            <v>0</v>
          </cell>
          <cell r="G44">
            <v>0</v>
          </cell>
          <cell r="H44">
            <v>2.4</v>
          </cell>
          <cell r="I44">
            <v>4.8</v>
          </cell>
          <cell r="J44">
            <v>8</v>
          </cell>
        </row>
        <row r="45">
          <cell r="B45">
            <v>75180</v>
          </cell>
          <cell r="C45">
            <v>0.17169999999999999</v>
          </cell>
          <cell r="D45">
            <v>0.1671</v>
          </cell>
          <cell r="E45">
            <v>4.4999999999999997E-3</v>
          </cell>
          <cell r="F45">
            <v>0</v>
          </cell>
          <cell r="G45">
            <v>0</v>
          </cell>
          <cell r="H45">
            <v>2.4</v>
          </cell>
          <cell r="I45">
            <v>4.8</v>
          </cell>
          <cell r="J45">
            <v>8</v>
          </cell>
        </row>
        <row r="46">
          <cell r="B46">
            <v>75175</v>
          </cell>
          <cell r="C46">
            <v>1.1772</v>
          </cell>
          <cell r="D46">
            <v>1.1231</v>
          </cell>
          <cell r="E46">
            <v>5.4100000000000002E-2</v>
          </cell>
          <cell r="F46">
            <v>0</v>
          </cell>
          <cell r="G46">
            <v>0</v>
          </cell>
          <cell r="H46">
            <v>2.4</v>
          </cell>
          <cell r="I46">
            <v>4.8</v>
          </cell>
          <cell r="J46">
            <v>8</v>
          </cell>
        </row>
        <row r="47">
          <cell r="B47">
            <v>75169</v>
          </cell>
          <cell r="C47">
            <v>7.7899999999999997E-2</v>
          </cell>
          <cell r="D47">
            <v>7.3499999999999996E-2</v>
          </cell>
          <cell r="E47">
            <v>4.4000000000000003E-3</v>
          </cell>
          <cell r="F47">
            <v>0</v>
          </cell>
          <cell r="G47">
            <v>0</v>
          </cell>
          <cell r="H47">
            <v>2.4</v>
          </cell>
          <cell r="I47">
            <v>4.8</v>
          </cell>
          <cell r="J47">
            <v>8</v>
          </cell>
        </row>
        <row r="48">
          <cell r="B48">
            <v>75169</v>
          </cell>
          <cell r="C48">
            <v>0.29730000000000001</v>
          </cell>
          <cell r="D48">
            <v>0.26629999999999998</v>
          </cell>
          <cell r="E48">
            <v>6.7999999999999996E-3</v>
          </cell>
          <cell r="F48">
            <v>2.4199999999999999E-2</v>
          </cell>
          <cell r="G48">
            <v>0</v>
          </cell>
          <cell r="H48">
            <v>2.4</v>
          </cell>
          <cell r="I48">
            <v>4.8</v>
          </cell>
          <cell r="J48">
            <v>8</v>
          </cell>
        </row>
        <row r="49">
          <cell r="B49">
            <v>75169</v>
          </cell>
          <cell r="C49">
            <v>0.43630000000000002</v>
          </cell>
          <cell r="D49">
            <v>0.42680000000000001</v>
          </cell>
          <cell r="E49">
            <v>9.4999999999999998E-3</v>
          </cell>
          <cell r="F49">
            <v>0</v>
          </cell>
          <cell r="G49">
            <v>0</v>
          </cell>
          <cell r="H49">
            <v>2.4</v>
          </cell>
          <cell r="I49">
            <v>4.8</v>
          </cell>
          <cell r="J49">
            <v>8</v>
          </cell>
        </row>
        <row r="50">
          <cell r="B50">
            <v>75169</v>
          </cell>
          <cell r="C50">
            <v>0.8115</v>
          </cell>
          <cell r="D50">
            <v>0.76659999999999995</v>
          </cell>
          <cell r="E50">
            <v>2.07E-2</v>
          </cell>
          <cell r="F50">
            <v>2.4199999999999999E-2</v>
          </cell>
          <cell r="G50">
            <v>0</v>
          </cell>
          <cell r="H50">
            <v>2.4</v>
          </cell>
          <cell r="I50">
            <v>4.8</v>
          </cell>
          <cell r="J50">
            <v>8</v>
          </cell>
        </row>
        <row r="51">
          <cell r="B51">
            <v>75164</v>
          </cell>
          <cell r="C51">
            <v>0.27800000000000002</v>
          </cell>
          <cell r="D51">
            <v>0.21729999999999999</v>
          </cell>
          <cell r="E51">
            <v>6.0600000000000001E-2</v>
          </cell>
          <cell r="F51">
            <v>0</v>
          </cell>
          <cell r="G51">
            <v>0</v>
          </cell>
          <cell r="H51">
            <v>2.4</v>
          </cell>
          <cell r="I51">
            <v>4.8</v>
          </cell>
          <cell r="J51">
            <v>8</v>
          </cell>
        </row>
        <row r="52">
          <cell r="B52">
            <v>75165</v>
          </cell>
          <cell r="C52">
            <v>0.37540000000000001</v>
          </cell>
          <cell r="D52">
            <v>0.33539999999999998</v>
          </cell>
          <cell r="E52">
            <v>0.04</v>
          </cell>
          <cell r="F52">
            <v>0</v>
          </cell>
          <cell r="G52">
            <v>0</v>
          </cell>
          <cell r="H52">
            <v>2.4</v>
          </cell>
          <cell r="I52">
            <v>4.8</v>
          </cell>
          <cell r="J52">
            <v>8</v>
          </cell>
        </row>
        <row r="53">
          <cell r="B53">
            <v>75146</v>
          </cell>
          <cell r="C53">
            <v>0.38879999999999998</v>
          </cell>
          <cell r="D53">
            <v>0.34760000000000002</v>
          </cell>
          <cell r="E53">
            <v>4.1200000000000001E-2</v>
          </cell>
          <cell r="F53">
            <v>0</v>
          </cell>
          <cell r="G53">
            <v>0</v>
          </cell>
          <cell r="H53">
            <v>2.4</v>
          </cell>
          <cell r="I53">
            <v>4.8</v>
          </cell>
          <cell r="J53">
            <v>8</v>
          </cell>
        </row>
        <row r="54">
          <cell r="B54">
            <v>75158</v>
          </cell>
          <cell r="C54">
            <v>1.0422</v>
          </cell>
          <cell r="D54">
            <v>0.90029999999999999</v>
          </cell>
          <cell r="E54">
            <v>0.14180000000000001</v>
          </cell>
          <cell r="F54">
            <v>0</v>
          </cell>
          <cell r="G54">
            <v>0</v>
          </cell>
          <cell r="H54">
            <v>2.4</v>
          </cell>
          <cell r="I54">
            <v>4.8</v>
          </cell>
          <cell r="J54">
            <v>8</v>
          </cell>
        </row>
        <row r="55">
          <cell r="B55">
            <v>75139</v>
          </cell>
          <cell r="C55">
            <v>0.30790000000000001</v>
          </cell>
          <cell r="D55">
            <v>0.2366</v>
          </cell>
          <cell r="E55">
            <v>8.0999999999999996E-3</v>
          </cell>
          <cell r="F55">
            <v>6.3200000000000006E-2</v>
          </cell>
          <cell r="G55">
            <v>0</v>
          </cell>
          <cell r="H55">
            <v>2.4</v>
          </cell>
          <cell r="I55">
            <v>4.8</v>
          </cell>
          <cell r="J55">
            <v>8</v>
          </cell>
        </row>
        <row r="56">
          <cell r="B56">
            <v>75125</v>
          </cell>
          <cell r="C56">
            <v>0.1409</v>
          </cell>
          <cell r="D56">
            <v>0.13489999999999999</v>
          </cell>
          <cell r="E56">
            <v>6.0000000000000001E-3</v>
          </cell>
          <cell r="F56">
            <v>0</v>
          </cell>
          <cell r="G56">
            <v>0</v>
          </cell>
          <cell r="H56">
            <v>2.4</v>
          </cell>
          <cell r="I56">
            <v>4.8</v>
          </cell>
          <cell r="J56">
            <v>8</v>
          </cell>
        </row>
        <row r="57">
          <cell r="B57">
            <v>75123</v>
          </cell>
          <cell r="C57">
            <v>0.52180000000000004</v>
          </cell>
          <cell r="D57">
            <v>0.30170000000000002</v>
          </cell>
          <cell r="E57">
            <v>5.7099999999999998E-2</v>
          </cell>
          <cell r="F57">
            <v>0.16309999999999999</v>
          </cell>
          <cell r="G57">
            <v>0</v>
          </cell>
          <cell r="H57">
            <v>2.4</v>
          </cell>
          <cell r="I57">
            <v>4.8</v>
          </cell>
          <cell r="J57">
            <v>8</v>
          </cell>
        </row>
        <row r="58">
          <cell r="B58">
            <v>75129</v>
          </cell>
          <cell r="C58">
            <v>0.97060000000000002</v>
          </cell>
          <cell r="D58">
            <v>0.67320000000000002</v>
          </cell>
          <cell r="E58">
            <v>7.1199999999999999E-2</v>
          </cell>
          <cell r="F58">
            <v>0.2263</v>
          </cell>
          <cell r="G58">
            <v>0</v>
          </cell>
          <cell r="I58">
            <v>4.8</v>
          </cell>
          <cell r="J58">
            <v>8</v>
          </cell>
        </row>
        <row r="59">
          <cell r="B59">
            <v>75158</v>
          </cell>
          <cell r="C59">
            <v>4.0015000000000001</v>
          </cell>
          <cell r="D59">
            <v>3.4632999999999998</v>
          </cell>
          <cell r="E59">
            <v>0.2878</v>
          </cell>
          <cell r="F59">
            <v>0.25040000000000001</v>
          </cell>
          <cell r="G59">
            <v>0</v>
          </cell>
          <cell r="J59">
            <v>8</v>
          </cell>
        </row>
        <row r="61">
          <cell r="B61" t="str">
            <v>Evolução FEC Conjunto Butantã</v>
          </cell>
        </row>
        <row r="62">
          <cell r="B62" t="str">
            <v>CONSUM</v>
          </cell>
          <cell r="C62" t="str">
            <v>TOTAL</v>
          </cell>
          <cell r="D62" t="str">
            <v>NPROG</v>
          </cell>
          <cell r="E62" t="str">
            <v>PROG</v>
          </cell>
          <cell r="F62" t="str">
            <v>SUBT INT</v>
          </cell>
          <cell r="G62" t="str">
            <v>SUBT EXT</v>
          </cell>
          <cell r="H62" t="str">
            <v>Padrão Mensal = 2,1</v>
          </cell>
          <cell r="I62" t="str">
            <v>Padrão Trimestral = 4,2</v>
          </cell>
          <cell r="J62" t="str">
            <v>Padrão Anual = 7</v>
          </cell>
        </row>
        <row r="63">
          <cell r="B63">
            <v>29847</v>
          </cell>
          <cell r="C63">
            <v>0.29559999999999997</v>
          </cell>
          <cell r="D63">
            <v>0.28720000000000001</v>
          </cell>
          <cell r="E63">
            <v>8.3999999999999995E-3</v>
          </cell>
          <cell r="F63">
            <v>0</v>
          </cell>
          <cell r="G63">
            <v>0</v>
          </cell>
          <cell r="H63">
            <v>2.1</v>
          </cell>
          <cell r="I63">
            <v>4.2</v>
          </cell>
          <cell r="J63">
            <v>7</v>
          </cell>
        </row>
        <row r="64">
          <cell r="B64">
            <v>29759</v>
          </cell>
          <cell r="C64">
            <v>0.4264</v>
          </cell>
          <cell r="D64">
            <v>0.41810000000000003</v>
          </cell>
          <cell r="E64">
            <v>8.2000000000000007E-3</v>
          </cell>
          <cell r="F64">
            <v>0</v>
          </cell>
          <cell r="G64">
            <v>0</v>
          </cell>
          <cell r="H64">
            <v>2.1</v>
          </cell>
          <cell r="I64">
            <v>4.2</v>
          </cell>
          <cell r="J64">
            <v>7</v>
          </cell>
        </row>
        <row r="65">
          <cell r="B65">
            <v>29761</v>
          </cell>
          <cell r="C65">
            <v>1.0128999999999999</v>
          </cell>
          <cell r="D65">
            <v>0.99909999999999999</v>
          </cell>
          <cell r="E65">
            <v>1.3899999999999999E-2</v>
          </cell>
          <cell r="F65">
            <v>0</v>
          </cell>
          <cell r="G65">
            <v>0</v>
          </cell>
          <cell r="H65">
            <v>2.1</v>
          </cell>
          <cell r="I65">
            <v>4.2</v>
          </cell>
          <cell r="J65">
            <v>7</v>
          </cell>
        </row>
        <row r="66">
          <cell r="B66">
            <v>29789</v>
          </cell>
          <cell r="C66">
            <v>1.7341</v>
          </cell>
          <cell r="D66">
            <v>1.7036</v>
          </cell>
          <cell r="E66">
            <v>3.0499999999999999E-2</v>
          </cell>
          <cell r="F66">
            <v>0</v>
          </cell>
          <cell r="G66">
            <v>0</v>
          </cell>
          <cell r="H66">
            <v>2.1</v>
          </cell>
          <cell r="I66">
            <v>4.2</v>
          </cell>
          <cell r="J66">
            <v>7</v>
          </cell>
        </row>
        <row r="67">
          <cell r="B67">
            <v>29758</v>
          </cell>
          <cell r="C67">
            <v>0.1087</v>
          </cell>
          <cell r="D67">
            <v>0.10630000000000001</v>
          </cell>
          <cell r="E67">
            <v>2.5000000000000001E-3</v>
          </cell>
          <cell r="F67">
            <v>0</v>
          </cell>
          <cell r="G67">
            <v>0</v>
          </cell>
          <cell r="H67">
            <v>2.1</v>
          </cell>
          <cell r="I67">
            <v>4.2</v>
          </cell>
          <cell r="J67">
            <v>7</v>
          </cell>
        </row>
        <row r="68">
          <cell r="B68">
            <v>29758</v>
          </cell>
          <cell r="C68">
            <v>0.36780000000000002</v>
          </cell>
          <cell r="D68">
            <v>0.3664</v>
          </cell>
          <cell r="E68">
            <v>1.4E-3</v>
          </cell>
          <cell r="F68">
            <v>0</v>
          </cell>
          <cell r="G68">
            <v>0</v>
          </cell>
          <cell r="H68">
            <v>2.1</v>
          </cell>
          <cell r="I68">
            <v>4.2</v>
          </cell>
          <cell r="J68">
            <v>7</v>
          </cell>
        </row>
        <row r="69">
          <cell r="B69">
            <v>29758</v>
          </cell>
          <cell r="C69">
            <v>0.20730000000000001</v>
          </cell>
          <cell r="D69">
            <v>0.20230000000000001</v>
          </cell>
          <cell r="E69">
            <v>5.0000000000000001E-3</v>
          </cell>
          <cell r="F69">
            <v>0</v>
          </cell>
          <cell r="G69">
            <v>0</v>
          </cell>
          <cell r="H69">
            <v>2.1</v>
          </cell>
          <cell r="I69">
            <v>4.2</v>
          </cell>
          <cell r="J69">
            <v>7</v>
          </cell>
        </row>
        <row r="70">
          <cell r="B70">
            <v>29758</v>
          </cell>
          <cell r="C70">
            <v>0.68379999999999996</v>
          </cell>
          <cell r="D70">
            <v>0.67500000000000004</v>
          </cell>
          <cell r="E70">
            <v>8.8999999999999999E-3</v>
          </cell>
          <cell r="F70">
            <v>0</v>
          </cell>
          <cell r="G70">
            <v>0</v>
          </cell>
          <cell r="H70">
            <v>2.1</v>
          </cell>
          <cell r="I70">
            <v>4.2</v>
          </cell>
          <cell r="J70">
            <v>7</v>
          </cell>
        </row>
        <row r="71">
          <cell r="B71">
            <v>29758</v>
          </cell>
          <cell r="C71">
            <v>0.28149999999999997</v>
          </cell>
          <cell r="D71">
            <v>0.27379999999999999</v>
          </cell>
          <cell r="E71">
            <v>7.7000000000000002E-3</v>
          </cell>
          <cell r="F71">
            <v>0</v>
          </cell>
          <cell r="G71">
            <v>0</v>
          </cell>
          <cell r="H71">
            <v>2.1</v>
          </cell>
          <cell r="I71">
            <v>4.2</v>
          </cell>
          <cell r="J71">
            <v>7</v>
          </cell>
        </row>
        <row r="72">
          <cell r="B72">
            <v>29756</v>
          </cell>
          <cell r="C72">
            <v>0.20569999999999999</v>
          </cell>
          <cell r="D72">
            <v>0.19270000000000001</v>
          </cell>
          <cell r="E72">
            <v>1.29E-2</v>
          </cell>
          <cell r="F72">
            <v>0</v>
          </cell>
          <cell r="G72">
            <v>0</v>
          </cell>
          <cell r="H72">
            <v>2.1</v>
          </cell>
          <cell r="I72">
            <v>4.2</v>
          </cell>
          <cell r="J72">
            <v>7</v>
          </cell>
        </row>
        <row r="73">
          <cell r="B73">
            <v>29791</v>
          </cell>
          <cell r="C73">
            <v>0.1799</v>
          </cell>
          <cell r="D73">
            <v>0.17519999999999999</v>
          </cell>
          <cell r="E73">
            <v>4.5999999999999999E-3</v>
          </cell>
          <cell r="F73">
            <v>0</v>
          </cell>
          <cell r="G73">
            <v>0</v>
          </cell>
          <cell r="H73">
            <v>2.1</v>
          </cell>
          <cell r="I73">
            <v>4.2</v>
          </cell>
          <cell r="J73">
            <v>7</v>
          </cell>
        </row>
        <row r="74">
          <cell r="B74">
            <v>29768</v>
          </cell>
          <cell r="C74">
            <v>0.66710000000000003</v>
          </cell>
          <cell r="D74">
            <v>0.64170000000000005</v>
          </cell>
          <cell r="E74">
            <v>2.52E-2</v>
          </cell>
          <cell r="F74">
            <v>0</v>
          </cell>
          <cell r="G74">
            <v>0</v>
          </cell>
          <cell r="H74">
            <v>2.1</v>
          </cell>
          <cell r="I74">
            <v>4.2</v>
          </cell>
          <cell r="J74">
            <v>7</v>
          </cell>
        </row>
        <row r="75">
          <cell r="B75">
            <v>29791</v>
          </cell>
          <cell r="C75">
            <v>0.30430000000000001</v>
          </cell>
          <cell r="D75">
            <v>0.30270000000000002</v>
          </cell>
          <cell r="E75">
            <v>1.5E-3</v>
          </cell>
          <cell r="F75">
            <v>0</v>
          </cell>
          <cell r="G75">
            <v>0</v>
          </cell>
          <cell r="H75">
            <v>2.1</v>
          </cell>
          <cell r="I75">
            <v>4.2</v>
          </cell>
          <cell r="J75">
            <v>7</v>
          </cell>
        </row>
        <row r="76">
          <cell r="B76">
            <v>29786</v>
          </cell>
          <cell r="C76">
            <v>1.7465999999999999</v>
          </cell>
          <cell r="D76">
            <v>1.1998</v>
          </cell>
          <cell r="E76">
            <v>1.5E-3</v>
          </cell>
          <cell r="F76">
            <v>0.54530000000000001</v>
          </cell>
          <cell r="G76">
            <v>0</v>
          </cell>
          <cell r="H76">
            <v>2.1</v>
          </cell>
          <cell r="I76">
            <v>4.2</v>
          </cell>
          <cell r="J76">
            <v>7</v>
          </cell>
        </row>
        <row r="77">
          <cell r="B77">
            <v>29784</v>
          </cell>
          <cell r="C77">
            <v>0.4017</v>
          </cell>
          <cell r="D77">
            <v>0.3881</v>
          </cell>
          <cell r="E77">
            <v>1.3599999999999999E-2</v>
          </cell>
          <cell r="F77">
            <v>0</v>
          </cell>
          <cell r="G77">
            <v>0</v>
          </cell>
          <cell r="H77">
            <v>2.1</v>
          </cell>
          <cell r="I77">
            <v>4.2</v>
          </cell>
          <cell r="J77">
            <v>7</v>
          </cell>
        </row>
        <row r="78">
          <cell r="B78">
            <v>29787</v>
          </cell>
          <cell r="C78">
            <v>2.4525000000000001</v>
          </cell>
          <cell r="D78">
            <v>1.8906000000000001</v>
          </cell>
          <cell r="E78">
            <v>1.66E-2</v>
          </cell>
          <cell r="F78">
            <v>0.54530000000000001</v>
          </cell>
          <cell r="G78">
            <v>0</v>
          </cell>
          <cell r="I78">
            <v>4.2</v>
          </cell>
          <cell r="J78">
            <v>7</v>
          </cell>
        </row>
        <row r="79">
          <cell r="B79">
            <v>29776</v>
          </cell>
          <cell r="C79">
            <v>5.5385999999999997</v>
          </cell>
          <cell r="D79">
            <v>4.9116999999999997</v>
          </cell>
          <cell r="E79">
            <v>8.1199999999999994E-2</v>
          </cell>
          <cell r="F79">
            <v>0.54549999999999998</v>
          </cell>
          <cell r="G79">
            <v>0</v>
          </cell>
          <cell r="J79">
            <v>7</v>
          </cell>
        </row>
        <row r="81">
          <cell r="B81" t="str">
            <v>Evolução FEC Conjunto Campo Limpo</v>
          </cell>
        </row>
        <row r="82">
          <cell r="B82" t="str">
            <v>CONSUM</v>
          </cell>
          <cell r="C82" t="str">
            <v>TOTAL</v>
          </cell>
          <cell r="D82" t="str">
            <v>NPROG</v>
          </cell>
          <cell r="E82" t="str">
            <v>PROG</v>
          </cell>
          <cell r="F82" t="str">
            <v>SUBT INT</v>
          </cell>
          <cell r="G82" t="str">
            <v>SUBT EXT</v>
          </cell>
          <cell r="H82" t="str">
            <v>Padrão Mensal = 3,6</v>
          </cell>
          <cell r="I82" t="str">
            <v>Padrão Trimestral = 7,2</v>
          </cell>
          <cell r="J82" t="str">
            <v>Padrão Anual = 12</v>
          </cell>
        </row>
        <row r="83">
          <cell r="B83">
            <v>135803</v>
          </cell>
          <cell r="C83">
            <v>0.47039999999999998</v>
          </cell>
          <cell r="D83">
            <v>0.38350000000000001</v>
          </cell>
          <cell r="E83">
            <v>8.6900000000000005E-2</v>
          </cell>
          <cell r="F83">
            <v>0</v>
          </cell>
          <cell r="G83">
            <v>0</v>
          </cell>
          <cell r="H83">
            <v>3.6</v>
          </cell>
          <cell r="I83">
            <v>7.2</v>
          </cell>
          <cell r="J83">
            <v>12</v>
          </cell>
        </row>
        <row r="84">
          <cell r="B84">
            <v>135616</v>
          </cell>
          <cell r="C84">
            <v>0.47160000000000002</v>
          </cell>
          <cell r="D84">
            <v>0.43269999999999997</v>
          </cell>
          <cell r="E84">
            <v>3.8899999999999997E-2</v>
          </cell>
          <cell r="F84">
            <v>0</v>
          </cell>
          <cell r="G84">
            <v>0</v>
          </cell>
          <cell r="H84">
            <v>3.6</v>
          </cell>
          <cell r="I84">
            <v>7.2</v>
          </cell>
          <cell r="J84">
            <v>12</v>
          </cell>
        </row>
        <row r="85">
          <cell r="B85">
            <v>135677</v>
          </cell>
          <cell r="C85">
            <v>0.65749999999999997</v>
          </cell>
          <cell r="D85">
            <v>0.58879999999999999</v>
          </cell>
          <cell r="E85">
            <v>6.8699999999999997E-2</v>
          </cell>
          <cell r="F85">
            <v>0</v>
          </cell>
          <cell r="G85">
            <v>0</v>
          </cell>
          <cell r="H85">
            <v>3.6</v>
          </cell>
          <cell r="I85">
            <v>7.2</v>
          </cell>
          <cell r="J85">
            <v>12</v>
          </cell>
        </row>
        <row r="86">
          <cell r="B86">
            <v>135699</v>
          </cell>
          <cell r="C86">
            <v>1.5994999999999999</v>
          </cell>
          <cell r="D86">
            <v>1.4049</v>
          </cell>
          <cell r="E86">
            <v>0.19450000000000001</v>
          </cell>
          <cell r="F86">
            <v>0</v>
          </cell>
          <cell r="G86">
            <v>0</v>
          </cell>
          <cell r="H86">
            <v>3.6</v>
          </cell>
          <cell r="I86">
            <v>7.2</v>
          </cell>
          <cell r="J86">
            <v>12</v>
          </cell>
        </row>
        <row r="87">
          <cell r="B87">
            <v>135623</v>
          </cell>
          <cell r="C87">
            <v>0.49780000000000002</v>
          </cell>
          <cell r="D87">
            <v>0.43580000000000002</v>
          </cell>
          <cell r="E87">
            <v>6.2E-2</v>
          </cell>
          <cell r="F87">
            <v>0</v>
          </cell>
          <cell r="G87">
            <v>0</v>
          </cell>
          <cell r="H87">
            <v>3.6</v>
          </cell>
          <cell r="I87">
            <v>7.2</v>
          </cell>
          <cell r="J87">
            <v>12</v>
          </cell>
        </row>
        <row r="88">
          <cell r="B88">
            <v>135623</v>
          </cell>
          <cell r="C88">
            <v>1.1808000000000001</v>
          </cell>
          <cell r="D88">
            <v>0.40810000000000002</v>
          </cell>
          <cell r="E88">
            <v>2.64E-2</v>
          </cell>
          <cell r="F88">
            <v>0.74619999999999997</v>
          </cell>
          <cell r="G88">
            <v>0</v>
          </cell>
          <cell r="H88">
            <v>3.6</v>
          </cell>
          <cell r="I88">
            <v>7.2</v>
          </cell>
          <cell r="J88">
            <v>12</v>
          </cell>
        </row>
        <row r="89">
          <cell r="B89">
            <v>135623</v>
          </cell>
          <cell r="C89">
            <v>0.33079999999999998</v>
          </cell>
          <cell r="D89">
            <v>0.30020000000000002</v>
          </cell>
          <cell r="E89">
            <v>3.0599999999999999E-2</v>
          </cell>
          <cell r="F89">
            <v>0</v>
          </cell>
          <cell r="G89">
            <v>0</v>
          </cell>
          <cell r="H89">
            <v>3.6</v>
          </cell>
          <cell r="I89">
            <v>7.2</v>
          </cell>
          <cell r="J89">
            <v>12</v>
          </cell>
        </row>
        <row r="90">
          <cell r="B90">
            <v>135623</v>
          </cell>
          <cell r="C90">
            <v>2.0093999999999999</v>
          </cell>
          <cell r="D90">
            <v>1.1440999999999999</v>
          </cell>
          <cell r="E90">
            <v>0.11899999999999999</v>
          </cell>
          <cell r="F90">
            <v>0.74619999999999997</v>
          </cell>
          <cell r="G90">
            <v>0</v>
          </cell>
          <cell r="H90">
            <v>3.6</v>
          </cell>
          <cell r="I90">
            <v>7.2</v>
          </cell>
          <cell r="J90">
            <v>12</v>
          </cell>
        </row>
        <row r="91">
          <cell r="B91">
            <v>135582</v>
          </cell>
          <cell r="C91">
            <v>0.755</v>
          </cell>
          <cell r="D91">
            <v>0.73340000000000005</v>
          </cell>
          <cell r="E91">
            <v>2.1600000000000001E-2</v>
          </cell>
          <cell r="F91">
            <v>0</v>
          </cell>
          <cell r="G91">
            <v>0</v>
          </cell>
          <cell r="H91">
            <v>3.6</v>
          </cell>
          <cell r="I91">
            <v>7.2</v>
          </cell>
          <cell r="J91">
            <v>12</v>
          </cell>
        </row>
        <row r="92">
          <cell r="B92">
            <v>135456</v>
          </cell>
          <cell r="C92">
            <v>0.33510000000000001</v>
          </cell>
          <cell r="D92">
            <v>0.31180000000000002</v>
          </cell>
          <cell r="E92">
            <v>2.3300000000000001E-2</v>
          </cell>
          <cell r="F92">
            <v>0</v>
          </cell>
          <cell r="G92">
            <v>0</v>
          </cell>
          <cell r="H92">
            <v>3.6</v>
          </cell>
          <cell r="I92">
            <v>7.2</v>
          </cell>
          <cell r="J92">
            <v>12</v>
          </cell>
        </row>
        <row r="93">
          <cell r="B93">
            <v>135347</v>
          </cell>
          <cell r="C93">
            <v>0.40910000000000002</v>
          </cell>
          <cell r="D93">
            <v>0.28710000000000002</v>
          </cell>
          <cell r="E93">
            <v>0.122</v>
          </cell>
          <cell r="F93">
            <v>0</v>
          </cell>
          <cell r="G93">
            <v>0</v>
          </cell>
          <cell r="H93">
            <v>3.6</v>
          </cell>
          <cell r="I93">
            <v>7.2</v>
          </cell>
          <cell r="J93">
            <v>12</v>
          </cell>
        </row>
        <row r="94">
          <cell r="B94">
            <v>135462</v>
          </cell>
          <cell r="C94">
            <v>1.4995000000000001</v>
          </cell>
          <cell r="D94">
            <v>1.3327</v>
          </cell>
          <cell r="E94">
            <v>0.1668</v>
          </cell>
          <cell r="F94">
            <v>0</v>
          </cell>
          <cell r="G94">
            <v>0</v>
          </cell>
          <cell r="H94">
            <v>3.6</v>
          </cell>
          <cell r="I94">
            <v>7.2</v>
          </cell>
          <cell r="J94">
            <v>12</v>
          </cell>
        </row>
        <row r="95">
          <cell r="B95">
            <v>135313</v>
          </cell>
          <cell r="C95">
            <v>0.46410000000000001</v>
          </cell>
          <cell r="D95">
            <v>0.44369999999999998</v>
          </cell>
          <cell r="E95">
            <v>2.0400000000000001E-2</v>
          </cell>
          <cell r="F95">
            <v>0</v>
          </cell>
          <cell r="G95">
            <v>0</v>
          </cell>
          <cell r="H95">
            <v>3.6</v>
          </cell>
          <cell r="I95">
            <v>7.2</v>
          </cell>
          <cell r="J95">
            <v>12</v>
          </cell>
        </row>
        <row r="96">
          <cell r="B96">
            <v>135832</v>
          </cell>
          <cell r="C96">
            <v>0.71160000000000001</v>
          </cell>
          <cell r="D96">
            <v>0.65849999999999997</v>
          </cell>
          <cell r="E96">
            <v>1.14E-2</v>
          </cell>
          <cell r="F96">
            <v>4.1700000000000001E-2</v>
          </cell>
          <cell r="G96">
            <v>0</v>
          </cell>
          <cell r="H96">
            <v>3.6</v>
          </cell>
          <cell r="I96">
            <v>7.2</v>
          </cell>
          <cell r="J96">
            <v>12</v>
          </cell>
        </row>
        <row r="97">
          <cell r="B97">
            <v>135832</v>
          </cell>
          <cell r="C97">
            <v>0.77380000000000004</v>
          </cell>
          <cell r="D97">
            <v>0.76080000000000003</v>
          </cell>
          <cell r="E97">
            <v>1.2999999999999999E-2</v>
          </cell>
          <cell r="F97">
            <v>0</v>
          </cell>
          <cell r="G97">
            <v>0</v>
          </cell>
          <cell r="H97">
            <v>3.6</v>
          </cell>
          <cell r="I97">
            <v>7.2</v>
          </cell>
          <cell r="J97">
            <v>12</v>
          </cell>
        </row>
        <row r="98">
          <cell r="B98">
            <v>135659</v>
          </cell>
          <cell r="C98">
            <v>1.9501999999999999</v>
          </cell>
          <cell r="D98">
            <v>1.8636999999999999</v>
          </cell>
          <cell r="E98">
            <v>4.48E-2</v>
          </cell>
          <cell r="F98">
            <v>4.1799999999999997E-2</v>
          </cell>
          <cell r="G98">
            <v>0</v>
          </cell>
          <cell r="I98">
            <v>7.2</v>
          </cell>
          <cell r="J98">
            <v>12</v>
          </cell>
        </row>
        <row r="99">
          <cell r="B99">
            <v>135611</v>
          </cell>
          <cell r="C99">
            <v>7.0587999999999997</v>
          </cell>
          <cell r="D99">
            <v>5.7455999999999996</v>
          </cell>
          <cell r="E99">
            <v>0.52510000000000001</v>
          </cell>
          <cell r="F99">
            <v>0.78800000000000003</v>
          </cell>
          <cell r="G99">
            <v>0</v>
          </cell>
          <cell r="J99">
            <v>12</v>
          </cell>
        </row>
        <row r="101">
          <cell r="B101" t="str">
            <v>Evolução FEC Conjunto Capão Redondo</v>
          </cell>
        </row>
        <row r="102">
          <cell r="B102" t="str">
            <v>CONSUM</v>
          </cell>
          <cell r="C102" t="str">
            <v>TOTAL</v>
          </cell>
          <cell r="D102" t="str">
            <v>NPROG</v>
          </cell>
          <cell r="E102" t="str">
            <v>PROG</v>
          </cell>
          <cell r="F102" t="str">
            <v>SUBT INT</v>
          </cell>
          <cell r="G102" t="str">
            <v>SUBT EXT</v>
          </cell>
          <cell r="H102" t="str">
            <v>Padrão Mensal = 2,1</v>
          </cell>
          <cell r="I102" t="str">
            <v>Padrão Trimestral = 4,2</v>
          </cell>
          <cell r="J102" t="str">
            <v>Padrão Anual = 7</v>
          </cell>
        </row>
        <row r="103">
          <cell r="B103">
            <v>99855</v>
          </cell>
          <cell r="C103">
            <v>0.4501</v>
          </cell>
          <cell r="D103">
            <v>0.44579999999999997</v>
          </cell>
          <cell r="E103">
            <v>4.3E-3</v>
          </cell>
          <cell r="F103">
            <v>0</v>
          </cell>
          <cell r="G103">
            <v>0</v>
          </cell>
          <cell r="H103">
            <v>2.1</v>
          </cell>
          <cell r="I103">
            <v>4.2</v>
          </cell>
          <cell r="J103">
            <v>7</v>
          </cell>
        </row>
        <row r="104">
          <cell r="B104">
            <v>99789</v>
          </cell>
          <cell r="C104">
            <v>0.24060000000000001</v>
          </cell>
          <cell r="D104">
            <v>0.2303</v>
          </cell>
          <cell r="E104">
            <v>1.03E-2</v>
          </cell>
          <cell r="F104">
            <v>0</v>
          </cell>
          <cell r="G104">
            <v>0</v>
          </cell>
          <cell r="H104">
            <v>2.1</v>
          </cell>
          <cell r="I104">
            <v>4.2</v>
          </cell>
          <cell r="J104">
            <v>7</v>
          </cell>
        </row>
        <row r="105">
          <cell r="B105">
            <v>99790</v>
          </cell>
          <cell r="C105">
            <v>0.49709999999999999</v>
          </cell>
          <cell r="D105">
            <v>0.43049999999999999</v>
          </cell>
          <cell r="E105">
            <v>6.6699999999999995E-2</v>
          </cell>
          <cell r="F105">
            <v>0</v>
          </cell>
          <cell r="G105">
            <v>0</v>
          </cell>
          <cell r="H105">
            <v>2.1</v>
          </cell>
          <cell r="I105">
            <v>4.2</v>
          </cell>
          <cell r="J105">
            <v>7</v>
          </cell>
        </row>
        <row r="106">
          <cell r="B106">
            <v>99811</v>
          </cell>
          <cell r="C106">
            <v>1.1878</v>
          </cell>
          <cell r="D106">
            <v>1.1067</v>
          </cell>
          <cell r="E106">
            <v>8.1299999999999997E-2</v>
          </cell>
          <cell r="F106">
            <v>0</v>
          </cell>
          <cell r="G106">
            <v>0</v>
          </cell>
          <cell r="H106">
            <v>2.1</v>
          </cell>
          <cell r="I106">
            <v>4.2</v>
          </cell>
          <cell r="J106">
            <v>7</v>
          </cell>
        </row>
        <row r="107">
          <cell r="B107">
            <v>99775</v>
          </cell>
          <cell r="C107">
            <v>0.21410000000000001</v>
          </cell>
          <cell r="D107">
            <v>0.20910000000000001</v>
          </cell>
          <cell r="E107">
            <v>5.0000000000000001E-3</v>
          </cell>
          <cell r="F107">
            <v>0</v>
          </cell>
          <cell r="G107">
            <v>0</v>
          </cell>
          <cell r="H107">
            <v>2.1</v>
          </cell>
          <cell r="I107">
            <v>4.2</v>
          </cell>
          <cell r="J107">
            <v>7</v>
          </cell>
        </row>
        <row r="108">
          <cell r="B108">
            <v>99774</v>
          </cell>
          <cell r="C108">
            <v>0.25090000000000001</v>
          </cell>
          <cell r="D108">
            <v>0.23039999999999999</v>
          </cell>
          <cell r="E108">
            <v>1.3599999999999999E-2</v>
          </cell>
          <cell r="F108">
            <v>6.8999999999999999E-3</v>
          </cell>
          <cell r="G108">
            <v>0</v>
          </cell>
          <cell r="H108">
            <v>2.1</v>
          </cell>
          <cell r="I108">
            <v>4.2</v>
          </cell>
          <cell r="J108">
            <v>7</v>
          </cell>
        </row>
        <row r="109">
          <cell r="B109">
            <v>99774</v>
          </cell>
          <cell r="C109">
            <v>0.32290000000000002</v>
          </cell>
          <cell r="D109">
            <v>0.31490000000000001</v>
          </cell>
          <cell r="E109">
            <v>8.0000000000000002E-3</v>
          </cell>
          <cell r="F109">
            <v>0</v>
          </cell>
          <cell r="G109">
            <v>0</v>
          </cell>
          <cell r="H109">
            <v>2.1</v>
          </cell>
          <cell r="I109">
            <v>4.2</v>
          </cell>
          <cell r="J109">
            <v>7</v>
          </cell>
        </row>
        <row r="110">
          <cell r="B110">
            <v>99774</v>
          </cell>
          <cell r="C110">
            <v>0.78790000000000004</v>
          </cell>
          <cell r="D110">
            <v>0.75439999999999996</v>
          </cell>
          <cell r="E110">
            <v>2.6599999999999999E-2</v>
          </cell>
          <cell r="F110">
            <v>6.8999999999999999E-3</v>
          </cell>
          <cell r="G110">
            <v>0</v>
          </cell>
          <cell r="H110">
            <v>2.1</v>
          </cell>
          <cell r="I110">
            <v>4.2</v>
          </cell>
          <cell r="J110">
            <v>7</v>
          </cell>
        </row>
        <row r="111">
          <cell r="B111">
            <v>99772</v>
          </cell>
          <cell r="C111">
            <v>0.38550000000000001</v>
          </cell>
          <cell r="D111">
            <v>0.35149999999999998</v>
          </cell>
          <cell r="E111">
            <v>3.4000000000000002E-2</v>
          </cell>
          <cell r="F111">
            <v>0</v>
          </cell>
          <cell r="G111">
            <v>0</v>
          </cell>
          <cell r="H111">
            <v>2.1</v>
          </cell>
          <cell r="I111">
            <v>4.2</v>
          </cell>
          <cell r="J111">
            <v>7</v>
          </cell>
        </row>
        <row r="112">
          <cell r="B112">
            <v>99751</v>
          </cell>
          <cell r="C112">
            <v>0.2349</v>
          </cell>
          <cell r="D112">
            <v>0.21959999999999999</v>
          </cell>
          <cell r="E112">
            <v>1.5299999999999999E-2</v>
          </cell>
          <cell r="F112">
            <v>0</v>
          </cell>
          <cell r="G112">
            <v>0</v>
          </cell>
          <cell r="H112">
            <v>2.1</v>
          </cell>
          <cell r="I112">
            <v>4.2</v>
          </cell>
          <cell r="J112">
            <v>7</v>
          </cell>
        </row>
        <row r="113">
          <cell r="B113">
            <v>99683</v>
          </cell>
          <cell r="C113">
            <v>9.2499999999999999E-2</v>
          </cell>
          <cell r="D113">
            <v>8.9599999999999999E-2</v>
          </cell>
          <cell r="E113">
            <v>3.0000000000000001E-3</v>
          </cell>
          <cell r="F113">
            <v>0</v>
          </cell>
          <cell r="G113">
            <v>0</v>
          </cell>
          <cell r="H113">
            <v>2.1</v>
          </cell>
          <cell r="I113">
            <v>4.2</v>
          </cell>
          <cell r="J113">
            <v>7</v>
          </cell>
        </row>
        <row r="114">
          <cell r="B114">
            <v>99735</v>
          </cell>
          <cell r="C114">
            <v>0.71299999999999997</v>
          </cell>
          <cell r="D114">
            <v>0.66080000000000005</v>
          </cell>
          <cell r="E114">
            <v>5.2299999999999999E-2</v>
          </cell>
          <cell r="F114">
            <v>0</v>
          </cell>
          <cell r="G114">
            <v>0</v>
          </cell>
          <cell r="H114">
            <v>2.1</v>
          </cell>
          <cell r="I114">
            <v>4.2</v>
          </cell>
          <cell r="J114">
            <v>7</v>
          </cell>
        </row>
        <row r="115">
          <cell r="B115">
            <v>99588</v>
          </cell>
          <cell r="C115">
            <v>0.17349999999999999</v>
          </cell>
          <cell r="D115">
            <v>0.16200000000000001</v>
          </cell>
          <cell r="E115">
            <v>1.14E-2</v>
          </cell>
          <cell r="F115">
            <v>0</v>
          </cell>
          <cell r="G115">
            <v>0</v>
          </cell>
          <cell r="H115">
            <v>2.1</v>
          </cell>
          <cell r="I115">
            <v>4.2</v>
          </cell>
          <cell r="J115">
            <v>7</v>
          </cell>
        </row>
        <row r="116">
          <cell r="B116">
            <v>99687</v>
          </cell>
          <cell r="C116">
            <v>0.53759999999999997</v>
          </cell>
          <cell r="D116">
            <v>0.52400000000000002</v>
          </cell>
          <cell r="E116">
            <v>1.3599999999999999E-2</v>
          </cell>
          <cell r="F116">
            <v>0</v>
          </cell>
          <cell r="G116">
            <v>0</v>
          </cell>
          <cell r="H116">
            <v>2.1</v>
          </cell>
          <cell r="I116">
            <v>4.2</v>
          </cell>
          <cell r="J116">
            <v>7</v>
          </cell>
        </row>
        <row r="117">
          <cell r="B117">
            <v>99685</v>
          </cell>
          <cell r="C117">
            <v>0.80459999999999998</v>
          </cell>
          <cell r="D117">
            <v>0.76690000000000003</v>
          </cell>
          <cell r="E117">
            <v>3.7699999999999997E-2</v>
          </cell>
          <cell r="F117">
            <v>0</v>
          </cell>
          <cell r="G117">
            <v>0</v>
          </cell>
          <cell r="H117">
            <v>2.1</v>
          </cell>
          <cell r="I117">
            <v>4.2</v>
          </cell>
          <cell r="J117">
            <v>7</v>
          </cell>
        </row>
        <row r="118">
          <cell r="B118">
            <v>99653</v>
          </cell>
          <cell r="C118">
            <v>1.516</v>
          </cell>
          <cell r="D118">
            <v>1.4532</v>
          </cell>
          <cell r="E118">
            <v>6.2700000000000006E-2</v>
          </cell>
          <cell r="F118">
            <v>0</v>
          </cell>
          <cell r="G118">
            <v>0</v>
          </cell>
          <cell r="I118">
            <v>4.2</v>
          </cell>
          <cell r="J118">
            <v>7</v>
          </cell>
        </row>
        <row r="119">
          <cell r="B119">
            <v>99744</v>
          </cell>
          <cell r="C119">
            <v>4.2043999999999997</v>
          </cell>
          <cell r="D119">
            <v>3.9746999999999999</v>
          </cell>
          <cell r="E119">
            <v>0.22289999999999999</v>
          </cell>
          <cell r="F119">
            <v>6.8999999999999999E-3</v>
          </cell>
          <cell r="G119">
            <v>0</v>
          </cell>
          <cell r="J119">
            <v>7</v>
          </cell>
        </row>
        <row r="121">
          <cell r="B121" t="str">
            <v>Evolução FEC Conjunto Carapicuíba</v>
          </cell>
        </row>
        <row r="122">
          <cell r="B122" t="str">
            <v>CONSUM</v>
          </cell>
          <cell r="C122" t="str">
            <v>TOTAL</v>
          </cell>
          <cell r="D122" t="str">
            <v>NPROG</v>
          </cell>
          <cell r="E122" t="str">
            <v>PROG</v>
          </cell>
          <cell r="F122" t="str">
            <v>SUBT INT</v>
          </cell>
          <cell r="G122" t="str">
            <v>SUBT EXT</v>
          </cell>
          <cell r="H122" t="str">
            <v>Padrão Mensal = 3,6</v>
          </cell>
          <cell r="I122" t="str">
            <v>Padrão Trimestral = 7,2</v>
          </cell>
          <cell r="J122" t="str">
            <v>Padrão Anual = 12</v>
          </cell>
        </row>
        <row r="123">
          <cell r="B123">
            <v>104086</v>
          </cell>
          <cell r="C123">
            <v>0.65780000000000005</v>
          </cell>
          <cell r="D123">
            <v>0.54159999999999997</v>
          </cell>
          <cell r="E123">
            <v>1.6999999999999999E-3</v>
          </cell>
          <cell r="F123">
            <v>0.1145</v>
          </cell>
          <cell r="G123">
            <v>0</v>
          </cell>
          <cell r="H123">
            <v>3.6</v>
          </cell>
          <cell r="I123">
            <v>7.2</v>
          </cell>
          <cell r="J123">
            <v>12</v>
          </cell>
        </row>
        <row r="124">
          <cell r="B124">
            <v>103935</v>
          </cell>
          <cell r="C124">
            <v>0.1865</v>
          </cell>
          <cell r="D124">
            <v>0.1865</v>
          </cell>
          <cell r="E124">
            <v>1E-4</v>
          </cell>
          <cell r="F124">
            <v>0</v>
          </cell>
          <cell r="G124">
            <v>0</v>
          </cell>
          <cell r="H124">
            <v>3.6</v>
          </cell>
          <cell r="I124">
            <v>7.2</v>
          </cell>
          <cell r="J124">
            <v>12</v>
          </cell>
        </row>
        <row r="125">
          <cell r="B125">
            <v>103934</v>
          </cell>
          <cell r="C125">
            <v>1.2726</v>
          </cell>
          <cell r="D125">
            <v>0.43</v>
          </cell>
          <cell r="E125">
            <v>7.0000000000000001E-3</v>
          </cell>
          <cell r="F125">
            <v>0</v>
          </cell>
          <cell r="G125">
            <v>0.83560000000000001</v>
          </cell>
          <cell r="H125">
            <v>3.6</v>
          </cell>
          <cell r="I125">
            <v>7.2</v>
          </cell>
          <cell r="J125">
            <v>12</v>
          </cell>
        </row>
        <row r="126">
          <cell r="B126">
            <v>103985</v>
          </cell>
          <cell r="C126">
            <v>2.1168</v>
          </cell>
          <cell r="D126">
            <v>1.1583000000000001</v>
          </cell>
          <cell r="E126">
            <v>8.8000000000000005E-3</v>
          </cell>
          <cell r="F126">
            <v>0.11459999999999999</v>
          </cell>
          <cell r="G126">
            <v>0.83520000000000005</v>
          </cell>
          <cell r="H126">
            <v>3.6</v>
          </cell>
          <cell r="I126">
            <v>7.2</v>
          </cell>
          <cell r="J126">
            <v>12</v>
          </cell>
        </row>
        <row r="127">
          <cell r="B127">
            <v>103926</v>
          </cell>
          <cell r="C127">
            <v>0.39929999999999999</v>
          </cell>
          <cell r="D127">
            <v>0.39639999999999997</v>
          </cell>
          <cell r="E127">
            <v>2.8E-3</v>
          </cell>
          <cell r="F127">
            <v>0</v>
          </cell>
          <cell r="G127">
            <v>0</v>
          </cell>
          <cell r="H127">
            <v>3.6</v>
          </cell>
          <cell r="I127">
            <v>7.2</v>
          </cell>
          <cell r="J127">
            <v>12</v>
          </cell>
        </row>
        <row r="128">
          <cell r="B128">
            <v>103926</v>
          </cell>
          <cell r="C128">
            <v>0.41</v>
          </cell>
          <cell r="D128">
            <v>0.35780000000000001</v>
          </cell>
          <cell r="E128">
            <v>5.2200000000000003E-2</v>
          </cell>
          <cell r="F128">
            <v>0</v>
          </cell>
          <cell r="G128">
            <v>0</v>
          </cell>
          <cell r="H128">
            <v>3.6</v>
          </cell>
          <cell r="I128">
            <v>7.2</v>
          </cell>
          <cell r="J128">
            <v>12</v>
          </cell>
        </row>
        <row r="129">
          <cell r="B129">
            <v>103926</v>
          </cell>
          <cell r="C129">
            <v>0.55959999999999999</v>
          </cell>
          <cell r="D129">
            <v>0.42730000000000001</v>
          </cell>
          <cell r="E129">
            <v>1.4E-3</v>
          </cell>
          <cell r="F129">
            <v>0.13089999999999999</v>
          </cell>
          <cell r="G129">
            <v>0</v>
          </cell>
          <cell r="H129">
            <v>3.6</v>
          </cell>
          <cell r="I129">
            <v>7.2</v>
          </cell>
          <cell r="J129">
            <v>12</v>
          </cell>
        </row>
        <row r="130">
          <cell r="B130">
            <v>103926</v>
          </cell>
          <cell r="C130">
            <v>1.3689</v>
          </cell>
          <cell r="D130">
            <v>1.1815</v>
          </cell>
          <cell r="E130">
            <v>5.6399999999999999E-2</v>
          </cell>
          <cell r="F130">
            <v>0.13089999999999999</v>
          </cell>
          <cell r="G130">
            <v>0</v>
          </cell>
          <cell r="H130">
            <v>3.6</v>
          </cell>
          <cell r="I130">
            <v>7.2</v>
          </cell>
          <cell r="J130">
            <v>12</v>
          </cell>
        </row>
        <row r="131">
          <cell r="B131">
            <v>103923</v>
          </cell>
          <cell r="C131">
            <v>1.3729</v>
          </cell>
          <cell r="D131">
            <v>1.3575999999999999</v>
          </cell>
          <cell r="E131">
            <v>1.5299999999999999E-2</v>
          </cell>
          <cell r="F131">
            <v>0</v>
          </cell>
          <cell r="G131">
            <v>0</v>
          </cell>
          <cell r="H131">
            <v>3.6</v>
          </cell>
          <cell r="I131">
            <v>7.2</v>
          </cell>
          <cell r="J131">
            <v>12</v>
          </cell>
        </row>
        <row r="132">
          <cell r="B132">
            <v>103985</v>
          </cell>
          <cell r="C132">
            <v>0.32419999999999999</v>
          </cell>
          <cell r="D132">
            <v>0.26669999999999999</v>
          </cell>
          <cell r="E132">
            <v>5.7000000000000002E-2</v>
          </cell>
          <cell r="F132">
            <v>2.9999999999999997E-4</v>
          </cell>
          <cell r="G132">
            <v>2.9999999999999997E-4</v>
          </cell>
          <cell r="H132">
            <v>3.6</v>
          </cell>
          <cell r="I132">
            <v>7.2</v>
          </cell>
          <cell r="J132">
            <v>12</v>
          </cell>
        </row>
        <row r="133">
          <cell r="B133">
            <v>103954</v>
          </cell>
          <cell r="C133">
            <v>0.67949999999999999</v>
          </cell>
          <cell r="D133">
            <v>0.61860000000000004</v>
          </cell>
          <cell r="E133">
            <v>6.0999999999999999E-2</v>
          </cell>
          <cell r="F133">
            <v>0</v>
          </cell>
          <cell r="G133">
            <v>0</v>
          </cell>
          <cell r="H133">
            <v>3.6</v>
          </cell>
          <cell r="I133">
            <v>7.2</v>
          </cell>
          <cell r="J133">
            <v>12</v>
          </cell>
        </row>
        <row r="134">
          <cell r="B134">
            <v>103954</v>
          </cell>
          <cell r="C134">
            <v>2.3763000000000001</v>
          </cell>
          <cell r="D134">
            <v>2.2425999999999999</v>
          </cell>
          <cell r="E134">
            <v>0.1333</v>
          </cell>
          <cell r="F134">
            <v>2.9999999999999997E-4</v>
          </cell>
          <cell r="G134">
            <v>2.9999999999999997E-4</v>
          </cell>
          <cell r="H134">
            <v>3.6</v>
          </cell>
          <cell r="I134">
            <v>7.2</v>
          </cell>
          <cell r="J134">
            <v>12</v>
          </cell>
        </row>
        <row r="135">
          <cell r="B135">
            <v>103838</v>
          </cell>
          <cell r="C135">
            <v>0.62339999999999995</v>
          </cell>
          <cell r="D135">
            <v>0.3886</v>
          </cell>
          <cell r="E135">
            <v>6.1000000000000004E-3</v>
          </cell>
          <cell r="F135">
            <v>0</v>
          </cell>
          <cell r="G135">
            <v>0.22869999999999999</v>
          </cell>
          <cell r="H135">
            <v>3.6</v>
          </cell>
          <cell r="I135">
            <v>7.2</v>
          </cell>
          <cell r="J135">
            <v>12</v>
          </cell>
        </row>
        <row r="136">
          <cell r="B136">
            <v>103729</v>
          </cell>
          <cell r="C136">
            <v>0.52429999999999999</v>
          </cell>
          <cell r="D136">
            <v>0.50280000000000002</v>
          </cell>
          <cell r="E136">
            <v>2.1499999999999998E-2</v>
          </cell>
          <cell r="F136">
            <v>0</v>
          </cell>
          <cell r="G136">
            <v>0</v>
          </cell>
          <cell r="H136">
            <v>3.6</v>
          </cell>
          <cell r="I136">
            <v>7.2</v>
          </cell>
          <cell r="J136">
            <v>12</v>
          </cell>
        </row>
        <row r="137">
          <cell r="B137">
            <v>103615</v>
          </cell>
          <cell r="C137">
            <v>1.0133000000000001</v>
          </cell>
          <cell r="D137">
            <v>0.9647</v>
          </cell>
          <cell r="E137">
            <v>4.82E-2</v>
          </cell>
          <cell r="F137">
            <v>2.9999999999999997E-4</v>
          </cell>
          <cell r="G137">
            <v>0</v>
          </cell>
          <cell r="H137">
            <v>3.6</v>
          </cell>
          <cell r="I137">
            <v>7.2</v>
          </cell>
          <cell r="J137">
            <v>12</v>
          </cell>
        </row>
        <row r="138">
          <cell r="B138">
            <v>103727</v>
          </cell>
          <cell r="C138">
            <v>2.1606000000000001</v>
          </cell>
          <cell r="D138">
            <v>1.8554999999999999</v>
          </cell>
          <cell r="E138">
            <v>7.5800000000000006E-2</v>
          </cell>
          <cell r="F138">
            <v>2.9999999999999997E-4</v>
          </cell>
          <cell r="G138">
            <v>0.22889999999999999</v>
          </cell>
          <cell r="I138">
            <v>7.2</v>
          </cell>
          <cell r="J138">
            <v>12</v>
          </cell>
        </row>
        <row r="139">
          <cell r="B139">
            <v>103898</v>
          </cell>
          <cell r="C139">
            <v>8.0225000000000009</v>
          </cell>
          <cell r="D139">
            <v>6.4372999999999996</v>
          </cell>
          <cell r="E139">
            <v>0.2742</v>
          </cell>
          <cell r="F139">
            <v>0.2462</v>
          </cell>
          <cell r="G139">
            <v>1.0648</v>
          </cell>
          <cell r="J139">
            <v>12</v>
          </cell>
        </row>
        <row r="141">
          <cell r="B141" t="str">
            <v>Evolução FEC Conjunto Casa Verde</v>
          </cell>
        </row>
        <row r="142">
          <cell r="B142" t="str">
            <v>CONSUM</v>
          </cell>
          <cell r="C142" t="str">
            <v>TOTAL</v>
          </cell>
          <cell r="D142" t="str">
            <v>NPROG</v>
          </cell>
          <cell r="E142" t="str">
            <v>PROG</v>
          </cell>
          <cell r="F142" t="str">
            <v>SUBT INT</v>
          </cell>
          <cell r="G142" t="str">
            <v>SUBT EXT</v>
          </cell>
          <cell r="H142" t="str">
            <v>Padrão Mensal = 2,4</v>
          </cell>
          <cell r="I142" t="str">
            <v>Padrão Trimestral = 4,8</v>
          </cell>
          <cell r="J142" t="str">
            <v>Padrão Anual = 8</v>
          </cell>
        </row>
        <row r="143">
          <cell r="B143">
            <v>253718</v>
          </cell>
          <cell r="C143">
            <v>0.56489999999999996</v>
          </cell>
          <cell r="D143">
            <v>0.48459999999999998</v>
          </cell>
          <cell r="E143">
            <v>3.6900000000000002E-2</v>
          </cell>
          <cell r="F143">
            <v>4.3400000000000001E-2</v>
          </cell>
          <cell r="G143">
            <v>0</v>
          </cell>
          <cell r="H143">
            <v>2.4</v>
          </cell>
          <cell r="I143">
            <v>4.8</v>
          </cell>
          <cell r="J143">
            <v>8</v>
          </cell>
        </row>
        <row r="144">
          <cell r="B144">
            <v>253606</v>
          </cell>
          <cell r="C144">
            <v>0.26860000000000001</v>
          </cell>
          <cell r="D144">
            <v>0.23980000000000001</v>
          </cell>
          <cell r="E144">
            <v>2.8799999999999999E-2</v>
          </cell>
          <cell r="F144">
            <v>0</v>
          </cell>
          <cell r="G144">
            <v>0</v>
          </cell>
          <cell r="H144">
            <v>2.4</v>
          </cell>
          <cell r="I144">
            <v>4.8</v>
          </cell>
          <cell r="J144">
            <v>8</v>
          </cell>
        </row>
        <row r="145">
          <cell r="B145">
            <v>253587</v>
          </cell>
          <cell r="C145">
            <v>1.1143000000000001</v>
          </cell>
          <cell r="D145">
            <v>0.13389999999999999</v>
          </cell>
          <cell r="E145">
            <v>1.34E-2</v>
          </cell>
          <cell r="F145">
            <v>0.26169999999999999</v>
          </cell>
          <cell r="G145">
            <v>0.70530000000000004</v>
          </cell>
          <cell r="H145">
            <v>2.4</v>
          </cell>
          <cell r="I145">
            <v>4.8</v>
          </cell>
          <cell r="J145">
            <v>8</v>
          </cell>
        </row>
        <row r="146">
          <cell r="B146">
            <v>253637</v>
          </cell>
          <cell r="C146">
            <v>1.9477</v>
          </cell>
          <cell r="D146">
            <v>0.85840000000000005</v>
          </cell>
          <cell r="E146">
            <v>7.9100000000000004E-2</v>
          </cell>
          <cell r="F146">
            <v>0.30509999999999998</v>
          </cell>
          <cell r="G146">
            <v>0.70520000000000005</v>
          </cell>
          <cell r="H146">
            <v>2.4</v>
          </cell>
          <cell r="I146">
            <v>4.8</v>
          </cell>
          <cell r="J146">
            <v>8</v>
          </cell>
        </row>
        <row r="147">
          <cell r="B147">
            <v>253558</v>
          </cell>
          <cell r="C147">
            <v>0.1109</v>
          </cell>
          <cell r="D147">
            <v>9.6600000000000005E-2</v>
          </cell>
          <cell r="E147">
            <v>1.43E-2</v>
          </cell>
          <cell r="F147">
            <v>0</v>
          </cell>
          <cell r="G147">
            <v>0</v>
          </cell>
          <cell r="H147">
            <v>2.4</v>
          </cell>
          <cell r="I147">
            <v>4.8</v>
          </cell>
          <cell r="J147">
            <v>8</v>
          </cell>
        </row>
        <row r="148">
          <cell r="B148">
            <v>253558</v>
          </cell>
          <cell r="C148">
            <v>0.14499999999999999</v>
          </cell>
          <cell r="D148">
            <v>0.1062</v>
          </cell>
          <cell r="E148">
            <v>3.8800000000000001E-2</v>
          </cell>
          <cell r="F148">
            <v>0</v>
          </cell>
          <cell r="G148">
            <v>0</v>
          </cell>
          <cell r="H148">
            <v>2.4</v>
          </cell>
          <cell r="I148">
            <v>4.8</v>
          </cell>
          <cell r="J148">
            <v>8</v>
          </cell>
        </row>
        <row r="149">
          <cell r="B149">
            <v>253580</v>
          </cell>
          <cell r="C149">
            <v>0.2555</v>
          </cell>
          <cell r="D149">
            <v>0.24030000000000001</v>
          </cell>
          <cell r="E149">
            <v>1.52E-2</v>
          </cell>
          <cell r="F149">
            <v>0</v>
          </cell>
          <cell r="G149">
            <v>0</v>
          </cell>
          <cell r="H149">
            <v>2.4</v>
          </cell>
          <cell r="I149">
            <v>4.8</v>
          </cell>
          <cell r="J149">
            <v>8</v>
          </cell>
        </row>
        <row r="150">
          <cell r="B150">
            <v>253565</v>
          </cell>
          <cell r="C150">
            <v>0.51139999999999997</v>
          </cell>
          <cell r="D150">
            <v>0.44309999999999999</v>
          </cell>
          <cell r="E150">
            <v>6.83E-2</v>
          </cell>
          <cell r="F150">
            <v>0</v>
          </cell>
          <cell r="G150">
            <v>0</v>
          </cell>
          <cell r="H150">
            <v>2.4</v>
          </cell>
          <cell r="I150">
            <v>4.8</v>
          </cell>
          <cell r="J150">
            <v>8</v>
          </cell>
        </row>
        <row r="151">
          <cell r="B151">
            <v>253579</v>
          </cell>
          <cell r="C151">
            <v>0.56240000000000001</v>
          </cell>
          <cell r="D151">
            <v>0.52359999999999995</v>
          </cell>
          <cell r="E151">
            <v>1.9800000000000002E-2</v>
          </cell>
          <cell r="F151">
            <v>1.9E-2</v>
          </cell>
          <cell r="G151">
            <v>0</v>
          </cell>
          <cell r="H151">
            <v>2.4</v>
          </cell>
          <cell r="I151">
            <v>4.8</v>
          </cell>
          <cell r="J151">
            <v>8</v>
          </cell>
        </row>
        <row r="152">
          <cell r="B152">
            <v>253299</v>
          </cell>
          <cell r="C152">
            <v>0.45019999999999999</v>
          </cell>
          <cell r="D152">
            <v>0.21110000000000001</v>
          </cell>
          <cell r="E152">
            <v>1.61E-2</v>
          </cell>
          <cell r="F152">
            <v>0.22289999999999999</v>
          </cell>
          <cell r="G152">
            <v>0</v>
          </cell>
          <cell r="H152">
            <v>2.4</v>
          </cell>
          <cell r="I152">
            <v>4.8</v>
          </cell>
          <cell r="J152">
            <v>8</v>
          </cell>
        </row>
        <row r="153">
          <cell r="B153">
            <v>253200</v>
          </cell>
          <cell r="C153">
            <v>1.1241000000000001</v>
          </cell>
          <cell r="D153">
            <v>0.2155</v>
          </cell>
          <cell r="E153">
            <v>2.9499999999999998E-2</v>
          </cell>
          <cell r="F153">
            <v>0.1739</v>
          </cell>
          <cell r="G153">
            <v>0.70520000000000005</v>
          </cell>
          <cell r="H153">
            <v>2.4</v>
          </cell>
          <cell r="I153">
            <v>4.8</v>
          </cell>
          <cell r="J153">
            <v>8</v>
          </cell>
        </row>
        <row r="154">
          <cell r="B154">
            <v>253359</v>
          </cell>
          <cell r="C154">
            <v>2.1364000000000001</v>
          </cell>
          <cell r="D154">
            <v>0.95050000000000001</v>
          </cell>
          <cell r="E154">
            <v>6.54E-2</v>
          </cell>
          <cell r="F154">
            <v>0.41570000000000001</v>
          </cell>
          <cell r="G154">
            <v>0.70479999999999998</v>
          </cell>
          <cell r="H154">
            <v>2.4</v>
          </cell>
          <cell r="I154">
            <v>4.8</v>
          </cell>
          <cell r="J154">
            <v>8</v>
          </cell>
        </row>
        <row r="155">
          <cell r="B155">
            <v>253174</v>
          </cell>
          <cell r="C155">
            <v>0.1681</v>
          </cell>
          <cell r="D155">
            <v>0.159</v>
          </cell>
          <cell r="E155">
            <v>9.1000000000000004E-3</v>
          </cell>
          <cell r="F155">
            <v>0</v>
          </cell>
          <cell r="G155">
            <v>0</v>
          </cell>
          <cell r="H155">
            <v>2.4</v>
          </cell>
          <cell r="I155">
            <v>4.8</v>
          </cell>
          <cell r="J155">
            <v>8</v>
          </cell>
        </row>
        <row r="156">
          <cell r="B156">
            <v>253207</v>
          </cell>
          <cell r="C156">
            <v>0.89159999999999995</v>
          </cell>
          <cell r="D156">
            <v>0.38879999999999998</v>
          </cell>
          <cell r="E156">
            <v>4.7999999999999996E-3</v>
          </cell>
          <cell r="F156">
            <v>0</v>
          </cell>
          <cell r="G156">
            <v>0.498</v>
          </cell>
          <cell r="H156">
            <v>2.4</v>
          </cell>
          <cell r="I156">
            <v>4.8</v>
          </cell>
          <cell r="J156">
            <v>8</v>
          </cell>
        </row>
        <row r="157">
          <cell r="B157">
            <v>253191</v>
          </cell>
          <cell r="C157">
            <v>0.43769999999999998</v>
          </cell>
          <cell r="D157">
            <v>0.4194</v>
          </cell>
          <cell r="E157">
            <v>1.83E-2</v>
          </cell>
          <cell r="F157">
            <v>0</v>
          </cell>
          <cell r="G157">
            <v>0</v>
          </cell>
          <cell r="H157">
            <v>2.4</v>
          </cell>
          <cell r="I157">
            <v>4.8</v>
          </cell>
          <cell r="J157">
            <v>8</v>
          </cell>
        </row>
        <row r="158">
          <cell r="B158">
            <v>253191</v>
          </cell>
          <cell r="C158">
            <v>1.4974000000000001</v>
          </cell>
          <cell r="D158">
            <v>0.96719999999999995</v>
          </cell>
          <cell r="E158">
            <v>3.2199999999999999E-2</v>
          </cell>
          <cell r="F158">
            <v>0</v>
          </cell>
          <cell r="G158">
            <v>0.498</v>
          </cell>
          <cell r="I158">
            <v>4.8</v>
          </cell>
          <cell r="J158">
            <v>8</v>
          </cell>
        </row>
        <row r="159">
          <cell r="B159">
            <v>253438</v>
          </cell>
          <cell r="C159">
            <v>6.0926</v>
          </cell>
          <cell r="D159">
            <v>3.2187999999999999</v>
          </cell>
          <cell r="E159">
            <v>0.245</v>
          </cell>
          <cell r="F159">
            <v>0.7208</v>
          </cell>
          <cell r="G159">
            <v>1.9077999999999999</v>
          </cell>
          <cell r="J159">
            <v>8</v>
          </cell>
        </row>
        <row r="161">
          <cell r="B161" t="str">
            <v>Evolução FEC Conjunto Centro Jardins</v>
          </cell>
        </row>
        <row r="162">
          <cell r="B162" t="str">
            <v>CONSUM</v>
          </cell>
          <cell r="C162" t="str">
            <v>TOTAL</v>
          </cell>
          <cell r="D162" t="str">
            <v>NPROG</v>
          </cell>
          <cell r="E162" t="str">
            <v>PROG</v>
          </cell>
          <cell r="F162" t="str">
            <v>SUBT INT</v>
          </cell>
          <cell r="G162" t="str">
            <v>SUBT EXT</v>
          </cell>
          <cell r="H162" t="str">
            <v>Padrão Mensal = 1,8</v>
          </cell>
          <cell r="I162" t="str">
            <v>Padrão Trimestral = 1,8</v>
          </cell>
          <cell r="J162" t="str">
            <v>Padrão Anual = 3</v>
          </cell>
        </row>
        <row r="163">
          <cell r="B163">
            <v>175675</v>
          </cell>
          <cell r="C163">
            <v>7.22E-2</v>
          </cell>
          <cell r="D163">
            <v>1.78E-2</v>
          </cell>
          <cell r="E163">
            <v>1.2699999999999999E-2</v>
          </cell>
          <cell r="F163">
            <v>4.1799999999999997E-2</v>
          </cell>
          <cell r="G163">
            <v>0</v>
          </cell>
          <cell r="H163">
            <v>1.8</v>
          </cell>
          <cell r="I163">
            <v>1.8</v>
          </cell>
          <cell r="J163">
            <v>3</v>
          </cell>
        </row>
        <row r="164">
          <cell r="B164">
            <v>175675</v>
          </cell>
          <cell r="C164">
            <v>7.0000000000000001E-3</v>
          </cell>
          <cell r="D164">
            <v>5.8999999999999999E-3</v>
          </cell>
          <cell r="E164">
            <v>1.1000000000000001E-3</v>
          </cell>
          <cell r="F164">
            <v>0</v>
          </cell>
          <cell r="G164">
            <v>0</v>
          </cell>
          <cell r="H164">
            <v>1.8</v>
          </cell>
          <cell r="I164">
            <v>1.8</v>
          </cell>
          <cell r="J164">
            <v>3</v>
          </cell>
        </row>
        <row r="165">
          <cell r="B165">
            <v>175677</v>
          </cell>
          <cell r="C165">
            <v>3.2199999999999999E-2</v>
          </cell>
          <cell r="D165">
            <v>1.9099999999999999E-2</v>
          </cell>
          <cell r="E165">
            <v>6.8999999999999999E-3</v>
          </cell>
          <cell r="F165">
            <v>0</v>
          </cell>
          <cell r="G165">
            <v>6.1999999999999998E-3</v>
          </cell>
          <cell r="H165">
            <v>1.8</v>
          </cell>
          <cell r="I165">
            <v>1.8</v>
          </cell>
          <cell r="J165">
            <v>3</v>
          </cell>
        </row>
        <row r="166">
          <cell r="B166">
            <v>175676</v>
          </cell>
          <cell r="C166">
            <v>0.1114</v>
          </cell>
          <cell r="D166">
            <v>4.2799999999999998E-2</v>
          </cell>
          <cell r="E166">
            <v>2.07E-2</v>
          </cell>
          <cell r="F166">
            <v>4.1799999999999997E-2</v>
          </cell>
          <cell r="G166">
            <v>6.1999999999999998E-3</v>
          </cell>
          <cell r="H166">
            <v>1.8</v>
          </cell>
          <cell r="I166">
            <v>1.8</v>
          </cell>
          <cell r="J166">
            <v>3</v>
          </cell>
        </row>
        <row r="167">
          <cell r="B167">
            <v>175643</v>
          </cell>
          <cell r="C167">
            <v>2.0299999999999999E-2</v>
          </cell>
          <cell r="D167">
            <v>8.3999999999999995E-3</v>
          </cell>
          <cell r="E167">
            <v>3.8E-3</v>
          </cell>
          <cell r="F167">
            <v>2.3999999999999998E-3</v>
          </cell>
          <cell r="G167">
            <v>5.7000000000000002E-3</v>
          </cell>
          <cell r="H167">
            <v>1.8</v>
          </cell>
          <cell r="I167">
            <v>1.8</v>
          </cell>
          <cell r="J167">
            <v>3</v>
          </cell>
        </row>
        <row r="168">
          <cell r="B168">
            <v>175595</v>
          </cell>
          <cell r="C168">
            <v>9.1999999999999998E-3</v>
          </cell>
          <cell r="D168">
            <v>2.2000000000000001E-3</v>
          </cell>
          <cell r="E168">
            <v>0</v>
          </cell>
          <cell r="F168">
            <v>7.0000000000000001E-3</v>
          </cell>
          <cell r="G168">
            <v>0</v>
          </cell>
          <cell r="H168">
            <v>1.8</v>
          </cell>
          <cell r="I168">
            <v>1.8</v>
          </cell>
          <cell r="J168">
            <v>3</v>
          </cell>
        </row>
        <row r="169">
          <cell r="B169">
            <v>175643</v>
          </cell>
          <cell r="C169">
            <v>1.8499999999999999E-2</v>
          </cell>
          <cell r="D169">
            <v>7.7000000000000002E-3</v>
          </cell>
          <cell r="E169">
            <v>8.0000000000000004E-4</v>
          </cell>
          <cell r="F169">
            <v>9.9000000000000008E-3</v>
          </cell>
          <cell r="G169">
            <v>0</v>
          </cell>
          <cell r="H169">
            <v>1.8</v>
          </cell>
          <cell r="I169">
            <v>1.8</v>
          </cell>
          <cell r="J169">
            <v>3</v>
          </cell>
        </row>
        <row r="170">
          <cell r="B170">
            <v>175627</v>
          </cell>
          <cell r="C170">
            <v>4.8000000000000001E-2</v>
          </cell>
          <cell r="D170">
            <v>1.83E-2</v>
          </cell>
          <cell r="E170">
            <v>4.5999999999999999E-3</v>
          </cell>
          <cell r="F170">
            <v>1.9300000000000001E-2</v>
          </cell>
          <cell r="G170">
            <v>5.7000000000000002E-3</v>
          </cell>
          <cell r="H170">
            <v>1.8</v>
          </cell>
          <cell r="I170">
            <v>1.8</v>
          </cell>
          <cell r="J170">
            <v>3</v>
          </cell>
        </row>
        <row r="171">
          <cell r="B171">
            <v>175692</v>
          </cell>
          <cell r="C171">
            <v>5.1400000000000001E-2</v>
          </cell>
          <cell r="D171">
            <v>1.95E-2</v>
          </cell>
          <cell r="E171">
            <v>8.0999999999999996E-3</v>
          </cell>
          <cell r="F171">
            <v>8.9999999999999998E-4</v>
          </cell>
          <cell r="G171">
            <v>2.29E-2</v>
          </cell>
          <cell r="H171">
            <v>1.8</v>
          </cell>
          <cell r="I171">
            <v>1.8</v>
          </cell>
          <cell r="J171">
            <v>3</v>
          </cell>
        </row>
        <row r="172">
          <cell r="B172">
            <v>175689</v>
          </cell>
          <cell r="C172">
            <v>1.9300000000000001E-2</v>
          </cell>
          <cell r="D172">
            <v>1.4200000000000001E-2</v>
          </cell>
          <cell r="E172">
            <v>5.1000000000000004E-3</v>
          </cell>
          <cell r="F172">
            <v>0</v>
          </cell>
          <cell r="G172">
            <v>0</v>
          </cell>
          <cell r="H172">
            <v>1.8</v>
          </cell>
          <cell r="I172">
            <v>1.8</v>
          </cell>
          <cell r="J172">
            <v>3</v>
          </cell>
        </row>
        <row r="173">
          <cell r="B173">
            <v>175689</v>
          </cell>
          <cell r="C173">
            <v>2.7E-2</v>
          </cell>
          <cell r="D173">
            <v>1.61E-2</v>
          </cell>
          <cell r="E173">
            <v>4.5999999999999999E-3</v>
          </cell>
          <cell r="F173">
            <v>0</v>
          </cell>
          <cell r="G173">
            <v>6.1999999999999998E-3</v>
          </cell>
          <cell r="H173">
            <v>1.8</v>
          </cell>
          <cell r="I173">
            <v>1.8</v>
          </cell>
          <cell r="J173">
            <v>3</v>
          </cell>
        </row>
        <row r="174">
          <cell r="B174">
            <v>175690</v>
          </cell>
          <cell r="C174">
            <v>9.7699999999999995E-2</v>
          </cell>
          <cell r="D174">
            <v>4.9799999999999997E-2</v>
          </cell>
          <cell r="E174">
            <v>1.78E-2</v>
          </cell>
          <cell r="F174">
            <v>8.9999999999999998E-4</v>
          </cell>
          <cell r="G174">
            <v>2.9100000000000001E-2</v>
          </cell>
          <cell r="H174">
            <v>1.8</v>
          </cell>
          <cell r="I174">
            <v>1.8</v>
          </cell>
          <cell r="J174">
            <v>3</v>
          </cell>
        </row>
        <row r="175">
          <cell r="B175">
            <v>175641</v>
          </cell>
          <cell r="C175">
            <v>3.2199999999999999E-2</v>
          </cell>
          <cell r="D175">
            <v>1.6199999999999999E-2</v>
          </cell>
          <cell r="E175">
            <v>1.6E-2</v>
          </cell>
          <cell r="F175">
            <v>0</v>
          </cell>
          <cell r="G175">
            <v>0</v>
          </cell>
          <cell r="H175">
            <v>1.8</v>
          </cell>
          <cell r="I175">
            <v>1.8</v>
          </cell>
          <cell r="J175">
            <v>3</v>
          </cell>
        </row>
        <row r="176">
          <cell r="B176">
            <v>175536</v>
          </cell>
          <cell r="C176">
            <v>9.9400000000000002E-2</v>
          </cell>
          <cell r="D176">
            <v>1.29E-2</v>
          </cell>
          <cell r="E176">
            <v>3.8999999999999998E-3</v>
          </cell>
          <cell r="F176">
            <v>8.2699999999999996E-2</v>
          </cell>
          <cell r="G176">
            <v>0</v>
          </cell>
          <cell r="H176">
            <v>1.8</v>
          </cell>
          <cell r="I176">
            <v>1.8</v>
          </cell>
          <cell r="J176">
            <v>3</v>
          </cell>
        </row>
        <row r="177">
          <cell r="B177">
            <v>175532</v>
          </cell>
          <cell r="C177">
            <v>0.2727</v>
          </cell>
          <cell r="D177">
            <v>0.26400000000000001</v>
          </cell>
          <cell r="E177">
            <v>6.3E-3</v>
          </cell>
          <cell r="F177">
            <v>2.3E-3</v>
          </cell>
          <cell r="G177">
            <v>0</v>
          </cell>
          <cell r="H177">
            <v>1.8</v>
          </cell>
          <cell r="I177">
            <v>1.8</v>
          </cell>
          <cell r="J177">
            <v>3</v>
          </cell>
        </row>
        <row r="178">
          <cell r="B178">
            <v>175570</v>
          </cell>
          <cell r="C178">
            <v>0.4042</v>
          </cell>
          <cell r="D178">
            <v>0.29299999999999998</v>
          </cell>
          <cell r="E178">
            <v>2.6200000000000001E-2</v>
          </cell>
          <cell r="F178">
            <v>8.5000000000000006E-2</v>
          </cell>
          <cell r="G178">
            <v>0</v>
          </cell>
          <cell r="I178">
            <v>1.8</v>
          </cell>
          <cell r="J178">
            <v>3</v>
          </cell>
        </row>
        <row r="179">
          <cell r="B179">
            <v>175641</v>
          </cell>
          <cell r="C179">
            <v>0.66120000000000001</v>
          </cell>
          <cell r="D179">
            <v>0.40389999999999998</v>
          </cell>
          <cell r="E179">
            <v>6.93E-2</v>
          </cell>
          <cell r="F179">
            <v>0.14699999999999999</v>
          </cell>
          <cell r="G179">
            <v>4.1000000000000002E-2</v>
          </cell>
          <cell r="J179">
            <v>3</v>
          </cell>
        </row>
        <row r="181">
          <cell r="B181" t="str">
            <v>Evolução FEC Conjunto Cursino</v>
          </cell>
        </row>
        <row r="182">
          <cell r="B182" t="str">
            <v>CONSUM</v>
          </cell>
          <cell r="C182" t="str">
            <v>TOTAL</v>
          </cell>
          <cell r="D182" t="str">
            <v>NPROG</v>
          </cell>
          <cell r="E182" t="str">
            <v>PROG</v>
          </cell>
          <cell r="F182" t="str">
            <v>SUBT INT</v>
          </cell>
          <cell r="G182" t="str">
            <v>SUBT EXT</v>
          </cell>
          <cell r="H182" t="str">
            <v>Padrão Mensal = 2,4</v>
          </cell>
          <cell r="I182" t="str">
            <v>Padrão Trimestral = 4,8</v>
          </cell>
          <cell r="J182" t="str">
            <v>Padrão Anual = 8</v>
          </cell>
        </row>
        <row r="183">
          <cell r="B183">
            <v>113863</v>
          </cell>
          <cell r="C183">
            <v>0.53110000000000002</v>
          </cell>
          <cell r="D183">
            <v>0.39140000000000003</v>
          </cell>
          <cell r="E183">
            <v>1.89E-2</v>
          </cell>
          <cell r="F183">
            <v>0.1208</v>
          </cell>
          <cell r="G183">
            <v>0</v>
          </cell>
          <cell r="H183">
            <v>2.4</v>
          </cell>
          <cell r="I183">
            <v>4.8</v>
          </cell>
          <cell r="J183">
            <v>8</v>
          </cell>
        </row>
        <row r="184">
          <cell r="B184">
            <v>113949</v>
          </cell>
          <cell r="C184">
            <v>0.10489999999999999</v>
          </cell>
          <cell r="D184">
            <v>7.46E-2</v>
          </cell>
          <cell r="E184">
            <v>3.0300000000000001E-2</v>
          </cell>
          <cell r="F184">
            <v>0</v>
          </cell>
          <cell r="G184">
            <v>0</v>
          </cell>
          <cell r="H184">
            <v>2.4</v>
          </cell>
          <cell r="I184">
            <v>4.8</v>
          </cell>
          <cell r="J184">
            <v>8</v>
          </cell>
        </row>
        <row r="185">
          <cell r="B185">
            <v>113965</v>
          </cell>
          <cell r="C185">
            <v>0.41689999999999999</v>
          </cell>
          <cell r="D185">
            <v>0.37869999999999998</v>
          </cell>
          <cell r="E185">
            <v>1.1900000000000001E-2</v>
          </cell>
          <cell r="F185">
            <v>2.63E-2</v>
          </cell>
          <cell r="G185">
            <v>0</v>
          </cell>
          <cell r="H185">
            <v>2.4</v>
          </cell>
          <cell r="I185">
            <v>4.8</v>
          </cell>
          <cell r="J185">
            <v>8</v>
          </cell>
        </row>
        <row r="186">
          <cell r="B186">
            <v>113926</v>
          </cell>
          <cell r="C186">
            <v>1.0528</v>
          </cell>
          <cell r="D186">
            <v>0.84460000000000002</v>
          </cell>
          <cell r="E186">
            <v>6.1100000000000002E-2</v>
          </cell>
          <cell r="F186">
            <v>0.14699999999999999</v>
          </cell>
          <cell r="G186">
            <v>0</v>
          </cell>
          <cell r="H186">
            <v>2.4</v>
          </cell>
          <cell r="I186">
            <v>4.8</v>
          </cell>
          <cell r="J186">
            <v>8</v>
          </cell>
        </row>
        <row r="187">
          <cell r="B187">
            <v>114065</v>
          </cell>
          <cell r="C187">
            <v>0.25259999999999999</v>
          </cell>
          <cell r="D187">
            <v>0.23100000000000001</v>
          </cell>
          <cell r="E187">
            <v>2.1600000000000001E-2</v>
          </cell>
          <cell r="F187">
            <v>0</v>
          </cell>
          <cell r="G187">
            <v>0</v>
          </cell>
          <cell r="H187">
            <v>2.4</v>
          </cell>
          <cell r="I187">
            <v>4.8</v>
          </cell>
          <cell r="J187">
            <v>8</v>
          </cell>
        </row>
        <row r="188">
          <cell r="B188">
            <v>114016</v>
          </cell>
          <cell r="C188">
            <v>0.17649999999999999</v>
          </cell>
          <cell r="D188">
            <v>0.17330000000000001</v>
          </cell>
          <cell r="E188">
            <v>3.2000000000000002E-3</v>
          </cell>
          <cell r="F188">
            <v>0</v>
          </cell>
          <cell r="G188">
            <v>0</v>
          </cell>
          <cell r="H188">
            <v>2.4</v>
          </cell>
          <cell r="I188">
            <v>4.8</v>
          </cell>
          <cell r="J188">
            <v>8</v>
          </cell>
        </row>
        <row r="189">
          <cell r="B189">
            <v>114016</v>
          </cell>
          <cell r="C189">
            <v>0.32119999999999999</v>
          </cell>
          <cell r="D189">
            <v>0.31419999999999998</v>
          </cell>
          <cell r="E189">
            <v>7.0000000000000001E-3</v>
          </cell>
          <cell r="F189">
            <v>0</v>
          </cell>
          <cell r="G189">
            <v>0</v>
          </cell>
          <cell r="H189">
            <v>2.4</v>
          </cell>
          <cell r="I189">
            <v>4.8</v>
          </cell>
          <cell r="J189">
            <v>8</v>
          </cell>
        </row>
        <row r="190">
          <cell r="B190">
            <v>114032</v>
          </cell>
          <cell r="C190">
            <v>0.75029999999999997</v>
          </cell>
          <cell r="D190">
            <v>0.71850000000000003</v>
          </cell>
          <cell r="E190">
            <v>3.1800000000000002E-2</v>
          </cell>
          <cell r="F190">
            <v>0</v>
          </cell>
          <cell r="G190">
            <v>0</v>
          </cell>
          <cell r="H190">
            <v>2.4</v>
          </cell>
          <cell r="I190">
            <v>4.8</v>
          </cell>
          <cell r="J190">
            <v>8</v>
          </cell>
        </row>
        <row r="191">
          <cell r="B191">
            <v>114627</v>
          </cell>
          <cell r="C191">
            <v>0.64870000000000005</v>
          </cell>
          <cell r="D191">
            <v>0.62939999999999996</v>
          </cell>
          <cell r="E191">
            <v>1.9300000000000001E-2</v>
          </cell>
          <cell r="F191">
            <v>0</v>
          </cell>
          <cell r="G191">
            <v>0</v>
          </cell>
          <cell r="H191">
            <v>2.4</v>
          </cell>
          <cell r="I191">
            <v>4.8</v>
          </cell>
          <cell r="J191">
            <v>8</v>
          </cell>
        </row>
        <row r="192">
          <cell r="B192">
            <v>115016</v>
          </cell>
          <cell r="C192">
            <v>0.2576</v>
          </cell>
          <cell r="D192">
            <v>0.1193</v>
          </cell>
          <cell r="E192">
            <v>1.9099999999999999E-2</v>
          </cell>
          <cell r="F192">
            <v>0.1192</v>
          </cell>
          <cell r="G192">
            <v>0</v>
          </cell>
          <cell r="H192">
            <v>2.4</v>
          </cell>
          <cell r="I192">
            <v>4.8</v>
          </cell>
          <cell r="J192">
            <v>8</v>
          </cell>
        </row>
        <row r="193">
          <cell r="B193">
            <v>115298</v>
          </cell>
          <cell r="C193">
            <v>0.44740000000000002</v>
          </cell>
          <cell r="D193">
            <v>0.40949999999999998</v>
          </cell>
          <cell r="E193">
            <v>3.7900000000000003E-2</v>
          </cell>
          <cell r="F193">
            <v>0</v>
          </cell>
          <cell r="G193">
            <v>0</v>
          </cell>
          <cell r="H193">
            <v>2.4</v>
          </cell>
          <cell r="I193">
            <v>4.8</v>
          </cell>
          <cell r="J193">
            <v>8</v>
          </cell>
        </row>
        <row r="194">
          <cell r="B194">
            <v>114980</v>
          </cell>
          <cell r="C194">
            <v>1.353</v>
          </cell>
          <cell r="D194">
            <v>1.1574</v>
          </cell>
          <cell r="E194">
            <v>7.6399999999999996E-2</v>
          </cell>
          <cell r="F194">
            <v>0.1192</v>
          </cell>
          <cell r="G194">
            <v>0</v>
          </cell>
          <cell r="H194">
            <v>2.4</v>
          </cell>
          <cell r="I194">
            <v>4.8</v>
          </cell>
          <cell r="J194">
            <v>8</v>
          </cell>
        </row>
        <row r="195">
          <cell r="B195">
            <v>115280</v>
          </cell>
          <cell r="C195">
            <v>0.1827</v>
          </cell>
          <cell r="D195">
            <v>0.1618</v>
          </cell>
          <cell r="E195">
            <v>2.0899999999999998E-2</v>
          </cell>
          <cell r="F195">
            <v>0</v>
          </cell>
          <cell r="G195">
            <v>0</v>
          </cell>
          <cell r="H195">
            <v>2.4</v>
          </cell>
          <cell r="I195">
            <v>4.8</v>
          </cell>
          <cell r="J195">
            <v>8</v>
          </cell>
        </row>
        <row r="196">
          <cell r="B196">
            <v>115320</v>
          </cell>
          <cell r="C196">
            <v>0.21510000000000001</v>
          </cell>
          <cell r="D196">
            <v>0.1986</v>
          </cell>
          <cell r="E196">
            <v>1.66E-2</v>
          </cell>
          <cell r="F196">
            <v>0</v>
          </cell>
          <cell r="G196">
            <v>0</v>
          </cell>
          <cell r="H196">
            <v>2.4</v>
          </cell>
          <cell r="I196">
            <v>4.8</v>
          </cell>
          <cell r="J196">
            <v>8</v>
          </cell>
        </row>
        <row r="197">
          <cell r="B197">
            <v>115939</v>
          </cell>
          <cell r="C197">
            <v>0.44800000000000001</v>
          </cell>
          <cell r="D197">
            <v>0.2576</v>
          </cell>
          <cell r="E197">
            <v>4.9399999999999999E-2</v>
          </cell>
          <cell r="F197">
            <v>0.14099999999999999</v>
          </cell>
          <cell r="G197">
            <v>0</v>
          </cell>
          <cell r="H197">
            <v>2.4</v>
          </cell>
          <cell r="I197">
            <v>4.8</v>
          </cell>
          <cell r="J197">
            <v>8</v>
          </cell>
        </row>
        <row r="198">
          <cell r="B198">
            <v>115513</v>
          </cell>
          <cell r="C198">
            <v>0.84670000000000001</v>
          </cell>
          <cell r="D198">
            <v>0.61829999999999996</v>
          </cell>
          <cell r="E198">
            <v>8.6999999999999994E-2</v>
          </cell>
          <cell r="F198">
            <v>0.14149999999999999</v>
          </cell>
          <cell r="G198">
            <v>0</v>
          </cell>
          <cell r="I198">
            <v>4.8</v>
          </cell>
          <cell r="J198">
            <v>8</v>
          </cell>
        </row>
        <row r="199">
          <cell r="B199">
            <v>114613</v>
          </cell>
          <cell r="C199">
            <v>4.0037000000000003</v>
          </cell>
          <cell r="D199">
            <v>3.3386999999999998</v>
          </cell>
          <cell r="E199">
            <v>0.25669999999999998</v>
          </cell>
          <cell r="F199">
            <v>0.40839999999999999</v>
          </cell>
          <cell r="G199">
            <v>0</v>
          </cell>
          <cell r="J199">
            <v>8</v>
          </cell>
        </row>
        <row r="201">
          <cell r="B201" t="str">
            <v>Evolução FEC Conjunto Diadema</v>
          </cell>
        </row>
        <row r="202">
          <cell r="B202" t="str">
            <v>CONSUM</v>
          </cell>
          <cell r="C202" t="str">
            <v>TOTAL</v>
          </cell>
          <cell r="D202" t="str">
            <v>NPROG</v>
          </cell>
          <cell r="E202" t="str">
            <v>PROG</v>
          </cell>
          <cell r="F202" t="str">
            <v>SUBT INT</v>
          </cell>
          <cell r="G202" t="str">
            <v>SUBT EXT</v>
          </cell>
          <cell r="H202" t="str">
            <v>Padrão Mensal = 2,1</v>
          </cell>
          <cell r="I202" t="str">
            <v>Padrão Trimestral = 4,2</v>
          </cell>
          <cell r="J202" t="str">
            <v>Padrão Anual = 7</v>
          </cell>
        </row>
        <row r="203">
          <cell r="B203">
            <v>119028</v>
          </cell>
          <cell r="C203">
            <v>0.68559999999999999</v>
          </cell>
          <cell r="D203">
            <v>0.67810000000000004</v>
          </cell>
          <cell r="E203">
            <v>7.4999999999999997E-3</v>
          </cell>
          <cell r="F203">
            <v>0</v>
          </cell>
          <cell r="G203">
            <v>0</v>
          </cell>
          <cell r="H203">
            <v>2.1</v>
          </cell>
          <cell r="I203">
            <v>4.2</v>
          </cell>
          <cell r="J203">
            <v>7</v>
          </cell>
        </row>
        <row r="204">
          <cell r="B204">
            <v>118938</v>
          </cell>
          <cell r="C204">
            <v>0.34960000000000002</v>
          </cell>
          <cell r="D204">
            <v>0.30769999999999997</v>
          </cell>
          <cell r="E204">
            <v>4.2000000000000003E-2</v>
          </cell>
          <cell r="F204">
            <v>0</v>
          </cell>
          <cell r="G204">
            <v>0</v>
          </cell>
          <cell r="H204">
            <v>2.1</v>
          </cell>
          <cell r="I204">
            <v>4.2</v>
          </cell>
          <cell r="J204">
            <v>7</v>
          </cell>
        </row>
        <row r="205">
          <cell r="B205">
            <v>118952</v>
          </cell>
          <cell r="C205">
            <v>0.4274</v>
          </cell>
          <cell r="D205">
            <v>0.40079999999999999</v>
          </cell>
          <cell r="E205">
            <v>2.3E-2</v>
          </cell>
          <cell r="F205">
            <v>3.7000000000000002E-3</v>
          </cell>
          <cell r="G205">
            <v>0</v>
          </cell>
          <cell r="H205">
            <v>2.1</v>
          </cell>
          <cell r="I205">
            <v>4.2</v>
          </cell>
          <cell r="J205">
            <v>7</v>
          </cell>
        </row>
        <row r="206">
          <cell r="B206">
            <v>118973</v>
          </cell>
          <cell r="C206">
            <v>1.4626999999999999</v>
          </cell>
          <cell r="D206">
            <v>1.3868</v>
          </cell>
          <cell r="E206">
            <v>7.2499999999999995E-2</v>
          </cell>
          <cell r="F206">
            <v>3.7000000000000002E-3</v>
          </cell>
          <cell r="G206">
            <v>0</v>
          </cell>
          <cell r="H206">
            <v>2.1</v>
          </cell>
          <cell r="I206">
            <v>4.2</v>
          </cell>
          <cell r="J206">
            <v>7</v>
          </cell>
        </row>
        <row r="207">
          <cell r="B207">
            <v>118854</v>
          </cell>
          <cell r="C207">
            <v>0.1459</v>
          </cell>
          <cell r="D207">
            <v>0.13739999999999999</v>
          </cell>
          <cell r="E207">
            <v>8.5000000000000006E-3</v>
          </cell>
          <cell r="F207">
            <v>0</v>
          </cell>
          <cell r="G207">
            <v>0</v>
          </cell>
          <cell r="H207">
            <v>2.1</v>
          </cell>
          <cell r="I207">
            <v>4.2</v>
          </cell>
          <cell r="J207">
            <v>7</v>
          </cell>
        </row>
        <row r="208">
          <cell r="B208">
            <v>118848</v>
          </cell>
          <cell r="C208">
            <v>0.26590000000000003</v>
          </cell>
          <cell r="D208">
            <v>0.24579999999999999</v>
          </cell>
          <cell r="E208">
            <v>2.01E-2</v>
          </cell>
          <cell r="F208">
            <v>0</v>
          </cell>
          <cell r="G208">
            <v>0</v>
          </cell>
          <cell r="H208">
            <v>2.1</v>
          </cell>
          <cell r="I208">
            <v>4.2</v>
          </cell>
          <cell r="J208">
            <v>7</v>
          </cell>
        </row>
        <row r="209">
          <cell r="B209">
            <v>118848</v>
          </cell>
          <cell r="C209">
            <v>0.30449999999999999</v>
          </cell>
          <cell r="D209">
            <v>0.14829999999999999</v>
          </cell>
          <cell r="E209">
            <v>3.4000000000000002E-2</v>
          </cell>
          <cell r="F209">
            <v>0.12230000000000001</v>
          </cell>
          <cell r="G209">
            <v>0</v>
          </cell>
          <cell r="H209">
            <v>2.1</v>
          </cell>
          <cell r="I209">
            <v>4.2</v>
          </cell>
          <cell r="J209">
            <v>7</v>
          </cell>
        </row>
        <row r="210">
          <cell r="B210">
            <v>118850</v>
          </cell>
          <cell r="C210">
            <v>0.71630000000000005</v>
          </cell>
          <cell r="D210">
            <v>0.53149999999999997</v>
          </cell>
          <cell r="E210">
            <v>6.2600000000000003E-2</v>
          </cell>
          <cell r="F210">
            <v>0.12230000000000001</v>
          </cell>
          <cell r="G210">
            <v>0</v>
          </cell>
          <cell r="H210">
            <v>2.1</v>
          </cell>
          <cell r="I210">
            <v>4.2</v>
          </cell>
          <cell r="J210">
            <v>7</v>
          </cell>
        </row>
        <row r="211">
          <cell r="B211">
            <v>118736</v>
          </cell>
          <cell r="C211">
            <v>0.47120000000000001</v>
          </cell>
          <cell r="D211">
            <v>0.40079999999999999</v>
          </cell>
          <cell r="E211">
            <v>7.0300000000000001E-2</v>
          </cell>
          <cell r="F211">
            <v>0</v>
          </cell>
          <cell r="G211">
            <v>0</v>
          </cell>
          <cell r="H211">
            <v>2.1</v>
          </cell>
          <cell r="I211">
            <v>4.2</v>
          </cell>
          <cell r="J211">
            <v>7</v>
          </cell>
        </row>
        <row r="212">
          <cell r="B212">
            <v>118572</v>
          </cell>
          <cell r="C212">
            <v>0.23880000000000001</v>
          </cell>
          <cell r="D212">
            <v>0.22109999999999999</v>
          </cell>
          <cell r="E212">
            <v>1.77E-2</v>
          </cell>
          <cell r="F212">
            <v>0</v>
          </cell>
          <cell r="G212">
            <v>0</v>
          </cell>
          <cell r="H212">
            <v>2.1</v>
          </cell>
          <cell r="I212">
            <v>4.2</v>
          </cell>
          <cell r="J212">
            <v>7</v>
          </cell>
        </row>
        <row r="213">
          <cell r="B213">
            <v>118604</v>
          </cell>
          <cell r="C213">
            <v>0.61240000000000006</v>
          </cell>
          <cell r="D213">
            <v>0.33900000000000002</v>
          </cell>
          <cell r="E213">
            <v>0.1103</v>
          </cell>
          <cell r="F213">
            <v>0</v>
          </cell>
          <cell r="G213">
            <v>0.16309999999999999</v>
          </cell>
          <cell r="H213">
            <v>2.1</v>
          </cell>
          <cell r="I213">
            <v>4.2</v>
          </cell>
          <cell r="J213">
            <v>7</v>
          </cell>
        </row>
        <row r="214">
          <cell r="B214">
            <v>118637</v>
          </cell>
          <cell r="C214">
            <v>1.3225</v>
          </cell>
          <cell r="D214">
            <v>0.96099999999999997</v>
          </cell>
          <cell r="E214">
            <v>0.1983</v>
          </cell>
          <cell r="F214">
            <v>0</v>
          </cell>
          <cell r="G214">
            <v>0.16309999999999999</v>
          </cell>
          <cell r="H214">
            <v>2.1</v>
          </cell>
          <cell r="I214">
            <v>4.2</v>
          </cell>
          <cell r="J214">
            <v>7</v>
          </cell>
        </row>
        <row r="215">
          <cell r="B215">
            <v>118477</v>
          </cell>
          <cell r="C215">
            <v>0.1925</v>
          </cell>
          <cell r="D215">
            <v>0.16639999999999999</v>
          </cell>
          <cell r="E215">
            <v>2.6100000000000002E-2</v>
          </cell>
          <cell r="F215">
            <v>0</v>
          </cell>
          <cell r="G215">
            <v>0</v>
          </cell>
          <cell r="H215">
            <v>2.1</v>
          </cell>
          <cell r="I215">
            <v>4.2</v>
          </cell>
          <cell r="J215">
            <v>7</v>
          </cell>
        </row>
        <row r="216">
          <cell r="B216">
            <v>118551</v>
          </cell>
          <cell r="C216">
            <v>0.35920000000000002</v>
          </cell>
          <cell r="D216">
            <v>0.2823</v>
          </cell>
          <cell r="E216">
            <v>4.7999999999999996E-3</v>
          </cell>
          <cell r="F216">
            <v>7.22E-2</v>
          </cell>
          <cell r="G216">
            <v>0</v>
          </cell>
          <cell r="H216">
            <v>2.1</v>
          </cell>
          <cell r="I216">
            <v>4.2</v>
          </cell>
          <cell r="J216">
            <v>7</v>
          </cell>
        </row>
        <row r="217">
          <cell r="B217">
            <v>118450</v>
          </cell>
          <cell r="C217">
            <v>0.56459999999999999</v>
          </cell>
          <cell r="D217">
            <v>0.53549999999999998</v>
          </cell>
          <cell r="E217">
            <v>2.9100000000000001E-2</v>
          </cell>
          <cell r="F217">
            <v>0</v>
          </cell>
          <cell r="G217">
            <v>0</v>
          </cell>
          <cell r="H217">
            <v>2.1</v>
          </cell>
          <cell r="I217">
            <v>4.2</v>
          </cell>
          <cell r="J217">
            <v>7</v>
          </cell>
        </row>
        <row r="218">
          <cell r="B218">
            <v>118493</v>
          </cell>
          <cell r="C218">
            <v>1.1162000000000001</v>
          </cell>
          <cell r="D218">
            <v>0.98409999999999997</v>
          </cell>
          <cell r="E218">
            <v>0.06</v>
          </cell>
          <cell r="F218">
            <v>7.22E-2</v>
          </cell>
          <cell r="G218">
            <v>0</v>
          </cell>
          <cell r="I218">
            <v>4.2</v>
          </cell>
          <cell r="J218">
            <v>7</v>
          </cell>
        </row>
        <row r="219">
          <cell r="B219">
            <v>118738</v>
          </cell>
          <cell r="C219">
            <v>4.6178999999999997</v>
          </cell>
          <cell r="D219">
            <v>3.8637999999999999</v>
          </cell>
          <cell r="E219">
            <v>0.39329999999999998</v>
          </cell>
          <cell r="F219">
            <v>0.19819999999999999</v>
          </cell>
          <cell r="G219">
            <v>0.16289999999999999</v>
          </cell>
          <cell r="J219">
            <v>7</v>
          </cell>
        </row>
        <row r="221">
          <cell r="B221" t="str">
            <v>Evolução FEC Conjunto Embu</v>
          </cell>
        </row>
        <row r="222">
          <cell r="B222" t="str">
            <v>CONSUM</v>
          </cell>
          <cell r="C222" t="str">
            <v>TOTAL</v>
          </cell>
          <cell r="D222" t="str">
            <v>NPROG</v>
          </cell>
          <cell r="E222" t="str">
            <v>PROG</v>
          </cell>
          <cell r="F222" t="str">
            <v>SUBT INT</v>
          </cell>
          <cell r="G222" t="str">
            <v>SUBT EXT</v>
          </cell>
          <cell r="H222" t="str">
            <v>Padrão Mensal = 5,7</v>
          </cell>
          <cell r="I222" t="str">
            <v>Padrão Trimestral = 11,4</v>
          </cell>
          <cell r="J222" t="str">
            <v>Padrão Anual = 19</v>
          </cell>
        </row>
        <row r="223">
          <cell r="B223">
            <v>58687</v>
          </cell>
          <cell r="C223">
            <v>1.1325000000000001</v>
          </cell>
          <cell r="D223">
            <v>1.1144000000000001</v>
          </cell>
          <cell r="E223">
            <v>1.8100000000000002E-2</v>
          </cell>
          <cell r="F223">
            <v>0</v>
          </cell>
          <cell r="G223">
            <v>0</v>
          </cell>
          <cell r="H223">
            <v>5.7</v>
          </cell>
          <cell r="I223">
            <v>11.4</v>
          </cell>
          <cell r="J223">
            <v>19</v>
          </cell>
        </row>
        <row r="224">
          <cell r="B224">
            <v>58689</v>
          </cell>
          <cell r="C224">
            <v>1.32</v>
          </cell>
          <cell r="D224">
            <v>1.2468999999999999</v>
          </cell>
          <cell r="E224">
            <v>7.3099999999999998E-2</v>
          </cell>
          <cell r="F224">
            <v>0</v>
          </cell>
          <cell r="G224">
            <v>0</v>
          </cell>
          <cell r="H224">
            <v>5.7</v>
          </cell>
          <cell r="I224">
            <v>11.4</v>
          </cell>
          <cell r="J224">
            <v>19</v>
          </cell>
        </row>
        <row r="225">
          <cell r="B225">
            <v>58697</v>
          </cell>
          <cell r="C225">
            <v>1.4864999999999999</v>
          </cell>
          <cell r="D225">
            <v>1.4811000000000001</v>
          </cell>
          <cell r="E225">
            <v>5.3E-3</v>
          </cell>
          <cell r="F225">
            <v>0</v>
          </cell>
          <cell r="G225">
            <v>0</v>
          </cell>
          <cell r="H225">
            <v>5.7</v>
          </cell>
          <cell r="I225">
            <v>11.4</v>
          </cell>
          <cell r="J225">
            <v>19</v>
          </cell>
        </row>
        <row r="226">
          <cell r="B226">
            <v>58691</v>
          </cell>
          <cell r="C226">
            <v>3.9390000000000001</v>
          </cell>
          <cell r="D226">
            <v>3.8424</v>
          </cell>
          <cell r="E226">
            <v>9.6500000000000002E-2</v>
          </cell>
          <cell r="F226">
            <v>0</v>
          </cell>
          <cell r="G226">
            <v>0</v>
          </cell>
          <cell r="H226">
            <v>5.7</v>
          </cell>
          <cell r="I226">
            <v>11.4</v>
          </cell>
          <cell r="J226">
            <v>19</v>
          </cell>
        </row>
        <row r="227">
          <cell r="B227">
            <v>58709</v>
          </cell>
          <cell r="C227">
            <v>0.6653</v>
          </cell>
          <cell r="D227">
            <v>0.6341</v>
          </cell>
          <cell r="E227">
            <v>1.0500000000000001E-2</v>
          </cell>
          <cell r="F227">
            <v>2.07E-2</v>
          </cell>
          <cell r="G227">
            <v>0</v>
          </cell>
          <cell r="H227">
            <v>5.7</v>
          </cell>
          <cell r="I227">
            <v>11.4</v>
          </cell>
          <cell r="J227">
            <v>19</v>
          </cell>
        </row>
        <row r="228">
          <cell r="B228">
            <v>58710</v>
          </cell>
          <cell r="C228">
            <v>1.1242000000000001</v>
          </cell>
          <cell r="D228">
            <v>0.64710000000000001</v>
          </cell>
          <cell r="E228">
            <v>1.7999999999999999E-2</v>
          </cell>
          <cell r="F228">
            <v>0.45910000000000001</v>
          </cell>
          <cell r="G228">
            <v>0</v>
          </cell>
          <cell r="H228">
            <v>5.7</v>
          </cell>
          <cell r="I228">
            <v>11.4</v>
          </cell>
          <cell r="J228">
            <v>19</v>
          </cell>
        </row>
        <row r="229">
          <cell r="B229">
            <v>58710</v>
          </cell>
          <cell r="C229">
            <v>0.35549999999999998</v>
          </cell>
          <cell r="D229">
            <v>0.31519999999999998</v>
          </cell>
          <cell r="E229">
            <v>4.02E-2</v>
          </cell>
          <cell r="F229">
            <v>0</v>
          </cell>
          <cell r="G229">
            <v>0</v>
          </cell>
          <cell r="H229">
            <v>5.7</v>
          </cell>
          <cell r="I229">
            <v>11.4</v>
          </cell>
          <cell r="J229">
            <v>19</v>
          </cell>
        </row>
        <row r="230">
          <cell r="B230">
            <v>58710</v>
          </cell>
          <cell r="C230">
            <v>2.145</v>
          </cell>
          <cell r="D230">
            <v>1.5964</v>
          </cell>
          <cell r="E230">
            <v>6.8699999999999997E-2</v>
          </cell>
          <cell r="F230">
            <v>0.4798</v>
          </cell>
          <cell r="G230">
            <v>0</v>
          </cell>
          <cell r="H230">
            <v>5.7</v>
          </cell>
          <cell r="I230">
            <v>11.4</v>
          </cell>
          <cell r="J230">
            <v>19</v>
          </cell>
        </row>
        <row r="231">
          <cell r="B231">
            <v>58715</v>
          </cell>
          <cell r="C231">
            <v>0.63549999999999995</v>
          </cell>
          <cell r="D231">
            <v>0.61609999999999998</v>
          </cell>
          <cell r="E231">
            <v>1.9400000000000001E-2</v>
          </cell>
          <cell r="F231">
            <v>0</v>
          </cell>
          <cell r="G231">
            <v>0</v>
          </cell>
          <cell r="H231">
            <v>5.7</v>
          </cell>
          <cell r="I231">
            <v>11.4</v>
          </cell>
          <cell r="J231">
            <v>19</v>
          </cell>
        </row>
        <row r="232">
          <cell r="B232">
            <v>58678</v>
          </cell>
          <cell r="C232">
            <v>0.32300000000000001</v>
          </cell>
          <cell r="D232">
            <v>0.2999</v>
          </cell>
          <cell r="E232">
            <v>2.3099999999999999E-2</v>
          </cell>
          <cell r="F232">
            <v>0</v>
          </cell>
          <cell r="G232">
            <v>0</v>
          </cell>
          <cell r="H232">
            <v>5.7</v>
          </cell>
          <cell r="I232">
            <v>11.4</v>
          </cell>
          <cell r="J232">
            <v>19</v>
          </cell>
        </row>
        <row r="233">
          <cell r="B233">
            <v>58819</v>
          </cell>
          <cell r="C233">
            <v>0.61040000000000005</v>
          </cell>
          <cell r="D233">
            <v>0.58640000000000003</v>
          </cell>
          <cell r="E233">
            <v>2.4E-2</v>
          </cell>
          <cell r="F233">
            <v>0</v>
          </cell>
          <cell r="G233">
            <v>0</v>
          </cell>
          <cell r="H233">
            <v>5.7</v>
          </cell>
          <cell r="I233">
            <v>11.4</v>
          </cell>
          <cell r="J233">
            <v>19</v>
          </cell>
        </row>
        <row r="234">
          <cell r="B234">
            <v>58737</v>
          </cell>
          <cell r="C234">
            <v>1.5691999999999999</v>
          </cell>
          <cell r="D234">
            <v>1.5026999999999999</v>
          </cell>
          <cell r="E234">
            <v>6.6500000000000004E-2</v>
          </cell>
          <cell r="F234">
            <v>0</v>
          </cell>
          <cell r="G234">
            <v>0</v>
          </cell>
          <cell r="H234">
            <v>5.7</v>
          </cell>
          <cell r="I234">
            <v>11.4</v>
          </cell>
          <cell r="J234">
            <v>19</v>
          </cell>
        </row>
        <row r="235">
          <cell r="B235">
            <v>58812</v>
          </cell>
          <cell r="C235">
            <v>0.77700000000000002</v>
          </cell>
          <cell r="D235">
            <v>0.75770000000000004</v>
          </cell>
          <cell r="E235">
            <v>1.9300000000000001E-2</v>
          </cell>
          <cell r="F235">
            <v>0</v>
          </cell>
          <cell r="G235">
            <v>0</v>
          </cell>
          <cell r="H235">
            <v>5.7</v>
          </cell>
          <cell r="I235">
            <v>11.4</v>
          </cell>
          <cell r="J235">
            <v>19</v>
          </cell>
        </row>
        <row r="236">
          <cell r="B236">
            <v>59025</v>
          </cell>
          <cell r="C236">
            <v>0.49919999999999998</v>
          </cell>
          <cell r="D236">
            <v>0.47149999999999997</v>
          </cell>
          <cell r="E236">
            <v>2.7699999999999999E-2</v>
          </cell>
          <cell r="F236">
            <v>0</v>
          </cell>
          <cell r="G236">
            <v>0</v>
          </cell>
          <cell r="H236">
            <v>5.7</v>
          </cell>
          <cell r="I236">
            <v>11.4</v>
          </cell>
          <cell r="J236">
            <v>19</v>
          </cell>
        </row>
        <row r="237">
          <cell r="B237">
            <v>58997</v>
          </cell>
          <cell r="C237">
            <v>0.92149999999999999</v>
          </cell>
          <cell r="D237">
            <v>0.90700000000000003</v>
          </cell>
          <cell r="E237">
            <v>1.4500000000000001E-2</v>
          </cell>
          <cell r="F237">
            <v>0</v>
          </cell>
          <cell r="G237">
            <v>0</v>
          </cell>
          <cell r="H237">
            <v>5.7</v>
          </cell>
          <cell r="I237">
            <v>11.4</v>
          </cell>
          <cell r="J237">
            <v>19</v>
          </cell>
        </row>
        <row r="238">
          <cell r="B238">
            <v>58945</v>
          </cell>
          <cell r="C238">
            <v>2.1974</v>
          </cell>
          <cell r="D238">
            <v>2.1358999999999999</v>
          </cell>
          <cell r="E238">
            <v>6.1499999999999999E-2</v>
          </cell>
          <cell r="F238">
            <v>0</v>
          </cell>
          <cell r="G238">
            <v>0</v>
          </cell>
          <cell r="I238">
            <v>11.4</v>
          </cell>
          <cell r="J238">
            <v>19</v>
          </cell>
        </row>
        <row r="239">
          <cell r="B239">
            <v>58771</v>
          </cell>
          <cell r="C239">
            <v>9.8486999999999991</v>
          </cell>
          <cell r="D239">
            <v>9.0760000000000005</v>
          </cell>
          <cell r="E239">
            <v>0.29310000000000003</v>
          </cell>
          <cell r="F239">
            <v>0.4793</v>
          </cell>
          <cell r="G239">
            <v>0</v>
          </cell>
          <cell r="J239">
            <v>19</v>
          </cell>
        </row>
        <row r="241">
          <cell r="B241" t="str">
            <v>Evolução FEC Conjunto Embu Guaçu</v>
          </cell>
        </row>
        <row r="242">
          <cell r="B242" t="str">
            <v>CONSUM</v>
          </cell>
          <cell r="C242" t="str">
            <v>TOTAL</v>
          </cell>
          <cell r="D242" t="str">
            <v>NPROG</v>
          </cell>
          <cell r="E242" t="str">
            <v>PROG</v>
          </cell>
          <cell r="F242" t="str">
            <v>SUBT INT</v>
          </cell>
          <cell r="G242" t="str">
            <v>SUBT EXT</v>
          </cell>
          <cell r="H242" t="str">
            <v>Padrão Mensal = 5,4</v>
          </cell>
          <cell r="I242" t="str">
            <v>Padrão Trimestral = 10,8</v>
          </cell>
          <cell r="J242" t="str">
            <v>Padrão Anual = 18</v>
          </cell>
        </row>
        <row r="243">
          <cell r="B243">
            <v>14039</v>
          </cell>
          <cell r="C243">
            <v>1.2289000000000001</v>
          </cell>
          <cell r="D243">
            <v>1.2277</v>
          </cell>
          <cell r="E243">
            <v>1.1000000000000001E-3</v>
          </cell>
          <cell r="F243">
            <v>0</v>
          </cell>
          <cell r="G243">
            <v>0</v>
          </cell>
          <cell r="H243">
            <v>5.4</v>
          </cell>
          <cell r="I243">
            <v>10.8</v>
          </cell>
          <cell r="J243">
            <v>18</v>
          </cell>
        </row>
        <row r="244">
          <cell r="B244">
            <v>14033</v>
          </cell>
          <cell r="C244">
            <v>0.92200000000000004</v>
          </cell>
          <cell r="D244">
            <v>0.91579999999999995</v>
          </cell>
          <cell r="E244">
            <v>6.3E-3</v>
          </cell>
          <cell r="F244">
            <v>0</v>
          </cell>
          <cell r="G244">
            <v>0</v>
          </cell>
          <cell r="H244">
            <v>5.4</v>
          </cell>
          <cell r="I244">
            <v>10.8</v>
          </cell>
          <cell r="J244">
            <v>18</v>
          </cell>
        </row>
        <row r="245">
          <cell r="B245">
            <v>14033</v>
          </cell>
          <cell r="C245">
            <v>1.8307</v>
          </cell>
          <cell r="D245">
            <v>1.6913</v>
          </cell>
          <cell r="E245">
            <v>0.13200000000000001</v>
          </cell>
          <cell r="F245">
            <v>0</v>
          </cell>
          <cell r="G245">
            <v>7.3000000000000001E-3</v>
          </cell>
          <cell r="H245">
            <v>5.4</v>
          </cell>
          <cell r="I245">
            <v>10.8</v>
          </cell>
          <cell r="J245">
            <v>18</v>
          </cell>
        </row>
        <row r="246">
          <cell r="B246">
            <v>14035</v>
          </cell>
          <cell r="C246">
            <v>3.9815999999999998</v>
          </cell>
          <cell r="D246">
            <v>3.8348</v>
          </cell>
          <cell r="E246">
            <v>0.1394</v>
          </cell>
          <cell r="F246">
            <v>0</v>
          </cell>
          <cell r="G246">
            <v>7.3000000000000001E-3</v>
          </cell>
          <cell r="H246">
            <v>5.4</v>
          </cell>
          <cell r="I246">
            <v>10.8</v>
          </cell>
          <cell r="J246">
            <v>18</v>
          </cell>
        </row>
        <row r="247">
          <cell r="B247">
            <v>14033</v>
          </cell>
          <cell r="C247">
            <v>0.59399999999999997</v>
          </cell>
          <cell r="D247">
            <v>0.59230000000000005</v>
          </cell>
          <cell r="E247">
            <v>1.6000000000000001E-3</v>
          </cell>
          <cell r="F247">
            <v>0</v>
          </cell>
          <cell r="G247">
            <v>0</v>
          </cell>
          <cell r="H247">
            <v>5.4</v>
          </cell>
          <cell r="I247">
            <v>10.8</v>
          </cell>
          <cell r="J247">
            <v>18</v>
          </cell>
        </row>
        <row r="248">
          <cell r="B248">
            <v>14033</v>
          </cell>
          <cell r="C248">
            <v>0.2006</v>
          </cell>
          <cell r="D248">
            <v>0.19739999999999999</v>
          </cell>
          <cell r="E248">
            <v>3.2000000000000002E-3</v>
          </cell>
          <cell r="F248">
            <v>0</v>
          </cell>
          <cell r="G248">
            <v>0</v>
          </cell>
          <cell r="H248">
            <v>5.4</v>
          </cell>
          <cell r="I248">
            <v>10.8</v>
          </cell>
          <cell r="J248">
            <v>18</v>
          </cell>
        </row>
        <row r="249">
          <cell r="B249">
            <v>14033</v>
          </cell>
          <cell r="C249">
            <v>0.47210000000000002</v>
          </cell>
          <cell r="D249">
            <v>0.20250000000000001</v>
          </cell>
          <cell r="E249">
            <v>0.2697</v>
          </cell>
          <cell r="F249">
            <v>0</v>
          </cell>
          <cell r="G249">
            <v>0</v>
          </cell>
          <cell r="H249">
            <v>5.4</v>
          </cell>
          <cell r="I249">
            <v>10.8</v>
          </cell>
          <cell r="J249">
            <v>18</v>
          </cell>
        </row>
        <row r="250">
          <cell r="B250">
            <v>14033</v>
          </cell>
          <cell r="C250">
            <v>1.2666999999999999</v>
          </cell>
          <cell r="D250">
            <v>0.99219999999999997</v>
          </cell>
          <cell r="E250">
            <v>0.27450000000000002</v>
          </cell>
          <cell r="F250">
            <v>0</v>
          </cell>
          <cell r="G250">
            <v>0</v>
          </cell>
          <cell r="H250">
            <v>5.4</v>
          </cell>
          <cell r="I250">
            <v>10.8</v>
          </cell>
          <cell r="J250">
            <v>18</v>
          </cell>
        </row>
        <row r="251">
          <cell r="B251">
            <v>14033</v>
          </cell>
          <cell r="C251">
            <v>1.5402</v>
          </cell>
          <cell r="D251">
            <v>1.5387999999999999</v>
          </cell>
          <cell r="E251">
            <v>1.4E-3</v>
          </cell>
          <cell r="F251">
            <v>0</v>
          </cell>
          <cell r="G251">
            <v>0</v>
          </cell>
          <cell r="H251">
            <v>5.4</v>
          </cell>
          <cell r="I251">
            <v>10.8</v>
          </cell>
          <cell r="J251">
            <v>18</v>
          </cell>
        </row>
        <row r="252">
          <cell r="B252">
            <v>14028</v>
          </cell>
          <cell r="C252">
            <v>1.0561</v>
          </cell>
          <cell r="D252">
            <v>0.48259999999999997</v>
          </cell>
          <cell r="E252">
            <v>0.57350000000000001</v>
          </cell>
          <cell r="F252">
            <v>0</v>
          </cell>
          <cell r="G252">
            <v>0</v>
          </cell>
          <cell r="H252">
            <v>5.4</v>
          </cell>
          <cell r="I252">
            <v>10.8</v>
          </cell>
          <cell r="J252">
            <v>18</v>
          </cell>
        </row>
        <row r="253">
          <cell r="B253">
            <v>14015</v>
          </cell>
          <cell r="C253">
            <v>1.0443</v>
          </cell>
          <cell r="D253">
            <v>1.0443</v>
          </cell>
          <cell r="E253">
            <v>0</v>
          </cell>
          <cell r="F253">
            <v>0</v>
          </cell>
          <cell r="G253">
            <v>0</v>
          </cell>
          <cell r="H253">
            <v>5.4</v>
          </cell>
          <cell r="I253">
            <v>10.8</v>
          </cell>
          <cell r="J253">
            <v>18</v>
          </cell>
        </row>
        <row r="254">
          <cell r="B254">
            <v>14025</v>
          </cell>
          <cell r="C254">
            <v>3.641</v>
          </cell>
          <cell r="D254">
            <v>3.0659000000000001</v>
          </cell>
          <cell r="E254">
            <v>0.57499999999999996</v>
          </cell>
          <cell r="F254">
            <v>0</v>
          </cell>
          <cell r="G254">
            <v>0</v>
          </cell>
          <cell r="H254">
            <v>5.4</v>
          </cell>
          <cell r="I254">
            <v>10.8</v>
          </cell>
          <cell r="J254">
            <v>18</v>
          </cell>
        </row>
        <row r="255">
          <cell r="B255">
            <v>14015</v>
          </cell>
          <cell r="C255">
            <v>0.59889999999999999</v>
          </cell>
          <cell r="D255">
            <v>0.58169999999999999</v>
          </cell>
          <cell r="E255">
            <v>1.72E-2</v>
          </cell>
          <cell r="F255">
            <v>0</v>
          </cell>
          <cell r="G255">
            <v>0</v>
          </cell>
          <cell r="H255">
            <v>5.4</v>
          </cell>
          <cell r="I255">
            <v>10.8</v>
          </cell>
          <cell r="J255">
            <v>18</v>
          </cell>
        </row>
        <row r="256">
          <cell r="B256">
            <v>14015</v>
          </cell>
          <cell r="C256">
            <v>1.6045</v>
          </cell>
          <cell r="D256">
            <v>1.5854999999999999</v>
          </cell>
          <cell r="E256">
            <v>1.9E-2</v>
          </cell>
          <cell r="F256">
            <v>0</v>
          </cell>
          <cell r="G256">
            <v>0</v>
          </cell>
          <cell r="H256">
            <v>5.4</v>
          </cell>
          <cell r="I256">
            <v>10.8</v>
          </cell>
          <cell r="J256">
            <v>18</v>
          </cell>
        </row>
        <row r="257">
          <cell r="B257">
            <v>14015</v>
          </cell>
          <cell r="C257">
            <v>1.4883999999999999</v>
          </cell>
          <cell r="D257">
            <v>1.4883999999999999</v>
          </cell>
          <cell r="E257">
            <v>0</v>
          </cell>
          <cell r="F257">
            <v>0</v>
          </cell>
          <cell r="G257">
            <v>0</v>
          </cell>
          <cell r="H257">
            <v>5.4</v>
          </cell>
          <cell r="I257">
            <v>10.8</v>
          </cell>
          <cell r="J257">
            <v>18</v>
          </cell>
        </row>
        <row r="258">
          <cell r="B258">
            <v>14015</v>
          </cell>
          <cell r="C258">
            <v>3.6918000000000002</v>
          </cell>
          <cell r="D258">
            <v>3.6556000000000002</v>
          </cell>
          <cell r="E258">
            <v>3.6200000000000003E-2</v>
          </cell>
          <cell r="F258">
            <v>0</v>
          </cell>
          <cell r="G258">
            <v>0</v>
          </cell>
          <cell r="I258">
            <v>10.8</v>
          </cell>
          <cell r="J258">
            <v>18</v>
          </cell>
        </row>
        <row r="259">
          <cell r="B259">
            <v>14027</v>
          </cell>
          <cell r="C259">
            <v>12.5802</v>
          </cell>
          <cell r="D259">
            <v>11.547599999999999</v>
          </cell>
          <cell r="E259">
            <v>1.0251999999999999</v>
          </cell>
          <cell r="F259">
            <v>0</v>
          </cell>
          <cell r="G259">
            <v>7.3000000000000001E-3</v>
          </cell>
          <cell r="J259">
            <v>18</v>
          </cell>
        </row>
        <row r="261">
          <cell r="B261" t="str">
            <v>Evolução FEC Conjunto Ermelino Matarazzo</v>
          </cell>
        </row>
        <row r="262">
          <cell r="B262" t="str">
            <v>CONSUM</v>
          </cell>
          <cell r="C262" t="str">
            <v>TOTAL</v>
          </cell>
          <cell r="D262" t="str">
            <v>NPROG</v>
          </cell>
          <cell r="E262" t="str">
            <v>PROG</v>
          </cell>
          <cell r="F262" t="str">
            <v>SUBT INT</v>
          </cell>
          <cell r="G262" t="str">
            <v>SUBT EXT</v>
          </cell>
          <cell r="H262" t="str">
            <v>Padrão Mensal = 3,3</v>
          </cell>
          <cell r="I262" t="str">
            <v>Padrão Trimestral = 6,6</v>
          </cell>
          <cell r="J262" t="str">
            <v>Padrão Anual = 11</v>
          </cell>
        </row>
        <row r="263">
          <cell r="B263">
            <v>84649</v>
          </cell>
          <cell r="C263">
            <v>0.43240000000000001</v>
          </cell>
          <cell r="D263">
            <v>0.42449999999999999</v>
          </cell>
          <cell r="E263">
            <v>7.7999999999999996E-3</v>
          </cell>
          <cell r="F263">
            <v>0</v>
          </cell>
          <cell r="G263">
            <v>0</v>
          </cell>
          <cell r="H263">
            <v>3.3</v>
          </cell>
          <cell r="I263">
            <v>6.6</v>
          </cell>
          <cell r="J263">
            <v>11</v>
          </cell>
        </row>
        <row r="264">
          <cell r="B264">
            <v>84753</v>
          </cell>
          <cell r="C264">
            <v>0.30740000000000001</v>
          </cell>
          <cell r="D264">
            <v>0.1232</v>
          </cell>
          <cell r="E264">
            <v>1.54E-2</v>
          </cell>
          <cell r="F264">
            <v>0.16880000000000001</v>
          </cell>
          <cell r="G264">
            <v>0</v>
          </cell>
          <cell r="H264">
            <v>3.3</v>
          </cell>
          <cell r="I264">
            <v>6.6</v>
          </cell>
          <cell r="J264">
            <v>11</v>
          </cell>
        </row>
        <row r="265">
          <cell r="B265">
            <v>84742</v>
          </cell>
          <cell r="C265">
            <v>0.54500000000000004</v>
          </cell>
          <cell r="D265">
            <v>0.52129999999999999</v>
          </cell>
          <cell r="E265">
            <v>2.3699999999999999E-2</v>
          </cell>
          <cell r="F265">
            <v>0</v>
          </cell>
          <cell r="G265">
            <v>0</v>
          </cell>
          <cell r="H265">
            <v>3.3</v>
          </cell>
          <cell r="I265">
            <v>6.6</v>
          </cell>
          <cell r="J265">
            <v>11</v>
          </cell>
        </row>
        <row r="266">
          <cell r="B266">
            <v>84715</v>
          </cell>
          <cell r="C266">
            <v>1.2847999999999999</v>
          </cell>
          <cell r="D266">
            <v>1.0689</v>
          </cell>
          <cell r="E266">
            <v>4.6899999999999997E-2</v>
          </cell>
          <cell r="F266">
            <v>0.16889999999999999</v>
          </cell>
          <cell r="G266">
            <v>0</v>
          </cell>
          <cell r="H266">
            <v>3.3</v>
          </cell>
          <cell r="I266">
            <v>6.6</v>
          </cell>
          <cell r="J266">
            <v>11</v>
          </cell>
        </row>
        <row r="267">
          <cell r="B267">
            <v>84734</v>
          </cell>
          <cell r="C267">
            <v>0.1817</v>
          </cell>
          <cell r="D267">
            <v>0.1646</v>
          </cell>
          <cell r="E267">
            <v>1.7100000000000001E-2</v>
          </cell>
          <cell r="F267">
            <v>0</v>
          </cell>
          <cell r="G267">
            <v>0</v>
          </cell>
          <cell r="H267">
            <v>3.3</v>
          </cell>
          <cell r="I267">
            <v>6.6</v>
          </cell>
          <cell r="J267">
            <v>11</v>
          </cell>
        </row>
        <row r="268">
          <cell r="B268">
            <v>84734</v>
          </cell>
          <cell r="C268">
            <v>1.2730999999999999</v>
          </cell>
          <cell r="D268">
            <v>8.3400000000000002E-2</v>
          </cell>
          <cell r="E268">
            <v>4.2799999999999998E-2</v>
          </cell>
          <cell r="F268">
            <v>1.1469</v>
          </cell>
          <cell r="G268">
            <v>0</v>
          </cell>
          <cell r="H268">
            <v>3.3</v>
          </cell>
          <cell r="I268">
            <v>6.6</v>
          </cell>
          <cell r="J268">
            <v>11</v>
          </cell>
        </row>
        <row r="269">
          <cell r="B269">
            <v>84553</v>
          </cell>
          <cell r="C269">
            <v>0.1807</v>
          </cell>
          <cell r="D269">
            <v>0.15890000000000001</v>
          </cell>
          <cell r="E269">
            <v>2.18E-2</v>
          </cell>
          <cell r="F269">
            <v>0</v>
          </cell>
          <cell r="G269">
            <v>0</v>
          </cell>
          <cell r="H269">
            <v>3.3</v>
          </cell>
          <cell r="I269">
            <v>6.6</v>
          </cell>
          <cell r="J269">
            <v>11</v>
          </cell>
        </row>
        <row r="270">
          <cell r="B270">
            <v>84674</v>
          </cell>
          <cell r="C270">
            <v>1.6363000000000001</v>
          </cell>
          <cell r="D270">
            <v>0.40679999999999999</v>
          </cell>
          <cell r="E270">
            <v>8.1699999999999995E-2</v>
          </cell>
          <cell r="F270">
            <v>1.1476999999999999</v>
          </cell>
          <cell r="G270">
            <v>0</v>
          </cell>
          <cell r="H270">
            <v>3.3</v>
          </cell>
          <cell r="I270">
            <v>6.6</v>
          </cell>
          <cell r="J270">
            <v>11</v>
          </cell>
        </row>
        <row r="271">
          <cell r="B271">
            <v>84546</v>
          </cell>
          <cell r="C271">
            <v>0.2833</v>
          </cell>
          <cell r="D271">
            <v>0.28000000000000003</v>
          </cell>
          <cell r="E271">
            <v>3.3E-3</v>
          </cell>
          <cell r="F271">
            <v>0</v>
          </cell>
          <cell r="G271">
            <v>0</v>
          </cell>
          <cell r="H271">
            <v>3.3</v>
          </cell>
          <cell r="I271">
            <v>6.6</v>
          </cell>
          <cell r="J271">
            <v>11</v>
          </cell>
        </row>
        <row r="272">
          <cell r="B272">
            <v>84511</v>
          </cell>
          <cell r="C272">
            <v>0.2324</v>
          </cell>
          <cell r="D272">
            <v>0.21110000000000001</v>
          </cell>
          <cell r="E272">
            <v>2.1299999999999999E-2</v>
          </cell>
          <cell r="F272">
            <v>0</v>
          </cell>
          <cell r="G272">
            <v>0</v>
          </cell>
          <cell r="H272">
            <v>3.3</v>
          </cell>
          <cell r="I272">
            <v>6.6</v>
          </cell>
          <cell r="J272">
            <v>11</v>
          </cell>
        </row>
        <row r="273">
          <cell r="B273">
            <v>84468</v>
          </cell>
          <cell r="C273">
            <v>0.14249999999999999</v>
          </cell>
          <cell r="D273">
            <v>0.1159</v>
          </cell>
          <cell r="E273">
            <v>2.6599999999999999E-2</v>
          </cell>
          <cell r="F273">
            <v>0</v>
          </cell>
          <cell r="G273">
            <v>0</v>
          </cell>
          <cell r="H273">
            <v>3.3</v>
          </cell>
          <cell r="I273">
            <v>6.6</v>
          </cell>
          <cell r="J273">
            <v>11</v>
          </cell>
        </row>
        <row r="274">
          <cell r="B274">
            <v>84508</v>
          </cell>
          <cell r="C274">
            <v>0.6583</v>
          </cell>
          <cell r="D274">
            <v>0.60709999999999997</v>
          </cell>
          <cell r="E274">
            <v>5.1200000000000002E-2</v>
          </cell>
          <cell r="F274">
            <v>0</v>
          </cell>
          <cell r="G274">
            <v>0</v>
          </cell>
          <cell r="H274">
            <v>3.3</v>
          </cell>
          <cell r="I274">
            <v>6.6</v>
          </cell>
          <cell r="J274">
            <v>11</v>
          </cell>
        </row>
        <row r="275">
          <cell r="B275">
            <v>84448</v>
          </cell>
          <cell r="C275">
            <v>0.1208</v>
          </cell>
          <cell r="D275">
            <v>0.1</v>
          </cell>
          <cell r="E275">
            <v>2.0799999999999999E-2</v>
          </cell>
          <cell r="F275">
            <v>0</v>
          </cell>
          <cell r="G275">
            <v>0</v>
          </cell>
          <cell r="H275">
            <v>3.3</v>
          </cell>
          <cell r="I275">
            <v>6.6</v>
          </cell>
          <cell r="J275">
            <v>11</v>
          </cell>
        </row>
        <row r="276">
          <cell r="B276">
            <v>84440</v>
          </cell>
          <cell r="C276">
            <v>0.3821</v>
          </cell>
          <cell r="D276">
            <v>0.19839999999999999</v>
          </cell>
          <cell r="E276">
            <v>1.4800000000000001E-2</v>
          </cell>
          <cell r="F276">
            <v>0</v>
          </cell>
          <cell r="G276">
            <v>0.16900000000000001</v>
          </cell>
          <cell r="H276">
            <v>3.3</v>
          </cell>
          <cell r="I276">
            <v>6.6</v>
          </cell>
          <cell r="J276">
            <v>11</v>
          </cell>
        </row>
        <row r="277">
          <cell r="B277">
            <v>84437</v>
          </cell>
          <cell r="C277">
            <v>0.51090000000000002</v>
          </cell>
          <cell r="D277">
            <v>0.46089999999999998</v>
          </cell>
          <cell r="E277">
            <v>8.8000000000000005E-3</v>
          </cell>
          <cell r="F277">
            <v>3.7600000000000001E-2</v>
          </cell>
          <cell r="G277">
            <v>3.7000000000000002E-3</v>
          </cell>
          <cell r="H277">
            <v>3.3</v>
          </cell>
          <cell r="I277">
            <v>6.6</v>
          </cell>
          <cell r="J277">
            <v>11</v>
          </cell>
        </row>
        <row r="278">
          <cell r="B278">
            <v>84442</v>
          </cell>
          <cell r="C278">
            <v>1.0138</v>
          </cell>
          <cell r="D278">
            <v>0.75929999999999997</v>
          </cell>
          <cell r="E278">
            <v>4.4400000000000002E-2</v>
          </cell>
          <cell r="F278">
            <v>3.7600000000000001E-2</v>
          </cell>
          <cell r="G278">
            <v>0.17269999999999999</v>
          </cell>
          <cell r="I278">
            <v>6.6</v>
          </cell>
          <cell r="J278">
            <v>11</v>
          </cell>
        </row>
        <row r="279">
          <cell r="B279">
            <v>84585</v>
          </cell>
          <cell r="C279">
            <v>4.5945</v>
          </cell>
          <cell r="D279">
            <v>2.8422999999999998</v>
          </cell>
          <cell r="E279">
            <v>0.22420000000000001</v>
          </cell>
          <cell r="F279">
            <v>1.3555999999999999</v>
          </cell>
          <cell r="G279">
            <v>0.1724</v>
          </cell>
          <cell r="J279">
            <v>11</v>
          </cell>
        </row>
        <row r="281">
          <cell r="B281" t="str">
            <v>Evolução FEC Conjunto Guaianazes</v>
          </cell>
        </row>
        <row r="282">
          <cell r="B282" t="str">
            <v>CONSUM</v>
          </cell>
          <cell r="C282" t="str">
            <v>TOTAL</v>
          </cell>
          <cell r="D282" t="str">
            <v>NPROG</v>
          </cell>
          <cell r="E282" t="str">
            <v>PROG</v>
          </cell>
          <cell r="F282" t="str">
            <v>SUBT INT</v>
          </cell>
          <cell r="G282" t="str">
            <v>SUBT EXT</v>
          </cell>
          <cell r="H282" t="str">
            <v>Padrão Mensal = 2,7</v>
          </cell>
          <cell r="I282" t="str">
            <v>Padrão Trimestral = 5,4</v>
          </cell>
          <cell r="J282" t="str">
            <v>Padrão Anual = 9</v>
          </cell>
        </row>
        <row r="283">
          <cell r="B283">
            <v>60581</v>
          </cell>
          <cell r="C283">
            <v>0.32300000000000001</v>
          </cell>
          <cell r="D283">
            <v>0.31190000000000001</v>
          </cell>
          <cell r="E283">
            <v>1.11E-2</v>
          </cell>
          <cell r="F283">
            <v>0</v>
          </cell>
          <cell r="G283">
            <v>0</v>
          </cell>
          <cell r="H283">
            <v>2.7</v>
          </cell>
          <cell r="I283">
            <v>5.4</v>
          </cell>
          <cell r="J283">
            <v>9</v>
          </cell>
        </row>
        <row r="284">
          <cell r="B284">
            <v>60579</v>
          </cell>
          <cell r="C284">
            <v>0.2112</v>
          </cell>
          <cell r="D284">
            <v>0.2049</v>
          </cell>
          <cell r="E284">
            <v>6.4000000000000003E-3</v>
          </cell>
          <cell r="F284">
            <v>0</v>
          </cell>
          <cell r="G284">
            <v>0</v>
          </cell>
          <cell r="H284">
            <v>2.7</v>
          </cell>
          <cell r="I284">
            <v>5.4</v>
          </cell>
          <cell r="J284">
            <v>9</v>
          </cell>
        </row>
        <row r="285">
          <cell r="B285">
            <v>60580</v>
          </cell>
          <cell r="C285">
            <v>0.60450000000000004</v>
          </cell>
          <cell r="D285">
            <v>0.59899999999999998</v>
          </cell>
          <cell r="E285">
            <v>5.4000000000000003E-3</v>
          </cell>
          <cell r="F285">
            <v>0</v>
          </cell>
          <cell r="G285">
            <v>0</v>
          </cell>
          <cell r="H285">
            <v>2.7</v>
          </cell>
          <cell r="I285">
            <v>5.4</v>
          </cell>
          <cell r="J285">
            <v>9</v>
          </cell>
        </row>
        <row r="286">
          <cell r="B286">
            <v>60580</v>
          </cell>
          <cell r="C286">
            <v>1.1387</v>
          </cell>
          <cell r="D286">
            <v>1.1157999999999999</v>
          </cell>
          <cell r="E286">
            <v>2.29E-2</v>
          </cell>
          <cell r="F286">
            <v>0</v>
          </cell>
          <cell r="G286">
            <v>0</v>
          </cell>
          <cell r="H286">
            <v>2.7</v>
          </cell>
          <cell r="I286">
            <v>5.4</v>
          </cell>
          <cell r="J286">
            <v>9</v>
          </cell>
        </row>
        <row r="287">
          <cell r="B287">
            <v>60558</v>
          </cell>
          <cell r="C287">
            <v>0.16489999999999999</v>
          </cell>
          <cell r="D287">
            <v>0.16189999999999999</v>
          </cell>
          <cell r="E287">
            <v>3.0000000000000001E-3</v>
          </cell>
          <cell r="F287">
            <v>0</v>
          </cell>
          <cell r="G287">
            <v>0</v>
          </cell>
          <cell r="H287">
            <v>2.7</v>
          </cell>
          <cell r="I287">
            <v>5.4</v>
          </cell>
          <cell r="J287">
            <v>9</v>
          </cell>
        </row>
        <row r="288">
          <cell r="B288">
            <v>60558</v>
          </cell>
          <cell r="C288">
            <v>0.30320000000000003</v>
          </cell>
          <cell r="D288">
            <v>0.25190000000000001</v>
          </cell>
          <cell r="E288">
            <v>2.8E-3</v>
          </cell>
          <cell r="F288">
            <v>4.8500000000000001E-2</v>
          </cell>
          <cell r="G288">
            <v>0</v>
          </cell>
          <cell r="H288">
            <v>2.7</v>
          </cell>
          <cell r="I288">
            <v>5.4</v>
          </cell>
          <cell r="J288">
            <v>9</v>
          </cell>
        </row>
        <row r="289">
          <cell r="B289">
            <v>60654</v>
          </cell>
          <cell r="C289">
            <v>0.58850000000000002</v>
          </cell>
          <cell r="D289">
            <v>0.29570000000000002</v>
          </cell>
          <cell r="E289">
            <v>2.47E-2</v>
          </cell>
          <cell r="F289">
            <v>0.2681</v>
          </cell>
          <cell r="G289">
            <v>0</v>
          </cell>
          <cell r="H289">
            <v>2.7</v>
          </cell>
          <cell r="I289">
            <v>5.4</v>
          </cell>
          <cell r="J289">
            <v>9</v>
          </cell>
        </row>
        <row r="290">
          <cell r="B290">
            <v>60590</v>
          </cell>
          <cell r="C290">
            <v>1.0569999999999999</v>
          </cell>
          <cell r="D290">
            <v>0.70960000000000001</v>
          </cell>
          <cell r="E290">
            <v>3.0499999999999999E-2</v>
          </cell>
          <cell r="F290">
            <v>0.31690000000000002</v>
          </cell>
          <cell r="G290">
            <v>0</v>
          </cell>
          <cell r="H290">
            <v>2.7</v>
          </cell>
          <cell r="I290">
            <v>5.4</v>
          </cell>
          <cell r="J290">
            <v>9</v>
          </cell>
        </row>
        <row r="291">
          <cell r="B291">
            <v>60627</v>
          </cell>
          <cell r="C291">
            <v>0.66039999999999999</v>
          </cell>
          <cell r="D291">
            <v>0.46629999999999999</v>
          </cell>
          <cell r="E291">
            <v>8.2000000000000007E-3</v>
          </cell>
          <cell r="F291">
            <v>0.18590000000000001</v>
          </cell>
          <cell r="G291">
            <v>0</v>
          </cell>
          <cell r="H291">
            <v>2.7</v>
          </cell>
          <cell r="I291">
            <v>5.4</v>
          </cell>
          <cell r="J291">
            <v>9</v>
          </cell>
        </row>
        <row r="292">
          <cell r="B292">
            <v>60598</v>
          </cell>
          <cell r="C292">
            <v>0.53320000000000001</v>
          </cell>
          <cell r="D292">
            <v>0.5212</v>
          </cell>
          <cell r="E292">
            <v>1.2E-2</v>
          </cell>
          <cell r="F292">
            <v>0</v>
          </cell>
          <cell r="G292">
            <v>0</v>
          </cell>
          <cell r="H292">
            <v>2.7</v>
          </cell>
          <cell r="I292">
            <v>5.4</v>
          </cell>
          <cell r="J292">
            <v>9</v>
          </cell>
        </row>
        <row r="293">
          <cell r="B293">
            <v>60526</v>
          </cell>
          <cell r="C293">
            <v>0.19339999999999999</v>
          </cell>
          <cell r="D293">
            <v>0.11799999999999999</v>
          </cell>
          <cell r="E293">
            <v>7.5399999999999995E-2</v>
          </cell>
          <cell r="F293">
            <v>0</v>
          </cell>
          <cell r="G293">
            <v>0</v>
          </cell>
          <cell r="H293">
            <v>2.7</v>
          </cell>
          <cell r="I293">
            <v>5.4</v>
          </cell>
          <cell r="J293">
            <v>9</v>
          </cell>
        </row>
        <row r="294">
          <cell r="B294">
            <v>60584</v>
          </cell>
          <cell r="C294">
            <v>1.3874</v>
          </cell>
          <cell r="D294">
            <v>1.1057999999999999</v>
          </cell>
          <cell r="E294">
            <v>9.5500000000000002E-2</v>
          </cell>
          <cell r="F294">
            <v>0.186</v>
          </cell>
          <cell r="G294">
            <v>0</v>
          </cell>
          <cell r="H294">
            <v>2.7</v>
          </cell>
          <cell r="I294">
            <v>5.4</v>
          </cell>
          <cell r="J294">
            <v>9</v>
          </cell>
        </row>
        <row r="295">
          <cell r="B295">
            <v>60524</v>
          </cell>
          <cell r="C295">
            <v>0.1905</v>
          </cell>
          <cell r="D295">
            <v>0.1784</v>
          </cell>
          <cell r="E295">
            <v>1.21E-2</v>
          </cell>
          <cell r="F295">
            <v>0</v>
          </cell>
          <cell r="G295">
            <v>0</v>
          </cell>
          <cell r="H295">
            <v>2.7</v>
          </cell>
          <cell r="I295">
            <v>5.4</v>
          </cell>
          <cell r="J295">
            <v>9</v>
          </cell>
        </row>
        <row r="296">
          <cell r="B296">
            <v>60517</v>
          </cell>
          <cell r="C296">
            <v>1.0662</v>
          </cell>
          <cell r="D296">
            <v>0.57020000000000004</v>
          </cell>
          <cell r="E296">
            <v>0.25190000000000001</v>
          </cell>
          <cell r="F296">
            <v>0.24410000000000001</v>
          </cell>
          <cell r="G296">
            <v>0</v>
          </cell>
          <cell r="H296">
            <v>2.7</v>
          </cell>
          <cell r="I296">
            <v>5.4</v>
          </cell>
          <cell r="J296">
            <v>9</v>
          </cell>
        </row>
        <row r="297">
          <cell r="B297">
            <v>60501</v>
          </cell>
          <cell r="C297">
            <v>1.2283999999999999</v>
          </cell>
          <cell r="D297">
            <v>0.28289999999999998</v>
          </cell>
          <cell r="E297">
            <v>1.5E-3</v>
          </cell>
          <cell r="F297">
            <v>3.3999999999999998E-3</v>
          </cell>
          <cell r="G297">
            <v>0.94059999999999999</v>
          </cell>
          <cell r="H297">
            <v>2.7</v>
          </cell>
          <cell r="I297">
            <v>5.4</v>
          </cell>
          <cell r="J297">
            <v>9</v>
          </cell>
        </row>
        <row r="298">
          <cell r="B298">
            <v>60514</v>
          </cell>
          <cell r="C298">
            <v>2.4849000000000001</v>
          </cell>
          <cell r="D298">
            <v>1.0315000000000001</v>
          </cell>
          <cell r="E298">
            <v>0.26550000000000001</v>
          </cell>
          <cell r="F298">
            <v>0.2475</v>
          </cell>
          <cell r="G298">
            <v>0.94040000000000001</v>
          </cell>
          <cell r="I298">
            <v>5.4</v>
          </cell>
          <cell r="J298">
            <v>9</v>
          </cell>
        </row>
        <row r="299">
          <cell r="B299">
            <v>60567</v>
          </cell>
          <cell r="C299">
            <v>6.0669000000000004</v>
          </cell>
          <cell r="D299">
            <v>3.9626000000000001</v>
          </cell>
          <cell r="E299">
            <v>0.4143</v>
          </cell>
          <cell r="F299">
            <v>0.75039999999999996</v>
          </cell>
          <cell r="G299">
            <v>0.93959999999999999</v>
          </cell>
          <cell r="J299">
            <v>9</v>
          </cell>
        </row>
        <row r="301">
          <cell r="B301" t="str">
            <v>Evolução FEC Conjunto Interlagos</v>
          </cell>
        </row>
        <row r="302">
          <cell r="B302" t="str">
            <v>CONSUM</v>
          </cell>
          <cell r="C302" t="str">
            <v>TOTAL</v>
          </cell>
          <cell r="D302" t="str">
            <v>NPROG</v>
          </cell>
          <cell r="E302" t="str">
            <v>PROG</v>
          </cell>
          <cell r="F302" t="str">
            <v>SUBT INT</v>
          </cell>
          <cell r="G302" t="str">
            <v>SUBT EXT</v>
          </cell>
          <cell r="H302" t="str">
            <v>Padrão Mensal = 2,7</v>
          </cell>
          <cell r="I302" t="str">
            <v>Padrão Trimestral = 5,4</v>
          </cell>
          <cell r="J302" t="str">
            <v>Padrão Anual = 9</v>
          </cell>
        </row>
        <row r="303">
          <cell r="B303">
            <v>57933</v>
          </cell>
          <cell r="C303">
            <v>0.38030000000000003</v>
          </cell>
          <cell r="D303">
            <v>0.37659999999999999</v>
          </cell>
          <cell r="E303">
            <v>3.5999999999999999E-3</v>
          </cell>
          <cell r="F303">
            <v>0</v>
          </cell>
          <cell r="G303">
            <v>0</v>
          </cell>
          <cell r="H303">
            <v>2.7</v>
          </cell>
          <cell r="I303">
            <v>5.4</v>
          </cell>
          <cell r="J303">
            <v>9</v>
          </cell>
        </row>
        <row r="304">
          <cell r="B304">
            <v>57917</v>
          </cell>
          <cell r="C304">
            <v>0.75700000000000001</v>
          </cell>
          <cell r="D304">
            <v>0.75439999999999996</v>
          </cell>
          <cell r="E304">
            <v>2.5999999999999999E-3</v>
          </cell>
          <cell r="F304">
            <v>0</v>
          </cell>
          <cell r="G304">
            <v>0</v>
          </cell>
          <cell r="H304">
            <v>2.7</v>
          </cell>
          <cell r="I304">
            <v>5.4</v>
          </cell>
          <cell r="J304">
            <v>9</v>
          </cell>
        </row>
        <row r="305">
          <cell r="B305">
            <v>57918</v>
          </cell>
          <cell r="C305">
            <v>0.37109999999999999</v>
          </cell>
          <cell r="D305">
            <v>0.28970000000000001</v>
          </cell>
          <cell r="E305">
            <v>2.87E-2</v>
          </cell>
          <cell r="F305">
            <v>5.2699999999999997E-2</v>
          </cell>
          <cell r="G305">
            <v>0</v>
          </cell>
          <cell r="H305">
            <v>2.7</v>
          </cell>
          <cell r="I305">
            <v>5.4</v>
          </cell>
          <cell r="J305">
            <v>9</v>
          </cell>
        </row>
        <row r="306">
          <cell r="B306">
            <v>57923</v>
          </cell>
          <cell r="C306">
            <v>1.5084</v>
          </cell>
          <cell r="D306">
            <v>1.4207000000000001</v>
          </cell>
          <cell r="E306">
            <v>3.49E-2</v>
          </cell>
          <cell r="F306">
            <v>5.2699999999999997E-2</v>
          </cell>
          <cell r="G306">
            <v>0</v>
          </cell>
          <cell r="H306">
            <v>2.7</v>
          </cell>
          <cell r="I306">
            <v>5.4</v>
          </cell>
          <cell r="J306">
            <v>9</v>
          </cell>
        </row>
        <row r="307">
          <cell r="B307">
            <v>57894</v>
          </cell>
          <cell r="C307">
            <v>0.12039999999999999</v>
          </cell>
          <cell r="D307">
            <v>0.11509999999999999</v>
          </cell>
          <cell r="E307">
            <v>5.3E-3</v>
          </cell>
          <cell r="F307">
            <v>0</v>
          </cell>
          <cell r="G307">
            <v>0</v>
          </cell>
          <cell r="H307">
            <v>2.7</v>
          </cell>
          <cell r="I307">
            <v>5.4</v>
          </cell>
          <cell r="J307">
            <v>9</v>
          </cell>
        </row>
        <row r="308">
          <cell r="B308">
            <v>57894</v>
          </cell>
          <cell r="C308">
            <v>0.13880000000000001</v>
          </cell>
          <cell r="D308">
            <v>0.1356</v>
          </cell>
          <cell r="E308">
            <v>3.2000000000000002E-3</v>
          </cell>
          <cell r="F308">
            <v>0</v>
          </cell>
          <cell r="G308">
            <v>0</v>
          </cell>
          <cell r="H308">
            <v>2.7</v>
          </cell>
          <cell r="I308">
            <v>5.4</v>
          </cell>
          <cell r="J308">
            <v>9</v>
          </cell>
        </row>
        <row r="309">
          <cell r="B309">
            <v>57894</v>
          </cell>
          <cell r="C309">
            <v>0.37480000000000002</v>
          </cell>
          <cell r="D309">
            <v>0.17519999999999999</v>
          </cell>
          <cell r="E309">
            <v>1.9300000000000001E-2</v>
          </cell>
          <cell r="F309">
            <v>0.18029999999999999</v>
          </cell>
          <cell r="G309">
            <v>0</v>
          </cell>
          <cell r="H309">
            <v>2.7</v>
          </cell>
          <cell r="I309">
            <v>5.4</v>
          </cell>
          <cell r="J309">
            <v>9</v>
          </cell>
        </row>
        <row r="310">
          <cell r="B310">
            <v>57894</v>
          </cell>
          <cell r="C310">
            <v>0.63400000000000001</v>
          </cell>
          <cell r="D310">
            <v>0.4259</v>
          </cell>
          <cell r="E310">
            <v>2.7799999999999998E-2</v>
          </cell>
          <cell r="F310">
            <v>0.18029999999999999</v>
          </cell>
          <cell r="G310">
            <v>0</v>
          </cell>
          <cell r="H310">
            <v>2.7</v>
          </cell>
          <cell r="I310">
            <v>5.4</v>
          </cell>
          <cell r="J310">
            <v>9</v>
          </cell>
        </row>
        <row r="311">
          <cell r="B311">
            <v>57896</v>
          </cell>
          <cell r="C311">
            <v>0.32269999999999999</v>
          </cell>
          <cell r="D311">
            <v>0.25069999999999998</v>
          </cell>
          <cell r="E311">
            <v>3.6999999999999998E-2</v>
          </cell>
          <cell r="F311">
            <v>3.5099999999999999E-2</v>
          </cell>
          <cell r="G311">
            <v>0</v>
          </cell>
          <cell r="H311">
            <v>2.7</v>
          </cell>
          <cell r="I311">
            <v>5.4</v>
          </cell>
          <cell r="J311">
            <v>9</v>
          </cell>
        </row>
        <row r="312">
          <cell r="B312">
            <v>57877</v>
          </cell>
          <cell r="C312">
            <v>0.18720000000000001</v>
          </cell>
          <cell r="D312">
            <v>0.186</v>
          </cell>
          <cell r="E312">
            <v>1.1999999999999999E-3</v>
          </cell>
          <cell r="F312">
            <v>0</v>
          </cell>
          <cell r="G312">
            <v>0</v>
          </cell>
          <cell r="H312">
            <v>2.7</v>
          </cell>
          <cell r="I312">
            <v>5.4</v>
          </cell>
          <cell r="J312">
            <v>9</v>
          </cell>
        </row>
        <row r="313">
          <cell r="B313">
            <v>57741</v>
          </cell>
          <cell r="C313">
            <v>0.18909999999999999</v>
          </cell>
          <cell r="D313">
            <v>8.1100000000000005E-2</v>
          </cell>
          <cell r="E313">
            <v>2.8E-3</v>
          </cell>
          <cell r="F313">
            <v>0.1051</v>
          </cell>
          <cell r="G313">
            <v>0</v>
          </cell>
          <cell r="H313">
            <v>2.7</v>
          </cell>
          <cell r="I313">
            <v>5.4</v>
          </cell>
          <cell r="J313">
            <v>9</v>
          </cell>
        </row>
        <row r="314">
          <cell r="B314">
            <v>57838</v>
          </cell>
          <cell r="C314">
            <v>0.69910000000000005</v>
          </cell>
          <cell r="D314">
            <v>0.51800000000000002</v>
          </cell>
          <cell r="E314">
            <v>4.1000000000000002E-2</v>
          </cell>
          <cell r="F314">
            <v>0.1401</v>
          </cell>
          <cell r="G314">
            <v>0</v>
          </cell>
          <cell r="H314">
            <v>2.7</v>
          </cell>
          <cell r="I314">
            <v>5.4</v>
          </cell>
          <cell r="J314">
            <v>9</v>
          </cell>
        </row>
        <row r="315">
          <cell r="B315">
            <v>57741</v>
          </cell>
          <cell r="C315">
            <v>0.1958</v>
          </cell>
          <cell r="D315">
            <v>0.1744</v>
          </cell>
          <cell r="E315">
            <v>2.1399999999999999E-2</v>
          </cell>
          <cell r="F315">
            <v>0</v>
          </cell>
          <cell r="G315">
            <v>0</v>
          </cell>
          <cell r="H315">
            <v>2.7</v>
          </cell>
          <cell r="I315">
            <v>5.4</v>
          </cell>
          <cell r="J315">
            <v>9</v>
          </cell>
        </row>
        <row r="316">
          <cell r="B316">
            <v>57721</v>
          </cell>
          <cell r="C316">
            <v>1.3111999999999999</v>
          </cell>
          <cell r="D316">
            <v>0.74890000000000001</v>
          </cell>
          <cell r="E316">
            <v>2.3199999999999998E-2</v>
          </cell>
          <cell r="F316">
            <v>0</v>
          </cell>
          <cell r="G316">
            <v>0.53900000000000003</v>
          </cell>
          <cell r="H316">
            <v>2.7</v>
          </cell>
          <cell r="I316">
            <v>5.4</v>
          </cell>
          <cell r="J316">
            <v>9</v>
          </cell>
        </row>
        <row r="317">
          <cell r="B317">
            <v>57737</v>
          </cell>
          <cell r="C317">
            <v>0.66959999999999997</v>
          </cell>
          <cell r="D317">
            <v>0.54779999999999995</v>
          </cell>
          <cell r="E317">
            <v>2.3999999999999998E-3</v>
          </cell>
          <cell r="F317">
            <v>0.1195</v>
          </cell>
          <cell r="G317">
            <v>0</v>
          </cell>
          <cell r="H317">
            <v>2.7</v>
          </cell>
          <cell r="I317">
            <v>5.4</v>
          </cell>
          <cell r="J317">
            <v>9</v>
          </cell>
        </row>
        <row r="318">
          <cell r="B318">
            <v>57733</v>
          </cell>
          <cell r="C318">
            <v>2.1764000000000001</v>
          </cell>
          <cell r="D318">
            <v>1.4710000000000001</v>
          </cell>
          <cell r="E318">
            <v>4.7E-2</v>
          </cell>
          <cell r="F318">
            <v>0.1195</v>
          </cell>
          <cell r="G318">
            <v>0.53890000000000005</v>
          </cell>
          <cell r="I318">
            <v>5.4</v>
          </cell>
          <cell r="J318">
            <v>9</v>
          </cell>
        </row>
        <row r="319">
          <cell r="B319">
            <v>57847</v>
          </cell>
          <cell r="C319">
            <v>5.016</v>
          </cell>
          <cell r="D319">
            <v>3.8348</v>
          </cell>
          <cell r="E319">
            <v>0.1507</v>
          </cell>
          <cell r="F319">
            <v>0.49249999999999999</v>
          </cell>
          <cell r="G319">
            <v>0.53779999999999994</v>
          </cell>
          <cell r="J319">
            <v>9</v>
          </cell>
        </row>
        <row r="321">
          <cell r="B321" t="str">
            <v>Evolução FEC Conjunto Itaim Paulista</v>
          </cell>
        </row>
        <row r="322">
          <cell r="B322" t="str">
            <v>CONSUM</v>
          </cell>
          <cell r="C322" t="str">
            <v>TOTAL</v>
          </cell>
          <cell r="D322" t="str">
            <v>NPROG</v>
          </cell>
          <cell r="E322" t="str">
            <v>PROG</v>
          </cell>
          <cell r="F322" t="str">
            <v>SUBT INT</v>
          </cell>
          <cell r="G322" t="str">
            <v>SUBT EXT</v>
          </cell>
          <cell r="H322" t="str">
            <v>Padrão Mensal = 3</v>
          </cell>
          <cell r="I322" t="str">
            <v>Padrão Trimestral = 6</v>
          </cell>
          <cell r="J322" t="str">
            <v>Padrão Anual = 10</v>
          </cell>
        </row>
        <row r="323">
          <cell r="B323">
            <v>143389</v>
          </cell>
          <cell r="C323">
            <v>0.88470000000000004</v>
          </cell>
          <cell r="D323">
            <v>0.84719999999999995</v>
          </cell>
          <cell r="E323">
            <v>3.7499999999999999E-2</v>
          </cell>
          <cell r="F323">
            <v>0</v>
          </cell>
          <cell r="G323">
            <v>0</v>
          </cell>
          <cell r="H323">
            <v>3</v>
          </cell>
          <cell r="I323">
            <v>6</v>
          </cell>
          <cell r="J323">
            <v>10</v>
          </cell>
        </row>
        <row r="324">
          <cell r="B324">
            <v>143204</v>
          </cell>
          <cell r="C324">
            <v>0.3695</v>
          </cell>
          <cell r="D324">
            <v>0.34279999999999999</v>
          </cell>
          <cell r="E324">
            <v>2.6700000000000002E-2</v>
          </cell>
          <cell r="F324">
            <v>0</v>
          </cell>
          <cell r="G324">
            <v>0</v>
          </cell>
          <cell r="H324">
            <v>3</v>
          </cell>
          <cell r="I324">
            <v>6</v>
          </cell>
          <cell r="J324">
            <v>10</v>
          </cell>
        </row>
        <row r="325">
          <cell r="B325">
            <v>143195</v>
          </cell>
          <cell r="C325">
            <v>0.32290000000000002</v>
          </cell>
          <cell r="D325">
            <v>0.30259999999999998</v>
          </cell>
          <cell r="E325">
            <v>2.0299999999999999E-2</v>
          </cell>
          <cell r="F325">
            <v>0</v>
          </cell>
          <cell r="G325">
            <v>0</v>
          </cell>
          <cell r="H325">
            <v>3</v>
          </cell>
          <cell r="I325">
            <v>6</v>
          </cell>
          <cell r="J325">
            <v>10</v>
          </cell>
        </row>
        <row r="326">
          <cell r="B326">
            <v>143263</v>
          </cell>
          <cell r="C326">
            <v>1.5775999999999999</v>
          </cell>
          <cell r="D326">
            <v>1.4931000000000001</v>
          </cell>
          <cell r="E326">
            <v>8.4500000000000006E-2</v>
          </cell>
          <cell r="F326">
            <v>0</v>
          </cell>
          <cell r="G326">
            <v>0</v>
          </cell>
          <cell r="H326">
            <v>3</v>
          </cell>
          <cell r="I326">
            <v>6</v>
          </cell>
          <cell r="J326">
            <v>10</v>
          </cell>
        </row>
        <row r="327">
          <cell r="B327">
            <v>143186</v>
          </cell>
          <cell r="C327">
            <v>0.24340000000000001</v>
          </cell>
          <cell r="D327">
            <v>0.22309999999999999</v>
          </cell>
          <cell r="E327">
            <v>2.0299999999999999E-2</v>
          </cell>
          <cell r="F327">
            <v>0</v>
          </cell>
          <cell r="G327">
            <v>0</v>
          </cell>
          <cell r="H327">
            <v>3</v>
          </cell>
          <cell r="I327">
            <v>6</v>
          </cell>
          <cell r="J327">
            <v>10</v>
          </cell>
        </row>
        <row r="328">
          <cell r="B328">
            <v>143186</v>
          </cell>
          <cell r="C328">
            <v>0.52370000000000005</v>
          </cell>
          <cell r="D328">
            <v>0.51680000000000004</v>
          </cell>
          <cell r="E328">
            <v>6.8999999999999999E-3</v>
          </cell>
          <cell r="F328">
            <v>0</v>
          </cell>
          <cell r="G328">
            <v>0</v>
          </cell>
          <cell r="H328">
            <v>3</v>
          </cell>
          <cell r="I328">
            <v>6</v>
          </cell>
          <cell r="J328">
            <v>10</v>
          </cell>
        </row>
        <row r="329">
          <cell r="B329">
            <v>143186</v>
          </cell>
          <cell r="C329">
            <v>0.51759999999999995</v>
          </cell>
          <cell r="D329">
            <v>0.38600000000000001</v>
          </cell>
          <cell r="E329">
            <v>2.0400000000000001E-2</v>
          </cell>
          <cell r="F329">
            <v>0.11119999999999999</v>
          </cell>
          <cell r="G329">
            <v>0</v>
          </cell>
          <cell r="H329">
            <v>3</v>
          </cell>
          <cell r="I329">
            <v>6</v>
          </cell>
          <cell r="J329">
            <v>10</v>
          </cell>
        </row>
        <row r="330">
          <cell r="B330">
            <v>143186</v>
          </cell>
          <cell r="C330">
            <v>1.2847</v>
          </cell>
          <cell r="D330">
            <v>1.1258999999999999</v>
          </cell>
          <cell r="E330">
            <v>4.7600000000000003E-2</v>
          </cell>
          <cell r="F330">
            <v>0.11119999999999999</v>
          </cell>
          <cell r="G330">
            <v>0</v>
          </cell>
          <cell r="H330">
            <v>3</v>
          </cell>
          <cell r="I330">
            <v>6</v>
          </cell>
          <cell r="J330">
            <v>10</v>
          </cell>
        </row>
        <row r="331">
          <cell r="B331">
            <v>143180</v>
          </cell>
          <cell r="C331">
            <v>0.79810000000000003</v>
          </cell>
          <cell r="D331">
            <v>0.44940000000000002</v>
          </cell>
          <cell r="E331">
            <v>5.2999999999999999E-2</v>
          </cell>
          <cell r="F331">
            <v>0.29559999999999997</v>
          </cell>
          <cell r="G331">
            <v>0</v>
          </cell>
          <cell r="H331">
            <v>3</v>
          </cell>
          <cell r="I331">
            <v>6</v>
          </cell>
          <cell r="J331">
            <v>10</v>
          </cell>
        </row>
        <row r="332">
          <cell r="B332">
            <v>143326</v>
          </cell>
          <cell r="C332">
            <v>0.18360000000000001</v>
          </cell>
          <cell r="D332">
            <v>0.17469999999999999</v>
          </cell>
          <cell r="E332">
            <v>8.8000000000000005E-3</v>
          </cell>
          <cell r="F332">
            <v>0</v>
          </cell>
          <cell r="G332">
            <v>0</v>
          </cell>
          <cell r="H332">
            <v>3</v>
          </cell>
          <cell r="I332">
            <v>6</v>
          </cell>
          <cell r="J332">
            <v>10</v>
          </cell>
        </row>
        <row r="333">
          <cell r="B333">
            <v>143286</v>
          </cell>
          <cell r="C333">
            <v>0.2082</v>
          </cell>
          <cell r="D333">
            <v>0.2041</v>
          </cell>
          <cell r="E333">
            <v>4.1000000000000003E-3</v>
          </cell>
          <cell r="F333">
            <v>0</v>
          </cell>
          <cell r="G333">
            <v>0</v>
          </cell>
          <cell r="H333">
            <v>3</v>
          </cell>
          <cell r="I333">
            <v>6</v>
          </cell>
          <cell r="J333">
            <v>10</v>
          </cell>
        </row>
        <row r="334">
          <cell r="B334">
            <v>143264</v>
          </cell>
          <cell r="C334">
            <v>1.1895</v>
          </cell>
          <cell r="D334">
            <v>0.82799999999999996</v>
          </cell>
          <cell r="E334">
            <v>6.59E-2</v>
          </cell>
          <cell r="F334">
            <v>0.2954</v>
          </cell>
          <cell r="G334">
            <v>0</v>
          </cell>
          <cell r="H334">
            <v>3</v>
          </cell>
          <cell r="I334">
            <v>6</v>
          </cell>
          <cell r="J334">
            <v>10</v>
          </cell>
        </row>
        <row r="335">
          <cell r="B335">
            <v>143286</v>
          </cell>
          <cell r="C335">
            <v>0.29260000000000003</v>
          </cell>
          <cell r="D335">
            <v>0.26029999999999998</v>
          </cell>
          <cell r="E335">
            <v>3.2300000000000002E-2</v>
          </cell>
          <cell r="F335">
            <v>0</v>
          </cell>
          <cell r="G335">
            <v>0</v>
          </cell>
          <cell r="H335">
            <v>3</v>
          </cell>
          <cell r="I335">
            <v>6</v>
          </cell>
          <cell r="J335">
            <v>10</v>
          </cell>
        </row>
        <row r="336">
          <cell r="B336">
            <v>143286</v>
          </cell>
          <cell r="C336">
            <v>0.46110000000000001</v>
          </cell>
          <cell r="D336">
            <v>0.32150000000000001</v>
          </cell>
          <cell r="E336">
            <v>2.8500000000000001E-2</v>
          </cell>
          <cell r="F336">
            <v>0.11119999999999999</v>
          </cell>
          <cell r="G336">
            <v>0</v>
          </cell>
          <cell r="H336">
            <v>3</v>
          </cell>
          <cell r="I336">
            <v>6</v>
          </cell>
          <cell r="J336">
            <v>10</v>
          </cell>
        </row>
        <row r="337">
          <cell r="B337">
            <v>143286</v>
          </cell>
          <cell r="C337">
            <v>1.6464000000000001</v>
          </cell>
          <cell r="D337">
            <v>0.64149999999999996</v>
          </cell>
          <cell r="E337">
            <v>4.7999999999999996E-3</v>
          </cell>
          <cell r="F337">
            <v>0</v>
          </cell>
          <cell r="G337">
            <v>1</v>
          </cell>
          <cell r="H337">
            <v>3</v>
          </cell>
          <cell r="I337">
            <v>6</v>
          </cell>
          <cell r="J337">
            <v>10</v>
          </cell>
        </row>
        <row r="338">
          <cell r="B338">
            <v>143286</v>
          </cell>
          <cell r="C338">
            <v>2.4001000000000001</v>
          </cell>
          <cell r="D338">
            <v>1.2233000000000001</v>
          </cell>
          <cell r="E338">
            <v>6.5600000000000006E-2</v>
          </cell>
          <cell r="F338">
            <v>0.11119999999999999</v>
          </cell>
          <cell r="G338">
            <v>1</v>
          </cell>
          <cell r="I338">
            <v>6</v>
          </cell>
          <cell r="J338">
            <v>10</v>
          </cell>
        </row>
        <row r="339">
          <cell r="B339">
            <v>143250</v>
          </cell>
          <cell r="C339">
            <v>6.4522000000000004</v>
          </cell>
          <cell r="D339">
            <v>4.6703000000000001</v>
          </cell>
          <cell r="E339">
            <v>0.2636</v>
          </cell>
          <cell r="F339">
            <v>0.51780000000000004</v>
          </cell>
          <cell r="G339">
            <v>1.0003</v>
          </cell>
          <cell r="J339">
            <v>10</v>
          </cell>
        </row>
        <row r="341">
          <cell r="B341" t="str">
            <v>Evolução FEC Conjunto Itapecerica da Serra</v>
          </cell>
        </row>
        <row r="342">
          <cell r="B342" t="str">
            <v>CONSUM</v>
          </cell>
          <cell r="C342" t="str">
            <v>TOTAL</v>
          </cell>
          <cell r="D342" t="str">
            <v>NPROG</v>
          </cell>
          <cell r="E342" t="str">
            <v>PROG</v>
          </cell>
          <cell r="F342" t="str">
            <v>SUBT INT</v>
          </cell>
          <cell r="G342" t="str">
            <v>SUBT EXT</v>
          </cell>
          <cell r="H342" t="str">
            <v>Padrão Mensal = 6,6</v>
          </cell>
          <cell r="I342" t="str">
            <v>Padrão Trimestral = 13,2</v>
          </cell>
          <cell r="J342" t="str">
            <v>Padrão Anual = 22</v>
          </cell>
        </row>
        <row r="343">
          <cell r="B343">
            <v>9844</v>
          </cell>
          <cell r="C343">
            <v>0.56820000000000004</v>
          </cell>
          <cell r="D343">
            <v>0.54769999999999996</v>
          </cell>
          <cell r="E343">
            <v>2.0400000000000001E-2</v>
          </cell>
          <cell r="F343">
            <v>0</v>
          </cell>
          <cell r="G343">
            <v>0</v>
          </cell>
          <cell r="H343">
            <v>6.6</v>
          </cell>
          <cell r="I343">
            <v>13.2</v>
          </cell>
          <cell r="J343">
            <v>22</v>
          </cell>
        </row>
        <row r="344">
          <cell r="B344">
            <v>9844</v>
          </cell>
          <cell r="C344">
            <v>2.2726999999999999</v>
          </cell>
          <cell r="D344">
            <v>2.2671000000000001</v>
          </cell>
          <cell r="E344">
            <v>5.5999999999999999E-3</v>
          </cell>
          <cell r="F344">
            <v>0</v>
          </cell>
          <cell r="G344">
            <v>0</v>
          </cell>
          <cell r="H344">
            <v>6.6</v>
          </cell>
          <cell r="I344">
            <v>13.2</v>
          </cell>
          <cell r="J344">
            <v>22</v>
          </cell>
        </row>
        <row r="345">
          <cell r="B345">
            <v>9845</v>
          </cell>
          <cell r="C345">
            <v>1.5381</v>
          </cell>
          <cell r="D345">
            <v>1.1701999999999999</v>
          </cell>
          <cell r="E345">
            <v>0.3679</v>
          </cell>
          <cell r="F345">
            <v>0</v>
          </cell>
          <cell r="G345">
            <v>0</v>
          </cell>
          <cell r="H345">
            <v>6.6</v>
          </cell>
          <cell r="I345">
            <v>13.2</v>
          </cell>
          <cell r="J345">
            <v>22</v>
          </cell>
        </row>
        <row r="346">
          <cell r="B346">
            <v>9844</v>
          </cell>
          <cell r="C346">
            <v>4.3792</v>
          </cell>
          <cell r="D346">
            <v>3.9851000000000001</v>
          </cell>
          <cell r="E346">
            <v>0.39389999999999997</v>
          </cell>
          <cell r="F346">
            <v>0</v>
          </cell>
          <cell r="G346">
            <v>0</v>
          </cell>
          <cell r="H346">
            <v>6.6</v>
          </cell>
          <cell r="I346">
            <v>13.2</v>
          </cell>
          <cell r="J346">
            <v>22</v>
          </cell>
        </row>
        <row r="347">
          <cell r="B347">
            <v>9845</v>
          </cell>
          <cell r="C347">
            <v>1.3768</v>
          </cell>
          <cell r="D347">
            <v>0.57089999999999996</v>
          </cell>
          <cell r="E347">
            <v>6.1000000000000004E-3</v>
          </cell>
          <cell r="F347">
            <v>0.79979999999999996</v>
          </cell>
          <cell r="G347">
            <v>0</v>
          </cell>
          <cell r="H347">
            <v>6.6</v>
          </cell>
          <cell r="I347">
            <v>13.2</v>
          </cell>
          <cell r="J347">
            <v>22</v>
          </cell>
        </row>
        <row r="348">
          <cell r="B348">
            <v>9845</v>
          </cell>
          <cell r="C348">
            <v>1.0285</v>
          </cell>
          <cell r="D348">
            <v>1.0239</v>
          </cell>
          <cell r="E348">
            <v>4.7000000000000002E-3</v>
          </cell>
          <cell r="F348">
            <v>0</v>
          </cell>
          <cell r="G348">
            <v>0</v>
          </cell>
          <cell r="H348">
            <v>6.6</v>
          </cell>
          <cell r="I348">
            <v>13.2</v>
          </cell>
          <cell r="J348">
            <v>22</v>
          </cell>
        </row>
        <row r="349">
          <cell r="B349">
            <v>9845</v>
          </cell>
          <cell r="C349">
            <v>1.5604</v>
          </cell>
          <cell r="D349">
            <v>1.5565</v>
          </cell>
          <cell r="E349">
            <v>3.8999999999999998E-3</v>
          </cell>
          <cell r="F349">
            <v>0</v>
          </cell>
          <cell r="G349">
            <v>0</v>
          </cell>
          <cell r="H349">
            <v>6.6</v>
          </cell>
          <cell r="I349">
            <v>13.2</v>
          </cell>
          <cell r="J349">
            <v>22</v>
          </cell>
        </row>
        <row r="350">
          <cell r="B350">
            <v>9845</v>
          </cell>
          <cell r="C350">
            <v>3.9657</v>
          </cell>
          <cell r="D350">
            <v>3.1513</v>
          </cell>
          <cell r="E350">
            <v>1.47E-2</v>
          </cell>
          <cell r="F350">
            <v>0.79979999999999996</v>
          </cell>
          <cell r="G350">
            <v>0</v>
          </cell>
          <cell r="H350">
            <v>6.6</v>
          </cell>
          <cell r="I350">
            <v>13.2</v>
          </cell>
          <cell r="J350">
            <v>22</v>
          </cell>
        </row>
        <row r="351">
          <cell r="B351">
            <v>9845</v>
          </cell>
          <cell r="C351">
            <v>1.6363000000000001</v>
          </cell>
          <cell r="D351">
            <v>1.6363000000000001</v>
          </cell>
          <cell r="E351">
            <v>0</v>
          </cell>
          <cell r="F351">
            <v>0</v>
          </cell>
          <cell r="G351">
            <v>0</v>
          </cell>
          <cell r="H351">
            <v>6.6</v>
          </cell>
          <cell r="I351">
            <v>13.2</v>
          </cell>
          <cell r="J351">
            <v>22</v>
          </cell>
        </row>
        <row r="352">
          <cell r="B352">
            <v>9846</v>
          </cell>
          <cell r="C352">
            <v>1.4224000000000001</v>
          </cell>
          <cell r="D352">
            <v>1.0545</v>
          </cell>
          <cell r="E352">
            <v>0.3679</v>
          </cell>
          <cell r="F352">
            <v>0</v>
          </cell>
          <cell r="G352">
            <v>0</v>
          </cell>
          <cell r="H352">
            <v>6.6</v>
          </cell>
          <cell r="I352">
            <v>13.2</v>
          </cell>
          <cell r="J352">
            <v>22</v>
          </cell>
        </row>
        <row r="353">
          <cell r="B353">
            <v>9847</v>
          </cell>
          <cell r="C353">
            <v>2.5312000000000001</v>
          </cell>
          <cell r="D353">
            <v>2.5308000000000002</v>
          </cell>
          <cell r="E353">
            <v>4.0000000000000002E-4</v>
          </cell>
          <cell r="F353">
            <v>0</v>
          </cell>
          <cell r="G353">
            <v>0</v>
          </cell>
          <cell r="H353">
            <v>6.6</v>
          </cell>
          <cell r="I353">
            <v>13.2</v>
          </cell>
          <cell r="J353">
            <v>22</v>
          </cell>
        </row>
        <row r="354">
          <cell r="B354">
            <v>9846</v>
          </cell>
          <cell r="C354">
            <v>5.59</v>
          </cell>
          <cell r="D354">
            <v>5.2217000000000002</v>
          </cell>
          <cell r="E354">
            <v>0.36830000000000002</v>
          </cell>
          <cell r="F354">
            <v>0</v>
          </cell>
          <cell r="G354">
            <v>0</v>
          </cell>
          <cell r="H354">
            <v>6.6</v>
          </cell>
          <cell r="I354">
            <v>13.2</v>
          </cell>
          <cell r="J354">
            <v>22</v>
          </cell>
        </row>
        <row r="355">
          <cell r="B355">
            <v>9848</v>
          </cell>
          <cell r="C355">
            <v>2.1156000000000001</v>
          </cell>
          <cell r="D355">
            <v>2.0924</v>
          </cell>
          <cell r="E355">
            <v>2.3199999999999998E-2</v>
          </cell>
          <cell r="F355">
            <v>0</v>
          </cell>
          <cell r="G355">
            <v>0</v>
          </cell>
          <cell r="H355">
            <v>6.6</v>
          </cell>
          <cell r="I355">
            <v>13.2</v>
          </cell>
          <cell r="J355">
            <v>22</v>
          </cell>
        </row>
        <row r="356">
          <cell r="B356">
            <v>9848</v>
          </cell>
          <cell r="C356">
            <v>3.0992000000000002</v>
          </cell>
          <cell r="D356">
            <v>3.0992000000000002</v>
          </cell>
          <cell r="E356">
            <v>0</v>
          </cell>
          <cell r="F356">
            <v>0</v>
          </cell>
          <cell r="G356">
            <v>0</v>
          </cell>
          <cell r="H356">
            <v>6.6</v>
          </cell>
          <cell r="I356">
            <v>13.2</v>
          </cell>
          <cell r="J356">
            <v>22</v>
          </cell>
        </row>
        <row r="357">
          <cell r="B357">
            <v>9848</v>
          </cell>
          <cell r="C357">
            <v>2.4161999999999999</v>
          </cell>
          <cell r="D357">
            <v>2.4161999999999999</v>
          </cell>
          <cell r="E357">
            <v>0</v>
          </cell>
          <cell r="F357">
            <v>0</v>
          </cell>
          <cell r="G357">
            <v>0</v>
          </cell>
          <cell r="H357">
            <v>6.6</v>
          </cell>
          <cell r="I357">
            <v>13.2</v>
          </cell>
          <cell r="J357">
            <v>22</v>
          </cell>
        </row>
        <row r="358">
          <cell r="B358">
            <v>9848</v>
          </cell>
          <cell r="C358">
            <v>7.6310000000000002</v>
          </cell>
          <cell r="D358">
            <v>7.6078000000000001</v>
          </cell>
          <cell r="E358">
            <v>2.3199999999999998E-2</v>
          </cell>
          <cell r="F358">
            <v>0</v>
          </cell>
          <cell r="G358">
            <v>0</v>
          </cell>
          <cell r="I358">
            <v>13.2</v>
          </cell>
          <cell r="J358">
            <v>22</v>
          </cell>
        </row>
        <row r="359">
          <cell r="B359">
            <v>9846</v>
          </cell>
          <cell r="C359">
            <v>21.566099999999999</v>
          </cell>
          <cell r="D359">
            <v>19.9663</v>
          </cell>
          <cell r="E359">
            <v>0.80010000000000003</v>
          </cell>
          <cell r="F359">
            <v>0.79969999999999997</v>
          </cell>
          <cell r="G359">
            <v>0</v>
          </cell>
          <cell r="J359">
            <v>22</v>
          </cell>
        </row>
        <row r="361">
          <cell r="B361" t="str">
            <v>Evolução FEC Conjunto Itapecerica da Serra - Centro</v>
          </cell>
        </row>
        <row r="362">
          <cell r="B362" t="str">
            <v>CONSUM</v>
          </cell>
          <cell r="C362" t="str">
            <v>TOTAL</v>
          </cell>
          <cell r="D362" t="str">
            <v>NPROG</v>
          </cell>
          <cell r="E362" t="str">
            <v>PROG</v>
          </cell>
          <cell r="F362" t="str">
            <v>SUBT INT</v>
          </cell>
          <cell r="G362" t="str">
            <v>SUBT EXT</v>
          </cell>
          <cell r="H362" t="str">
            <v>Padrão Mensal = 6,6</v>
          </cell>
          <cell r="I362" t="str">
            <v>Padrão Trimestral = 13,2</v>
          </cell>
          <cell r="J362" t="str">
            <v>Padrão Anual = 22</v>
          </cell>
        </row>
        <row r="363">
          <cell r="B363">
            <v>23771</v>
          </cell>
          <cell r="C363">
            <v>0.6472</v>
          </cell>
          <cell r="D363">
            <v>0.64459999999999995</v>
          </cell>
          <cell r="E363">
            <v>2.7000000000000001E-3</v>
          </cell>
          <cell r="F363">
            <v>0</v>
          </cell>
          <cell r="G363">
            <v>0</v>
          </cell>
          <cell r="H363">
            <v>6.6</v>
          </cell>
          <cell r="I363">
            <v>13.2</v>
          </cell>
          <cell r="J363">
            <v>22</v>
          </cell>
        </row>
        <row r="364">
          <cell r="B364">
            <v>23730</v>
          </cell>
          <cell r="C364">
            <v>1.0317000000000001</v>
          </cell>
          <cell r="D364">
            <v>1.0317000000000001</v>
          </cell>
          <cell r="E364">
            <v>0</v>
          </cell>
          <cell r="F364">
            <v>0</v>
          </cell>
          <cell r="G364">
            <v>0</v>
          </cell>
          <cell r="H364">
            <v>6.6</v>
          </cell>
          <cell r="I364">
            <v>13.2</v>
          </cell>
          <cell r="J364">
            <v>22</v>
          </cell>
        </row>
        <row r="365">
          <cell r="B365">
            <v>23730</v>
          </cell>
          <cell r="C365">
            <v>1.7802</v>
          </cell>
          <cell r="D365">
            <v>1.7777000000000001</v>
          </cell>
          <cell r="E365">
            <v>2.3999999999999998E-3</v>
          </cell>
          <cell r="F365">
            <v>0</v>
          </cell>
          <cell r="G365">
            <v>0</v>
          </cell>
          <cell r="H365">
            <v>6.6</v>
          </cell>
          <cell r="I365">
            <v>13.2</v>
          </cell>
          <cell r="J365">
            <v>22</v>
          </cell>
        </row>
        <row r="366">
          <cell r="B366">
            <v>23744</v>
          </cell>
          <cell r="C366">
            <v>3.4582000000000002</v>
          </cell>
          <cell r="D366">
            <v>3.4531000000000001</v>
          </cell>
          <cell r="E366">
            <v>5.1000000000000004E-3</v>
          </cell>
          <cell r="F366">
            <v>0</v>
          </cell>
          <cell r="G366">
            <v>0</v>
          </cell>
          <cell r="H366">
            <v>6.6</v>
          </cell>
          <cell r="I366">
            <v>13.2</v>
          </cell>
          <cell r="J366">
            <v>22</v>
          </cell>
        </row>
        <row r="367">
          <cell r="B367">
            <v>23730</v>
          </cell>
          <cell r="C367">
            <v>1.3507</v>
          </cell>
          <cell r="D367">
            <v>0.68569999999999998</v>
          </cell>
          <cell r="E367">
            <v>9.1000000000000004E-3</v>
          </cell>
          <cell r="F367">
            <v>0.65590000000000004</v>
          </cell>
          <cell r="G367">
            <v>0</v>
          </cell>
          <cell r="H367">
            <v>6.6</v>
          </cell>
          <cell r="I367">
            <v>13.2</v>
          </cell>
          <cell r="J367">
            <v>22</v>
          </cell>
        </row>
        <row r="368">
          <cell r="B368">
            <v>23730</v>
          </cell>
          <cell r="C368">
            <v>0.85919999999999996</v>
          </cell>
          <cell r="D368">
            <v>0.8357</v>
          </cell>
          <cell r="E368">
            <v>2.35E-2</v>
          </cell>
          <cell r="F368">
            <v>0</v>
          </cell>
          <cell r="G368">
            <v>0</v>
          </cell>
          <cell r="H368">
            <v>6.6</v>
          </cell>
          <cell r="I368">
            <v>13.2</v>
          </cell>
          <cell r="J368">
            <v>22</v>
          </cell>
        </row>
        <row r="369">
          <cell r="B369">
            <v>23730</v>
          </cell>
          <cell r="C369">
            <v>0.68269999999999997</v>
          </cell>
          <cell r="D369">
            <v>0.67830000000000001</v>
          </cell>
          <cell r="E369">
            <v>4.4000000000000003E-3</v>
          </cell>
          <cell r="F369">
            <v>0</v>
          </cell>
          <cell r="G369">
            <v>0</v>
          </cell>
          <cell r="H369">
            <v>6.6</v>
          </cell>
          <cell r="I369">
            <v>13.2</v>
          </cell>
          <cell r="J369">
            <v>22</v>
          </cell>
        </row>
        <row r="370">
          <cell r="B370">
            <v>23730</v>
          </cell>
          <cell r="C370">
            <v>2.8925999999999998</v>
          </cell>
          <cell r="D370">
            <v>2.1997</v>
          </cell>
          <cell r="E370">
            <v>3.6999999999999998E-2</v>
          </cell>
          <cell r="F370">
            <v>0.65590000000000004</v>
          </cell>
          <cell r="G370">
            <v>0</v>
          </cell>
          <cell r="H370">
            <v>6.6</v>
          </cell>
          <cell r="I370">
            <v>13.2</v>
          </cell>
          <cell r="J370">
            <v>22</v>
          </cell>
        </row>
        <row r="371">
          <cell r="B371">
            <v>23744</v>
          </cell>
          <cell r="C371">
            <v>1.4404999999999999</v>
          </cell>
          <cell r="D371">
            <v>1.4398</v>
          </cell>
          <cell r="E371">
            <v>8.0000000000000004E-4</v>
          </cell>
          <cell r="F371">
            <v>0</v>
          </cell>
          <cell r="G371">
            <v>0</v>
          </cell>
          <cell r="H371">
            <v>6.6</v>
          </cell>
          <cell r="I371">
            <v>13.2</v>
          </cell>
          <cell r="J371">
            <v>22</v>
          </cell>
        </row>
        <row r="372">
          <cell r="B372">
            <v>23767</v>
          </cell>
          <cell r="C372">
            <v>0.59319999999999995</v>
          </cell>
          <cell r="D372">
            <v>0.58950000000000002</v>
          </cell>
          <cell r="E372">
            <v>3.7000000000000002E-3</v>
          </cell>
          <cell r="F372">
            <v>0</v>
          </cell>
          <cell r="G372">
            <v>0</v>
          </cell>
          <cell r="H372">
            <v>6.6</v>
          </cell>
          <cell r="I372">
            <v>13.2</v>
          </cell>
          <cell r="J372">
            <v>22</v>
          </cell>
        </row>
        <row r="373">
          <cell r="B373">
            <v>23754</v>
          </cell>
          <cell r="C373">
            <v>1.5636000000000001</v>
          </cell>
          <cell r="D373">
            <v>1.5636000000000001</v>
          </cell>
          <cell r="E373">
            <v>0</v>
          </cell>
          <cell r="F373">
            <v>0</v>
          </cell>
          <cell r="G373">
            <v>0</v>
          </cell>
          <cell r="H373">
            <v>6.6</v>
          </cell>
          <cell r="I373">
            <v>13.2</v>
          </cell>
          <cell r="J373">
            <v>22</v>
          </cell>
        </row>
        <row r="374">
          <cell r="B374">
            <v>23755</v>
          </cell>
          <cell r="C374">
            <v>3.5969000000000002</v>
          </cell>
          <cell r="D374">
            <v>3.5924999999999998</v>
          </cell>
          <cell r="E374">
            <v>4.4999999999999997E-3</v>
          </cell>
          <cell r="F374">
            <v>0</v>
          </cell>
          <cell r="G374">
            <v>0</v>
          </cell>
          <cell r="H374">
            <v>6.6</v>
          </cell>
          <cell r="I374">
            <v>13.2</v>
          </cell>
          <cell r="J374">
            <v>22</v>
          </cell>
        </row>
        <row r="375">
          <cell r="B375">
            <v>23752</v>
          </cell>
          <cell r="C375">
            <v>1.1377999999999999</v>
          </cell>
          <cell r="D375">
            <v>1.133</v>
          </cell>
          <cell r="E375">
            <v>4.8999999999999998E-3</v>
          </cell>
          <cell r="F375">
            <v>0</v>
          </cell>
          <cell r="G375">
            <v>0</v>
          </cell>
          <cell r="H375">
            <v>6.6</v>
          </cell>
          <cell r="I375">
            <v>13.2</v>
          </cell>
          <cell r="J375">
            <v>22</v>
          </cell>
        </row>
        <row r="376">
          <cell r="B376">
            <v>23752</v>
          </cell>
          <cell r="C376">
            <v>1.6153</v>
          </cell>
          <cell r="D376">
            <v>1.6105</v>
          </cell>
          <cell r="E376">
            <v>4.7999999999999996E-3</v>
          </cell>
          <cell r="F376">
            <v>0</v>
          </cell>
          <cell r="G376">
            <v>0</v>
          </cell>
          <cell r="H376">
            <v>6.6</v>
          </cell>
          <cell r="I376">
            <v>13.2</v>
          </cell>
          <cell r="J376">
            <v>22</v>
          </cell>
        </row>
        <row r="377">
          <cell r="B377">
            <v>23752</v>
          </cell>
          <cell r="C377">
            <v>1.4705999999999999</v>
          </cell>
          <cell r="D377">
            <v>1.4419</v>
          </cell>
          <cell r="E377">
            <v>2.87E-2</v>
          </cell>
          <cell r="F377">
            <v>0</v>
          </cell>
          <cell r="G377">
            <v>0</v>
          </cell>
          <cell r="H377">
            <v>6.6</v>
          </cell>
          <cell r="I377">
            <v>13.2</v>
          </cell>
          <cell r="J377">
            <v>22</v>
          </cell>
        </row>
        <row r="378">
          <cell r="B378">
            <v>23752</v>
          </cell>
          <cell r="C378">
            <v>4.2237</v>
          </cell>
          <cell r="D378">
            <v>4.1853999999999996</v>
          </cell>
          <cell r="E378">
            <v>3.8399999999999997E-2</v>
          </cell>
          <cell r="F378">
            <v>0</v>
          </cell>
          <cell r="G378">
            <v>0</v>
          </cell>
          <cell r="I378">
            <v>13.2</v>
          </cell>
          <cell r="J378">
            <v>22</v>
          </cell>
        </row>
        <row r="379">
          <cell r="B379">
            <v>23745</v>
          </cell>
          <cell r="C379">
            <v>14.1721</v>
          </cell>
          <cell r="D379">
            <v>13.431900000000001</v>
          </cell>
          <cell r="E379">
            <v>8.5000000000000006E-2</v>
          </cell>
          <cell r="F379">
            <v>0.65549999999999997</v>
          </cell>
          <cell r="G379">
            <v>0</v>
          </cell>
          <cell r="J379">
            <v>22</v>
          </cell>
        </row>
        <row r="381">
          <cell r="B381" t="str">
            <v>Evolução FEC Conjunto Itapevi</v>
          </cell>
        </row>
        <row r="382">
          <cell r="B382" t="str">
            <v>CONSUM</v>
          </cell>
          <cell r="C382" t="str">
            <v>TOTAL</v>
          </cell>
          <cell r="D382" t="str">
            <v>NPROG</v>
          </cell>
          <cell r="E382" t="str">
            <v>PROG</v>
          </cell>
          <cell r="F382" t="str">
            <v>SUBT INT</v>
          </cell>
          <cell r="G382" t="str">
            <v>SUBT EXT</v>
          </cell>
          <cell r="H382" t="str">
            <v>Padrão Mensal = 4,5</v>
          </cell>
          <cell r="I382" t="str">
            <v>Padrão Trimestral = 9</v>
          </cell>
          <cell r="J382" t="str">
            <v>Padrão Anual = 15</v>
          </cell>
        </row>
        <row r="383">
          <cell r="B383">
            <v>47768</v>
          </cell>
          <cell r="C383">
            <v>0.36520000000000002</v>
          </cell>
          <cell r="D383">
            <v>0.30359999999999998</v>
          </cell>
          <cell r="E383">
            <v>1.54E-2</v>
          </cell>
          <cell r="F383">
            <v>4.6199999999999998E-2</v>
          </cell>
          <cell r="G383">
            <v>0</v>
          </cell>
          <cell r="H383">
            <v>4.5</v>
          </cell>
          <cell r="I383">
            <v>9</v>
          </cell>
          <cell r="J383">
            <v>15</v>
          </cell>
        </row>
        <row r="384">
          <cell r="B384">
            <v>47646</v>
          </cell>
          <cell r="C384">
            <v>0.35299999999999998</v>
          </cell>
          <cell r="D384">
            <v>0.3342</v>
          </cell>
          <cell r="E384">
            <v>1.8800000000000001E-2</v>
          </cell>
          <cell r="F384">
            <v>0</v>
          </cell>
          <cell r="G384">
            <v>0</v>
          </cell>
          <cell r="H384">
            <v>4.5</v>
          </cell>
          <cell r="I384">
            <v>9</v>
          </cell>
          <cell r="J384">
            <v>15</v>
          </cell>
        </row>
        <row r="385">
          <cell r="B385">
            <v>47454</v>
          </cell>
          <cell r="C385">
            <v>0.89470000000000005</v>
          </cell>
          <cell r="D385">
            <v>0.72330000000000005</v>
          </cell>
          <cell r="E385">
            <v>1.95E-2</v>
          </cell>
          <cell r="F385">
            <v>0.15190000000000001</v>
          </cell>
          <cell r="G385">
            <v>0</v>
          </cell>
          <cell r="H385">
            <v>4.5</v>
          </cell>
          <cell r="I385">
            <v>9</v>
          </cell>
          <cell r="J385">
            <v>15</v>
          </cell>
        </row>
        <row r="386">
          <cell r="B386">
            <v>47623</v>
          </cell>
          <cell r="C386">
            <v>1.611</v>
          </cell>
          <cell r="D386">
            <v>1.3595999999999999</v>
          </cell>
          <cell r="E386">
            <v>5.3699999999999998E-2</v>
          </cell>
          <cell r="F386">
            <v>0.19769999999999999</v>
          </cell>
          <cell r="G386">
            <v>0</v>
          </cell>
          <cell r="H386">
            <v>4.5</v>
          </cell>
          <cell r="I386">
            <v>9</v>
          </cell>
          <cell r="J386">
            <v>15</v>
          </cell>
        </row>
        <row r="387">
          <cell r="B387">
            <v>47453</v>
          </cell>
          <cell r="C387">
            <v>0.4199</v>
          </cell>
          <cell r="D387">
            <v>0.37240000000000001</v>
          </cell>
          <cell r="E387">
            <v>4.7500000000000001E-2</v>
          </cell>
          <cell r="F387">
            <v>0</v>
          </cell>
          <cell r="G387">
            <v>0</v>
          </cell>
          <cell r="H387">
            <v>4.5</v>
          </cell>
          <cell r="I387">
            <v>9</v>
          </cell>
          <cell r="J387">
            <v>15</v>
          </cell>
        </row>
        <row r="388">
          <cell r="B388">
            <v>47453</v>
          </cell>
          <cell r="C388">
            <v>0.64500000000000002</v>
          </cell>
          <cell r="D388">
            <v>0.50129999999999997</v>
          </cell>
          <cell r="E388">
            <v>0.14369999999999999</v>
          </cell>
          <cell r="F388">
            <v>0</v>
          </cell>
          <cell r="G388">
            <v>0</v>
          </cell>
          <cell r="H388">
            <v>4.5</v>
          </cell>
          <cell r="I388">
            <v>9</v>
          </cell>
          <cell r="J388">
            <v>15</v>
          </cell>
        </row>
        <row r="389">
          <cell r="B389">
            <v>47453</v>
          </cell>
          <cell r="C389">
            <v>0.87619999999999998</v>
          </cell>
          <cell r="D389">
            <v>0.87239999999999995</v>
          </cell>
          <cell r="E389">
            <v>3.8999999999999998E-3</v>
          </cell>
          <cell r="F389">
            <v>0</v>
          </cell>
          <cell r="G389">
            <v>0</v>
          </cell>
          <cell r="H389">
            <v>4.5</v>
          </cell>
          <cell r="I389">
            <v>9</v>
          </cell>
          <cell r="J389">
            <v>15</v>
          </cell>
        </row>
        <row r="390">
          <cell r="B390">
            <v>47453</v>
          </cell>
          <cell r="C390">
            <v>1.9411</v>
          </cell>
          <cell r="D390">
            <v>1.7461</v>
          </cell>
          <cell r="E390">
            <v>0.1951</v>
          </cell>
          <cell r="F390">
            <v>0</v>
          </cell>
          <cell r="G390">
            <v>0</v>
          </cell>
          <cell r="H390">
            <v>4.5</v>
          </cell>
          <cell r="I390">
            <v>9</v>
          </cell>
          <cell r="J390">
            <v>15</v>
          </cell>
        </row>
        <row r="391">
          <cell r="B391">
            <v>47498</v>
          </cell>
          <cell r="C391">
            <v>1.1379999999999999</v>
          </cell>
          <cell r="D391">
            <v>1.1322000000000001</v>
          </cell>
          <cell r="E391">
            <v>5.7999999999999996E-3</v>
          </cell>
          <cell r="F391">
            <v>0</v>
          </cell>
          <cell r="G391">
            <v>0</v>
          </cell>
          <cell r="H391">
            <v>4.5</v>
          </cell>
          <cell r="I391">
            <v>9</v>
          </cell>
          <cell r="J391">
            <v>15</v>
          </cell>
        </row>
        <row r="392">
          <cell r="B392">
            <v>47492</v>
          </cell>
          <cell r="C392">
            <v>1.3</v>
          </cell>
          <cell r="D392">
            <v>0.1988</v>
          </cell>
          <cell r="E392">
            <v>3.6999999999999998E-2</v>
          </cell>
          <cell r="F392">
            <v>6.4199999999999993E-2</v>
          </cell>
          <cell r="G392">
            <v>1</v>
          </cell>
          <cell r="H392">
            <v>4.5</v>
          </cell>
          <cell r="I392">
            <v>9</v>
          </cell>
          <cell r="J392">
            <v>15</v>
          </cell>
        </row>
        <row r="393">
          <cell r="B393">
            <v>47492</v>
          </cell>
          <cell r="C393">
            <v>0.94389999999999996</v>
          </cell>
          <cell r="D393">
            <v>0.90100000000000002</v>
          </cell>
          <cell r="E393">
            <v>4.2900000000000001E-2</v>
          </cell>
          <cell r="F393">
            <v>0</v>
          </cell>
          <cell r="G393">
            <v>0</v>
          </cell>
          <cell r="H393">
            <v>4.5</v>
          </cell>
          <cell r="I393">
            <v>9</v>
          </cell>
          <cell r="J393">
            <v>15</v>
          </cell>
        </row>
        <row r="394">
          <cell r="B394">
            <v>47494</v>
          </cell>
          <cell r="C394">
            <v>3.3818999999999999</v>
          </cell>
          <cell r="D394">
            <v>2.2320000000000002</v>
          </cell>
          <cell r="E394">
            <v>8.5699999999999998E-2</v>
          </cell>
          <cell r="F394">
            <v>6.4199999999999993E-2</v>
          </cell>
          <cell r="G394">
            <v>1</v>
          </cell>
          <cell r="H394">
            <v>4.5</v>
          </cell>
          <cell r="I394">
            <v>9</v>
          </cell>
          <cell r="J394">
            <v>15</v>
          </cell>
        </row>
        <row r="395">
          <cell r="B395">
            <v>47500</v>
          </cell>
          <cell r="C395">
            <v>1.48</v>
          </cell>
          <cell r="D395">
            <v>0.44729999999999998</v>
          </cell>
          <cell r="E395">
            <v>3.27E-2</v>
          </cell>
          <cell r="F395">
            <v>0</v>
          </cell>
          <cell r="G395">
            <v>1</v>
          </cell>
          <cell r="H395">
            <v>4.5</v>
          </cell>
          <cell r="I395">
            <v>9</v>
          </cell>
          <cell r="J395">
            <v>15</v>
          </cell>
        </row>
        <row r="396">
          <cell r="B396">
            <v>47566</v>
          </cell>
          <cell r="C396">
            <v>0.96030000000000004</v>
          </cell>
          <cell r="D396">
            <v>0.91290000000000004</v>
          </cell>
          <cell r="E396">
            <v>3.0499999999999999E-2</v>
          </cell>
          <cell r="F396">
            <v>1.7000000000000001E-2</v>
          </cell>
          <cell r="G396">
            <v>0</v>
          </cell>
          <cell r="H396">
            <v>4.5</v>
          </cell>
          <cell r="I396">
            <v>9</v>
          </cell>
          <cell r="J396">
            <v>15</v>
          </cell>
        </row>
        <row r="397">
          <cell r="B397">
            <v>47567</v>
          </cell>
          <cell r="C397">
            <v>0.94</v>
          </cell>
          <cell r="D397">
            <v>0.8508</v>
          </cell>
          <cell r="E397">
            <v>8.0999999999999996E-3</v>
          </cell>
          <cell r="F397">
            <v>8.1100000000000005E-2</v>
          </cell>
          <cell r="G397">
            <v>0</v>
          </cell>
          <cell r="H397">
            <v>4.5</v>
          </cell>
          <cell r="I397">
            <v>9</v>
          </cell>
          <cell r="J397">
            <v>15</v>
          </cell>
        </row>
        <row r="398">
          <cell r="B398">
            <v>47544</v>
          </cell>
          <cell r="C398">
            <v>3.3797999999999999</v>
          </cell>
          <cell r="D398">
            <v>2.2113999999999998</v>
          </cell>
          <cell r="E398">
            <v>7.1300000000000002E-2</v>
          </cell>
          <cell r="F398">
            <v>9.8100000000000007E-2</v>
          </cell>
          <cell r="G398">
            <v>0.99909999999999999</v>
          </cell>
          <cell r="I398">
            <v>9</v>
          </cell>
          <cell r="J398">
            <v>15</v>
          </cell>
        </row>
        <row r="399">
          <cell r="B399">
            <v>47529</v>
          </cell>
          <cell r="C399">
            <v>10.3125</v>
          </cell>
          <cell r="D399">
            <v>7.5480999999999998</v>
          </cell>
          <cell r="E399">
            <v>0.40550000000000003</v>
          </cell>
          <cell r="F399">
            <v>0.3604</v>
          </cell>
          <cell r="G399">
            <v>1.9985999999999999</v>
          </cell>
          <cell r="J399">
            <v>15</v>
          </cell>
        </row>
        <row r="401">
          <cell r="B401" t="str">
            <v>Evolução FEC Conjunto Itaquera - Iguatemi</v>
          </cell>
        </row>
        <row r="402">
          <cell r="B402" t="str">
            <v>CONSUM</v>
          </cell>
          <cell r="C402" t="str">
            <v>TOTAL</v>
          </cell>
          <cell r="D402" t="str">
            <v>NPROG</v>
          </cell>
          <cell r="E402" t="str">
            <v>PROG</v>
          </cell>
          <cell r="F402" t="str">
            <v>SUBT INT</v>
          </cell>
          <cell r="G402" t="str">
            <v>SUBT EXT</v>
          </cell>
          <cell r="H402" t="str">
            <v>Padrão Mensal = 3</v>
          </cell>
          <cell r="I402" t="str">
            <v>Padrão Trimestral = 6</v>
          </cell>
          <cell r="J402" t="str">
            <v>Padrão Anual = 10</v>
          </cell>
        </row>
        <row r="403">
          <cell r="B403">
            <v>242274</v>
          </cell>
          <cell r="C403">
            <v>0.51049999999999995</v>
          </cell>
          <cell r="D403">
            <v>0.44490000000000002</v>
          </cell>
          <cell r="E403">
            <v>6.5600000000000006E-2</v>
          </cell>
          <cell r="F403">
            <v>0</v>
          </cell>
          <cell r="G403">
            <v>0</v>
          </cell>
          <cell r="H403">
            <v>3</v>
          </cell>
          <cell r="I403">
            <v>6</v>
          </cell>
          <cell r="J403">
            <v>10</v>
          </cell>
        </row>
        <row r="404">
          <cell r="B404">
            <v>242262</v>
          </cell>
          <cell r="C404">
            <v>0.4199</v>
          </cell>
          <cell r="D404">
            <v>0.38700000000000001</v>
          </cell>
          <cell r="E404">
            <v>3.2899999999999999E-2</v>
          </cell>
          <cell r="F404">
            <v>0</v>
          </cell>
          <cell r="G404">
            <v>0</v>
          </cell>
          <cell r="H404">
            <v>3</v>
          </cell>
          <cell r="I404">
            <v>6</v>
          </cell>
          <cell r="J404">
            <v>10</v>
          </cell>
        </row>
        <row r="405">
          <cell r="B405">
            <v>242250</v>
          </cell>
          <cell r="C405">
            <v>0.71630000000000005</v>
          </cell>
          <cell r="D405">
            <v>0.7</v>
          </cell>
          <cell r="E405">
            <v>1.6199999999999999E-2</v>
          </cell>
          <cell r="F405">
            <v>0</v>
          </cell>
          <cell r="G405">
            <v>0</v>
          </cell>
          <cell r="H405">
            <v>3</v>
          </cell>
          <cell r="I405">
            <v>6</v>
          </cell>
          <cell r="J405">
            <v>10</v>
          </cell>
        </row>
        <row r="406">
          <cell r="B406">
            <v>242262</v>
          </cell>
          <cell r="C406">
            <v>1.6467000000000001</v>
          </cell>
          <cell r="D406">
            <v>1.5319</v>
          </cell>
          <cell r="E406">
            <v>0.1147</v>
          </cell>
          <cell r="F406">
            <v>0</v>
          </cell>
          <cell r="G406">
            <v>0</v>
          </cell>
          <cell r="H406">
            <v>3</v>
          </cell>
          <cell r="I406">
            <v>6</v>
          </cell>
          <cell r="J406">
            <v>10</v>
          </cell>
        </row>
        <row r="407">
          <cell r="B407">
            <v>242231</v>
          </cell>
          <cell r="C407">
            <v>0.51090000000000002</v>
          </cell>
          <cell r="D407">
            <v>0.43580000000000002</v>
          </cell>
          <cell r="E407">
            <v>1.3599999999999999E-2</v>
          </cell>
          <cell r="F407">
            <v>6.1499999999999999E-2</v>
          </cell>
          <cell r="G407">
            <v>0</v>
          </cell>
          <cell r="H407">
            <v>3</v>
          </cell>
          <cell r="I407">
            <v>6</v>
          </cell>
          <cell r="J407">
            <v>10</v>
          </cell>
        </row>
        <row r="408">
          <cell r="B408">
            <v>242224</v>
          </cell>
          <cell r="C408">
            <v>0.65629999999999999</v>
          </cell>
          <cell r="D408">
            <v>0.63290000000000002</v>
          </cell>
          <cell r="E408">
            <v>2.3400000000000001E-2</v>
          </cell>
          <cell r="F408">
            <v>0</v>
          </cell>
          <cell r="G408">
            <v>0</v>
          </cell>
          <cell r="H408">
            <v>3</v>
          </cell>
          <cell r="I408">
            <v>6</v>
          </cell>
          <cell r="J408">
            <v>10</v>
          </cell>
        </row>
        <row r="409">
          <cell r="B409">
            <v>242224</v>
          </cell>
          <cell r="C409">
            <v>0.64380000000000004</v>
          </cell>
          <cell r="D409">
            <v>0.54579999999999995</v>
          </cell>
          <cell r="E409">
            <v>7.0499999999999993E-2</v>
          </cell>
          <cell r="F409">
            <v>2.75E-2</v>
          </cell>
          <cell r="G409">
            <v>0</v>
          </cell>
          <cell r="H409">
            <v>3</v>
          </cell>
          <cell r="I409">
            <v>6</v>
          </cell>
          <cell r="J409">
            <v>10</v>
          </cell>
        </row>
        <row r="410">
          <cell r="B410">
            <v>242226</v>
          </cell>
          <cell r="C410">
            <v>1.8109999999999999</v>
          </cell>
          <cell r="D410">
            <v>1.6145</v>
          </cell>
          <cell r="E410">
            <v>0.1075</v>
          </cell>
          <cell r="F410">
            <v>8.8999999999999996E-2</v>
          </cell>
          <cell r="G410">
            <v>0</v>
          </cell>
          <cell r="H410">
            <v>3</v>
          </cell>
          <cell r="I410">
            <v>6</v>
          </cell>
          <cell r="J410">
            <v>10</v>
          </cell>
        </row>
        <row r="411">
          <cell r="B411">
            <v>242168</v>
          </cell>
          <cell r="C411">
            <v>0.84860000000000002</v>
          </cell>
          <cell r="D411">
            <v>0.73529999999999995</v>
          </cell>
          <cell r="E411">
            <v>2.4400000000000002E-2</v>
          </cell>
          <cell r="F411">
            <v>8.8800000000000004E-2</v>
          </cell>
          <cell r="G411">
            <v>0</v>
          </cell>
          <cell r="H411">
            <v>3</v>
          </cell>
          <cell r="I411">
            <v>6</v>
          </cell>
          <cell r="J411">
            <v>10</v>
          </cell>
        </row>
        <row r="412">
          <cell r="B412">
            <v>242124</v>
          </cell>
          <cell r="C412">
            <v>0.72799999999999998</v>
          </cell>
          <cell r="D412">
            <v>0.64059999999999995</v>
          </cell>
          <cell r="E412">
            <v>8.7499999999999994E-2</v>
          </cell>
          <cell r="F412">
            <v>0</v>
          </cell>
          <cell r="G412">
            <v>0</v>
          </cell>
          <cell r="H412">
            <v>3</v>
          </cell>
          <cell r="I412">
            <v>6</v>
          </cell>
          <cell r="J412">
            <v>10</v>
          </cell>
        </row>
        <row r="413">
          <cell r="B413">
            <v>242028</v>
          </cell>
          <cell r="C413">
            <v>0.38500000000000001</v>
          </cell>
          <cell r="D413">
            <v>0.3478</v>
          </cell>
          <cell r="E413">
            <v>3.7199999999999997E-2</v>
          </cell>
          <cell r="F413">
            <v>0</v>
          </cell>
          <cell r="G413">
            <v>0</v>
          </cell>
          <cell r="H413">
            <v>3</v>
          </cell>
          <cell r="I413">
            <v>6</v>
          </cell>
          <cell r="J413">
            <v>10</v>
          </cell>
        </row>
        <row r="414">
          <cell r="B414">
            <v>242107</v>
          </cell>
          <cell r="C414">
            <v>1.9617</v>
          </cell>
          <cell r="D414">
            <v>1.7238</v>
          </cell>
          <cell r="E414">
            <v>0.14910000000000001</v>
          </cell>
          <cell r="F414">
            <v>8.8800000000000004E-2</v>
          </cell>
          <cell r="G414">
            <v>0</v>
          </cell>
          <cell r="H414">
            <v>3</v>
          </cell>
          <cell r="I414">
            <v>6</v>
          </cell>
          <cell r="J414">
            <v>10</v>
          </cell>
        </row>
        <row r="415">
          <cell r="B415">
            <v>242028</v>
          </cell>
          <cell r="C415">
            <v>0.22869999999999999</v>
          </cell>
          <cell r="D415">
            <v>0.18859999999999999</v>
          </cell>
          <cell r="E415">
            <v>4.0099999999999997E-2</v>
          </cell>
          <cell r="F415">
            <v>0</v>
          </cell>
          <cell r="G415">
            <v>0</v>
          </cell>
          <cell r="H415">
            <v>3</v>
          </cell>
          <cell r="I415">
            <v>6</v>
          </cell>
          <cell r="J415">
            <v>10</v>
          </cell>
        </row>
        <row r="416">
          <cell r="B416">
            <v>244205</v>
          </cell>
          <cell r="C416">
            <v>0.77949999999999997</v>
          </cell>
          <cell r="D416">
            <v>0.59560000000000002</v>
          </cell>
          <cell r="E416">
            <v>8.5000000000000006E-2</v>
          </cell>
          <cell r="F416">
            <v>9.8799999999999999E-2</v>
          </cell>
          <cell r="G416">
            <v>0</v>
          </cell>
          <cell r="H416">
            <v>3</v>
          </cell>
          <cell r="I416">
            <v>6</v>
          </cell>
          <cell r="J416">
            <v>10</v>
          </cell>
        </row>
        <row r="417">
          <cell r="B417">
            <v>244138</v>
          </cell>
          <cell r="C417">
            <v>1.5906</v>
          </cell>
          <cell r="D417">
            <v>1.0313000000000001</v>
          </cell>
          <cell r="E417">
            <v>9.0300000000000005E-2</v>
          </cell>
          <cell r="F417">
            <v>0.13719999999999999</v>
          </cell>
          <cell r="G417">
            <v>0.33179999999999998</v>
          </cell>
          <cell r="H417">
            <v>3</v>
          </cell>
          <cell r="I417">
            <v>6</v>
          </cell>
          <cell r="J417">
            <v>10</v>
          </cell>
        </row>
        <row r="418">
          <cell r="B418">
            <v>243457</v>
          </cell>
          <cell r="C418">
            <v>2.6042999999999998</v>
          </cell>
          <cell r="D418">
            <v>1.8190999999999999</v>
          </cell>
          <cell r="E418">
            <v>0.2157</v>
          </cell>
          <cell r="F418">
            <v>0.23669999999999999</v>
          </cell>
          <cell r="G418">
            <v>0.3327</v>
          </cell>
          <cell r="I418">
            <v>6</v>
          </cell>
          <cell r="J418">
            <v>10</v>
          </cell>
        </row>
        <row r="419">
          <cell r="B419">
            <v>242513</v>
          </cell>
          <cell r="C419">
            <v>8.0266999999999999</v>
          </cell>
          <cell r="D419">
            <v>6.69</v>
          </cell>
          <cell r="E419">
            <v>0.58730000000000004</v>
          </cell>
          <cell r="F419">
            <v>0.41520000000000001</v>
          </cell>
          <cell r="G419">
            <v>0.33400000000000002</v>
          </cell>
          <cell r="J419">
            <v>10</v>
          </cell>
        </row>
        <row r="421">
          <cell r="B421" t="str">
            <v>Evolução FEC Conjunto Jabaquara</v>
          </cell>
        </row>
        <row r="422">
          <cell r="B422" t="str">
            <v>CONSUM</v>
          </cell>
          <cell r="C422" t="str">
            <v>TOTAL</v>
          </cell>
          <cell r="D422" t="str">
            <v>NPROG</v>
          </cell>
          <cell r="E422" t="str">
            <v>PROG</v>
          </cell>
          <cell r="F422" t="str">
            <v>SUBT INT</v>
          </cell>
          <cell r="G422" t="str">
            <v>SUBT EXT</v>
          </cell>
          <cell r="H422" t="str">
            <v>Padrão Mensal = 2</v>
          </cell>
          <cell r="I422" t="str">
            <v>Padrão Trimestral = 3,6</v>
          </cell>
          <cell r="J422" t="str">
            <v>Padrão Anual = 6</v>
          </cell>
        </row>
        <row r="423">
          <cell r="B423">
            <v>121396</v>
          </cell>
          <cell r="C423">
            <v>0.34089999999999998</v>
          </cell>
          <cell r="D423">
            <v>0.30980000000000002</v>
          </cell>
          <cell r="E423">
            <v>1.9E-3</v>
          </cell>
          <cell r="F423">
            <v>2.92E-2</v>
          </cell>
          <cell r="G423">
            <v>0</v>
          </cell>
          <cell r="H423">
            <v>2</v>
          </cell>
          <cell r="I423">
            <v>3.6</v>
          </cell>
          <cell r="J423">
            <v>6</v>
          </cell>
        </row>
        <row r="424">
          <cell r="B424">
            <v>121366</v>
          </cell>
          <cell r="C424">
            <v>0.35260000000000002</v>
          </cell>
          <cell r="D424">
            <v>0.33119999999999999</v>
          </cell>
          <cell r="E424">
            <v>2.8999999999999998E-3</v>
          </cell>
          <cell r="F424">
            <v>1.84E-2</v>
          </cell>
          <cell r="G424">
            <v>0</v>
          </cell>
          <cell r="H424">
            <v>2</v>
          </cell>
          <cell r="I424">
            <v>3.6</v>
          </cell>
          <cell r="J424">
            <v>6</v>
          </cell>
        </row>
        <row r="425">
          <cell r="B425">
            <v>121378</v>
          </cell>
          <cell r="C425">
            <v>0.23530000000000001</v>
          </cell>
          <cell r="D425">
            <v>0.22489999999999999</v>
          </cell>
          <cell r="E425">
            <v>1.04E-2</v>
          </cell>
          <cell r="F425">
            <v>0</v>
          </cell>
          <cell r="G425">
            <v>0</v>
          </cell>
          <cell r="H425">
            <v>2</v>
          </cell>
          <cell r="I425">
            <v>3.6</v>
          </cell>
          <cell r="J425">
            <v>6</v>
          </cell>
        </row>
        <row r="426">
          <cell r="B426">
            <v>121380</v>
          </cell>
          <cell r="C426">
            <v>0.92879999999999996</v>
          </cell>
          <cell r="D426">
            <v>0.8659</v>
          </cell>
          <cell r="E426">
            <v>1.52E-2</v>
          </cell>
          <cell r="F426">
            <v>4.7600000000000003E-2</v>
          </cell>
          <cell r="G426">
            <v>0</v>
          </cell>
          <cell r="H426">
            <v>2</v>
          </cell>
          <cell r="I426">
            <v>3.6</v>
          </cell>
          <cell r="J426">
            <v>6</v>
          </cell>
        </row>
        <row r="427">
          <cell r="B427">
            <v>121411</v>
          </cell>
          <cell r="C427">
            <v>0.1134</v>
          </cell>
          <cell r="D427">
            <v>0.10929999999999999</v>
          </cell>
          <cell r="E427">
            <v>4.1000000000000003E-3</v>
          </cell>
          <cell r="F427">
            <v>0</v>
          </cell>
          <cell r="G427">
            <v>0</v>
          </cell>
          <cell r="H427">
            <v>2</v>
          </cell>
          <cell r="I427">
            <v>3.6</v>
          </cell>
          <cell r="J427">
            <v>6</v>
          </cell>
        </row>
        <row r="428">
          <cell r="B428">
            <v>121405</v>
          </cell>
          <cell r="C428">
            <v>0.19470000000000001</v>
          </cell>
          <cell r="D428">
            <v>0.17580000000000001</v>
          </cell>
          <cell r="E428">
            <v>1.89E-2</v>
          </cell>
          <cell r="F428">
            <v>0</v>
          </cell>
          <cell r="G428">
            <v>0</v>
          </cell>
          <cell r="H428">
            <v>2</v>
          </cell>
          <cell r="I428">
            <v>3.6</v>
          </cell>
          <cell r="J428">
            <v>6</v>
          </cell>
        </row>
        <row r="429">
          <cell r="B429">
            <v>121405</v>
          </cell>
          <cell r="C429">
            <v>0.2102</v>
          </cell>
          <cell r="D429">
            <v>0.155</v>
          </cell>
          <cell r="E429">
            <v>6.4000000000000003E-3</v>
          </cell>
          <cell r="F429">
            <v>4.87E-2</v>
          </cell>
          <cell r="G429">
            <v>0</v>
          </cell>
          <cell r="H429">
            <v>2</v>
          </cell>
          <cell r="I429">
            <v>3.6</v>
          </cell>
          <cell r="J429">
            <v>6</v>
          </cell>
        </row>
        <row r="430">
          <cell r="B430">
            <v>121407</v>
          </cell>
          <cell r="C430">
            <v>0.51829999999999998</v>
          </cell>
          <cell r="D430">
            <v>0.44009999999999999</v>
          </cell>
          <cell r="E430">
            <v>2.9399999999999999E-2</v>
          </cell>
          <cell r="F430">
            <v>4.87E-2</v>
          </cell>
          <cell r="G430">
            <v>0</v>
          </cell>
          <cell r="H430">
            <v>2</v>
          </cell>
          <cell r="I430">
            <v>3.6</v>
          </cell>
          <cell r="J430">
            <v>6</v>
          </cell>
        </row>
        <row r="431">
          <cell r="B431">
            <v>121242</v>
          </cell>
          <cell r="C431">
            <v>0.26269999999999999</v>
          </cell>
          <cell r="D431">
            <v>0.23580000000000001</v>
          </cell>
          <cell r="E431">
            <v>5.5999999999999999E-3</v>
          </cell>
          <cell r="F431">
            <v>2.1299999999999999E-2</v>
          </cell>
          <cell r="G431">
            <v>0</v>
          </cell>
          <cell r="H431">
            <v>2</v>
          </cell>
          <cell r="I431">
            <v>3.6</v>
          </cell>
          <cell r="J431">
            <v>6</v>
          </cell>
        </row>
        <row r="432">
          <cell r="B432">
            <v>121163</v>
          </cell>
          <cell r="C432">
            <v>0.38579999999999998</v>
          </cell>
          <cell r="D432">
            <v>0.3745</v>
          </cell>
          <cell r="E432">
            <v>1.14E-2</v>
          </cell>
          <cell r="F432">
            <v>0</v>
          </cell>
          <cell r="G432">
            <v>0</v>
          </cell>
          <cell r="H432">
            <v>2</v>
          </cell>
          <cell r="I432">
            <v>3.6</v>
          </cell>
          <cell r="J432">
            <v>6</v>
          </cell>
        </row>
        <row r="433">
          <cell r="B433">
            <v>121159</v>
          </cell>
          <cell r="C433">
            <v>0.27660000000000001</v>
          </cell>
          <cell r="D433">
            <v>0.2636</v>
          </cell>
          <cell r="E433">
            <v>1.2999999999999999E-2</v>
          </cell>
          <cell r="F433">
            <v>0</v>
          </cell>
          <cell r="G433">
            <v>0</v>
          </cell>
          <cell r="H433">
            <v>2</v>
          </cell>
          <cell r="I433">
            <v>3.6</v>
          </cell>
          <cell r="J433">
            <v>6</v>
          </cell>
        </row>
        <row r="434">
          <cell r="B434">
            <v>121188</v>
          </cell>
          <cell r="C434">
            <v>0.92510000000000003</v>
          </cell>
          <cell r="D434">
            <v>0.87390000000000001</v>
          </cell>
          <cell r="E434">
            <v>0.03</v>
          </cell>
          <cell r="F434">
            <v>2.1299999999999999E-2</v>
          </cell>
          <cell r="G434">
            <v>0</v>
          </cell>
          <cell r="H434">
            <v>2</v>
          </cell>
          <cell r="I434">
            <v>3.6</v>
          </cell>
          <cell r="J434">
            <v>6</v>
          </cell>
        </row>
        <row r="435">
          <cell r="B435">
            <v>121142</v>
          </cell>
          <cell r="C435">
            <v>9.4500000000000001E-2</v>
          </cell>
          <cell r="D435">
            <v>8.3900000000000002E-2</v>
          </cell>
          <cell r="E435">
            <v>1.06E-2</v>
          </cell>
          <cell r="F435">
            <v>0</v>
          </cell>
          <cell r="G435">
            <v>0</v>
          </cell>
          <cell r="H435">
            <v>2</v>
          </cell>
          <cell r="I435">
            <v>3.6</v>
          </cell>
          <cell r="J435">
            <v>6</v>
          </cell>
        </row>
        <row r="436">
          <cell r="B436">
            <v>121072</v>
          </cell>
          <cell r="C436">
            <v>0.31730000000000003</v>
          </cell>
          <cell r="D436">
            <v>0.30209999999999998</v>
          </cell>
          <cell r="E436">
            <v>1.52E-2</v>
          </cell>
          <cell r="F436">
            <v>0</v>
          </cell>
          <cell r="G436">
            <v>0</v>
          </cell>
          <cell r="H436">
            <v>2</v>
          </cell>
          <cell r="I436">
            <v>3.6</v>
          </cell>
          <cell r="J436">
            <v>6</v>
          </cell>
        </row>
        <row r="437">
          <cell r="B437">
            <v>121053</v>
          </cell>
          <cell r="C437">
            <v>0.38819999999999999</v>
          </cell>
          <cell r="D437">
            <v>0.29980000000000001</v>
          </cell>
          <cell r="E437">
            <v>8.8300000000000003E-2</v>
          </cell>
          <cell r="F437">
            <v>0</v>
          </cell>
          <cell r="G437">
            <v>0</v>
          </cell>
          <cell r="H437">
            <v>2</v>
          </cell>
          <cell r="I437">
            <v>3.6</v>
          </cell>
          <cell r="J437">
            <v>6</v>
          </cell>
        </row>
        <row r="438">
          <cell r="B438">
            <v>121089</v>
          </cell>
          <cell r="C438">
            <v>0.79990000000000006</v>
          </cell>
          <cell r="D438">
            <v>0.68569999999999998</v>
          </cell>
          <cell r="E438">
            <v>0.11409999999999999</v>
          </cell>
          <cell r="F438">
            <v>0</v>
          </cell>
          <cell r="G438">
            <v>0</v>
          </cell>
          <cell r="I438">
            <v>3.6</v>
          </cell>
          <cell r="J438">
            <v>6</v>
          </cell>
        </row>
        <row r="439">
          <cell r="B439">
            <v>121266</v>
          </cell>
          <cell r="C439">
            <v>3.1718000000000002</v>
          </cell>
          <cell r="D439">
            <v>2.8653</v>
          </cell>
          <cell r="E439">
            <v>0.1885</v>
          </cell>
          <cell r="F439">
            <v>0.1177</v>
          </cell>
          <cell r="G439">
            <v>0</v>
          </cell>
          <cell r="J439">
            <v>6</v>
          </cell>
        </row>
        <row r="441">
          <cell r="B441" t="str">
            <v>Evolução FEC Conjunto Jaçanã</v>
          </cell>
        </row>
        <row r="442">
          <cell r="B442" t="str">
            <v>CONSUM</v>
          </cell>
          <cell r="C442" t="str">
            <v>TOTAL</v>
          </cell>
          <cell r="D442" t="str">
            <v>NPROG</v>
          </cell>
          <cell r="E442" t="str">
            <v>PROG</v>
          </cell>
          <cell r="F442" t="str">
            <v>SUBT INT</v>
          </cell>
          <cell r="G442" t="str">
            <v>SUBT EXT</v>
          </cell>
          <cell r="H442" t="str">
            <v>Padrão Mensal = 3,6</v>
          </cell>
          <cell r="I442" t="str">
            <v>Padrão Trimestral = 7,2</v>
          </cell>
          <cell r="J442" t="str">
            <v>Padrão Anual = 12</v>
          </cell>
        </row>
        <row r="443">
          <cell r="B443">
            <v>72597</v>
          </cell>
          <cell r="C443">
            <v>0.65480000000000005</v>
          </cell>
          <cell r="D443">
            <v>0.49969999999999998</v>
          </cell>
          <cell r="E443">
            <v>5.57E-2</v>
          </cell>
          <cell r="F443">
            <v>9.9400000000000002E-2</v>
          </cell>
          <cell r="G443">
            <v>0</v>
          </cell>
          <cell r="H443">
            <v>3.6</v>
          </cell>
          <cell r="I443">
            <v>7.2</v>
          </cell>
          <cell r="J443">
            <v>12</v>
          </cell>
        </row>
        <row r="444">
          <cell r="B444">
            <v>72597</v>
          </cell>
          <cell r="C444">
            <v>0.43030000000000002</v>
          </cell>
          <cell r="D444">
            <v>0.40479999999999999</v>
          </cell>
          <cell r="E444">
            <v>2.5600000000000001E-2</v>
          </cell>
          <cell r="F444">
            <v>0</v>
          </cell>
          <cell r="G444">
            <v>0</v>
          </cell>
          <cell r="H444">
            <v>3.6</v>
          </cell>
          <cell r="I444">
            <v>7.2</v>
          </cell>
          <cell r="J444">
            <v>12</v>
          </cell>
        </row>
        <row r="445">
          <cell r="B445">
            <v>72582</v>
          </cell>
          <cell r="C445">
            <v>0.28010000000000002</v>
          </cell>
          <cell r="D445">
            <v>0.27389999999999998</v>
          </cell>
          <cell r="E445">
            <v>6.1999999999999998E-3</v>
          </cell>
          <cell r="F445">
            <v>0</v>
          </cell>
          <cell r="G445">
            <v>0</v>
          </cell>
          <cell r="H445">
            <v>3.6</v>
          </cell>
          <cell r="I445">
            <v>7.2</v>
          </cell>
          <cell r="J445">
            <v>12</v>
          </cell>
        </row>
        <row r="446">
          <cell r="B446">
            <v>72592</v>
          </cell>
          <cell r="C446">
            <v>1.3652</v>
          </cell>
          <cell r="D446">
            <v>1.1783999999999999</v>
          </cell>
          <cell r="E446">
            <v>8.7499999999999994E-2</v>
          </cell>
          <cell r="F446">
            <v>9.9400000000000002E-2</v>
          </cell>
          <cell r="G446">
            <v>0</v>
          </cell>
          <cell r="H446">
            <v>3.6</v>
          </cell>
          <cell r="I446">
            <v>7.2</v>
          </cell>
          <cell r="J446">
            <v>12</v>
          </cell>
        </row>
        <row r="447">
          <cell r="B447">
            <v>72539</v>
          </cell>
          <cell r="C447">
            <v>5.9299999999999999E-2</v>
          </cell>
          <cell r="D447">
            <v>5.1400000000000001E-2</v>
          </cell>
          <cell r="E447">
            <v>7.9000000000000008E-3</v>
          </cell>
          <cell r="F447">
            <v>0</v>
          </cell>
          <cell r="G447">
            <v>0</v>
          </cell>
          <cell r="H447">
            <v>3.6</v>
          </cell>
          <cell r="I447">
            <v>7.2</v>
          </cell>
          <cell r="J447">
            <v>12</v>
          </cell>
        </row>
        <row r="448">
          <cell r="B448">
            <v>72539</v>
          </cell>
          <cell r="C448">
            <v>0.26090000000000002</v>
          </cell>
          <cell r="D448">
            <v>0.25240000000000001</v>
          </cell>
          <cell r="E448">
            <v>8.5000000000000006E-3</v>
          </cell>
          <cell r="F448">
            <v>0</v>
          </cell>
          <cell r="G448">
            <v>0</v>
          </cell>
          <cell r="H448">
            <v>3.6</v>
          </cell>
          <cell r="I448">
            <v>7.2</v>
          </cell>
          <cell r="J448">
            <v>12</v>
          </cell>
        </row>
        <row r="449">
          <cell r="B449">
            <v>72539</v>
          </cell>
          <cell r="C449">
            <v>0.28899999999999998</v>
          </cell>
          <cell r="D449">
            <v>0.26840000000000003</v>
          </cell>
          <cell r="E449">
            <v>2.06E-2</v>
          </cell>
          <cell r="F449">
            <v>0</v>
          </cell>
          <cell r="G449">
            <v>0</v>
          </cell>
          <cell r="H449">
            <v>3.6</v>
          </cell>
          <cell r="I449">
            <v>7.2</v>
          </cell>
          <cell r="J449">
            <v>12</v>
          </cell>
        </row>
        <row r="450">
          <cell r="B450">
            <v>72539</v>
          </cell>
          <cell r="C450">
            <v>0.60919999999999996</v>
          </cell>
          <cell r="D450">
            <v>0.57220000000000004</v>
          </cell>
          <cell r="E450">
            <v>3.6999999999999998E-2</v>
          </cell>
          <cell r="F450">
            <v>0</v>
          </cell>
          <cell r="G450">
            <v>0</v>
          </cell>
          <cell r="H450">
            <v>3.6</v>
          </cell>
          <cell r="I450">
            <v>7.2</v>
          </cell>
          <cell r="J450">
            <v>12</v>
          </cell>
        </row>
        <row r="451">
          <cell r="B451">
            <v>72539</v>
          </cell>
          <cell r="C451">
            <v>0.84330000000000005</v>
          </cell>
          <cell r="D451">
            <v>0.73829999999999996</v>
          </cell>
          <cell r="E451">
            <v>6.5299999999999997E-2</v>
          </cell>
          <cell r="F451">
            <v>3.9699999999999999E-2</v>
          </cell>
          <cell r="G451">
            <v>0</v>
          </cell>
          <cell r="H451">
            <v>3.6</v>
          </cell>
          <cell r="I451">
            <v>7.2</v>
          </cell>
          <cell r="J451">
            <v>12</v>
          </cell>
        </row>
        <row r="452">
          <cell r="B452">
            <v>72532</v>
          </cell>
          <cell r="C452">
            <v>0.1239</v>
          </cell>
          <cell r="D452">
            <v>0.1037</v>
          </cell>
          <cell r="E452">
            <v>2.01E-2</v>
          </cell>
          <cell r="F452">
            <v>0</v>
          </cell>
          <cell r="G452">
            <v>0</v>
          </cell>
          <cell r="H452">
            <v>3.6</v>
          </cell>
          <cell r="I452">
            <v>7.2</v>
          </cell>
          <cell r="J452">
            <v>12</v>
          </cell>
        </row>
        <row r="453">
          <cell r="B453">
            <v>72530</v>
          </cell>
          <cell r="C453">
            <v>5.6599999999999998E-2</v>
          </cell>
          <cell r="D453">
            <v>5.0799999999999998E-2</v>
          </cell>
          <cell r="E453">
            <v>5.7000000000000002E-3</v>
          </cell>
          <cell r="F453">
            <v>0</v>
          </cell>
          <cell r="G453">
            <v>0</v>
          </cell>
          <cell r="H453">
            <v>3.6</v>
          </cell>
          <cell r="I453">
            <v>7.2</v>
          </cell>
          <cell r="J453">
            <v>12</v>
          </cell>
        </row>
        <row r="454">
          <cell r="B454">
            <v>72534</v>
          </cell>
          <cell r="C454">
            <v>1.0239</v>
          </cell>
          <cell r="D454">
            <v>0.89280000000000004</v>
          </cell>
          <cell r="E454">
            <v>9.11E-2</v>
          </cell>
          <cell r="F454">
            <v>3.9699999999999999E-2</v>
          </cell>
          <cell r="G454">
            <v>0</v>
          </cell>
          <cell r="H454">
            <v>3.6</v>
          </cell>
          <cell r="I454">
            <v>7.2</v>
          </cell>
          <cell r="J454">
            <v>12</v>
          </cell>
        </row>
        <row r="455">
          <cell r="B455">
            <v>72534</v>
          </cell>
          <cell r="C455">
            <v>0.31190000000000001</v>
          </cell>
          <cell r="D455">
            <v>0.2707</v>
          </cell>
          <cell r="E455">
            <v>4.1200000000000001E-2</v>
          </cell>
          <cell r="F455">
            <v>0</v>
          </cell>
          <cell r="G455">
            <v>0</v>
          </cell>
          <cell r="H455">
            <v>3.6</v>
          </cell>
          <cell r="I455">
            <v>7.2</v>
          </cell>
          <cell r="J455">
            <v>12</v>
          </cell>
        </row>
        <row r="456">
          <cell r="B456">
            <v>72531</v>
          </cell>
          <cell r="C456">
            <v>0.4521</v>
          </cell>
          <cell r="D456">
            <v>0.44940000000000002</v>
          </cell>
          <cell r="E456">
            <v>2.7000000000000001E-3</v>
          </cell>
          <cell r="F456">
            <v>0</v>
          </cell>
          <cell r="G456">
            <v>0</v>
          </cell>
          <cell r="H456">
            <v>3.6</v>
          </cell>
          <cell r="I456">
            <v>7.2</v>
          </cell>
          <cell r="J456">
            <v>12</v>
          </cell>
        </row>
        <row r="457">
          <cell r="B457">
            <v>72523</v>
          </cell>
          <cell r="C457">
            <v>0.75660000000000005</v>
          </cell>
          <cell r="D457">
            <v>0.72389999999999999</v>
          </cell>
          <cell r="E457">
            <v>3.27E-2</v>
          </cell>
          <cell r="F457">
            <v>0</v>
          </cell>
          <cell r="G457">
            <v>0</v>
          </cell>
          <cell r="H457">
            <v>3.6</v>
          </cell>
          <cell r="I457">
            <v>7.2</v>
          </cell>
          <cell r="J457">
            <v>12</v>
          </cell>
        </row>
        <row r="458">
          <cell r="B458">
            <v>72529</v>
          </cell>
          <cell r="C458">
            <v>1.5206</v>
          </cell>
          <cell r="D458">
            <v>1.444</v>
          </cell>
          <cell r="E458">
            <v>7.6600000000000001E-2</v>
          </cell>
          <cell r="F458">
            <v>0</v>
          </cell>
          <cell r="G458">
            <v>0</v>
          </cell>
          <cell r="I458">
            <v>7.2</v>
          </cell>
          <cell r="J458">
            <v>12</v>
          </cell>
        </row>
        <row r="459">
          <cell r="B459">
            <v>72549</v>
          </cell>
          <cell r="C459">
            <v>4.5190000000000001</v>
          </cell>
          <cell r="D459">
            <v>4.0875000000000004</v>
          </cell>
          <cell r="E459">
            <v>0.29220000000000002</v>
          </cell>
          <cell r="F459">
            <v>0.13919999999999999</v>
          </cell>
          <cell r="G459">
            <v>0</v>
          </cell>
          <cell r="J459">
            <v>12</v>
          </cell>
        </row>
        <row r="461">
          <cell r="B461" t="str">
            <v>Evolução FEC Conjunto Jaguaré</v>
          </cell>
        </row>
        <row r="462">
          <cell r="B462" t="str">
            <v>CONSUM</v>
          </cell>
          <cell r="C462" t="str">
            <v>TOTAL</v>
          </cell>
          <cell r="D462" t="str">
            <v>NPROG</v>
          </cell>
          <cell r="E462" t="str">
            <v>PROG</v>
          </cell>
          <cell r="F462" t="str">
            <v>SUBT INT</v>
          </cell>
          <cell r="G462" t="str">
            <v>SUBT EXT</v>
          </cell>
          <cell r="H462" t="str">
            <v>Padrão Mensal = 2,7</v>
          </cell>
          <cell r="I462" t="str">
            <v>Padrão Trimestral = 5,4</v>
          </cell>
          <cell r="J462" t="str">
            <v>Padrão Anual = 9</v>
          </cell>
        </row>
        <row r="463">
          <cell r="B463">
            <v>84505</v>
          </cell>
          <cell r="C463">
            <v>0.63680000000000003</v>
          </cell>
          <cell r="D463">
            <v>0.62929999999999997</v>
          </cell>
          <cell r="E463">
            <v>7.4000000000000003E-3</v>
          </cell>
          <cell r="F463">
            <v>0</v>
          </cell>
          <cell r="G463">
            <v>0</v>
          </cell>
          <cell r="H463">
            <v>2.7</v>
          </cell>
          <cell r="I463">
            <v>5.4</v>
          </cell>
          <cell r="J463">
            <v>9</v>
          </cell>
        </row>
        <row r="464">
          <cell r="B464">
            <v>84470</v>
          </cell>
          <cell r="C464">
            <v>0.32029999999999997</v>
          </cell>
          <cell r="D464">
            <v>0.2707</v>
          </cell>
          <cell r="E464">
            <v>4.9599999999999998E-2</v>
          </cell>
          <cell r="F464">
            <v>0</v>
          </cell>
          <cell r="G464">
            <v>0</v>
          </cell>
          <cell r="H464">
            <v>2.7</v>
          </cell>
          <cell r="I464">
            <v>5.4</v>
          </cell>
          <cell r="J464">
            <v>9</v>
          </cell>
        </row>
        <row r="465">
          <cell r="B465">
            <v>84480</v>
          </cell>
          <cell r="C465">
            <v>0.22750000000000001</v>
          </cell>
          <cell r="D465">
            <v>0.21679999999999999</v>
          </cell>
          <cell r="E465">
            <v>1.0699999999999999E-2</v>
          </cell>
          <cell r="F465">
            <v>0</v>
          </cell>
          <cell r="G465">
            <v>0</v>
          </cell>
          <cell r="H465">
            <v>2.7</v>
          </cell>
          <cell r="I465">
            <v>5.4</v>
          </cell>
          <cell r="J465">
            <v>9</v>
          </cell>
        </row>
        <row r="466">
          <cell r="B466">
            <v>84485</v>
          </cell>
          <cell r="C466">
            <v>1.1847000000000001</v>
          </cell>
          <cell r="D466">
            <v>1.1169</v>
          </cell>
          <cell r="E466">
            <v>6.7699999999999996E-2</v>
          </cell>
          <cell r="F466">
            <v>0</v>
          </cell>
          <cell r="G466">
            <v>0</v>
          </cell>
          <cell r="H466">
            <v>2.7</v>
          </cell>
          <cell r="I466">
            <v>5.4</v>
          </cell>
          <cell r="J466">
            <v>9</v>
          </cell>
        </row>
        <row r="467">
          <cell r="B467">
            <v>84470</v>
          </cell>
          <cell r="C467">
            <v>0.29310000000000003</v>
          </cell>
          <cell r="D467">
            <v>0.25440000000000002</v>
          </cell>
          <cell r="E467">
            <v>3.8699999999999998E-2</v>
          </cell>
          <cell r="F467">
            <v>0</v>
          </cell>
          <cell r="G467">
            <v>0</v>
          </cell>
          <cell r="H467">
            <v>2.7</v>
          </cell>
          <cell r="I467">
            <v>5.4</v>
          </cell>
          <cell r="J467">
            <v>9</v>
          </cell>
        </row>
        <row r="468">
          <cell r="B468">
            <v>84470</v>
          </cell>
          <cell r="C468">
            <v>8.1000000000000003E-2</v>
          </cell>
          <cell r="D468">
            <v>7.4300000000000005E-2</v>
          </cell>
          <cell r="E468">
            <v>6.7000000000000002E-3</v>
          </cell>
          <cell r="F468">
            <v>0</v>
          </cell>
          <cell r="G468">
            <v>0</v>
          </cell>
          <cell r="H468">
            <v>2.7</v>
          </cell>
          <cell r="I468">
            <v>5.4</v>
          </cell>
          <cell r="J468">
            <v>9</v>
          </cell>
        </row>
        <row r="469">
          <cell r="B469">
            <v>84470</v>
          </cell>
          <cell r="C469">
            <v>0.27229999999999999</v>
          </cell>
          <cell r="D469">
            <v>0.25509999999999999</v>
          </cell>
          <cell r="E469">
            <v>1.6299999999999999E-2</v>
          </cell>
          <cell r="F469">
            <v>8.9999999999999998E-4</v>
          </cell>
          <cell r="G469">
            <v>0</v>
          </cell>
          <cell r="H469">
            <v>2.7</v>
          </cell>
          <cell r="I469">
            <v>5.4</v>
          </cell>
          <cell r="J469">
            <v>9</v>
          </cell>
        </row>
        <row r="470">
          <cell r="B470">
            <v>84470</v>
          </cell>
          <cell r="C470">
            <v>0.64639999999999997</v>
          </cell>
          <cell r="D470">
            <v>0.58379999999999999</v>
          </cell>
          <cell r="E470">
            <v>6.1699999999999998E-2</v>
          </cell>
          <cell r="F470">
            <v>8.9999999999999998E-4</v>
          </cell>
          <cell r="G470">
            <v>0</v>
          </cell>
          <cell r="H470">
            <v>2.7</v>
          </cell>
          <cell r="I470">
            <v>5.4</v>
          </cell>
          <cell r="J470">
            <v>9</v>
          </cell>
        </row>
        <row r="471">
          <cell r="B471">
            <v>84454</v>
          </cell>
          <cell r="C471">
            <v>0.32350000000000001</v>
          </cell>
          <cell r="D471">
            <v>0.29909999999999998</v>
          </cell>
          <cell r="E471">
            <v>2.4400000000000002E-2</v>
          </cell>
          <cell r="F471">
            <v>0</v>
          </cell>
          <cell r="G471">
            <v>0</v>
          </cell>
          <cell r="H471">
            <v>2.7</v>
          </cell>
          <cell r="I471">
            <v>5.4</v>
          </cell>
          <cell r="J471">
            <v>9</v>
          </cell>
        </row>
        <row r="472">
          <cell r="B472">
            <v>84411</v>
          </cell>
          <cell r="C472">
            <v>0.34610000000000002</v>
          </cell>
          <cell r="D472">
            <v>0.3397</v>
          </cell>
          <cell r="E472">
            <v>6.4999999999999997E-3</v>
          </cell>
          <cell r="F472">
            <v>0</v>
          </cell>
          <cell r="G472">
            <v>0</v>
          </cell>
          <cell r="H472">
            <v>2.7</v>
          </cell>
          <cell r="I472">
            <v>5.4</v>
          </cell>
          <cell r="J472">
            <v>9</v>
          </cell>
        </row>
        <row r="473">
          <cell r="B473">
            <v>84472</v>
          </cell>
          <cell r="C473">
            <v>0.4047</v>
          </cell>
          <cell r="D473">
            <v>0.3553</v>
          </cell>
          <cell r="E473">
            <v>4.3200000000000002E-2</v>
          </cell>
          <cell r="F473">
            <v>6.1999999999999998E-3</v>
          </cell>
          <cell r="G473">
            <v>0</v>
          </cell>
          <cell r="H473">
            <v>2.7</v>
          </cell>
          <cell r="I473">
            <v>5.4</v>
          </cell>
          <cell r="J473">
            <v>9</v>
          </cell>
        </row>
        <row r="474">
          <cell r="B474">
            <v>84446</v>
          </cell>
          <cell r="C474">
            <v>1.0743</v>
          </cell>
          <cell r="D474">
            <v>0.99409999999999998</v>
          </cell>
          <cell r="E474">
            <v>7.4099999999999999E-2</v>
          </cell>
          <cell r="F474">
            <v>6.1999999999999998E-3</v>
          </cell>
          <cell r="G474">
            <v>0</v>
          </cell>
          <cell r="H474">
            <v>2.7</v>
          </cell>
          <cell r="I474">
            <v>5.4</v>
          </cell>
          <cell r="J474">
            <v>9</v>
          </cell>
        </row>
        <row r="475">
          <cell r="B475">
            <v>84467</v>
          </cell>
          <cell r="C475">
            <v>6.1199999999999997E-2</v>
          </cell>
          <cell r="D475">
            <v>5.6500000000000002E-2</v>
          </cell>
          <cell r="E475">
            <v>4.7000000000000002E-3</v>
          </cell>
          <cell r="F475">
            <v>0</v>
          </cell>
          <cell r="G475">
            <v>0</v>
          </cell>
          <cell r="H475">
            <v>2.7</v>
          </cell>
          <cell r="I475">
            <v>5.4</v>
          </cell>
          <cell r="J475">
            <v>9</v>
          </cell>
        </row>
        <row r="476">
          <cell r="B476">
            <v>84408</v>
          </cell>
          <cell r="C476">
            <v>1.1337999999999999</v>
          </cell>
          <cell r="D476">
            <v>0.73260000000000003</v>
          </cell>
          <cell r="E476">
            <v>1.72E-2</v>
          </cell>
          <cell r="F476">
            <v>0.38400000000000001</v>
          </cell>
          <cell r="G476">
            <v>0</v>
          </cell>
          <cell r="H476">
            <v>2.7</v>
          </cell>
          <cell r="I476">
            <v>5.4</v>
          </cell>
          <cell r="J476">
            <v>9</v>
          </cell>
        </row>
        <row r="477">
          <cell r="B477">
            <v>84398</v>
          </cell>
          <cell r="C477">
            <v>0.53059999999999996</v>
          </cell>
          <cell r="D477">
            <v>0.52380000000000004</v>
          </cell>
          <cell r="E477">
            <v>6.7999999999999996E-3</v>
          </cell>
          <cell r="F477">
            <v>0</v>
          </cell>
          <cell r="G477">
            <v>0</v>
          </cell>
          <cell r="H477">
            <v>2.7</v>
          </cell>
          <cell r="I477">
            <v>5.4</v>
          </cell>
          <cell r="J477">
            <v>9</v>
          </cell>
        </row>
        <row r="478">
          <cell r="B478">
            <v>84424</v>
          </cell>
          <cell r="C478">
            <v>1.7253000000000001</v>
          </cell>
          <cell r="D478">
            <v>1.3126</v>
          </cell>
          <cell r="E478">
            <v>2.87E-2</v>
          </cell>
          <cell r="F478">
            <v>0.38390000000000002</v>
          </cell>
          <cell r="G478">
            <v>0</v>
          </cell>
          <cell r="I478">
            <v>5.4</v>
          </cell>
          <cell r="J478">
            <v>9</v>
          </cell>
        </row>
        <row r="479">
          <cell r="B479">
            <v>84456</v>
          </cell>
          <cell r="C479">
            <v>4.6303999999999998</v>
          </cell>
          <cell r="D479">
            <v>4.0072999999999999</v>
          </cell>
          <cell r="E479">
            <v>0.23219999999999999</v>
          </cell>
          <cell r="F479">
            <v>0.39090000000000003</v>
          </cell>
          <cell r="G479">
            <v>0</v>
          </cell>
          <cell r="J479">
            <v>9</v>
          </cell>
        </row>
        <row r="481">
          <cell r="B481" t="str">
            <v>Evolução FEC Conjunto Jandira</v>
          </cell>
        </row>
        <row r="482">
          <cell r="B482" t="str">
            <v>CONSUM</v>
          </cell>
          <cell r="C482" t="str">
            <v>TOTAL</v>
          </cell>
          <cell r="D482" t="str">
            <v>NPROG</v>
          </cell>
          <cell r="E482" t="str">
            <v>PROG</v>
          </cell>
          <cell r="F482" t="str">
            <v>SUBT INT</v>
          </cell>
          <cell r="G482" t="str">
            <v>SUBT EXT</v>
          </cell>
          <cell r="H482" t="str">
            <v>Padrão Mensal = 2,1</v>
          </cell>
          <cell r="I482" t="str">
            <v>Padrão Trimestral = 4,2</v>
          </cell>
          <cell r="J482" t="str">
            <v>Padrão Anual = 7</v>
          </cell>
        </row>
        <row r="483">
          <cell r="B483">
            <v>29549</v>
          </cell>
          <cell r="C483">
            <v>0.20760000000000001</v>
          </cell>
          <cell r="D483">
            <v>0.14510000000000001</v>
          </cell>
          <cell r="E483">
            <v>6.25E-2</v>
          </cell>
          <cell r="F483">
            <v>0</v>
          </cell>
          <cell r="G483">
            <v>0</v>
          </cell>
          <cell r="H483">
            <v>2.1</v>
          </cell>
          <cell r="I483">
            <v>4.2</v>
          </cell>
          <cell r="J483">
            <v>7</v>
          </cell>
        </row>
        <row r="484">
          <cell r="B484">
            <v>29549</v>
          </cell>
          <cell r="C484">
            <v>0.30990000000000001</v>
          </cell>
          <cell r="D484">
            <v>0.29680000000000001</v>
          </cell>
          <cell r="E484">
            <v>1.3100000000000001E-2</v>
          </cell>
          <cell r="F484">
            <v>0</v>
          </cell>
          <cell r="G484">
            <v>0</v>
          </cell>
          <cell r="H484">
            <v>2.1</v>
          </cell>
          <cell r="I484">
            <v>4.2</v>
          </cell>
          <cell r="J484">
            <v>7</v>
          </cell>
        </row>
        <row r="485">
          <cell r="B485">
            <v>29549</v>
          </cell>
          <cell r="C485">
            <v>0.63049999999999995</v>
          </cell>
          <cell r="D485">
            <v>0.45379999999999998</v>
          </cell>
          <cell r="E485">
            <v>2E-3</v>
          </cell>
          <cell r="F485">
            <v>0.1658</v>
          </cell>
          <cell r="G485">
            <v>8.8999999999999999E-3</v>
          </cell>
          <cell r="H485">
            <v>2.1</v>
          </cell>
          <cell r="I485">
            <v>4.2</v>
          </cell>
          <cell r="J485">
            <v>7</v>
          </cell>
        </row>
        <row r="486">
          <cell r="B486">
            <v>29549</v>
          </cell>
          <cell r="C486">
            <v>1.1479999999999999</v>
          </cell>
          <cell r="D486">
            <v>0.89570000000000005</v>
          </cell>
          <cell r="E486">
            <v>7.7600000000000002E-2</v>
          </cell>
          <cell r="F486">
            <v>0.1658</v>
          </cell>
          <cell r="G486">
            <v>8.8999999999999999E-3</v>
          </cell>
          <cell r="H486">
            <v>2.1</v>
          </cell>
          <cell r="I486">
            <v>4.2</v>
          </cell>
          <cell r="J486">
            <v>7</v>
          </cell>
        </row>
        <row r="487">
          <cell r="B487">
            <v>29549</v>
          </cell>
          <cell r="C487">
            <v>6.0900000000000003E-2</v>
          </cell>
          <cell r="D487">
            <v>5.4399999999999997E-2</v>
          </cell>
          <cell r="E487">
            <v>6.4999999999999997E-3</v>
          </cell>
          <cell r="F487">
            <v>0</v>
          </cell>
          <cell r="G487">
            <v>0</v>
          </cell>
          <cell r="H487">
            <v>2.1</v>
          </cell>
          <cell r="I487">
            <v>4.2</v>
          </cell>
          <cell r="J487">
            <v>7</v>
          </cell>
        </row>
        <row r="488">
          <cell r="B488">
            <v>29549</v>
          </cell>
          <cell r="C488">
            <v>7.1300000000000002E-2</v>
          </cell>
          <cell r="D488">
            <v>5.3800000000000001E-2</v>
          </cell>
          <cell r="E488">
            <v>1.7500000000000002E-2</v>
          </cell>
          <cell r="F488">
            <v>0</v>
          </cell>
          <cell r="G488">
            <v>0</v>
          </cell>
          <cell r="H488">
            <v>2.1</v>
          </cell>
          <cell r="I488">
            <v>4.2</v>
          </cell>
          <cell r="J488">
            <v>7</v>
          </cell>
        </row>
        <row r="489">
          <cell r="B489">
            <v>29549</v>
          </cell>
          <cell r="C489">
            <v>0.21460000000000001</v>
          </cell>
          <cell r="D489">
            <v>0.12609999999999999</v>
          </cell>
          <cell r="E489">
            <v>8.8400000000000006E-2</v>
          </cell>
          <cell r="F489">
            <v>0</v>
          </cell>
          <cell r="G489">
            <v>0</v>
          </cell>
          <cell r="H489">
            <v>2.1</v>
          </cell>
          <cell r="I489">
            <v>4.2</v>
          </cell>
          <cell r="J489">
            <v>7</v>
          </cell>
        </row>
        <row r="490">
          <cell r="B490">
            <v>29549</v>
          </cell>
          <cell r="C490">
            <v>0.3468</v>
          </cell>
          <cell r="D490">
            <v>0.23430000000000001</v>
          </cell>
          <cell r="E490">
            <v>0.1124</v>
          </cell>
          <cell r="F490">
            <v>0</v>
          </cell>
          <cell r="G490">
            <v>0</v>
          </cell>
          <cell r="H490">
            <v>2.1</v>
          </cell>
          <cell r="I490">
            <v>4.2</v>
          </cell>
          <cell r="J490">
            <v>7</v>
          </cell>
        </row>
        <row r="491">
          <cell r="B491">
            <v>29549</v>
          </cell>
          <cell r="C491">
            <v>0.39689999999999998</v>
          </cell>
          <cell r="D491">
            <v>0.3952</v>
          </cell>
          <cell r="E491">
            <v>1.6999999999999999E-3</v>
          </cell>
          <cell r="F491">
            <v>0</v>
          </cell>
          <cell r="G491">
            <v>0</v>
          </cell>
          <cell r="H491">
            <v>2.1</v>
          </cell>
          <cell r="I491">
            <v>4.2</v>
          </cell>
          <cell r="J491">
            <v>7</v>
          </cell>
        </row>
        <row r="492">
          <cell r="B492">
            <v>29549</v>
          </cell>
          <cell r="C492">
            <v>2.1762999999999999</v>
          </cell>
          <cell r="D492">
            <v>0.80210000000000004</v>
          </cell>
          <cell r="E492">
            <v>2.4500000000000001E-2</v>
          </cell>
          <cell r="F492">
            <v>0.36220000000000002</v>
          </cell>
          <cell r="G492">
            <v>0.98750000000000004</v>
          </cell>
          <cell r="H492">
            <v>2.1</v>
          </cell>
          <cell r="I492">
            <v>4.2</v>
          </cell>
          <cell r="J492">
            <v>7</v>
          </cell>
        </row>
        <row r="493">
          <cell r="B493">
            <v>29549</v>
          </cell>
          <cell r="C493">
            <v>0.12509999999999999</v>
          </cell>
          <cell r="D493">
            <v>0.108</v>
          </cell>
          <cell r="E493">
            <v>1.7100000000000001E-2</v>
          </cell>
          <cell r="F493">
            <v>0</v>
          </cell>
          <cell r="G493">
            <v>0</v>
          </cell>
          <cell r="H493">
            <v>2.1</v>
          </cell>
          <cell r="I493">
            <v>4.2</v>
          </cell>
          <cell r="J493">
            <v>7</v>
          </cell>
        </row>
        <row r="494">
          <cell r="B494">
            <v>29549</v>
          </cell>
          <cell r="C494">
            <v>2.6983000000000001</v>
          </cell>
          <cell r="D494">
            <v>1.3052999999999999</v>
          </cell>
          <cell r="E494">
            <v>4.3299999999999998E-2</v>
          </cell>
          <cell r="F494">
            <v>0.36220000000000002</v>
          </cell>
          <cell r="G494">
            <v>0.98750000000000004</v>
          </cell>
          <cell r="H494">
            <v>2.1</v>
          </cell>
          <cell r="I494">
            <v>4.2</v>
          </cell>
          <cell r="J494">
            <v>7</v>
          </cell>
        </row>
        <row r="495">
          <cell r="B495">
            <v>29549</v>
          </cell>
          <cell r="C495">
            <v>1.1145</v>
          </cell>
          <cell r="D495">
            <v>0.1132</v>
          </cell>
          <cell r="E495">
            <v>1.37E-2</v>
          </cell>
          <cell r="F495">
            <v>0</v>
          </cell>
          <cell r="G495">
            <v>0.98750000000000004</v>
          </cell>
          <cell r="H495">
            <v>2.1</v>
          </cell>
          <cell r="I495">
            <v>4.2</v>
          </cell>
          <cell r="J495">
            <v>7</v>
          </cell>
        </row>
        <row r="496">
          <cell r="B496">
            <v>29549</v>
          </cell>
          <cell r="C496">
            <v>0.16400000000000001</v>
          </cell>
          <cell r="D496">
            <v>0.15679999999999999</v>
          </cell>
          <cell r="E496">
            <v>7.1000000000000004E-3</v>
          </cell>
          <cell r="F496">
            <v>0</v>
          </cell>
          <cell r="G496">
            <v>0</v>
          </cell>
          <cell r="H496">
            <v>2.1</v>
          </cell>
          <cell r="I496">
            <v>4.2</v>
          </cell>
          <cell r="J496">
            <v>7</v>
          </cell>
        </row>
        <row r="497">
          <cell r="B497">
            <v>29549</v>
          </cell>
          <cell r="C497">
            <v>0.94040000000000001</v>
          </cell>
          <cell r="D497">
            <v>0.55869999999999997</v>
          </cell>
          <cell r="E497">
            <v>1.95E-2</v>
          </cell>
          <cell r="F497">
            <v>0.36220000000000002</v>
          </cell>
          <cell r="G497">
            <v>0</v>
          </cell>
          <cell r="H497">
            <v>2.1</v>
          </cell>
          <cell r="I497">
            <v>4.2</v>
          </cell>
          <cell r="J497">
            <v>7</v>
          </cell>
        </row>
        <row r="498">
          <cell r="B498">
            <v>29549</v>
          </cell>
          <cell r="C498">
            <v>2.2189000000000001</v>
          </cell>
          <cell r="D498">
            <v>0.82869999999999999</v>
          </cell>
          <cell r="E498">
            <v>4.0300000000000002E-2</v>
          </cell>
          <cell r="F498">
            <v>0.36220000000000002</v>
          </cell>
          <cell r="G498">
            <v>0.98750000000000004</v>
          </cell>
          <cell r="I498">
            <v>4.2</v>
          </cell>
          <cell r="J498">
            <v>7</v>
          </cell>
        </row>
        <row r="499">
          <cell r="B499">
            <v>29549</v>
          </cell>
          <cell r="C499">
            <v>6.4119999999999999</v>
          </cell>
          <cell r="D499">
            <v>3.2639999999999998</v>
          </cell>
          <cell r="E499">
            <v>0.27360000000000001</v>
          </cell>
          <cell r="F499">
            <v>0.89019999999999999</v>
          </cell>
          <cell r="G499">
            <v>1.9839</v>
          </cell>
          <cell r="J499">
            <v>7</v>
          </cell>
        </row>
        <row r="501">
          <cell r="B501" t="str">
            <v>Evolução FEC Conjunto Jaraguá</v>
          </cell>
        </row>
        <row r="502">
          <cell r="B502" t="str">
            <v>CONSUM</v>
          </cell>
          <cell r="C502" t="str">
            <v>TOTAL</v>
          </cell>
          <cell r="D502" t="str">
            <v>NPROG</v>
          </cell>
          <cell r="E502" t="str">
            <v>PROG</v>
          </cell>
          <cell r="F502" t="str">
            <v>SUBT INT</v>
          </cell>
          <cell r="G502" t="str">
            <v>SUBT EXT</v>
          </cell>
          <cell r="H502" t="str">
            <v>Padrão Mensal = 4,2</v>
          </cell>
          <cell r="I502" t="str">
            <v>Padrão Trimestral = 8,4</v>
          </cell>
          <cell r="J502" t="str">
            <v>Padrão Anual = 14</v>
          </cell>
        </row>
        <row r="503">
          <cell r="B503">
            <v>160921</v>
          </cell>
          <cell r="C503">
            <v>0.92269999999999996</v>
          </cell>
          <cell r="D503">
            <v>0.85150000000000003</v>
          </cell>
          <cell r="E503">
            <v>7.1300000000000002E-2</v>
          </cell>
          <cell r="F503">
            <v>0</v>
          </cell>
          <cell r="G503">
            <v>0</v>
          </cell>
          <cell r="H503">
            <v>4.2</v>
          </cell>
          <cell r="I503">
            <v>8.4</v>
          </cell>
          <cell r="J503">
            <v>14</v>
          </cell>
        </row>
        <row r="504">
          <cell r="B504">
            <v>160725</v>
          </cell>
          <cell r="C504">
            <v>0.96989999999999998</v>
          </cell>
          <cell r="D504">
            <v>0.49109999999999998</v>
          </cell>
          <cell r="E504">
            <v>4.2200000000000001E-2</v>
          </cell>
          <cell r="F504">
            <v>0.43659999999999999</v>
          </cell>
          <cell r="G504">
            <v>0</v>
          </cell>
          <cell r="H504">
            <v>4.2</v>
          </cell>
          <cell r="I504">
            <v>8.4</v>
          </cell>
          <cell r="J504">
            <v>14</v>
          </cell>
        </row>
        <row r="505">
          <cell r="B505">
            <v>160701</v>
          </cell>
          <cell r="C505">
            <v>1.1335999999999999</v>
          </cell>
          <cell r="D505">
            <v>0.64739999999999998</v>
          </cell>
          <cell r="E505">
            <v>5.67E-2</v>
          </cell>
          <cell r="F505">
            <v>0.18240000000000001</v>
          </cell>
          <cell r="G505">
            <v>0.247</v>
          </cell>
          <cell r="H505">
            <v>4.2</v>
          </cell>
          <cell r="I505">
            <v>8.4</v>
          </cell>
          <cell r="J505">
            <v>14</v>
          </cell>
        </row>
        <row r="506">
          <cell r="B506">
            <v>160782</v>
          </cell>
          <cell r="C506">
            <v>3.0261</v>
          </cell>
          <cell r="D506">
            <v>1.9902</v>
          </cell>
          <cell r="E506">
            <v>0.17019999999999999</v>
          </cell>
          <cell r="F506">
            <v>0.61880000000000002</v>
          </cell>
          <cell r="G506">
            <v>0.24690000000000001</v>
          </cell>
          <cell r="H506">
            <v>4.2</v>
          </cell>
          <cell r="I506">
            <v>8.4</v>
          </cell>
          <cell r="J506">
            <v>14</v>
          </cell>
        </row>
        <row r="507">
          <cell r="B507">
            <v>160692</v>
          </cell>
          <cell r="C507">
            <v>0.15379999999999999</v>
          </cell>
          <cell r="D507">
            <v>8.5900000000000004E-2</v>
          </cell>
          <cell r="E507">
            <v>6.7900000000000002E-2</v>
          </cell>
          <cell r="F507">
            <v>0</v>
          </cell>
          <cell r="G507">
            <v>0</v>
          </cell>
          <cell r="H507">
            <v>4.2</v>
          </cell>
          <cell r="I507">
            <v>8.4</v>
          </cell>
          <cell r="J507">
            <v>14</v>
          </cell>
        </row>
        <row r="508">
          <cell r="B508">
            <v>160692</v>
          </cell>
          <cell r="C508">
            <v>0.1789</v>
          </cell>
          <cell r="D508">
            <v>0.1585</v>
          </cell>
          <cell r="E508">
            <v>2.0500000000000001E-2</v>
          </cell>
          <cell r="F508">
            <v>0</v>
          </cell>
          <cell r="G508">
            <v>0</v>
          </cell>
          <cell r="H508">
            <v>4.2</v>
          </cell>
          <cell r="I508">
            <v>8.4</v>
          </cell>
          <cell r="J508">
            <v>14</v>
          </cell>
        </row>
        <row r="509">
          <cell r="B509">
            <v>160692</v>
          </cell>
          <cell r="C509">
            <v>0.3755</v>
          </cell>
          <cell r="D509">
            <v>0.32119999999999999</v>
          </cell>
          <cell r="E509">
            <v>5.4300000000000001E-2</v>
          </cell>
          <cell r="F509">
            <v>0</v>
          </cell>
          <cell r="G509">
            <v>0</v>
          </cell>
          <cell r="H509">
            <v>4.2</v>
          </cell>
          <cell r="I509">
            <v>8.4</v>
          </cell>
          <cell r="J509">
            <v>14</v>
          </cell>
        </row>
        <row r="510">
          <cell r="B510">
            <v>160692</v>
          </cell>
          <cell r="C510">
            <v>0.70820000000000005</v>
          </cell>
          <cell r="D510">
            <v>0.56559999999999999</v>
          </cell>
          <cell r="E510">
            <v>0.14269999999999999</v>
          </cell>
          <cell r="F510">
            <v>0</v>
          </cell>
          <cell r="G510">
            <v>0</v>
          </cell>
          <cell r="H510">
            <v>4.2</v>
          </cell>
          <cell r="I510">
            <v>8.4</v>
          </cell>
          <cell r="J510">
            <v>14</v>
          </cell>
        </row>
        <row r="511">
          <cell r="B511">
            <v>160729</v>
          </cell>
          <cell r="C511">
            <v>1.0452999999999999</v>
          </cell>
          <cell r="D511">
            <v>0.9073</v>
          </cell>
          <cell r="E511">
            <v>8.1699999999999995E-2</v>
          </cell>
          <cell r="F511">
            <v>5.6399999999999999E-2</v>
          </cell>
          <cell r="G511">
            <v>0</v>
          </cell>
          <cell r="H511">
            <v>4.2</v>
          </cell>
          <cell r="I511">
            <v>8.4</v>
          </cell>
          <cell r="J511">
            <v>14</v>
          </cell>
        </row>
        <row r="512">
          <cell r="B512">
            <v>160303</v>
          </cell>
          <cell r="C512">
            <v>0.66420000000000001</v>
          </cell>
          <cell r="D512">
            <v>0.2233</v>
          </cell>
          <cell r="E512">
            <v>0.18229999999999999</v>
          </cell>
          <cell r="F512">
            <v>0.25869999999999999</v>
          </cell>
          <cell r="G512">
            <v>0</v>
          </cell>
          <cell r="H512">
            <v>4.2</v>
          </cell>
          <cell r="I512">
            <v>8.4</v>
          </cell>
          <cell r="J512">
            <v>14</v>
          </cell>
        </row>
        <row r="513">
          <cell r="B513">
            <v>160282</v>
          </cell>
          <cell r="C513">
            <v>0.6099</v>
          </cell>
          <cell r="D513">
            <v>0.22450000000000001</v>
          </cell>
          <cell r="E513">
            <v>0.12559999999999999</v>
          </cell>
          <cell r="F513">
            <v>1.2699999999999999E-2</v>
          </cell>
          <cell r="G513">
            <v>0.24709999999999999</v>
          </cell>
          <cell r="H513">
            <v>4.2</v>
          </cell>
          <cell r="I513">
            <v>8.4</v>
          </cell>
          <cell r="J513">
            <v>14</v>
          </cell>
        </row>
        <row r="514">
          <cell r="B514">
            <v>160438</v>
          </cell>
          <cell r="C514">
            <v>2.3201000000000001</v>
          </cell>
          <cell r="D514">
            <v>1.3563000000000001</v>
          </cell>
          <cell r="E514">
            <v>0.38950000000000001</v>
          </cell>
          <cell r="F514">
            <v>0.32769999999999999</v>
          </cell>
          <cell r="G514">
            <v>0.24690000000000001</v>
          </cell>
          <cell r="H514">
            <v>4.2</v>
          </cell>
          <cell r="I514">
            <v>8.4</v>
          </cell>
          <cell r="J514">
            <v>14</v>
          </cell>
        </row>
        <row r="515">
          <cell r="B515">
            <v>160271</v>
          </cell>
          <cell r="C515">
            <v>0.43759999999999999</v>
          </cell>
          <cell r="D515">
            <v>0.34110000000000001</v>
          </cell>
          <cell r="E515">
            <v>9.6500000000000002E-2</v>
          </cell>
          <cell r="F515">
            <v>0</v>
          </cell>
          <cell r="G515">
            <v>0</v>
          </cell>
          <cell r="H515">
            <v>4.2</v>
          </cell>
          <cell r="I515">
            <v>8.4</v>
          </cell>
          <cell r="J515">
            <v>14</v>
          </cell>
        </row>
        <row r="516">
          <cell r="B516">
            <v>160272</v>
          </cell>
          <cell r="C516">
            <v>1.4401999999999999</v>
          </cell>
          <cell r="D516">
            <v>0.57540000000000002</v>
          </cell>
          <cell r="E516">
            <v>0.18149999999999999</v>
          </cell>
          <cell r="F516">
            <v>0.43630000000000002</v>
          </cell>
          <cell r="G516">
            <v>0.24709999999999999</v>
          </cell>
          <cell r="H516">
            <v>4.2</v>
          </cell>
          <cell r="I516">
            <v>8.4</v>
          </cell>
          <cell r="J516">
            <v>14</v>
          </cell>
        </row>
        <row r="517">
          <cell r="B517">
            <v>160303</v>
          </cell>
          <cell r="C517">
            <v>0.97819999999999996</v>
          </cell>
          <cell r="D517">
            <v>0.75170000000000003</v>
          </cell>
          <cell r="E517">
            <v>8.3199999999999996E-2</v>
          </cell>
          <cell r="F517">
            <v>0.14330000000000001</v>
          </cell>
          <cell r="G517">
            <v>0</v>
          </cell>
          <cell r="H517">
            <v>4.2</v>
          </cell>
          <cell r="I517">
            <v>8.4</v>
          </cell>
          <cell r="J517">
            <v>14</v>
          </cell>
        </row>
        <row r="518">
          <cell r="B518">
            <v>160282</v>
          </cell>
          <cell r="C518">
            <v>2.8559999999999999</v>
          </cell>
          <cell r="D518">
            <v>1.6681999999999999</v>
          </cell>
          <cell r="E518">
            <v>0.36120000000000002</v>
          </cell>
          <cell r="F518">
            <v>0.5796</v>
          </cell>
          <cell r="G518">
            <v>0.24709999999999999</v>
          </cell>
          <cell r="I518">
            <v>8.4</v>
          </cell>
          <cell r="J518">
            <v>14</v>
          </cell>
        </row>
        <row r="519">
          <cell r="B519">
            <v>160549</v>
          </cell>
          <cell r="C519">
            <v>8.9091000000000005</v>
          </cell>
          <cell r="D519">
            <v>5.5800999999999998</v>
          </cell>
          <cell r="E519">
            <v>1.0630999999999999</v>
          </cell>
          <cell r="F519">
            <v>1.5257000000000001</v>
          </cell>
          <cell r="G519">
            <v>0.74060000000000004</v>
          </cell>
          <cell r="J519">
            <v>14</v>
          </cell>
        </row>
        <row r="521">
          <cell r="B521" t="str">
            <v>Evolução FEC Conjunto Jardim São Luís</v>
          </cell>
        </row>
        <row r="522">
          <cell r="B522" t="str">
            <v>CONSUM</v>
          </cell>
          <cell r="C522" t="str">
            <v>TOTAL</v>
          </cell>
          <cell r="D522" t="str">
            <v>NPROG</v>
          </cell>
          <cell r="E522" t="str">
            <v>PROG</v>
          </cell>
          <cell r="F522" t="str">
            <v>SUBT INT</v>
          </cell>
          <cell r="G522" t="str">
            <v>SUBT EXT</v>
          </cell>
          <cell r="H522" t="str">
            <v>Padrão Mensal = 4,8</v>
          </cell>
          <cell r="I522" t="str">
            <v>Padrão Trimestral = 9,6</v>
          </cell>
          <cell r="J522" t="str">
            <v>Padrão Anual = 16</v>
          </cell>
        </row>
        <row r="523">
          <cell r="B523">
            <v>73808</v>
          </cell>
          <cell r="C523">
            <v>1.8153999999999999</v>
          </cell>
          <cell r="D523">
            <v>1.8077000000000001</v>
          </cell>
          <cell r="E523">
            <v>7.7000000000000002E-3</v>
          </cell>
          <cell r="F523">
            <v>0</v>
          </cell>
          <cell r="G523">
            <v>0</v>
          </cell>
          <cell r="H523">
            <v>4.8</v>
          </cell>
          <cell r="I523">
            <v>9.6</v>
          </cell>
          <cell r="J523">
            <v>16</v>
          </cell>
        </row>
        <row r="524">
          <cell r="B524">
            <v>73808</v>
          </cell>
          <cell r="C524">
            <v>0.75490000000000002</v>
          </cell>
          <cell r="D524">
            <v>0.66559999999999997</v>
          </cell>
          <cell r="E524">
            <v>8.9200000000000002E-2</v>
          </cell>
          <cell r="F524">
            <v>0</v>
          </cell>
          <cell r="G524">
            <v>0</v>
          </cell>
          <cell r="H524">
            <v>4.8</v>
          </cell>
          <cell r="I524">
            <v>9.6</v>
          </cell>
          <cell r="J524">
            <v>16</v>
          </cell>
        </row>
        <row r="525">
          <cell r="B525">
            <v>73799</v>
          </cell>
          <cell r="C525">
            <v>1.1534</v>
          </cell>
          <cell r="D525">
            <v>1.1204000000000001</v>
          </cell>
          <cell r="E525">
            <v>3.2899999999999999E-2</v>
          </cell>
          <cell r="F525">
            <v>1E-4</v>
          </cell>
          <cell r="G525">
            <v>0</v>
          </cell>
          <cell r="H525">
            <v>4.8</v>
          </cell>
          <cell r="I525">
            <v>9.6</v>
          </cell>
          <cell r="J525">
            <v>16</v>
          </cell>
        </row>
        <row r="526">
          <cell r="B526">
            <v>73805</v>
          </cell>
          <cell r="C526">
            <v>3.7237</v>
          </cell>
          <cell r="D526">
            <v>3.5937000000000001</v>
          </cell>
          <cell r="E526">
            <v>0.1298</v>
          </cell>
          <cell r="F526">
            <v>1E-4</v>
          </cell>
          <cell r="G526">
            <v>0</v>
          </cell>
          <cell r="H526">
            <v>4.8</v>
          </cell>
          <cell r="I526">
            <v>9.6</v>
          </cell>
          <cell r="J526">
            <v>16</v>
          </cell>
        </row>
        <row r="527">
          <cell r="B527">
            <v>73798</v>
          </cell>
          <cell r="C527">
            <v>0.2266</v>
          </cell>
          <cell r="D527">
            <v>0.17560000000000001</v>
          </cell>
          <cell r="E527">
            <v>2.1999999999999999E-2</v>
          </cell>
          <cell r="F527">
            <v>2.9000000000000001E-2</v>
          </cell>
          <cell r="G527">
            <v>0</v>
          </cell>
          <cell r="H527">
            <v>4.8</v>
          </cell>
          <cell r="I527">
            <v>9.6</v>
          </cell>
          <cell r="J527">
            <v>16</v>
          </cell>
        </row>
        <row r="528">
          <cell r="B528">
            <v>73798</v>
          </cell>
          <cell r="C528">
            <v>0.67469999999999997</v>
          </cell>
          <cell r="D528">
            <v>0.66100000000000003</v>
          </cell>
          <cell r="E528">
            <v>1.37E-2</v>
          </cell>
          <cell r="F528">
            <v>0</v>
          </cell>
          <cell r="G528">
            <v>0</v>
          </cell>
          <cell r="H528">
            <v>4.8</v>
          </cell>
          <cell r="I528">
            <v>9.6</v>
          </cell>
          <cell r="J528">
            <v>16</v>
          </cell>
        </row>
        <row r="529">
          <cell r="B529">
            <v>73798</v>
          </cell>
          <cell r="C529">
            <v>0.50119999999999998</v>
          </cell>
          <cell r="D529">
            <v>0.50029999999999997</v>
          </cell>
          <cell r="E529">
            <v>8.9999999999999998E-4</v>
          </cell>
          <cell r="F529">
            <v>0</v>
          </cell>
          <cell r="G529">
            <v>0</v>
          </cell>
          <cell r="H529">
            <v>4.8</v>
          </cell>
          <cell r="I529">
            <v>9.6</v>
          </cell>
          <cell r="J529">
            <v>16</v>
          </cell>
        </row>
        <row r="530">
          <cell r="B530">
            <v>73798</v>
          </cell>
          <cell r="C530">
            <v>1.4025000000000001</v>
          </cell>
          <cell r="D530">
            <v>1.3369</v>
          </cell>
          <cell r="E530">
            <v>3.6600000000000001E-2</v>
          </cell>
          <cell r="F530">
            <v>2.9000000000000001E-2</v>
          </cell>
          <cell r="G530">
            <v>0</v>
          </cell>
          <cell r="H530">
            <v>4.8</v>
          </cell>
          <cell r="I530">
            <v>9.6</v>
          </cell>
          <cell r="J530">
            <v>16</v>
          </cell>
        </row>
        <row r="531">
          <cell r="B531">
            <v>73853</v>
          </cell>
          <cell r="C531">
            <v>0.44719999999999999</v>
          </cell>
          <cell r="D531">
            <v>0.43390000000000001</v>
          </cell>
          <cell r="E531">
            <v>1.3299999999999999E-2</v>
          </cell>
          <cell r="F531">
            <v>0</v>
          </cell>
          <cell r="G531">
            <v>0</v>
          </cell>
          <cell r="H531">
            <v>4.8</v>
          </cell>
          <cell r="I531">
            <v>9.6</v>
          </cell>
          <cell r="J531">
            <v>16</v>
          </cell>
        </row>
        <row r="532">
          <cell r="B532">
            <v>73764</v>
          </cell>
          <cell r="C532">
            <v>0.3034</v>
          </cell>
          <cell r="D532">
            <v>0.27089999999999997</v>
          </cell>
          <cell r="E532">
            <v>3.2599999999999997E-2</v>
          </cell>
          <cell r="F532">
            <v>0</v>
          </cell>
          <cell r="G532">
            <v>0</v>
          </cell>
          <cell r="H532">
            <v>4.8</v>
          </cell>
          <cell r="I532">
            <v>9.6</v>
          </cell>
          <cell r="J532">
            <v>16</v>
          </cell>
        </row>
        <row r="533">
          <cell r="B533">
            <v>73676</v>
          </cell>
          <cell r="C533">
            <v>1.2048000000000001</v>
          </cell>
          <cell r="D533">
            <v>1.1942999999999999</v>
          </cell>
          <cell r="E533">
            <v>1.0200000000000001E-2</v>
          </cell>
          <cell r="F533">
            <v>4.0000000000000002E-4</v>
          </cell>
          <cell r="G533">
            <v>0</v>
          </cell>
          <cell r="H533">
            <v>4.8</v>
          </cell>
          <cell r="I533">
            <v>9.6</v>
          </cell>
          <cell r="J533">
            <v>16</v>
          </cell>
        </row>
        <row r="534">
          <cell r="B534">
            <v>73764</v>
          </cell>
          <cell r="C534">
            <v>1.9544999999999999</v>
          </cell>
          <cell r="D534">
            <v>1.8982000000000001</v>
          </cell>
          <cell r="E534">
            <v>5.6099999999999997E-2</v>
          </cell>
          <cell r="F534">
            <v>4.0000000000000002E-4</v>
          </cell>
          <cell r="G534">
            <v>0</v>
          </cell>
          <cell r="H534">
            <v>4.8</v>
          </cell>
          <cell r="I534">
            <v>9.6</v>
          </cell>
          <cell r="J534">
            <v>16</v>
          </cell>
        </row>
        <row r="535">
          <cell r="B535">
            <v>73676</v>
          </cell>
          <cell r="C535">
            <v>0.54369999999999996</v>
          </cell>
          <cell r="D535">
            <v>0.46739999999999998</v>
          </cell>
          <cell r="E535">
            <v>7.6200000000000004E-2</v>
          </cell>
          <cell r="F535">
            <v>0</v>
          </cell>
          <cell r="G535">
            <v>0</v>
          </cell>
          <cell r="H535">
            <v>4.8</v>
          </cell>
          <cell r="I535">
            <v>9.6</v>
          </cell>
          <cell r="J535">
            <v>16</v>
          </cell>
        </row>
        <row r="536">
          <cell r="B536">
            <v>73676</v>
          </cell>
          <cell r="C536">
            <v>0.46660000000000001</v>
          </cell>
          <cell r="D536">
            <v>0.43559999999999999</v>
          </cell>
          <cell r="E536">
            <v>3.1E-2</v>
          </cell>
          <cell r="F536">
            <v>0</v>
          </cell>
          <cell r="G536">
            <v>0</v>
          </cell>
          <cell r="H536">
            <v>4.8</v>
          </cell>
          <cell r="I536">
            <v>9.6</v>
          </cell>
          <cell r="J536">
            <v>16</v>
          </cell>
        </row>
        <row r="537">
          <cell r="B537">
            <v>73710</v>
          </cell>
          <cell r="C537">
            <v>1.2579</v>
          </cell>
          <cell r="D537">
            <v>1.2144999999999999</v>
          </cell>
          <cell r="E537">
            <v>4.3499999999999997E-2</v>
          </cell>
          <cell r="F537">
            <v>0</v>
          </cell>
          <cell r="G537">
            <v>0</v>
          </cell>
          <cell r="H537">
            <v>4.8</v>
          </cell>
          <cell r="I537">
            <v>9.6</v>
          </cell>
          <cell r="J537">
            <v>16</v>
          </cell>
        </row>
        <row r="538">
          <cell r="B538">
            <v>73687</v>
          </cell>
          <cell r="C538">
            <v>2.2684000000000002</v>
          </cell>
          <cell r="D538">
            <v>2.1177000000000001</v>
          </cell>
          <cell r="E538">
            <v>0.1507</v>
          </cell>
          <cell r="F538">
            <v>0</v>
          </cell>
          <cell r="G538">
            <v>0</v>
          </cell>
          <cell r="I538">
            <v>9.6</v>
          </cell>
          <cell r="J538">
            <v>16</v>
          </cell>
        </row>
        <row r="539">
          <cell r="B539">
            <v>73764</v>
          </cell>
          <cell r="C539">
            <v>9.3495000000000008</v>
          </cell>
          <cell r="D539">
            <v>8.9469999999999992</v>
          </cell>
          <cell r="E539">
            <v>0.37309999999999999</v>
          </cell>
          <cell r="F539">
            <v>2.9499999999999998E-2</v>
          </cell>
          <cell r="G539">
            <v>0</v>
          </cell>
          <cell r="J539">
            <v>16</v>
          </cell>
        </row>
        <row r="541">
          <cell r="B541" t="str">
            <v>Evolução FEC Conjunto Juquitiba</v>
          </cell>
        </row>
        <row r="542">
          <cell r="B542" t="str">
            <v>CONSUM</v>
          </cell>
          <cell r="C542" t="str">
            <v>TOTAL</v>
          </cell>
          <cell r="D542" t="str">
            <v>NPROG</v>
          </cell>
          <cell r="E542" t="str">
            <v>PROG</v>
          </cell>
          <cell r="F542" t="str">
            <v>SUBT INT</v>
          </cell>
          <cell r="G542" t="str">
            <v>SUBT EXT</v>
          </cell>
          <cell r="H542" t="str">
            <v>Padrão Mensal = 9</v>
          </cell>
          <cell r="I542" t="str">
            <v>Padrão Trimestral = 18</v>
          </cell>
          <cell r="J542" t="str">
            <v>Padrão Anual = 30</v>
          </cell>
        </row>
        <row r="543">
          <cell r="B543">
            <v>12896</v>
          </cell>
          <cell r="C543">
            <v>1.2257</v>
          </cell>
          <cell r="D543">
            <v>1.0565</v>
          </cell>
          <cell r="E543">
            <v>0.16930000000000001</v>
          </cell>
          <cell r="F543">
            <v>0</v>
          </cell>
          <cell r="G543">
            <v>0</v>
          </cell>
          <cell r="H543">
            <v>9</v>
          </cell>
          <cell r="I543">
            <v>18</v>
          </cell>
          <cell r="J543">
            <v>30</v>
          </cell>
        </row>
        <row r="544">
          <cell r="B544">
            <v>12896</v>
          </cell>
          <cell r="C544">
            <v>2.5539999999999998</v>
          </cell>
          <cell r="D544">
            <v>1.6203000000000001</v>
          </cell>
          <cell r="E544">
            <v>8.0000000000000004E-4</v>
          </cell>
          <cell r="F544">
            <v>0.93289999999999995</v>
          </cell>
          <cell r="G544">
            <v>0</v>
          </cell>
          <cell r="H544">
            <v>9</v>
          </cell>
          <cell r="I544">
            <v>18</v>
          </cell>
          <cell r="J544">
            <v>30</v>
          </cell>
        </row>
        <row r="545">
          <cell r="B545">
            <v>12900</v>
          </cell>
          <cell r="C545">
            <v>1.8406</v>
          </cell>
          <cell r="D545">
            <v>0.89470000000000005</v>
          </cell>
          <cell r="E545">
            <v>1.29E-2</v>
          </cell>
          <cell r="F545">
            <v>0.93289999999999995</v>
          </cell>
          <cell r="G545">
            <v>0</v>
          </cell>
          <cell r="H545">
            <v>9</v>
          </cell>
          <cell r="I545">
            <v>18</v>
          </cell>
          <cell r="J545">
            <v>30</v>
          </cell>
        </row>
        <row r="546">
          <cell r="B546">
            <v>12897</v>
          </cell>
          <cell r="C546">
            <v>5.6204000000000001</v>
          </cell>
          <cell r="D546">
            <v>3.5714999999999999</v>
          </cell>
          <cell r="E546">
            <v>0.183</v>
          </cell>
          <cell r="F546">
            <v>1.8658999999999999</v>
          </cell>
          <cell r="G546">
            <v>0</v>
          </cell>
          <cell r="H546">
            <v>9</v>
          </cell>
          <cell r="I546">
            <v>18</v>
          </cell>
          <cell r="J546">
            <v>30</v>
          </cell>
        </row>
        <row r="547">
          <cell r="B547">
            <v>12900</v>
          </cell>
          <cell r="C547">
            <v>1.2149000000000001</v>
          </cell>
          <cell r="D547">
            <v>0.53710000000000002</v>
          </cell>
          <cell r="E547">
            <v>0.67779999999999996</v>
          </cell>
          <cell r="F547">
            <v>0</v>
          </cell>
          <cell r="G547">
            <v>0</v>
          </cell>
          <cell r="H547">
            <v>9</v>
          </cell>
          <cell r="I547">
            <v>18</v>
          </cell>
          <cell r="J547">
            <v>30</v>
          </cell>
        </row>
        <row r="548">
          <cell r="B548">
            <v>12900</v>
          </cell>
          <cell r="C548">
            <v>0.97230000000000005</v>
          </cell>
          <cell r="D548">
            <v>0.96730000000000005</v>
          </cell>
          <cell r="E548">
            <v>5.0000000000000001E-3</v>
          </cell>
          <cell r="F548">
            <v>0</v>
          </cell>
          <cell r="G548">
            <v>0</v>
          </cell>
          <cell r="H548">
            <v>9</v>
          </cell>
          <cell r="I548">
            <v>18</v>
          </cell>
          <cell r="J548">
            <v>30</v>
          </cell>
        </row>
        <row r="549">
          <cell r="B549">
            <v>12900</v>
          </cell>
          <cell r="C549">
            <v>0.51019999999999999</v>
          </cell>
          <cell r="D549">
            <v>0.51019999999999999</v>
          </cell>
          <cell r="E549">
            <v>0</v>
          </cell>
          <cell r="F549">
            <v>0</v>
          </cell>
          <cell r="G549">
            <v>0</v>
          </cell>
          <cell r="H549">
            <v>9</v>
          </cell>
          <cell r="I549">
            <v>18</v>
          </cell>
          <cell r="J549">
            <v>30</v>
          </cell>
        </row>
        <row r="550">
          <cell r="B550">
            <v>12900</v>
          </cell>
          <cell r="C550">
            <v>2.6974</v>
          </cell>
          <cell r="D550">
            <v>2.0146000000000002</v>
          </cell>
          <cell r="E550">
            <v>0.68279999999999996</v>
          </cell>
          <cell r="F550">
            <v>0</v>
          </cell>
          <cell r="G550">
            <v>0</v>
          </cell>
          <cell r="H550">
            <v>9</v>
          </cell>
          <cell r="I550">
            <v>18</v>
          </cell>
          <cell r="J550">
            <v>30</v>
          </cell>
        </row>
        <row r="551">
          <cell r="B551">
            <v>12902</v>
          </cell>
          <cell r="C551">
            <v>1.5872999999999999</v>
          </cell>
          <cell r="D551">
            <v>0.95399999999999996</v>
          </cell>
          <cell r="E551">
            <v>8.3000000000000001E-3</v>
          </cell>
          <cell r="F551">
            <v>0.625</v>
          </cell>
          <cell r="G551">
            <v>0</v>
          </cell>
          <cell r="H551">
            <v>9</v>
          </cell>
          <cell r="I551">
            <v>18</v>
          </cell>
          <cell r="J551">
            <v>30</v>
          </cell>
        </row>
        <row r="552">
          <cell r="B552">
            <v>12903</v>
          </cell>
          <cell r="C552">
            <v>2.0918000000000001</v>
          </cell>
          <cell r="D552">
            <v>1.1588000000000001</v>
          </cell>
          <cell r="E552">
            <v>0</v>
          </cell>
          <cell r="F552">
            <v>0.93300000000000005</v>
          </cell>
          <cell r="G552">
            <v>0</v>
          </cell>
          <cell r="H552">
            <v>9</v>
          </cell>
          <cell r="I552">
            <v>18</v>
          </cell>
          <cell r="J552">
            <v>30</v>
          </cell>
        </row>
        <row r="553">
          <cell r="B553">
            <v>12907</v>
          </cell>
          <cell r="C553">
            <v>2.4213</v>
          </cell>
          <cell r="D553">
            <v>0.86809999999999998</v>
          </cell>
          <cell r="E553">
            <v>0</v>
          </cell>
          <cell r="F553">
            <v>1.5532999999999999</v>
          </cell>
          <cell r="G553">
            <v>0</v>
          </cell>
          <cell r="H553">
            <v>9</v>
          </cell>
          <cell r="I553">
            <v>18</v>
          </cell>
          <cell r="J553">
            <v>30</v>
          </cell>
        </row>
        <row r="554">
          <cell r="B554">
            <v>12904</v>
          </cell>
          <cell r="C554">
            <v>6.1006</v>
          </cell>
          <cell r="D554">
            <v>2.9809000000000001</v>
          </cell>
          <cell r="E554">
            <v>8.3000000000000001E-3</v>
          </cell>
          <cell r="F554">
            <v>3.1114999999999999</v>
          </cell>
          <cell r="G554">
            <v>0</v>
          </cell>
          <cell r="H554">
            <v>9</v>
          </cell>
          <cell r="I554">
            <v>18</v>
          </cell>
          <cell r="J554">
            <v>30</v>
          </cell>
        </row>
        <row r="555">
          <cell r="B555">
            <v>12907</v>
          </cell>
          <cell r="C555">
            <v>0.94040000000000001</v>
          </cell>
          <cell r="D555">
            <v>0.93459999999999999</v>
          </cell>
          <cell r="E555">
            <v>5.7999999999999996E-3</v>
          </cell>
          <cell r="F555">
            <v>0</v>
          </cell>
          <cell r="G555">
            <v>0</v>
          </cell>
          <cell r="H555">
            <v>9</v>
          </cell>
          <cell r="I555">
            <v>18</v>
          </cell>
          <cell r="J555">
            <v>30</v>
          </cell>
        </row>
        <row r="556">
          <cell r="B556">
            <v>12907</v>
          </cell>
          <cell r="C556">
            <v>1.5253000000000001</v>
          </cell>
          <cell r="D556">
            <v>1.5253000000000001</v>
          </cell>
          <cell r="E556">
            <v>0</v>
          </cell>
          <cell r="F556">
            <v>0</v>
          </cell>
          <cell r="G556">
            <v>0</v>
          </cell>
          <cell r="H556">
            <v>9</v>
          </cell>
          <cell r="I556">
            <v>18</v>
          </cell>
          <cell r="J556">
            <v>30</v>
          </cell>
        </row>
        <row r="557">
          <cell r="B557">
            <v>12907</v>
          </cell>
          <cell r="C557">
            <v>1.1533</v>
          </cell>
          <cell r="D557">
            <v>1.1402000000000001</v>
          </cell>
          <cell r="E557">
            <v>1.32E-2</v>
          </cell>
          <cell r="F557">
            <v>0</v>
          </cell>
          <cell r="G557">
            <v>0</v>
          </cell>
          <cell r="H557">
            <v>9</v>
          </cell>
          <cell r="I557">
            <v>18</v>
          </cell>
          <cell r="J557">
            <v>30</v>
          </cell>
        </row>
        <row r="558">
          <cell r="B558">
            <v>12907</v>
          </cell>
          <cell r="C558">
            <v>3.6190000000000002</v>
          </cell>
          <cell r="D558">
            <v>3.6000999999999999</v>
          </cell>
          <cell r="E558">
            <v>1.9E-2</v>
          </cell>
          <cell r="F558">
            <v>0</v>
          </cell>
          <cell r="G558">
            <v>0</v>
          </cell>
          <cell r="I558">
            <v>18</v>
          </cell>
          <cell r="J558">
            <v>30</v>
          </cell>
        </row>
        <row r="559">
          <cell r="B559">
            <v>12902</v>
          </cell>
          <cell r="C559">
            <v>18.037099999999999</v>
          </cell>
          <cell r="D559">
            <v>12.167199999999999</v>
          </cell>
          <cell r="E559">
            <v>0.89290000000000003</v>
          </cell>
          <cell r="F559">
            <v>4.9771999999999998</v>
          </cell>
          <cell r="G559">
            <v>0</v>
          </cell>
          <cell r="J559">
            <v>30</v>
          </cell>
        </row>
        <row r="561">
          <cell r="B561" t="str">
            <v>Evolução FEC Conjunto Lapa</v>
          </cell>
        </row>
        <row r="562">
          <cell r="B562" t="str">
            <v>CONSUM</v>
          </cell>
          <cell r="C562" t="str">
            <v>TOTAL</v>
          </cell>
          <cell r="D562" t="str">
            <v>NPROG</v>
          </cell>
          <cell r="E562" t="str">
            <v>PROG</v>
          </cell>
          <cell r="F562" t="str">
            <v>SUBT INT</v>
          </cell>
          <cell r="G562" t="str">
            <v>SUBT EXT</v>
          </cell>
          <cell r="H562" t="str">
            <v>Padrão Mensal = 2</v>
          </cell>
          <cell r="I562" t="str">
            <v>Padrão Trimestral = 3,6</v>
          </cell>
          <cell r="J562" t="str">
            <v>Padrão Anual = 6</v>
          </cell>
        </row>
        <row r="563">
          <cell r="B563">
            <v>182781</v>
          </cell>
          <cell r="C563">
            <v>0.26640000000000003</v>
          </cell>
          <cell r="D563">
            <v>0.21210000000000001</v>
          </cell>
          <cell r="E563">
            <v>9.7999999999999997E-3</v>
          </cell>
          <cell r="F563">
            <v>4.4499999999999998E-2</v>
          </cell>
          <cell r="G563">
            <v>0</v>
          </cell>
          <cell r="H563">
            <v>2</v>
          </cell>
          <cell r="I563">
            <v>3.6</v>
          </cell>
          <cell r="J563">
            <v>6</v>
          </cell>
        </row>
        <row r="564">
          <cell r="B564">
            <v>182732</v>
          </cell>
          <cell r="C564">
            <v>0.26090000000000002</v>
          </cell>
          <cell r="D564">
            <v>0.245</v>
          </cell>
          <cell r="E564">
            <v>1.5900000000000001E-2</v>
          </cell>
          <cell r="F564">
            <v>0</v>
          </cell>
          <cell r="G564">
            <v>0</v>
          </cell>
          <cell r="H564">
            <v>2</v>
          </cell>
          <cell r="I564">
            <v>3.6</v>
          </cell>
          <cell r="J564">
            <v>6</v>
          </cell>
        </row>
        <row r="565">
          <cell r="B565">
            <v>182748</v>
          </cell>
          <cell r="C565">
            <v>0.74950000000000006</v>
          </cell>
          <cell r="D565">
            <v>0.49299999999999999</v>
          </cell>
          <cell r="E565">
            <v>3.5999999999999999E-3</v>
          </cell>
          <cell r="F565">
            <v>4.3E-3</v>
          </cell>
          <cell r="G565">
            <v>0.2485</v>
          </cell>
          <cell r="H565">
            <v>2</v>
          </cell>
          <cell r="I565">
            <v>3.6</v>
          </cell>
          <cell r="J565">
            <v>6</v>
          </cell>
        </row>
        <row r="566">
          <cell r="B566">
            <v>182754</v>
          </cell>
          <cell r="C566">
            <v>1.2767999999999999</v>
          </cell>
          <cell r="D566">
            <v>0.95009999999999994</v>
          </cell>
          <cell r="E566">
            <v>2.93E-2</v>
          </cell>
          <cell r="F566">
            <v>4.8800000000000003E-2</v>
          </cell>
          <cell r="G566">
            <v>0.2485</v>
          </cell>
          <cell r="H566">
            <v>2</v>
          </cell>
          <cell r="I566">
            <v>3.6</v>
          </cell>
          <cell r="J566">
            <v>6</v>
          </cell>
        </row>
        <row r="567">
          <cell r="B567">
            <v>182713</v>
          </cell>
          <cell r="C567">
            <v>0.28029999999999999</v>
          </cell>
          <cell r="D567">
            <v>0.23180000000000001</v>
          </cell>
          <cell r="E567">
            <v>6.7999999999999996E-3</v>
          </cell>
          <cell r="F567">
            <v>4.1599999999999998E-2</v>
          </cell>
          <cell r="G567">
            <v>0</v>
          </cell>
          <cell r="H567">
            <v>2</v>
          </cell>
          <cell r="I567">
            <v>3.6</v>
          </cell>
          <cell r="J567">
            <v>6</v>
          </cell>
        </row>
        <row r="568">
          <cell r="B568">
            <v>182723</v>
          </cell>
          <cell r="C568">
            <v>0.22370000000000001</v>
          </cell>
          <cell r="D568">
            <v>0.2054</v>
          </cell>
          <cell r="E568">
            <v>1.83E-2</v>
          </cell>
          <cell r="F568">
            <v>0</v>
          </cell>
          <cell r="G568">
            <v>0</v>
          </cell>
          <cell r="H568">
            <v>2</v>
          </cell>
          <cell r="I568">
            <v>3.6</v>
          </cell>
          <cell r="J568">
            <v>6</v>
          </cell>
        </row>
        <row r="569">
          <cell r="B569">
            <v>182723</v>
          </cell>
          <cell r="C569">
            <v>0.1996</v>
          </cell>
          <cell r="D569">
            <v>0.18179999999999999</v>
          </cell>
          <cell r="E569">
            <v>1.78E-2</v>
          </cell>
          <cell r="F569">
            <v>0</v>
          </cell>
          <cell r="G569">
            <v>0</v>
          </cell>
          <cell r="H569">
            <v>2</v>
          </cell>
          <cell r="I569">
            <v>3.6</v>
          </cell>
          <cell r="J569">
            <v>6</v>
          </cell>
        </row>
        <row r="570">
          <cell r="B570">
            <v>182720</v>
          </cell>
          <cell r="C570">
            <v>0.7036</v>
          </cell>
          <cell r="D570">
            <v>0.61899999999999999</v>
          </cell>
          <cell r="E570">
            <v>4.2900000000000001E-2</v>
          </cell>
          <cell r="F570">
            <v>4.1599999999999998E-2</v>
          </cell>
          <cell r="G570">
            <v>0</v>
          </cell>
          <cell r="H570">
            <v>2</v>
          </cell>
          <cell r="I570">
            <v>3.6</v>
          </cell>
          <cell r="J570">
            <v>6</v>
          </cell>
        </row>
        <row r="571">
          <cell r="B571">
            <v>182669</v>
          </cell>
          <cell r="C571">
            <v>0.27500000000000002</v>
          </cell>
          <cell r="D571">
            <v>0.10340000000000001</v>
          </cell>
          <cell r="E571">
            <v>1.43E-2</v>
          </cell>
          <cell r="F571">
            <v>0</v>
          </cell>
          <cell r="G571">
            <v>0.1573</v>
          </cell>
          <cell r="H571">
            <v>2</v>
          </cell>
          <cell r="I571">
            <v>3.6</v>
          </cell>
          <cell r="J571">
            <v>6</v>
          </cell>
        </row>
        <row r="572">
          <cell r="B572">
            <v>182632</v>
          </cell>
          <cell r="C572">
            <v>0.31009999999999999</v>
          </cell>
          <cell r="D572">
            <v>0.24310000000000001</v>
          </cell>
          <cell r="E572">
            <v>1.6899999999999998E-2</v>
          </cell>
          <cell r="F572">
            <v>5.0099999999999999E-2</v>
          </cell>
          <cell r="G572">
            <v>0</v>
          </cell>
          <cell r="H572">
            <v>2</v>
          </cell>
          <cell r="I572">
            <v>3.6</v>
          </cell>
          <cell r="J572">
            <v>6</v>
          </cell>
        </row>
        <row r="573">
          <cell r="B573">
            <v>182554</v>
          </cell>
          <cell r="C573">
            <v>0.41399999999999998</v>
          </cell>
          <cell r="D573">
            <v>0.14810000000000001</v>
          </cell>
          <cell r="E573">
            <v>1.72E-2</v>
          </cell>
          <cell r="F573">
            <v>0</v>
          </cell>
          <cell r="G573">
            <v>0.2487</v>
          </cell>
          <cell r="H573">
            <v>2</v>
          </cell>
          <cell r="I573">
            <v>3.6</v>
          </cell>
          <cell r="J573">
            <v>6</v>
          </cell>
        </row>
        <row r="574">
          <cell r="B574">
            <v>182618</v>
          </cell>
          <cell r="C574">
            <v>0.99909999999999999</v>
          </cell>
          <cell r="D574">
            <v>0.49459999999999998</v>
          </cell>
          <cell r="E574">
            <v>4.8399999999999999E-2</v>
          </cell>
          <cell r="F574">
            <v>5.0099999999999999E-2</v>
          </cell>
          <cell r="G574">
            <v>0.40600000000000003</v>
          </cell>
          <cell r="H574">
            <v>2</v>
          </cell>
          <cell r="I574">
            <v>3.6</v>
          </cell>
          <cell r="J574">
            <v>6</v>
          </cell>
        </row>
        <row r="575">
          <cell r="B575">
            <v>182554</v>
          </cell>
          <cell r="C575">
            <v>0.20449999999999999</v>
          </cell>
          <cell r="D575">
            <v>0.18859999999999999</v>
          </cell>
          <cell r="E575">
            <v>1.5900000000000001E-2</v>
          </cell>
          <cell r="F575">
            <v>0</v>
          </cell>
          <cell r="G575">
            <v>0</v>
          </cell>
          <cell r="H575">
            <v>2</v>
          </cell>
          <cell r="I575">
            <v>3.6</v>
          </cell>
          <cell r="J575">
            <v>6</v>
          </cell>
        </row>
        <row r="576">
          <cell r="B576">
            <v>182554</v>
          </cell>
          <cell r="C576">
            <v>0.92349999999999999</v>
          </cell>
          <cell r="D576">
            <v>0.38400000000000001</v>
          </cell>
          <cell r="E576">
            <v>2.58E-2</v>
          </cell>
          <cell r="F576">
            <v>0.40239999999999998</v>
          </cell>
          <cell r="G576">
            <v>0.11119999999999999</v>
          </cell>
          <cell r="H576">
            <v>2</v>
          </cell>
          <cell r="I576">
            <v>3.6</v>
          </cell>
          <cell r="J576">
            <v>6</v>
          </cell>
        </row>
        <row r="577">
          <cell r="B577">
            <v>182554</v>
          </cell>
          <cell r="C577">
            <v>0.58169999999999999</v>
          </cell>
          <cell r="D577">
            <v>0.44640000000000002</v>
          </cell>
          <cell r="E577">
            <v>6.3E-3</v>
          </cell>
          <cell r="F577">
            <v>0.12909999999999999</v>
          </cell>
          <cell r="G577">
            <v>0</v>
          </cell>
          <cell r="H577">
            <v>2</v>
          </cell>
          <cell r="I577">
            <v>3.6</v>
          </cell>
          <cell r="J577">
            <v>6</v>
          </cell>
        </row>
        <row r="578">
          <cell r="B578">
            <v>182554</v>
          </cell>
          <cell r="C578">
            <v>1.7097</v>
          </cell>
          <cell r="D578">
            <v>1.0189999999999999</v>
          </cell>
          <cell r="E578">
            <v>4.8000000000000001E-2</v>
          </cell>
          <cell r="F578">
            <v>0.53149999999999997</v>
          </cell>
          <cell r="G578">
            <v>0.11119999999999999</v>
          </cell>
          <cell r="I578">
            <v>3.6</v>
          </cell>
          <cell r="J578">
            <v>6</v>
          </cell>
        </row>
        <row r="579">
          <cell r="B579">
            <v>182661</v>
          </cell>
          <cell r="C579">
            <v>4.6887999999999996</v>
          </cell>
          <cell r="D579">
            <v>3.0825999999999998</v>
          </cell>
          <cell r="E579">
            <v>0.1686</v>
          </cell>
          <cell r="F579">
            <v>0.67169999999999996</v>
          </cell>
          <cell r="G579">
            <v>0.76559999999999995</v>
          </cell>
          <cell r="J579">
            <v>6</v>
          </cell>
        </row>
        <row r="581">
          <cell r="B581" t="str">
            <v>Evolução FEC Conjunto Mauá</v>
          </cell>
        </row>
        <row r="582">
          <cell r="B582" t="str">
            <v>CONSUM</v>
          </cell>
          <cell r="C582" t="str">
            <v>TOTAL</v>
          </cell>
          <cell r="D582" t="str">
            <v>NPROG</v>
          </cell>
          <cell r="E582" t="str">
            <v>PROG</v>
          </cell>
          <cell r="F582" t="str">
            <v>SUBT INT</v>
          </cell>
          <cell r="G582" t="str">
            <v>SUBT EXT</v>
          </cell>
          <cell r="H582" t="str">
            <v>Padrão Mensal = 2</v>
          </cell>
          <cell r="I582" t="str">
            <v>Padrão Trimestral = 3,6</v>
          </cell>
          <cell r="J582" t="str">
            <v>Padrão Anual = 6</v>
          </cell>
        </row>
        <row r="583">
          <cell r="B583">
            <v>120058</v>
          </cell>
          <cell r="C583">
            <v>0.4345</v>
          </cell>
          <cell r="D583">
            <v>0.42220000000000002</v>
          </cell>
          <cell r="E583">
            <v>1.23E-2</v>
          </cell>
          <cell r="F583">
            <v>0</v>
          </cell>
          <cell r="G583">
            <v>0</v>
          </cell>
          <cell r="H583">
            <v>2</v>
          </cell>
          <cell r="I583">
            <v>3.6</v>
          </cell>
          <cell r="J583">
            <v>6</v>
          </cell>
        </row>
        <row r="584">
          <cell r="B584">
            <v>119976</v>
          </cell>
          <cell r="C584">
            <v>0.64700000000000002</v>
          </cell>
          <cell r="D584">
            <v>0.58699999999999997</v>
          </cell>
          <cell r="E584">
            <v>0.06</v>
          </cell>
          <cell r="F584">
            <v>0</v>
          </cell>
          <cell r="G584">
            <v>0</v>
          </cell>
          <cell r="H584">
            <v>2</v>
          </cell>
          <cell r="I584">
            <v>3.6</v>
          </cell>
          <cell r="J584">
            <v>6</v>
          </cell>
        </row>
        <row r="585">
          <cell r="B585">
            <v>119979</v>
          </cell>
          <cell r="C585">
            <v>0.34060000000000001</v>
          </cell>
          <cell r="D585">
            <v>0.33160000000000001</v>
          </cell>
          <cell r="E585">
            <v>8.9999999999999993E-3</v>
          </cell>
          <cell r="F585">
            <v>0</v>
          </cell>
          <cell r="G585">
            <v>0</v>
          </cell>
          <cell r="H585">
            <v>2</v>
          </cell>
          <cell r="I585">
            <v>3.6</v>
          </cell>
          <cell r="J585">
            <v>6</v>
          </cell>
        </row>
        <row r="586">
          <cell r="B586">
            <v>120004</v>
          </cell>
          <cell r="C586">
            <v>1.4220999999999999</v>
          </cell>
          <cell r="D586">
            <v>1.3408</v>
          </cell>
          <cell r="E586">
            <v>8.1299999999999997E-2</v>
          </cell>
          <cell r="F586">
            <v>0</v>
          </cell>
          <cell r="G586">
            <v>0</v>
          </cell>
          <cell r="H586">
            <v>2</v>
          </cell>
          <cell r="I586">
            <v>3.6</v>
          </cell>
          <cell r="J586">
            <v>6</v>
          </cell>
        </row>
        <row r="587">
          <cell r="B587">
            <v>119963</v>
          </cell>
          <cell r="C587">
            <v>0.15210000000000001</v>
          </cell>
          <cell r="D587">
            <v>9.6199999999999994E-2</v>
          </cell>
          <cell r="E587">
            <v>5.0000000000000001E-3</v>
          </cell>
          <cell r="F587">
            <v>5.0900000000000001E-2</v>
          </cell>
          <cell r="G587">
            <v>0</v>
          </cell>
          <cell r="H587">
            <v>2</v>
          </cell>
          <cell r="I587">
            <v>3.6</v>
          </cell>
          <cell r="J587">
            <v>6</v>
          </cell>
        </row>
        <row r="588">
          <cell r="B588">
            <v>119958</v>
          </cell>
          <cell r="C588">
            <v>6.3299999999999995E-2</v>
          </cell>
          <cell r="D588">
            <v>5.74E-2</v>
          </cell>
          <cell r="E588">
            <v>4.7000000000000002E-3</v>
          </cell>
          <cell r="F588">
            <v>1.1999999999999999E-3</v>
          </cell>
          <cell r="G588">
            <v>0</v>
          </cell>
          <cell r="H588">
            <v>2</v>
          </cell>
          <cell r="I588">
            <v>3.6</v>
          </cell>
          <cell r="J588">
            <v>6</v>
          </cell>
        </row>
        <row r="589">
          <cell r="B589">
            <v>119957</v>
          </cell>
          <cell r="C589">
            <v>0.17829999999999999</v>
          </cell>
          <cell r="D589">
            <v>0.15640000000000001</v>
          </cell>
          <cell r="E589">
            <v>2.1899999999999999E-2</v>
          </cell>
          <cell r="F589">
            <v>0</v>
          </cell>
          <cell r="G589">
            <v>0</v>
          </cell>
          <cell r="H589">
            <v>2</v>
          </cell>
          <cell r="I589">
            <v>3.6</v>
          </cell>
          <cell r="J589">
            <v>6</v>
          </cell>
        </row>
        <row r="590">
          <cell r="B590">
            <v>119959</v>
          </cell>
          <cell r="C590">
            <v>0.39369999999999999</v>
          </cell>
          <cell r="D590">
            <v>0.31</v>
          </cell>
          <cell r="E590">
            <v>3.1600000000000003E-2</v>
          </cell>
          <cell r="F590">
            <v>5.21E-2</v>
          </cell>
          <cell r="G590">
            <v>0</v>
          </cell>
          <cell r="H590">
            <v>2</v>
          </cell>
          <cell r="I590">
            <v>3.6</v>
          </cell>
          <cell r="J590">
            <v>6</v>
          </cell>
        </row>
        <row r="591">
          <cell r="B591">
            <v>119866</v>
          </cell>
          <cell r="C591">
            <v>0.48170000000000002</v>
          </cell>
          <cell r="D591">
            <v>0.46479999999999999</v>
          </cell>
          <cell r="E591">
            <v>1.6899999999999998E-2</v>
          </cell>
          <cell r="F591">
            <v>0</v>
          </cell>
          <cell r="G591">
            <v>0</v>
          </cell>
          <cell r="H591">
            <v>2</v>
          </cell>
          <cell r="I591">
            <v>3.6</v>
          </cell>
          <cell r="J591">
            <v>6</v>
          </cell>
        </row>
        <row r="592">
          <cell r="B592">
            <v>119680</v>
          </cell>
          <cell r="C592">
            <v>0.43930000000000002</v>
          </cell>
          <cell r="D592">
            <v>0.42380000000000001</v>
          </cell>
          <cell r="E592">
            <v>1.55E-2</v>
          </cell>
          <cell r="F592">
            <v>0</v>
          </cell>
          <cell r="G592">
            <v>0</v>
          </cell>
          <cell r="H592">
            <v>2</v>
          </cell>
          <cell r="I592">
            <v>3.6</v>
          </cell>
          <cell r="J592">
            <v>6</v>
          </cell>
        </row>
        <row r="593">
          <cell r="B593">
            <v>119669</v>
          </cell>
          <cell r="C593">
            <v>0.3609</v>
          </cell>
          <cell r="D593">
            <v>0.35239999999999999</v>
          </cell>
          <cell r="E593">
            <v>7.1999999999999998E-3</v>
          </cell>
          <cell r="F593">
            <v>0</v>
          </cell>
          <cell r="G593">
            <v>1.1999999999999999E-3</v>
          </cell>
          <cell r="H593">
            <v>2</v>
          </cell>
          <cell r="I593">
            <v>3.6</v>
          </cell>
          <cell r="J593">
            <v>6</v>
          </cell>
        </row>
        <row r="594">
          <cell r="B594">
            <v>119738</v>
          </cell>
          <cell r="C594">
            <v>1.282</v>
          </cell>
          <cell r="D594">
            <v>1.2411000000000001</v>
          </cell>
          <cell r="E594">
            <v>3.9600000000000003E-2</v>
          </cell>
          <cell r="F594">
            <v>0</v>
          </cell>
          <cell r="G594">
            <v>1.1999999999999999E-3</v>
          </cell>
          <cell r="H594">
            <v>2</v>
          </cell>
          <cell r="I594">
            <v>3.6</v>
          </cell>
          <cell r="J594">
            <v>6</v>
          </cell>
        </row>
        <row r="595">
          <cell r="B595">
            <v>119662</v>
          </cell>
          <cell r="C595">
            <v>0.2099</v>
          </cell>
          <cell r="D595">
            <v>0.1978</v>
          </cell>
          <cell r="E595">
            <v>1.2200000000000001E-2</v>
          </cell>
          <cell r="F595">
            <v>0</v>
          </cell>
          <cell r="G595">
            <v>0</v>
          </cell>
          <cell r="H595">
            <v>2</v>
          </cell>
          <cell r="I595">
            <v>3.6</v>
          </cell>
          <cell r="J595">
            <v>6</v>
          </cell>
        </row>
        <row r="596">
          <cell r="B596">
            <v>119723</v>
          </cell>
          <cell r="C596">
            <v>0.2984</v>
          </cell>
          <cell r="D596">
            <v>0.28489999999999999</v>
          </cell>
          <cell r="E596">
            <v>1.35E-2</v>
          </cell>
          <cell r="F596">
            <v>0</v>
          </cell>
          <cell r="G596">
            <v>0</v>
          </cell>
          <cell r="H596">
            <v>2</v>
          </cell>
          <cell r="I596">
            <v>3.6</v>
          </cell>
          <cell r="J596">
            <v>6</v>
          </cell>
        </row>
        <row r="597">
          <cell r="B597">
            <v>119712</v>
          </cell>
          <cell r="C597">
            <v>0.51559999999999995</v>
          </cell>
          <cell r="D597">
            <v>0.5</v>
          </cell>
          <cell r="E597">
            <v>1.5599999999999999E-2</v>
          </cell>
          <cell r="F597">
            <v>0</v>
          </cell>
          <cell r="G597">
            <v>0</v>
          </cell>
          <cell r="H597">
            <v>2</v>
          </cell>
          <cell r="I597">
            <v>3.6</v>
          </cell>
          <cell r="J597">
            <v>6</v>
          </cell>
        </row>
        <row r="598">
          <cell r="B598">
            <v>119699</v>
          </cell>
          <cell r="C598">
            <v>1.024</v>
          </cell>
          <cell r="D598">
            <v>0.98280000000000001</v>
          </cell>
          <cell r="E598">
            <v>4.1300000000000003E-2</v>
          </cell>
          <cell r="F598">
            <v>0</v>
          </cell>
          <cell r="G598">
            <v>0</v>
          </cell>
          <cell r="I598">
            <v>3.6</v>
          </cell>
          <cell r="J598">
            <v>6</v>
          </cell>
        </row>
        <row r="599">
          <cell r="B599">
            <v>119850</v>
          </cell>
          <cell r="C599">
            <v>4.1214000000000004</v>
          </cell>
          <cell r="D599">
            <v>3.8742000000000001</v>
          </cell>
          <cell r="E599">
            <v>0.1938</v>
          </cell>
          <cell r="F599">
            <v>5.21E-2</v>
          </cell>
          <cell r="G599">
            <v>1.1999999999999999E-3</v>
          </cell>
          <cell r="J599">
            <v>6</v>
          </cell>
        </row>
        <row r="601">
          <cell r="B601" t="str">
            <v>Evolução FEC Conjunto Moóca</v>
          </cell>
        </row>
        <row r="602">
          <cell r="B602" t="str">
            <v>CONSUM</v>
          </cell>
          <cell r="C602" t="str">
            <v>TOTAL</v>
          </cell>
          <cell r="D602" t="str">
            <v>NPROG</v>
          </cell>
          <cell r="E602" t="str">
            <v>PROG</v>
          </cell>
          <cell r="F602" t="str">
            <v>SUBT INT</v>
          </cell>
          <cell r="G602" t="str">
            <v>SUBT EXT</v>
          </cell>
          <cell r="H602" t="str">
            <v>Padrão Mensal = 2</v>
          </cell>
          <cell r="I602" t="str">
            <v>Padrão Trimestral = 3</v>
          </cell>
          <cell r="J602" t="str">
            <v>Padrão Anual = 5</v>
          </cell>
        </row>
        <row r="603">
          <cell r="B603">
            <v>80506</v>
          </cell>
          <cell r="C603">
            <v>0.317</v>
          </cell>
          <cell r="D603">
            <v>0.30969999999999998</v>
          </cell>
          <cell r="E603">
            <v>7.3000000000000001E-3</v>
          </cell>
          <cell r="F603">
            <v>0</v>
          </cell>
          <cell r="G603">
            <v>0</v>
          </cell>
          <cell r="H603">
            <v>2</v>
          </cell>
          <cell r="I603">
            <v>3</v>
          </cell>
          <cell r="J603">
            <v>5</v>
          </cell>
        </row>
        <row r="604">
          <cell r="B604">
            <v>80487</v>
          </cell>
          <cell r="C604">
            <v>0.4778</v>
          </cell>
          <cell r="D604">
            <v>0.36980000000000002</v>
          </cell>
          <cell r="E604">
            <v>1.01E-2</v>
          </cell>
          <cell r="F604">
            <v>9.7900000000000001E-2</v>
          </cell>
          <cell r="G604">
            <v>0</v>
          </cell>
          <cell r="H604">
            <v>2</v>
          </cell>
          <cell r="I604">
            <v>3</v>
          </cell>
          <cell r="J604">
            <v>5</v>
          </cell>
        </row>
        <row r="605">
          <cell r="B605">
            <v>80489</v>
          </cell>
          <cell r="C605">
            <v>0.24010000000000001</v>
          </cell>
          <cell r="D605">
            <v>0.2266</v>
          </cell>
          <cell r="E605">
            <v>1.3599999999999999E-2</v>
          </cell>
          <cell r="F605">
            <v>0</v>
          </cell>
          <cell r="G605">
            <v>0</v>
          </cell>
          <cell r="H605">
            <v>2</v>
          </cell>
          <cell r="I605">
            <v>3</v>
          </cell>
          <cell r="J605">
            <v>5</v>
          </cell>
        </row>
        <row r="606">
          <cell r="B606">
            <v>80494</v>
          </cell>
          <cell r="C606">
            <v>1.0348999999999999</v>
          </cell>
          <cell r="D606">
            <v>0.90610000000000002</v>
          </cell>
          <cell r="E606">
            <v>3.1E-2</v>
          </cell>
          <cell r="F606">
            <v>9.7900000000000001E-2</v>
          </cell>
          <cell r="G606">
            <v>0</v>
          </cell>
          <cell r="H606">
            <v>2</v>
          </cell>
          <cell r="I606">
            <v>3</v>
          </cell>
          <cell r="J606">
            <v>5</v>
          </cell>
        </row>
        <row r="607">
          <cell r="B607">
            <v>80441</v>
          </cell>
          <cell r="C607">
            <v>0.1222</v>
          </cell>
          <cell r="D607">
            <v>8.8999999999999996E-2</v>
          </cell>
          <cell r="E607">
            <v>3.3300000000000003E-2</v>
          </cell>
          <cell r="F607">
            <v>0</v>
          </cell>
          <cell r="G607">
            <v>0</v>
          </cell>
          <cell r="H607">
            <v>2</v>
          </cell>
          <cell r="I607">
            <v>3</v>
          </cell>
          <cell r="J607">
            <v>5</v>
          </cell>
        </row>
        <row r="608">
          <cell r="B608">
            <v>80441</v>
          </cell>
          <cell r="C608">
            <v>0.21579999999999999</v>
          </cell>
          <cell r="D608">
            <v>6.9699999999999998E-2</v>
          </cell>
          <cell r="E608">
            <v>6.5000000000000002E-2</v>
          </cell>
          <cell r="F608">
            <v>8.1100000000000005E-2</v>
          </cell>
          <cell r="G608">
            <v>0</v>
          </cell>
          <cell r="H608">
            <v>2</v>
          </cell>
          <cell r="I608">
            <v>3</v>
          </cell>
          <cell r="J608">
            <v>5</v>
          </cell>
        </row>
        <row r="609">
          <cell r="B609">
            <v>80441</v>
          </cell>
          <cell r="C609">
            <v>0.15620000000000001</v>
          </cell>
          <cell r="D609">
            <v>0.14480000000000001</v>
          </cell>
          <cell r="E609">
            <v>1.14E-2</v>
          </cell>
          <cell r="F609">
            <v>0</v>
          </cell>
          <cell r="G609">
            <v>0</v>
          </cell>
          <cell r="H609">
            <v>2</v>
          </cell>
          <cell r="I609">
            <v>3</v>
          </cell>
          <cell r="J609">
            <v>5</v>
          </cell>
        </row>
        <row r="610">
          <cell r="B610">
            <v>80441</v>
          </cell>
          <cell r="C610">
            <v>0.49419999999999997</v>
          </cell>
          <cell r="D610">
            <v>0.30349999999999999</v>
          </cell>
          <cell r="E610">
            <v>0.10970000000000001</v>
          </cell>
          <cell r="F610">
            <v>8.1100000000000005E-2</v>
          </cell>
          <cell r="G610">
            <v>0</v>
          </cell>
          <cell r="H610">
            <v>2</v>
          </cell>
          <cell r="I610">
            <v>3</v>
          </cell>
          <cell r="J610">
            <v>5</v>
          </cell>
        </row>
        <row r="611">
          <cell r="B611">
            <v>80440</v>
          </cell>
          <cell r="C611">
            <v>0.26040000000000002</v>
          </cell>
          <cell r="D611">
            <v>0.12770000000000001</v>
          </cell>
          <cell r="E611">
            <v>1.2800000000000001E-2</v>
          </cell>
          <cell r="F611">
            <v>0.11990000000000001</v>
          </cell>
          <cell r="G611">
            <v>0</v>
          </cell>
          <cell r="H611">
            <v>2</v>
          </cell>
          <cell r="I611">
            <v>3</v>
          </cell>
          <cell r="J611">
            <v>5</v>
          </cell>
        </row>
        <row r="612">
          <cell r="B612">
            <v>80399</v>
          </cell>
          <cell r="C612">
            <v>0.10630000000000001</v>
          </cell>
          <cell r="D612">
            <v>8.9899999999999994E-2</v>
          </cell>
          <cell r="E612">
            <v>1.6400000000000001E-2</v>
          </cell>
          <cell r="F612">
            <v>0</v>
          </cell>
          <cell r="G612">
            <v>0</v>
          </cell>
          <cell r="H612">
            <v>2</v>
          </cell>
          <cell r="I612">
            <v>3</v>
          </cell>
          <cell r="J612">
            <v>5</v>
          </cell>
        </row>
        <row r="613">
          <cell r="B613">
            <v>80381</v>
          </cell>
          <cell r="C613">
            <v>0.31580000000000003</v>
          </cell>
          <cell r="D613">
            <v>0.30459999999999998</v>
          </cell>
          <cell r="E613">
            <v>6.8999999999999999E-3</v>
          </cell>
          <cell r="F613">
            <v>4.3E-3</v>
          </cell>
          <cell r="G613">
            <v>0</v>
          </cell>
          <cell r="H613">
            <v>2</v>
          </cell>
          <cell r="I613">
            <v>3</v>
          </cell>
          <cell r="J613">
            <v>5</v>
          </cell>
        </row>
        <row r="614">
          <cell r="B614">
            <v>80407</v>
          </cell>
          <cell r="C614">
            <v>0.6825</v>
          </cell>
          <cell r="D614">
            <v>0.52210000000000001</v>
          </cell>
          <cell r="E614">
            <v>3.61E-2</v>
          </cell>
          <cell r="F614">
            <v>0.1242</v>
          </cell>
          <cell r="G614">
            <v>0</v>
          </cell>
          <cell r="H614">
            <v>2</v>
          </cell>
          <cell r="I614">
            <v>3</v>
          </cell>
          <cell r="J614">
            <v>5</v>
          </cell>
        </row>
        <row r="615">
          <cell r="B615">
            <v>80335</v>
          </cell>
          <cell r="C615">
            <v>0.1915</v>
          </cell>
          <cell r="D615">
            <v>0.1643</v>
          </cell>
          <cell r="E615">
            <v>2.7099999999999999E-2</v>
          </cell>
          <cell r="F615">
            <v>0</v>
          </cell>
          <cell r="G615">
            <v>0</v>
          </cell>
          <cell r="H615">
            <v>2</v>
          </cell>
          <cell r="I615">
            <v>3</v>
          </cell>
          <cell r="J615">
            <v>5</v>
          </cell>
        </row>
        <row r="616">
          <cell r="B616">
            <v>80325</v>
          </cell>
          <cell r="C616">
            <v>0.1008</v>
          </cell>
          <cell r="D616">
            <v>9.4899999999999998E-2</v>
          </cell>
          <cell r="E616">
            <v>5.8999999999999999E-3</v>
          </cell>
          <cell r="F616">
            <v>0</v>
          </cell>
          <cell r="G616">
            <v>0</v>
          </cell>
          <cell r="H616">
            <v>2</v>
          </cell>
          <cell r="I616">
            <v>3</v>
          </cell>
          <cell r="J616">
            <v>5</v>
          </cell>
        </row>
        <row r="617">
          <cell r="B617">
            <v>80312</v>
          </cell>
          <cell r="C617">
            <v>0.25069999999999998</v>
          </cell>
          <cell r="D617">
            <v>0.2424</v>
          </cell>
          <cell r="E617">
            <v>8.3000000000000001E-3</v>
          </cell>
          <cell r="F617">
            <v>0</v>
          </cell>
          <cell r="G617">
            <v>0</v>
          </cell>
          <cell r="H617">
            <v>2</v>
          </cell>
          <cell r="I617">
            <v>3</v>
          </cell>
          <cell r="J617">
            <v>5</v>
          </cell>
        </row>
        <row r="618">
          <cell r="B618">
            <v>80324</v>
          </cell>
          <cell r="C618">
            <v>0.54300000000000004</v>
          </cell>
          <cell r="D618">
            <v>0.50160000000000005</v>
          </cell>
          <cell r="E618">
            <v>4.1300000000000003E-2</v>
          </cell>
          <cell r="F618">
            <v>0</v>
          </cell>
          <cell r="G618">
            <v>0</v>
          </cell>
          <cell r="I618">
            <v>3</v>
          </cell>
          <cell r="J618">
            <v>5</v>
          </cell>
        </row>
        <row r="619">
          <cell r="B619">
            <v>80416</v>
          </cell>
          <cell r="C619">
            <v>2.7549999999999999</v>
          </cell>
          <cell r="D619">
            <v>2.2336999999999998</v>
          </cell>
          <cell r="E619">
            <v>0.21809999999999999</v>
          </cell>
          <cell r="F619">
            <v>0.30330000000000001</v>
          </cell>
          <cell r="G619">
            <v>0</v>
          </cell>
          <cell r="J619">
            <v>5</v>
          </cell>
        </row>
        <row r="621">
          <cell r="B621" t="str">
            <v>Evolução FEC Conjunto Oeste</v>
          </cell>
        </row>
        <row r="622">
          <cell r="B622" t="str">
            <v>CONSUM</v>
          </cell>
          <cell r="C622" t="str">
            <v>TOTAL</v>
          </cell>
          <cell r="D622" t="str">
            <v>NPROG</v>
          </cell>
          <cell r="E622" t="str">
            <v>PROG</v>
          </cell>
          <cell r="F622" t="str">
            <v>SUBT INT</v>
          </cell>
          <cell r="G622" t="str">
            <v>SUBT EXT</v>
          </cell>
          <cell r="H622" t="str">
            <v>Padrão Mensal = 6,6</v>
          </cell>
          <cell r="I622" t="str">
            <v>Padrão Trimestral = 13,2</v>
          </cell>
          <cell r="J622" t="str">
            <v>Padrão Anual = 22</v>
          </cell>
        </row>
        <row r="623">
          <cell r="B623">
            <v>71507</v>
          </cell>
          <cell r="C623">
            <v>1.1639999999999999</v>
          </cell>
          <cell r="D623">
            <v>0.86639999999999995</v>
          </cell>
          <cell r="E623">
            <v>0.1042</v>
          </cell>
          <cell r="F623">
            <v>0.19350000000000001</v>
          </cell>
          <cell r="G623">
            <v>0</v>
          </cell>
          <cell r="H623">
            <v>6.6</v>
          </cell>
          <cell r="I623">
            <v>13.2</v>
          </cell>
          <cell r="J623">
            <v>22</v>
          </cell>
        </row>
        <row r="624">
          <cell r="B624">
            <v>71434</v>
          </cell>
          <cell r="C624">
            <v>1.2597</v>
          </cell>
          <cell r="D624">
            <v>1.2476</v>
          </cell>
          <cell r="E624">
            <v>1.21E-2</v>
          </cell>
          <cell r="F624">
            <v>0</v>
          </cell>
          <cell r="G624">
            <v>0</v>
          </cell>
          <cell r="H624">
            <v>6.6</v>
          </cell>
          <cell r="I624">
            <v>13.2</v>
          </cell>
          <cell r="J624">
            <v>22</v>
          </cell>
        </row>
        <row r="625">
          <cell r="B625">
            <v>71442</v>
          </cell>
          <cell r="C625">
            <v>1.1951000000000001</v>
          </cell>
          <cell r="D625">
            <v>1.1671</v>
          </cell>
          <cell r="E625">
            <v>2.8000000000000001E-2</v>
          </cell>
          <cell r="F625">
            <v>0</v>
          </cell>
          <cell r="G625">
            <v>0</v>
          </cell>
          <cell r="H625">
            <v>6.6</v>
          </cell>
          <cell r="I625">
            <v>13.2</v>
          </cell>
          <cell r="J625">
            <v>22</v>
          </cell>
        </row>
        <row r="626">
          <cell r="B626">
            <v>71461</v>
          </cell>
          <cell r="C626">
            <v>3.6187999999999998</v>
          </cell>
          <cell r="D626">
            <v>3.2808999999999999</v>
          </cell>
          <cell r="E626">
            <v>0.1444</v>
          </cell>
          <cell r="F626">
            <v>0.19359999999999999</v>
          </cell>
          <cell r="G626">
            <v>0</v>
          </cell>
          <cell r="H626">
            <v>6.6</v>
          </cell>
          <cell r="I626">
            <v>13.2</v>
          </cell>
          <cell r="J626">
            <v>22</v>
          </cell>
        </row>
        <row r="627">
          <cell r="B627">
            <v>71529</v>
          </cell>
          <cell r="C627">
            <v>1.5215000000000001</v>
          </cell>
          <cell r="D627">
            <v>1.2261</v>
          </cell>
          <cell r="E627">
            <v>0.26200000000000001</v>
          </cell>
          <cell r="F627">
            <v>3.3300000000000003E-2</v>
          </cell>
          <cell r="G627">
            <v>0</v>
          </cell>
          <cell r="H627">
            <v>6.6</v>
          </cell>
          <cell r="I627">
            <v>13.2</v>
          </cell>
          <cell r="J627">
            <v>22</v>
          </cell>
        </row>
        <row r="628">
          <cell r="B628">
            <v>71523</v>
          </cell>
          <cell r="C628">
            <v>0.83609999999999995</v>
          </cell>
          <cell r="D628">
            <v>0.74150000000000005</v>
          </cell>
          <cell r="E628">
            <v>9.4600000000000004E-2</v>
          </cell>
          <cell r="F628">
            <v>0</v>
          </cell>
          <cell r="G628">
            <v>0</v>
          </cell>
          <cell r="H628">
            <v>6.6</v>
          </cell>
          <cell r="I628">
            <v>13.2</v>
          </cell>
          <cell r="J628">
            <v>22</v>
          </cell>
        </row>
        <row r="629">
          <cell r="B629">
            <v>71523</v>
          </cell>
          <cell r="C629">
            <v>1.8111999999999999</v>
          </cell>
          <cell r="D629">
            <v>1.7658</v>
          </cell>
          <cell r="E629">
            <v>4.3200000000000002E-2</v>
          </cell>
          <cell r="F629">
            <v>2.2000000000000001E-3</v>
          </cell>
          <cell r="G629">
            <v>0</v>
          </cell>
          <cell r="H629">
            <v>6.6</v>
          </cell>
          <cell r="I629">
            <v>13.2</v>
          </cell>
          <cell r="J629">
            <v>22</v>
          </cell>
        </row>
        <row r="630">
          <cell r="B630">
            <v>71525</v>
          </cell>
          <cell r="C630">
            <v>4.1688000000000001</v>
          </cell>
          <cell r="D630">
            <v>3.7334000000000001</v>
          </cell>
          <cell r="E630">
            <v>0.39979999999999999</v>
          </cell>
          <cell r="F630">
            <v>3.5499999999999997E-2</v>
          </cell>
          <cell r="G630">
            <v>0</v>
          </cell>
          <cell r="H630">
            <v>6.6</v>
          </cell>
          <cell r="I630">
            <v>13.2</v>
          </cell>
          <cell r="J630">
            <v>22</v>
          </cell>
        </row>
        <row r="631">
          <cell r="B631">
            <v>71604</v>
          </cell>
          <cell r="C631">
            <v>2.2864</v>
          </cell>
          <cell r="D631">
            <v>2.2605</v>
          </cell>
          <cell r="E631">
            <v>2.5899999999999999E-2</v>
          </cell>
          <cell r="F631">
            <v>0</v>
          </cell>
          <cell r="G631">
            <v>0</v>
          </cell>
          <cell r="H631">
            <v>6.6</v>
          </cell>
          <cell r="I631">
            <v>13.2</v>
          </cell>
          <cell r="J631">
            <v>22</v>
          </cell>
        </row>
        <row r="632">
          <cell r="B632">
            <v>71794</v>
          </cell>
          <cell r="C632">
            <v>1.5641</v>
          </cell>
          <cell r="D632">
            <v>0.63880000000000003</v>
          </cell>
          <cell r="E632">
            <v>0.16220000000000001</v>
          </cell>
          <cell r="F632">
            <v>0.2482</v>
          </cell>
          <cell r="G632">
            <v>0.51490000000000002</v>
          </cell>
          <cell r="H632">
            <v>6.6</v>
          </cell>
          <cell r="I632">
            <v>13.2</v>
          </cell>
          <cell r="J632">
            <v>22</v>
          </cell>
        </row>
        <row r="633">
          <cell r="B633">
            <v>71820</v>
          </cell>
          <cell r="C633">
            <v>1.4617</v>
          </cell>
          <cell r="D633">
            <v>1.3980999999999999</v>
          </cell>
          <cell r="E633">
            <v>6.3600000000000004E-2</v>
          </cell>
          <cell r="F633">
            <v>0</v>
          </cell>
          <cell r="G633">
            <v>0</v>
          </cell>
          <cell r="H633">
            <v>6.6</v>
          </cell>
          <cell r="I633">
            <v>13.2</v>
          </cell>
          <cell r="J633">
            <v>22</v>
          </cell>
        </row>
        <row r="634">
          <cell r="B634">
            <v>71739</v>
          </cell>
          <cell r="C634">
            <v>5.3106999999999998</v>
          </cell>
          <cell r="D634">
            <v>4.2952000000000004</v>
          </cell>
          <cell r="E634">
            <v>0.25180000000000002</v>
          </cell>
          <cell r="F634">
            <v>0.24840000000000001</v>
          </cell>
          <cell r="G634">
            <v>0.51529999999999998</v>
          </cell>
          <cell r="H634">
            <v>6.6</v>
          </cell>
          <cell r="I634">
            <v>13.2</v>
          </cell>
          <cell r="J634">
            <v>22</v>
          </cell>
        </row>
        <row r="635">
          <cell r="B635">
            <v>71844</v>
          </cell>
          <cell r="C635">
            <v>1.4710000000000001</v>
          </cell>
          <cell r="D635">
            <v>0.80610000000000004</v>
          </cell>
          <cell r="E635">
            <v>0.14990000000000001</v>
          </cell>
          <cell r="F635">
            <v>0</v>
          </cell>
          <cell r="G635">
            <v>0.51500000000000001</v>
          </cell>
          <cell r="H635">
            <v>6.6</v>
          </cell>
          <cell r="I635">
            <v>13.2</v>
          </cell>
          <cell r="J635">
            <v>22</v>
          </cell>
        </row>
        <row r="636">
          <cell r="B636">
            <v>71998</v>
          </cell>
          <cell r="C636">
            <v>1.2508999999999999</v>
          </cell>
          <cell r="D636">
            <v>1.1145</v>
          </cell>
          <cell r="E636">
            <v>1.83E-2</v>
          </cell>
          <cell r="F636">
            <v>0.11799999999999999</v>
          </cell>
          <cell r="G636">
            <v>0</v>
          </cell>
          <cell r="H636">
            <v>6.6</v>
          </cell>
          <cell r="I636">
            <v>13.2</v>
          </cell>
          <cell r="J636">
            <v>22</v>
          </cell>
        </row>
        <row r="637">
          <cell r="B637">
            <v>72001</v>
          </cell>
          <cell r="C637">
            <v>1.7174</v>
          </cell>
          <cell r="D637">
            <v>1.343</v>
          </cell>
          <cell r="E637">
            <v>8.5000000000000006E-3</v>
          </cell>
          <cell r="F637">
            <v>0.36599999999999999</v>
          </cell>
          <cell r="G637">
            <v>0</v>
          </cell>
          <cell r="H637">
            <v>6.6</v>
          </cell>
          <cell r="I637">
            <v>13.2</v>
          </cell>
          <cell r="J637">
            <v>22</v>
          </cell>
        </row>
        <row r="638">
          <cell r="B638">
            <v>71948</v>
          </cell>
          <cell r="C638">
            <v>4.4393000000000002</v>
          </cell>
          <cell r="D638">
            <v>3.2642000000000002</v>
          </cell>
          <cell r="E638">
            <v>0.17649999999999999</v>
          </cell>
          <cell r="F638">
            <v>0.4844</v>
          </cell>
          <cell r="G638">
            <v>0.51429999999999998</v>
          </cell>
          <cell r="I638">
            <v>13.2</v>
          </cell>
          <cell r="J638">
            <v>22</v>
          </cell>
        </row>
        <row r="639">
          <cell r="B639">
            <v>71668</v>
          </cell>
          <cell r="C639">
            <v>17.541499999999999</v>
          </cell>
          <cell r="D639">
            <v>14.5738</v>
          </cell>
          <cell r="E639">
            <v>0.97219999999999995</v>
          </cell>
          <cell r="F639">
            <v>0.96340000000000003</v>
          </cell>
          <cell r="G639">
            <v>1.0321</v>
          </cell>
          <cell r="J639">
            <v>22</v>
          </cell>
        </row>
        <row r="641">
          <cell r="B641" t="str">
            <v>Evolução FEC Conjunto Osasco</v>
          </cell>
        </row>
        <row r="642">
          <cell r="B642" t="str">
            <v>CONSUM</v>
          </cell>
          <cell r="C642" t="str">
            <v>TOTAL</v>
          </cell>
          <cell r="D642" t="str">
            <v>NPROG</v>
          </cell>
          <cell r="E642" t="str">
            <v>PROG</v>
          </cell>
          <cell r="F642" t="str">
            <v>SUBT INT</v>
          </cell>
          <cell r="G642" t="str">
            <v>SUBT EXT</v>
          </cell>
          <cell r="H642" t="str">
            <v>Padrão Mensal = 2,7</v>
          </cell>
          <cell r="I642" t="str">
            <v>Padrão Trimestral = 5,4</v>
          </cell>
          <cell r="J642" t="str">
            <v>Padrão Anual = 9</v>
          </cell>
        </row>
        <row r="643">
          <cell r="B643">
            <v>215769</v>
          </cell>
          <cell r="C643">
            <v>0.72550000000000003</v>
          </cell>
          <cell r="D643">
            <v>0.58489999999999998</v>
          </cell>
          <cell r="E643">
            <v>9.7999999999999997E-3</v>
          </cell>
          <cell r="F643">
            <v>0.1308</v>
          </cell>
          <cell r="G643">
            <v>0</v>
          </cell>
          <cell r="H643">
            <v>2.7</v>
          </cell>
          <cell r="I643">
            <v>5.4</v>
          </cell>
          <cell r="J643">
            <v>9</v>
          </cell>
        </row>
        <row r="644">
          <cell r="B644">
            <v>215812</v>
          </cell>
          <cell r="C644">
            <v>0.41689999999999999</v>
          </cell>
          <cell r="D644">
            <v>0.4128</v>
          </cell>
          <cell r="E644">
            <v>4.1000000000000003E-3</v>
          </cell>
          <cell r="F644">
            <v>0</v>
          </cell>
          <cell r="G644">
            <v>0</v>
          </cell>
          <cell r="H644">
            <v>2.7</v>
          </cell>
          <cell r="I644">
            <v>5.4</v>
          </cell>
          <cell r="J644">
            <v>9</v>
          </cell>
        </row>
        <row r="645">
          <cell r="B645">
            <v>215795</v>
          </cell>
          <cell r="C645">
            <v>1.2290000000000001</v>
          </cell>
          <cell r="D645">
            <v>0.55479999999999996</v>
          </cell>
          <cell r="E645">
            <v>4.5999999999999999E-3</v>
          </cell>
          <cell r="F645">
            <v>6.6900000000000001E-2</v>
          </cell>
          <cell r="G645">
            <v>0.60270000000000001</v>
          </cell>
          <cell r="H645">
            <v>2.7</v>
          </cell>
          <cell r="I645">
            <v>5.4</v>
          </cell>
          <cell r="J645">
            <v>9</v>
          </cell>
        </row>
        <row r="646">
          <cell r="B646">
            <v>215792</v>
          </cell>
          <cell r="C646">
            <v>2.3714</v>
          </cell>
          <cell r="D646">
            <v>1.5525</v>
          </cell>
          <cell r="E646">
            <v>1.8499999999999999E-2</v>
          </cell>
          <cell r="F646">
            <v>0.19769999999999999</v>
          </cell>
          <cell r="G646">
            <v>0.60270000000000001</v>
          </cell>
          <cell r="H646">
            <v>2.7</v>
          </cell>
          <cell r="I646">
            <v>5.4</v>
          </cell>
          <cell r="J646">
            <v>9</v>
          </cell>
        </row>
        <row r="647">
          <cell r="B647">
            <v>215736</v>
          </cell>
          <cell r="C647">
            <v>0.2278</v>
          </cell>
          <cell r="D647">
            <v>0.20949999999999999</v>
          </cell>
          <cell r="E647">
            <v>1.83E-2</v>
          </cell>
          <cell r="F647">
            <v>1E-4</v>
          </cell>
          <cell r="G647">
            <v>0</v>
          </cell>
          <cell r="H647">
            <v>2.7</v>
          </cell>
          <cell r="I647">
            <v>5.4</v>
          </cell>
          <cell r="J647">
            <v>9</v>
          </cell>
        </row>
        <row r="648">
          <cell r="B648">
            <v>215736</v>
          </cell>
          <cell r="C648">
            <v>0.1711</v>
          </cell>
          <cell r="D648">
            <v>0.16339999999999999</v>
          </cell>
          <cell r="E648">
            <v>7.7000000000000002E-3</v>
          </cell>
          <cell r="F648">
            <v>0</v>
          </cell>
          <cell r="G648">
            <v>0</v>
          </cell>
          <cell r="H648">
            <v>2.7</v>
          </cell>
          <cell r="I648">
            <v>5.4</v>
          </cell>
          <cell r="J648">
            <v>9</v>
          </cell>
        </row>
        <row r="649">
          <cell r="B649">
            <v>215736</v>
          </cell>
          <cell r="C649">
            <v>0.58209999999999995</v>
          </cell>
          <cell r="D649">
            <v>0.3881</v>
          </cell>
          <cell r="E649">
            <v>5.4000000000000003E-3</v>
          </cell>
          <cell r="F649">
            <v>0.18859999999999999</v>
          </cell>
          <cell r="G649">
            <v>0</v>
          </cell>
          <cell r="H649">
            <v>2.7</v>
          </cell>
          <cell r="I649">
            <v>5.4</v>
          </cell>
          <cell r="J649">
            <v>9</v>
          </cell>
        </row>
        <row r="650">
          <cell r="B650">
            <v>215736</v>
          </cell>
          <cell r="C650">
            <v>0.98099999999999998</v>
          </cell>
          <cell r="D650">
            <v>0.76100000000000001</v>
          </cell>
          <cell r="E650">
            <v>3.1399999999999997E-2</v>
          </cell>
          <cell r="F650">
            <v>0.18870000000000001</v>
          </cell>
          <cell r="G650">
            <v>0</v>
          </cell>
          <cell r="H650">
            <v>2.7</v>
          </cell>
          <cell r="I650">
            <v>5.4</v>
          </cell>
          <cell r="J650">
            <v>9</v>
          </cell>
        </row>
        <row r="651">
          <cell r="B651">
            <v>215779</v>
          </cell>
          <cell r="C651">
            <v>0.62360000000000004</v>
          </cell>
          <cell r="D651">
            <v>0.42599999999999999</v>
          </cell>
          <cell r="E651">
            <v>9.1000000000000004E-3</v>
          </cell>
          <cell r="F651">
            <v>0.1885</v>
          </cell>
          <cell r="G651">
            <v>0</v>
          </cell>
          <cell r="H651">
            <v>2.7</v>
          </cell>
          <cell r="I651">
            <v>5.4</v>
          </cell>
          <cell r="J651">
            <v>9</v>
          </cell>
        </row>
        <row r="652">
          <cell r="B652">
            <v>215551</v>
          </cell>
          <cell r="C652">
            <v>0.34129999999999999</v>
          </cell>
          <cell r="D652">
            <v>0.23219999999999999</v>
          </cell>
          <cell r="E652">
            <v>4.2500000000000003E-2</v>
          </cell>
          <cell r="F652">
            <v>6.6600000000000006E-2</v>
          </cell>
          <cell r="G652">
            <v>0</v>
          </cell>
          <cell r="H652">
            <v>2.7</v>
          </cell>
          <cell r="I652">
            <v>5.4</v>
          </cell>
          <cell r="J652">
            <v>9</v>
          </cell>
        </row>
        <row r="653">
          <cell r="B653">
            <v>215497</v>
          </cell>
          <cell r="C653">
            <v>0.69030000000000002</v>
          </cell>
          <cell r="D653">
            <v>0.38069999999999998</v>
          </cell>
          <cell r="E653">
            <v>4.41E-2</v>
          </cell>
          <cell r="F653">
            <v>5.9200000000000003E-2</v>
          </cell>
          <cell r="G653">
            <v>0.2064</v>
          </cell>
          <cell r="H653">
            <v>2.7</v>
          </cell>
          <cell r="I653">
            <v>5.4</v>
          </cell>
          <cell r="J653">
            <v>9</v>
          </cell>
        </row>
        <row r="654">
          <cell r="B654">
            <v>215609</v>
          </cell>
          <cell r="C654">
            <v>1.6552</v>
          </cell>
          <cell r="D654">
            <v>1.0389999999999999</v>
          </cell>
          <cell r="E654">
            <v>9.5699999999999993E-2</v>
          </cell>
          <cell r="F654">
            <v>0.31440000000000001</v>
          </cell>
          <cell r="G654">
            <v>0.20630000000000001</v>
          </cell>
          <cell r="H654">
            <v>2.7</v>
          </cell>
          <cell r="I654">
            <v>5.4</v>
          </cell>
          <cell r="J654">
            <v>9</v>
          </cell>
        </row>
        <row r="655">
          <cell r="B655">
            <v>215536</v>
          </cell>
          <cell r="C655">
            <v>0.50049999999999994</v>
          </cell>
          <cell r="D655">
            <v>0.19550000000000001</v>
          </cell>
          <cell r="E655">
            <v>1.04E-2</v>
          </cell>
          <cell r="F655">
            <v>0</v>
          </cell>
          <cell r="G655">
            <v>0.29459999999999997</v>
          </cell>
          <cell r="H655">
            <v>2.7</v>
          </cell>
          <cell r="I655">
            <v>5.4</v>
          </cell>
          <cell r="J655">
            <v>9</v>
          </cell>
        </row>
        <row r="656">
          <cell r="B656">
            <v>215561</v>
          </cell>
          <cell r="C656">
            <v>0.63849999999999996</v>
          </cell>
          <cell r="D656">
            <v>0.40279999999999999</v>
          </cell>
          <cell r="E656">
            <v>2.8299999999999999E-2</v>
          </cell>
          <cell r="F656">
            <v>8.0000000000000004E-4</v>
          </cell>
          <cell r="G656">
            <v>0.20660000000000001</v>
          </cell>
          <cell r="H656">
            <v>2.7</v>
          </cell>
          <cell r="I656">
            <v>5.4</v>
          </cell>
          <cell r="J656">
            <v>9</v>
          </cell>
        </row>
        <row r="657">
          <cell r="B657">
            <v>215561</v>
          </cell>
          <cell r="C657">
            <v>0.54069999999999996</v>
          </cell>
          <cell r="D657">
            <v>0.51659999999999995</v>
          </cell>
          <cell r="E657">
            <v>2.4E-2</v>
          </cell>
          <cell r="F657">
            <v>0</v>
          </cell>
          <cell r="G657">
            <v>0</v>
          </cell>
          <cell r="H657">
            <v>2.7</v>
          </cell>
          <cell r="I657">
            <v>5.4</v>
          </cell>
          <cell r="J657">
            <v>9</v>
          </cell>
        </row>
        <row r="658">
          <cell r="B658">
            <v>215553</v>
          </cell>
          <cell r="C658">
            <v>1.6797</v>
          </cell>
          <cell r="D658">
            <v>1.1149</v>
          </cell>
          <cell r="E658">
            <v>6.2700000000000006E-2</v>
          </cell>
          <cell r="F658">
            <v>8.0000000000000004E-4</v>
          </cell>
          <cell r="G658">
            <v>0.50119999999999998</v>
          </cell>
          <cell r="I658">
            <v>5.4</v>
          </cell>
          <cell r="J658">
            <v>9</v>
          </cell>
        </row>
        <row r="659">
          <cell r="B659">
            <v>215672</v>
          </cell>
          <cell r="C659">
            <v>6.6875</v>
          </cell>
          <cell r="D659">
            <v>4.4675000000000002</v>
          </cell>
          <cell r="E659">
            <v>0.2082</v>
          </cell>
          <cell r="F659">
            <v>0.70169999999999999</v>
          </cell>
          <cell r="G659">
            <v>1.3102</v>
          </cell>
          <cell r="J659">
            <v>9</v>
          </cell>
        </row>
        <row r="661">
          <cell r="B661" t="str">
            <v>Evolução FEC Conjunto Parelheiros</v>
          </cell>
        </row>
        <row r="662">
          <cell r="B662" t="str">
            <v>CONSUM</v>
          </cell>
          <cell r="C662" t="str">
            <v>TOTAL</v>
          </cell>
          <cell r="D662" t="str">
            <v>NPROG</v>
          </cell>
          <cell r="E662" t="str">
            <v>PROG</v>
          </cell>
          <cell r="F662" t="str">
            <v>SUBT INT</v>
          </cell>
          <cell r="G662" t="str">
            <v>SUBT EXT</v>
          </cell>
          <cell r="H662" t="str">
            <v>Padrão Mensal = 7,2</v>
          </cell>
          <cell r="I662" t="str">
            <v>Padrão Trimestral = 14,4</v>
          </cell>
          <cell r="J662" t="str">
            <v>Padrão Anual = 24</v>
          </cell>
        </row>
        <row r="663">
          <cell r="B663">
            <v>20920</v>
          </cell>
          <cell r="C663">
            <v>1.1989000000000001</v>
          </cell>
          <cell r="D663">
            <v>1.1274999999999999</v>
          </cell>
          <cell r="E663">
            <v>4.3700000000000003E-2</v>
          </cell>
          <cell r="F663">
            <v>2.76E-2</v>
          </cell>
          <cell r="G663">
            <v>0</v>
          </cell>
          <cell r="H663">
            <v>7.2</v>
          </cell>
          <cell r="I663">
            <v>14.4</v>
          </cell>
          <cell r="J663">
            <v>24</v>
          </cell>
        </row>
        <row r="664">
          <cell r="B664">
            <v>20920</v>
          </cell>
          <cell r="C664">
            <v>0.36309999999999998</v>
          </cell>
          <cell r="D664">
            <v>0.30449999999999999</v>
          </cell>
          <cell r="E664">
            <v>5.8999999999999999E-3</v>
          </cell>
          <cell r="F664">
            <v>5.2699999999999997E-2</v>
          </cell>
          <cell r="G664">
            <v>0</v>
          </cell>
          <cell r="H664">
            <v>7.2</v>
          </cell>
          <cell r="I664">
            <v>14.4</v>
          </cell>
          <cell r="J664">
            <v>24</v>
          </cell>
        </row>
        <row r="665">
          <cell r="B665">
            <v>20920</v>
          </cell>
          <cell r="C665">
            <v>2.4264999999999999</v>
          </cell>
          <cell r="D665">
            <v>1.8206</v>
          </cell>
          <cell r="E665">
            <v>0</v>
          </cell>
          <cell r="F665">
            <v>0</v>
          </cell>
          <cell r="G665">
            <v>0.60589999999999999</v>
          </cell>
          <cell r="H665">
            <v>7.2</v>
          </cell>
          <cell r="I665">
            <v>14.4</v>
          </cell>
          <cell r="J665">
            <v>24</v>
          </cell>
        </row>
        <row r="666">
          <cell r="B666">
            <v>20920</v>
          </cell>
          <cell r="C666">
            <v>3.9885000000000002</v>
          </cell>
          <cell r="D666">
            <v>3.2526000000000002</v>
          </cell>
          <cell r="E666">
            <v>4.9599999999999998E-2</v>
          </cell>
          <cell r="F666">
            <v>8.0299999999999996E-2</v>
          </cell>
          <cell r="G666">
            <v>0.60589999999999999</v>
          </cell>
          <cell r="H666">
            <v>7.2</v>
          </cell>
          <cell r="I666">
            <v>14.4</v>
          </cell>
          <cell r="J666">
            <v>24</v>
          </cell>
        </row>
        <row r="667">
          <cell r="B667">
            <v>20920</v>
          </cell>
          <cell r="C667">
            <v>8.5800000000000001E-2</v>
          </cell>
          <cell r="D667">
            <v>8.5199999999999998E-2</v>
          </cell>
          <cell r="E667">
            <v>5.9999999999999995E-4</v>
          </cell>
          <cell r="F667">
            <v>0</v>
          </cell>
          <cell r="G667">
            <v>0</v>
          </cell>
          <cell r="H667">
            <v>7.2</v>
          </cell>
          <cell r="I667">
            <v>14.4</v>
          </cell>
          <cell r="J667">
            <v>24</v>
          </cell>
        </row>
        <row r="668">
          <cell r="B668">
            <v>20920</v>
          </cell>
          <cell r="C668">
            <v>0.69789999999999996</v>
          </cell>
          <cell r="D668">
            <v>0.65339999999999998</v>
          </cell>
          <cell r="E668">
            <v>4.4499999999999998E-2</v>
          </cell>
          <cell r="F668">
            <v>0</v>
          </cell>
          <cell r="G668">
            <v>0</v>
          </cell>
          <cell r="H668">
            <v>7.2</v>
          </cell>
          <cell r="I668">
            <v>14.4</v>
          </cell>
          <cell r="J668">
            <v>24</v>
          </cell>
        </row>
        <row r="669">
          <cell r="B669">
            <v>20920</v>
          </cell>
          <cell r="C669">
            <v>1.5501</v>
          </cell>
          <cell r="D669">
            <v>1.5369999999999999</v>
          </cell>
          <cell r="E669">
            <v>1.2999999999999999E-2</v>
          </cell>
          <cell r="F669">
            <v>0</v>
          </cell>
          <cell r="G669">
            <v>0</v>
          </cell>
          <cell r="H669">
            <v>7.2</v>
          </cell>
          <cell r="I669">
            <v>14.4</v>
          </cell>
          <cell r="J669">
            <v>24</v>
          </cell>
        </row>
        <row r="670">
          <cell r="B670">
            <v>20920</v>
          </cell>
          <cell r="C670">
            <v>2.3338000000000001</v>
          </cell>
          <cell r="D670">
            <v>2.2755999999999998</v>
          </cell>
          <cell r="E670">
            <v>5.8099999999999999E-2</v>
          </cell>
          <cell r="F670">
            <v>0</v>
          </cell>
          <cell r="G670">
            <v>0</v>
          </cell>
          <cell r="H670">
            <v>7.2</v>
          </cell>
          <cell r="I670">
            <v>14.4</v>
          </cell>
          <cell r="J670">
            <v>24</v>
          </cell>
        </row>
        <row r="671">
          <cell r="B671">
            <v>20920</v>
          </cell>
          <cell r="C671">
            <v>0.43809999999999999</v>
          </cell>
          <cell r="D671">
            <v>0.43099999999999999</v>
          </cell>
          <cell r="E671">
            <v>6.6E-3</v>
          </cell>
          <cell r="F671">
            <v>5.0000000000000001E-4</v>
          </cell>
          <cell r="G671">
            <v>0</v>
          </cell>
          <cell r="H671">
            <v>7.2</v>
          </cell>
          <cell r="I671">
            <v>14.4</v>
          </cell>
          <cell r="J671">
            <v>24</v>
          </cell>
        </row>
        <row r="672">
          <cell r="B672">
            <v>20907</v>
          </cell>
          <cell r="C672">
            <v>1.0517000000000001</v>
          </cell>
          <cell r="D672">
            <v>1.0424</v>
          </cell>
          <cell r="E672">
            <v>9.2999999999999992E-3</v>
          </cell>
          <cell r="F672">
            <v>0</v>
          </cell>
          <cell r="G672">
            <v>0</v>
          </cell>
          <cell r="H672">
            <v>7.2</v>
          </cell>
          <cell r="I672">
            <v>14.4</v>
          </cell>
          <cell r="J672">
            <v>24</v>
          </cell>
        </row>
        <row r="673">
          <cell r="B673">
            <v>20906</v>
          </cell>
          <cell r="C673">
            <v>1.6459999999999999</v>
          </cell>
          <cell r="D673">
            <v>1.6417999999999999</v>
          </cell>
          <cell r="E673">
            <v>4.1999999999999997E-3</v>
          </cell>
          <cell r="F673">
            <v>0</v>
          </cell>
          <cell r="G673">
            <v>0</v>
          </cell>
          <cell r="H673">
            <v>7.2</v>
          </cell>
          <cell r="I673">
            <v>14.4</v>
          </cell>
          <cell r="J673">
            <v>24</v>
          </cell>
        </row>
        <row r="674">
          <cell r="B674">
            <v>20911</v>
          </cell>
          <cell r="C674">
            <v>3.1354000000000002</v>
          </cell>
          <cell r="D674">
            <v>3.1147999999999998</v>
          </cell>
          <cell r="E674">
            <v>2.01E-2</v>
          </cell>
          <cell r="F674">
            <v>5.0000000000000001E-4</v>
          </cell>
          <cell r="G674">
            <v>0</v>
          </cell>
          <cell r="H674">
            <v>7.2</v>
          </cell>
          <cell r="I674">
            <v>14.4</v>
          </cell>
          <cell r="J674">
            <v>24</v>
          </cell>
        </row>
        <row r="675">
          <cell r="B675">
            <v>20908</v>
          </cell>
          <cell r="C675">
            <v>1.5811999999999999</v>
          </cell>
          <cell r="D675">
            <v>1.5189999999999999</v>
          </cell>
          <cell r="E675">
            <v>1.7999999999999999E-2</v>
          </cell>
          <cell r="F675">
            <v>4.41E-2</v>
          </cell>
          <cell r="G675">
            <v>0</v>
          </cell>
          <cell r="H675">
            <v>7.2</v>
          </cell>
          <cell r="I675">
            <v>14.4</v>
          </cell>
          <cell r="J675">
            <v>24</v>
          </cell>
        </row>
        <row r="676">
          <cell r="B676">
            <v>20908</v>
          </cell>
          <cell r="C676">
            <v>1.8297000000000001</v>
          </cell>
          <cell r="D676">
            <v>1.7122999999999999</v>
          </cell>
          <cell r="E676">
            <v>3.6799999999999999E-2</v>
          </cell>
          <cell r="F676">
            <v>0</v>
          </cell>
          <cell r="G676">
            <v>8.0500000000000002E-2</v>
          </cell>
          <cell r="H676">
            <v>7.2</v>
          </cell>
          <cell r="I676">
            <v>14.4</v>
          </cell>
          <cell r="J676">
            <v>24</v>
          </cell>
        </row>
        <row r="677">
          <cell r="B677">
            <v>20890</v>
          </cell>
          <cell r="C677">
            <v>2.6875</v>
          </cell>
          <cell r="D677">
            <v>2.5876000000000001</v>
          </cell>
          <cell r="E677">
            <v>9.9900000000000003E-2</v>
          </cell>
          <cell r="F677">
            <v>0</v>
          </cell>
          <cell r="G677">
            <v>0</v>
          </cell>
          <cell r="H677">
            <v>7.2</v>
          </cell>
          <cell r="I677">
            <v>14.4</v>
          </cell>
          <cell r="J677">
            <v>24</v>
          </cell>
        </row>
        <row r="678">
          <cell r="B678">
            <v>20902</v>
          </cell>
          <cell r="C678">
            <v>6.0978000000000003</v>
          </cell>
          <cell r="D678">
            <v>5.8182999999999998</v>
          </cell>
          <cell r="E678">
            <v>0.1547</v>
          </cell>
          <cell r="F678">
            <v>4.41E-2</v>
          </cell>
          <cell r="G678">
            <v>8.0500000000000002E-2</v>
          </cell>
          <cell r="I678">
            <v>14.4</v>
          </cell>
          <cell r="J678">
            <v>24</v>
          </cell>
        </row>
        <row r="679">
          <cell r="B679">
            <v>20913</v>
          </cell>
          <cell r="C679">
            <v>15.5541</v>
          </cell>
          <cell r="D679">
            <v>14.4598</v>
          </cell>
          <cell r="E679">
            <v>0.28239999999999998</v>
          </cell>
          <cell r="F679">
            <v>0.1249</v>
          </cell>
          <cell r="G679">
            <v>0.68659999999999999</v>
          </cell>
          <cell r="J679">
            <v>24</v>
          </cell>
        </row>
        <row r="681">
          <cell r="B681" t="str">
            <v>Evolução FEC Conjunto Parnaíba</v>
          </cell>
        </row>
        <row r="682">
          <cell r="B682" t="str">
            <v>CONSUM</v>
          </cell>
          <cell r="C682" t="str">
            <v>TOTAL</v>
          </cell>
          <cell r="D682" t="str">
            <v>NPROG</v>
          </cell>
          <cell r="E682" t="str">
            <v>PROG</v>
          </cell>
          <cell r="F682" t="str">
            <v>SUBT INT</v>
          </cell>
          <cell r="G682" t="str">
            <v>SUBT EXT</v>
          </cell>
          <cell r="H682" t="str">
            <v>Padrão Mensal = 4,8</v>
          </cell>
          <cell r="I682" t="str">
            <v>Padrão Trimestral = 9,6</v>
          </cell>
          <cell r="J682" t="str">
            <v>Padrão Anual = 16</v>
          </cell>
        </row>
        <row r="683">
          <cell r="B683">
            <v>126149</v>
          </cell>
          <cell r="C683">
            <v>0.91210000000000002</v>
          </cell>
          <cell r="D683">
            <v>0.81940000000000002</v>
          </cell>
          <cell r="E683">
            <v>4.3400000000000001E-2</v>
          </cell>
          <cell r="F683">
            <v>4.9399999999999999E-2</v>
          </cell>
          <cell r="G683">
            <v>0</v>
          </cell>
          <cell r="H683">
            <v>4.8</v>
          </cell>
          <cell r="I683">
            <v>9.6</v>
          </cell>
          <cell r="J683">
            <v>16</v>
          </cell>
        </row>
        <row r="684">
          <cell r="B684">
            <v>126052</v>
          </cell>
          <cell r="C684">
            <v>0.90569999999999995</v>
          </cell>
          <cell r="D684">
            <v>0.61990000000000001</v>
          </cell>
          <cell r="E684">
            <v>8.9099999999999999E-2</v>
          </cell>
          <cell r="F684">
            <v>0.16439999999999999</v>
          </cell>
          <cell r="G684">
            <v>3.2199999999999999E-2</v>
          </cell>
          <cell r="H684">
            <v>4.8</v>
          </cell>
          <cell r="I684">
            <v>9.6</v>
          </cell>
          <cell r="J684">
            <v>16</v>
          </cell>
        </row>
        <row r="685">
          <cell r="B685">
            <v>125983</v>
          </cell>
          <cell r="C685">
            <v>1.653</v>
          </cell>
          <cell r="D685">
            <v>0.62239999999999995</v>
          </cell>
          <cell r="E685">
            <v>3.8800000000000001E-2</v>
          </cell>
          <cell r="F685">
            <v>0.25790000000000002</v>
          </cell>
          <cell r="G685">
            <v>0.73399999999999999</v>
          </cell>
          <cell r="H685">
            <v>4.8</v>
          </cell>
          <cell r="I685">
            <v>9.6</v>
          </cell>
          <cell r="J685">
            <v>16</v>
          </cell>
        </row>
        <row r="686">
          <cell r="B686">
            <v>126061</v>
          </cell>
          <cell r="C686">
            <v>3.4702999999999999</v>
          </cell>
          <cell r="D686">
            <v>2.0617999999999999</v>
          </cell>
          <cell r="E686">
            <v>0.17130000000000001</v>
          </cell>
          <cell r="F686">
            <v>0.47160000000000002</v>
          </cell>
          <cell r="G686">
            <v>0.76570000000000005</v>
          </cell>
          <cell r="H686">
            <v>4.8</v>
          </cell>
          <cell r="I686">
            <v>9.6</v>
          </cell>
          <cell r="J686">
            <v>16</v>
          </cell>
        </row>
        <row r="687">
          <cell r="B687">
            <v>125921</v>
          </cell>
          <cell r="C687">
            <v>0.36609999999999998</v>
          </cell>
          <cell r="D687">
            <v>0.35499999999999998</v>
          </cell>
          <cell r="E687">
            <v>1.11E-2</v>
          </cell>
          <cell r="F687">
            <v>0</v>
          </cell>
          <cell r="G687">
            <v>0</v>
          </cell>
          <cell r="H687">
            <v>4.8</v>
          </cell>
          <cell r="I687">
            <v>9.6</v>
          </cell>
          <cell r="J687">
            <v>16</v>
          </cell>
        </row>
        <row r="688">
          <cell r="B688">
            <v>125920</v>
          </cell>
          <cell r="C688">
            <v>0.73609999999999998</v>
          </cell>
          <cell r="D688">
            <v>0.63800000000000001</v>
          </cell>
          <cell r="E688">
            <v>6.6000000000000003E-2</v>
          </cell>
          <cell r="F688">
            <v>0</v>
          </cell>
          <cell r="G688">
            <v>3.2099999999999997E-2</v>
          </cell>
          <cell r="H688">
            <v>4.8</v>
          </cell>
          <cell r="I688">
            <v>9.6</v>
          </cell>
          <cell r="J688">
            <v>16</v>
          </cell>
        </row>
        <row r="689">
          <cell r="B689">
            <v>125920</v>
          </cell>
          <cell r="C689">
            <v>0.3674</v>
          </cell>
          <cell r="D689">
            <v>0.32200000000000001</v>
          </cell>
          <cell r="E689">
            <v>4.1300000000000003E-2</v>
          </cell>
          <cell r="F689">
            <v>4.1000000000000003E-3</v>
          </cell>
          <cell r="G689">
            <v>0</v>
          </cell>
          <cell r="H689">
            <v>4.8</v>
          </cell>
          <cell r="I689">
            <v>9.6</v>
          </cell>
          <cell r="J689">
            <v>16</v>
          </cell>
        </row>
        <row r="690">
          <cell r="B690">
            <v>125920</v>
          </cell>
          <cell r="C690">
            <v>1.4696</v>
          </cell>
          <cell r="D690">
            <v>1.3149999999999999</v>
          </cell>
          <cell r="E690">
            <v>0.11840000000000001</v>
          </cell>
          <cell r="F690">
            <v>4.1000000000000003E-3</v>
          </cell>
          <cell r="G690">
            <v>3.2099999999999997E-2</v>
          </cell>
          <cell r="H690">
            <v>4.8</v>
          </cell>
          <cell r="I690">
            <v>9.6</v>
          </cell>
          <cell r="J690">
            <v>16</v>
          </cell>
        </row>
        <row r="691">
          <cell r="B691">
            <v>125897</v>
          </cell>
          <cell r="C691">
            <v>0.84940000000000004</v>
          </cell>
          <cell r="D691">
            <v>0.73509999999999998</v>
          </cell>
          <cell r="E691">
            <v>7.9799999999999996E-2</v>
          </cell>
          <cell r="F691">
            <v>2.3999999999999998E-3</v>
          </cell>
          <cell r="G691">
            <v>3.2099999999999997E-2</v>
          </cell>
          <cell r="H691">
            <v>4.8</v>
          </cell>
          <cell r="I691">
            <v>9.6</v>
          </cell>
          <cell r="J691">
            <v>16</v>
          </cell>
        </row>
        <row r="692">
          <cell r="B692">
            <v>125793</v>
          </cell>
          <cell r="C692">
            <v>1.2266999999999999</v>
          </cell>
          <cell r="D692">
            <v>0.67459999999999998</v>
          </cell>
          <cell r="E692">
            <v>9.2700000000000005E-2</v>
          </cell>
          <cell r="F692">
            <v>6.9900000000000004E-2</v>
          </cell>
          <cell r="G692">
            <v>0.38950000000000001</v>
          </cell>
          <cell r="H692">
            <v>4.8</v>
          </cell>
          <cell r="I692">
            <v>9.6</v>
          </cell>
          <cell r="J692">
            <v>16</v>
          </cell>
        </row>
        <row r="693">
          <cell r="B693">
            <v>125798</v>
          </cell>
          <cell r="C693">
            <v>0.67059999999999997</v>
          </cell>
          <cell r="D693">
            <v>0.58230000000000004</v>
          </cell>
          <cell r="E693">
            <v>6.7999999999999996E-3</v>
          </cell>
          <cell r="F693">
            <v>8.1600000000000006E-2</v>
          </cell>
          <cell r="G693">
            <v>0</v>
          </cell>
          <cell r="H693">
            <v>4.8</v>
          </cell>
          <cell r="I693">
            <v>9.6</v>
          </cell>
          <cell r="J693">
            <v>16</v>
          </cell>
        </row>
        <row r="694">
          <cell r="B694">
            <v>125829</v>
          </cell>
          <cell r="C694">
            <v>2.7465999999999999</v>
          </cell>
          <cell r="D694">
            <v>1.9921</v>
          </cell>
          <cell r="E694">
            <v>0.17929999999999999</v>
          </cell>
          <cell r="F694">
            <v>0.15390000000000001</v>
          </cell>
          <cell r="G694">
            <v>0.42149999999999999</v>
          </cell>
          <cell r="H694">
            <v>4.8</v>
          </cell>
          <cell r="I694">
            <v>9.6</v>
          </cell>
          <cell r="J694">
            <v>16</v>
          </cell>
        </row>
        <row r="695">
          <cell r="B695">
            <v>125798</v>
          </cell>
          <cell r="C695">
            <v>0.65229999999999999</v>
          </cell>
          <cell r="D695">
            <v>0.46639999999999998</v>
          </cell>
          <cell r="E695">
            <v>5.4699999999999999E-2</v>
          </cell>
          <cell r="F695">
            <v>0</v>
          </cell>
          <cell r="G695">
            <v>0.13120000000000001</v>
          </cell>
          <cell r="H695">
            <v>4.8</v>
          </cell>
          <cell r="I695">
            <v>9.6</v>
          </cell>
          <cell r="J695">
            <v>16</v>
          </cell>
        </row>
        <row r="696">
          <cell r="B696">
            <v>125798</v>
          </cell>
          <cell r="C696">
            <v>0.96540000000000004</v>
          </cell>
          <cell r="D696">
            <v>0.75229999999999997</v>
          </cell>
          <cell r="E696">
            <v>1.9699999999999999E-2</v>
          </cell>
          <cell r="F696">
            <v>0.19339999999999999</v>
          </cell>
          <cell r="G696">
            <v>0</v>
          </cell>
          <cell r="H696">
            <v>4.8</v>
          </cell>
          <cell r="I696">
            <v>9.6</v>
          </cell>
          <cell r="J696">
            <v>16</v>
          </cell>
        </row>
        <row r="697">
          <cell r="B697">
            <v>125798</v>
          </cell>
          <cell r="C697">
            <v>0.95199999999999996</v>
          </cell>
          <cell r="D697">
            <v>0.82289999999999996</v>
          </cell>
          <cell r="E697">
            <v>0.1087</v>
          </cell>
          <cell r="F697">
            <v>2.0400000000000001E-2</v>
          </cell>
          <cell r="G697">
            <v>0</v>
          </cell>
          <cell r="H697">
            <v>4.8</v>
          </cell>
          <cell r="I697">
            <v>9.6</v>
          </cell>
          <cell r="J697">
            <v>16</v>
          </cell>
        </row>
        <row r="698">
          <cell r="B698">
            <v>125798</v>
          </cell>
          <cell r="C698">
            <v>2.5697000000000001</v>
          </cell>
          <cell r="D698">
            <v>2.0415999999999999</v>
          </cell>
          <cell r="E698">
            <v>0.18310000000000001</v>
          </cell>
          <cell r="F698">
            <v>0.21379999999999999</v>
          </cell>
          <cell r="G698">
            <v>0.13120000000000001</v>
          </cell>
          <cell r="I698">
            <v>9.6</v>
          </cell>
          <cell r="J698">
            <v>16</v>
          </cell>
        </row>
        <row r="699">
          <cell r="B699">
            <v>125902</v>
          </cell>
          <cell r="C699">
            <v>10.257199999999999</v>
          </cell>
          <cell r="D699">
            <v>7.4104999999999999</v>
          </cell>
          <cell r="E699">
            <v>0.65210000000000001</v>
          </cell>
          <cell r="F699">
            <v>0.84370000000000001</v>
          </cell>
          <cell r="G699">
            <v>1.3512</v>
          </cell>
          <cell r="J699">
            <v>16</v>
          </cell>
        </row>
        <row r="701">
          <cell r="B701" t="str">
            <v>Evolução FEC Conjunto Penha</v>
          </cell>
        </row>
        <row r="702">
          <cell r="B702" t="str">
            <v>CONSUM</v>
          </cell>
          <cell r="C702" t="str">
            <v>TOTAL</v>
          </cell>
          <cell r="D702" t="str">
            <v>NPROG</v>
          </cell>
          <cell r="E702" t="str">
            <v>PROG</v>
          </cell>
          <cell r="F702" t="str">
            <v>SUBT INT</v>
          </cell>
          <cell r="G702" t="str">
            <v>SUBT EXT</v>
          </cell>
          <cell r="H702" t="str">
            <v>Padrão Mensal = 2</v>
          </cell>
          <cell r="I702" t="str">
            <v>Padrão Trimestral = 3,6</v>
          </cell>
          <cell r="J702" t="str">
            <v>Padrão Anual = 6</v>
          </cell>
        </row>
        <row r="703">
          <cell r="B703">
            <v>145178</v>
          </cell>
          <cell r="C703">
            <v>0.50270000000000004</v>
          </cell>
          <cell r="D703">
            <v>0.49130000000000001</v>
          </cell>
          <cell r="E703">
            <v>1.14E-2</v>
          </cell>
          <cell r="F703">
            <v>0</v>
          </cell>
          <cell r="G703">
            <v>0</v>
          </cell>
          <cell r="H703">
            <v>2</v>
          </cell>
          <cell r="I703">
            <v>3.6</v>
          </cell>
          <cell r="J703">
            <v>6</v>
          </cell>
        </row>
        <row r="704">
          <cell r="B704">
            <v>145009</v>
          </cell>
          <cell r="C704">
            <v>0.26119999999999999</v>
          </cell>
          <cell r="D704">
            <v>0.1976</v>
          </cell>
          <cell r="E704">
            <v>2.8000000000000001E-2</v>
          </cell>
          <cell r="F704">
            <v>3.5499999999999997E-2</v>
          </cell>
          <cell r="G704">
            <v>0</v>
          </cell>
          <cell r="H704">
            <v>2</v>
          </cell>
          <cell r="I704">
            <v>3.6</v>
          </cell>
          <cell r="J704">
            <v>6</v>
          </cell>
        </row>
        <row r="705">
          <cell r="B705">
            <v>145119</v>
          </cell>
          <cell r="C705">
            <v>0.20300000000000001</v>
          </cell>
          <cell r="D705">
            <v>0.17560000000000001</v>
          </cell>
          <cell r="E705">
            <v>2.75E-2</v>
          </cell>
          <cell r="F705">
            <v>0</v>
          </cell>
          <cell r="G705">
            <v>0</v>
          </cell>
          <cell r="H705">
            <v>2</v>
          </cell>
          <cell r="I705">
            <v>3.6</v>
          </cell>
          <cell r="J705">
            <v>6</v>
          </cell>
        </row>
        <row r="706">
          <cell r="B706">
            <v>145102</v>
          </cell>
          <cell r="C706">
            <v>0.96699999999999997</v>
          </cell>
          <cell r="D706">
            <v>0.86470000000000002</v>
          </cell>
          <cell r="E706">
            <v>6.6900000000000001E-2</v>
          </cell>
          <cell r="F706">
            <v>3.5499999999999997E-2</v>
          </cell>
          <cell r="G706">
            <v>0</v>
          </cell>
          <cell r="H706">
            <v>2</v>
          </cell>
          <cell r="I706">
            <v>3.6</v>
          </cell>
          <cell r="J706">
            <v>6</v>
          </cell>
        </row>
        <row r="707">
          <cell r="B707">
            <v>145079</v>
          </cell>
          <cell r="C707">
            <v>0.1489</v>
          </cell>
          <cell r="D707">
            <v>0.1263</v>
          </cell>
          <cell r="E707">
            <v>1.9199999999999998E-2</v>
          </cell>
          <cell r="F707">
            <v>3.3999999999999998E-3</v>
          </cell>
          <cell r="G707">
            <v>0</v>
          </cell>
          <cell r="H707">
            <v>2</v>
          </cell>
          <cell r="I707">
            <v>3.6</v>
          </cell>
          <cell r="J707">
            <v>6</v>
          </cell>
        </row>
        <row r="708">
          <cell r="B708">
            <v>145079</v>
          </cell>
          <cell r="C708">
            <v>0.25359999999999999</v>
          </cell>
          <cell r="D708">
            <v>0.14510000000000001</v>
          </cell>
          <cell r="E708">
            <v>2.0500000000000001E-2</v>
          </cell>
          <cell r="F708">
            <v>8.7999999999999995E-2</v>
          </cell>
          <cell r="G708">
            <v>0</v>
          </cell>
          <cell r="H708">
            <v>2</v>
          </cell>
          <cell r="I708">
            <v>3.6</v>
          </cell>
          <cell r="J708">
            <v>6</v>
          </cell>
        </row>
        <row r="709">
          <cell r="B709">
            <v>145079</v>
          </cell>
          <cell r="C709">
            <v>0.15620000000000001</v>
          </cell>
          <cell r="D709">
            <v>0.14660000000000001</v>
          </cell>
          <cell r="E709">
            <v>9.5999999999999992E-3</v>
          </cell>
          <cell r="F709">
            <v>0</v>
          </cell>
          <cell r="G709">
            <v>0</v>
          </cell>
          <cell r="H709">
            <v>2</v>
          </cell>
          <cell r="I709">
            <v>3.6</v>
          </cell>
          <cell r="J709">
            <v>6</v>
          </cell>
        </row>
        <row r="710">
          <cell r="B710">
            <v>145079</v>
          </cell>
          <cell r="C710">
            <v>0.55869999999999997</v>
          </cell>
          <cell r="D710">
            <v>0.41799999999999998</v>
          </cell>
          <cell r="E710">
            <v>4.9299999999999997E-2</v>
          </cell>
          <cell r="F710">
            <v>9.1399999999999995E-2</v>
          </cell>
          <cell r="G710">
            <v>0</v>
          </cell>
          <cell r="H710">
            <v>2</v>
          </cell>
          <cell r="I710">
            <v>3.6</v>
          </cell>
          <cell r="J710">
            <v>6</v>
          </cell>
        </row>
        <row r="711">
          <cell r="B711">
            <v>145038</v>
          </cell>
          <cell r="C711">
            <v>0.47549999999999998</v>
          </cell>
          <cell r="D711">
            <v>0.2152</v>
          </cell>
          <cell r="E711">
            <v>1.23E-2</v>
          </cell>
          <cell r="F711">
            <v>0.248</v>
          </cell>
          <cell r="G711">
            <v>0</v>
          </cell>
          <cell r="H711">
            <v>2</v>
          </cell>
          <cell r="I711">
            <v>3.6</v>
          </cell>
          <cell r="J711">
            <v>6</v>
          </cell>
        </row>
        <row r="712">
          <cell r="B712">
            <v>145025</v>
          </cell>
          <cell r="C712">
            <v>0.1065</v>
          </cell>
          <cell r="D712">
            <v>9.35E-2</v>
          </cell>
          <cell r="E712">
            <v>1.2999999999999999E-2</v>
          </cell>
          <cell r="F712">
            <v>0</v>
          </cell>
          <cell r="G712">
            <v>0</v>
          </cell>
          <cell r="H712">
            <v>2</v>
          </cell>
          <cell r="I712">
            <v>3.6</v>
          </cell>
          <cell r="J712">
            <v>6</v>
          </cell>
        </row>
        <row r="713">
          <cell r="B713">
            <v>145013</v>
          </cell>
          <cell r="C713">
            <v>0.3916</v>
          </cell>
          <cell r="D713">
            <v>0.2399</v>
          </cell>
          <cell r="E713">
            <v>6.3E-3</v>
          </cell>
          <cell r="F713">
            <v>0.1454</v>
          </cell>
          <cell r="G713">
            <v>0</v>
          </cell>
          <cell r="H713">
            <v>2</v>
          </cell>
          <cell r="I713">
            <v>3.6</v>
          </cell>
          <cell r="J713">
            <v>6</v>
          </cell>
        </row>
        <row r="714">
          <cell r="B714">
            <v>145025</v>
          </cell>
          <cell r="C714">
            <v>0.97360000000000002</v>
          </cell>
          <cell r="D714">
            <v>0.54859999999999998</v>
          </cell>
          <cell r="E714">
            <v>3.1600000000000003E-2</v>
          </cell>
          <cell r="F714">
            <v>0.39340000000000003</v>
          </cell>
          <cell r="G714">
            <v>0</v>
          </cell>
          <cell r="H714">
            <v>2</v>
          </cell>
          <cell r="I714">
            <v>3.6</v>
          </cell>
          <cell r="J714">
            <v>6</v>
          </cell>
        </row>
        <row r="715">
          <cell r="B715">
            <v>145011</v>
          </cell>
          <cell r="C715">
            <v>0.2752</v>
          </cell>
          <cell r="D715">
            <v>0.26529999999999998</v>
          </cell>
          <cell r="E715">
            <v>9.9000000000000008E-3</v>
          </cell>
          <cell r="F715">
            <v>0</v>
          </cell>
          <cell r="G715">
            <v>0</v>
          </cell>
          <cell r="H715">
            <v>2</v>
          </cell>
          <cell r="I715">
            <v>3.6</v>
          </cell>
          <cell r="J715">
            <v>6</v>
          </cell>
        </row>
        <row r="716">
          <cell r="B716">
            <v>145008</v>
          </cell>
          <cell r="C716">
            <v>0.23089999999999999</v>
          </cell>
          <cell r="D716">
            <v>0.18490000000000001</v>
          </cell>
          <cell r="E716">
            <v>2.1100000000000001E-2</v>
          </cell>
          <cell r="F716">
            <v>0</v>
          </cell>
          <cell r="G716">
            <v>2.4799999999999999E-2</v>
          </cell>
          <cell r="H716">
            <v>2</v>
          </cell>
          <cell r="I716">
            <v>3.6</v>
          </cell>
          <cell r="J716">
            <v>6</v>
          </cell>
        </row>
        <row r="717">
          <cell r="B717">
            <v>145000</v>
          </cell>
          <cell r="C717">
            <v>0.31559999999999999</v>
          </cell>
          <cell r="D717">
            <v>0.28970000000000001</v>
          </cell>
          <cell r="E717">
            <v>2.5999999999999999E-2</v>
          </cell>
          <cell r="F717">
            <v>0</v>
          </cell>
          <cell r="G717">
            <v>0</v>
          </cell>
          <cell r="H717">
            <v>2</v>
          </cell>
          <cell r="I717">
            <v>3.6</v>
          </cell>
          <cell r="J717">
            <v>6</v>
          </cell>
        </row>
        <row r="718">
          <cell r="B718">
            <v>145006</v>
          </cell>
          <cell r="C718">
            <v>0.82169999999999999</v>
          </cell>
          <cell r="D718">
            <v>0.7399</v>
          </cell>
          <cell r="E718">
            <v>5.7000000000000002E-2</v>
          </cell>
          <cell r="F718">
            <v>0</v>
          </cell>
          <cell r="G718">
            <v>2.4799999999999999E-2</v>
          </cell>
          <cell r="I718">
            <v>3.6</v>
          </cell>
          <cell r="J718">
            <v>6</v>
          </cell>
        </row>
        <row r="719">
          <cell r="B719">
            <v>145053</v>
          </cell>
          <cell r="C719">
            <v>3.3210000000000002</v>
          </cell>
          <cell r="D719">
            <v>2.5712000000000002</v>
          </cell>
          <cell r="E719">
            <v>0.20480000000000001</v>
          </cell>
          <cell r="F719">
            <v>0.5202</v>
          </cell>
          <cell r="G719">
            <v>2.4799999999999999E-2</v>
          </cell>
          <cell r="J719">
            <v>6</v>
          </cell>
        </row>
        <row r="721">
          <cell r="B721" t="str">
            <v>Evolução FEC Conjunto Planalto</v>
          </cell>
        </row>
        <row r="722">
          <cell r="B722" t="str">
            <v>CONSUM</v>
          </cell>
          <cell r="C722" t="str">
            <v>TOTAL</v>
          </cell>
          <cell r="D722" t="str">
            <v>NPROG</v>
          </cell>
          <cell r="E722" t="str">
            <v>PROG</v>
          </cell>
          <cell r="F722" t="str">
            <v>SUBT INT</v>
          </cell>
          <cell r="G722" t="str">
            <v>SUBT EXT</v>
          </cell>
          <cell r="H722" t="str">
            <v>Padrão Mensal = 2,4</v>
          </cell>
          <cell r="I722" t="str">
            <v>Padrão Trimestral = 4,8</v>
          </cell>
          <cell r="J722" t="str">
            <v>Padrão Anual = 8</v>
          </cell>
        </row>
        <row r="723">
          <cell r="B723">
            <v>111017</v>
          </cell>
          <cell r="C723">
            <v>0.8226</v>
          </cell>
          <cell r="D723">
            <v>0.73070000000000002</v>
          </cell>
          <cell r="E723">
            <v>4.7600000000000003E-2</v>
          </cell>
          <cell r="F723">
            <v>4.4299999999999999E-2</v>
          </cell>
          <cell r="G723">
            <v>0</v>
          </cell>
          <cell r="H723">
            <v>2.4</v>
          </cell>
          <cell r="I723">
            <v>4.8</v>
          </cell>
          <cell r="J723">
            <v>8</v>
          </cell>
        </row>
        <row r="724">
          <cell r="B724">
            <v>111017</v>
          </cell>
          <cell r="C724">
            <v>0.43969999999999998</v>
          </cell>
          <cell r="D724">
            <v>0.42470000000000002</v>
          </cell>
          <cell r="E724">
            <v>1.49E-2</v>
          </cell>
          <cell r="F724">
            <v>0</v>
          </cell>
          <cell r="G724">
            <v>0</v>
          </cell>
          <cell r="H724">
            <v>2.4</v>
          </cell>
          <cell r="I724">
            <v>4.8</v>
          </cell>
          <cell r="J724">
            <v>8</v>
          </cell>
        </row>
        <row r="725">
          <cell r="B725">
            <v>111017</v>
          </cell>
          <cell r="C725">
            <v>0.55130000000000001</v>
          </cell>
          <cell r="D725">
            <v>0.53759999999999997</v>
          </cell>
          <cell r="E725">
            <v>1.37E-2</v>
          </cell>
          <cell r="F725">
            <v>0</v>
          </cell>
          <cell r="G725">
            <v>0</v>
          </cell>
          <cell r="H725">
            <v>2.4</v>
          </cell>
          <cell r="I725">
            <v>4.8</v>
          </cell>
          <cell r="J725">
            <v>8</v>
          </cell>
        </row>
        <row r="726">
          <cell r="B726">
            <v>111017</v>
          </cell>
          <cell r="C726">
            <v>1.8136000000000001</v>
          </cell>
          <cell r="D726">
            <v>1.6930000000000001</v>
          </cell>
          <cell r="E726">
            <v>7.6200000000000004E-2</v>
          </cell>
          <cell r="F726">
            <v>4.4299999999999999E-2</v>
          </cell>
          <cell r="G726">
            <v>0</v>
          </cell>
          <cell r="H726">
            <v>2.4</v>
          </cell>
          <cell r="I726">
            <v>4.8</v>
          </cell>
          <cell r="J726">
            <v>8</v>
          </cell>
        </row>
        <row r="727">
          <cell r="B727">
            <v>111017</v>
          </cell>
          <cell r="C727">
            <v>0.10929999999999999</v>
          </cell>
          <cell r="D727">
            <v>0.1019</v>
          </cell>
          <cell r="E727">
            <v>7.4000000000000003E-3</v>
          </cell>
          <cell r="F727">
            <v>0</v>
          </cell>
          <cell r="G727">
            <v>0</v>
          </cell>
          <cell r="H727">
            <v>2.4</v>
          </cell>
          <cell r="I727">
            <v>4.8</v>
          </cell>
          <cell r="J727">
            <v>8</v>
          </cell>
        </row>
        <row r="728">
          <cell r="B728">
            <v>111017</v>
          </cell>
          <cell r="C728">
            <v>0.5292</v>
          </cell>
          <cell r="D728">
            <v>0.46479999999999999</v>
          </cell>
          <cell r="E728">
            <v>6.1899999999999997E-2</v>
          </cell>
          <cell r="F728">
            <v>2.5000000000000001E-3</v>
          </cell>
          <cell r="G728">
            <v>0</v>
          </cell>
          <cell r="H728">
            <v>2.4</v>
          </cell>
          <cell r="I728">
            <v>4.8</v>
          </cell>
          <cell r="J728">
            <v>8</v>
          </cell>
        </row>
        <row r="729">
          <cell r="B729">
            <v>111017</v>
          </cell>
          <cell r="C729">
            <v>0.58620000000000005</v>
          </cell>
          <cell r="D729">
            <v>0.58230000000000004</v>
          </cell>
          <cell r="E729">
            <v>3.8999999999999998E-3</v>
          </cell>
          <cell r="F729">
            <v>0</v>
          </cell>
          <cell r="G729">
            <v>0</v>
          </cell>
          <cell r="H729">
            <v>2.4</v>
          </cell>
          <cell r="I729">
            <v>4.8</v>
          </cell>
          <cell r="J729">
            <v>8</v>
          </cell>
        </row>
        <row r="730">
          <cell r="B730">
            <v>111017</v>
          </cell>
          <cell r="C730">
            <v>1.2246999999999999</v>
          </cell>
          <cell r="D730">
            <v>1.149</v>
          </cell>
          <cell r="E730">
            <v>7.3200000000000001E-2</v>
          </cell>
          <cell r="F730">
            <v>2.5000000000000001E-3</v>
          </cell>
          <cell r="G730">
            <v>0</v>
          </cell>
          <cell r="H730">
            <v>2.4</v>
          </cell>
          <cell r="I730">
            <v>4.8</v>
          </cell>
          <cell r="J730">
            <v>8</v>
          </cell>
        </row>
        <row r="731">
          <cell r="B731">
            <v>111017</v>
          </cell>
          <cell r="C731">
            <v>0.34860000000000002</v>
          </cell>
          <cell r="D731">
            <v>0.3422</v>
          </cell>
          <cell r="E731">
            <v>6.4000000000000003E-3</v>
          </cell>
          <cell r="F731">
            <v>0</v>
          </cell>
          <cell r="G731">
            <v>0</v>
          </cell>
          <cell r="H731">
            <v>2.4</v>
          </cell>
          <cell r="I731">
            <v>4.8</v>
          </cell>
          <cell r="J731">
            <v>8</v>
          </cell>
        </row>
        <row r="732">
          <cell r="B732">
            <v>111017</v>
          </cell>
          <cell r="C732">
            <v>0.51390000000000002</v>
          </cell>
          <cell r="D732">
            <v>0.47060000000000002</v>
          </cell>
          <cell r="E732">
            <v>4.3299999999999998E-2</v>
          </cell>
          <cell r="F732">
            <v>0</v>
          </cell>
          <cell r="G732">
            <v>0</v>
          </cell>
          <cell r="H732">
            <v>2.4</v>
          </cell>
          <cell r="I732">
            <v>4.8</v>
          </cell>
          <cell r="J732">
            <v>8</v>
          </cell>
        </row>
        <row r="733">
          <cell r="B733">
            <v>111017</v>
          </cell>
          <cell r="C733">
            <v>0.44230000000000003</v>
          </cell>
          <cell r="D733">
            <v>0.22620000000000001</v>
          </cell>
          <cell r="E733">
            <v>3.73E-2</v>
          </cell>
          <cell r="F733">
            <v>0</v>
          </cell>
          <cell r="G733">
            <v>0.17879999999999999</v>
          </cell>
          <cell r="H733">
            <v>2.4</v>
          </cell>
          <cell r="I733">
            <v>4.8</v>
          </cell>
          <cell r="J733">
            <v>8</v>
          </cell>
        </row>
        <row r="734">
          <cell r="B734">
            <v>111017</v>
          </cell>
          <cell r="C734">
            <v>1.3048</v>
          </cell>
          <cell r="D734">
            <v>1.0389999999999999</v>
          </cell>
          <cell r="E734">
            <v>8.6999999999999994E-2</v>
          </cell>
          <cell r="F734">
            <v>0</v>
          </cell>
          <cell r="G734">
            <v>0.17879999999999999</v>
          </cell>
          <cell r="H734">
            <v>2.4</v>
          </cell>
          <cell r="I734">
            <v>4.8</v>
          </cell>
          <cell r="J734">
            <v>8</v>
          </cell>
        </row>
        <row r="735">
          <cell r="B735">
            <v>111017</v>
          </cell>
          <cell r="C735">
            <v>0.89829999999999999</v>
          </cell>
          <cell r="D735">
            <v>0.87270000000000003</v>
          </cell>
          <cell r="E735">
            <v>2.5499999999999998E-2</v>
          </cell>
          <cell r="F735">
            <v>0</v>
          </cell>
          <cell r="G735">
            <v>0</v>
          </cell>
          <cell r="H735">
            <v>2.4</v>
          </cell>
          <cell r="I735">
            <v>4.8</v>
          </cell>
          <cell r="J735">
            <v>8</v>
          </cell>
        </row>
        <row r="736">
          <cell r="B736">
            <v>111017</v>
          </cell>
          <cell r="C736">
            <v>1.0628</v>
          </cell>
          <cell r="D736">
            <v>0.92479999999999996</v>
          </cell>
          <cell r="E736">
            <v>9.3700000000000006E-2</v>
          </cell>
          <cell r="F736">
            <v>0</v>
          </cell>
          <cell r="G736">
            <v>4.4299999999999999E-2</v>
          </cell>
          <cell r="H736">
            <v>2.4</v>
          </cell>
          <cell r="I736">
            <v>4.8</v>
          </cell>
          <cell r="J736">
            <v>8</v>
          </cell>
        </row>
        <row r="737">
          <cell r="B737">
            <v>111017</v>
          </cell>
          <cell r="C737">
            <v>0.52569999999999995</v>
          </cell>
          <cell r="D737">
            <v>0.48559999999999998</v>
          </cell>
          <cell r="E737">
            <v>4.0099999999999997E-2</v>
          </cell>
          <cell r="F737">
            <v>0</v>
          </cell>
          <cell r="G737">
            <v>0</v>
          </cell>
          <cell r="H737">
            <v>2.4</v>
          </cell>
          <cell r="I737">
            <v>4.8</v>
          </cell>
          <cell r="J737">
            <v>8</v>
          </cell>
        </row>
        <row r="738">
          <cell r="B738">
            <v>111017</v>
          </cell>
          <cell r="C738">
            <v>2.4868000000000001</v>
          </cell>
          <cell r="D738">
            <v>2.2831000000000001</v>
          </cell>
          <cell r="E738">
            <v>0.1593</v>
          </cell>
          <cell r="F738">
            <v>0</v>
          </cell>
          <cell r="G738">
            <v>4.4299999999999999E-2</v>
          </cell>
          <cell r="I738">
            <v>4.8</v>
          </cell>
          <cell r="J738">
            <v>8</v>
          </cell>
        </row>
        <row r="739">
          <cell r="B739">
            <v>111017</v>
          </cell>
          <cell r="C739">
            <v>6.8299000000000003</v>
          </cell>
          <cell r="D739">
            <v>6.1641000000000004</v>
          </cell>
          <cell r="E739">
            <v>0.3957</v>
          </cell>
          <cell r="F739">
            <v>4.6800000000000001E-2</v>
          </cell>
          <cell r="G739">
            <v>0.22309999999999999</v>
          </cell>
          <cell r="J739">
            <v>8</v>
          </cell>
        </row>
        <row r="741">
          <cell r="B741" t="str">
            <v>Evolução FEC Conjunto Raposo Tavares</v>
          </cell>
        </row>
        <row r="742">
          <cell r="B742" t="str">
            <v>CONSUM</v>
          </cell>
          <cell r="C742" t="str">
            <v>TOTAL</v>
          </cell>
          <cell r="D742" t="str">
            <v>NPROG</v>
          </cell>
          <cell r="E742" t="str">
            <v>PROG</v>
          </cell>
          <cell r="F742" t="str">
            <v>SUBT INT</v>
          </cell>
          <cell r="G742" t="str">
            <v>SUBT EXT</v>
          </cell>
          <cell r="H742" t="str">
            <v>Padrão Mensal = 3,6</v>
          </cell>
          <cell r="I742" t="str">
            <v>Padrão Trimestral = 7,2</v>
          </cell>
          <cell r="J742" t="str">
            <v>Padrão Anual = 12</v>
          </cell>
        </row>
        <row r="743">
          <cell r="B743">
            <v>28775</v>
          </cell>
          <cell r="C743">
            <v>0.76070000000000004</v>
          </cell>
          <cell r="D743">
            <v>0.75790000000000002</v>
          </cell>
          <cell r="E743">
            <v>2.8E-3</v>
          </cell>
          <cell r="F743">
            <v>0</v>
          </cell>
          <cell r="G743">
            <v>0</v>
          </cell>
          <cell r="H743">
            <v>3.6</v>
          </cell>
          <cell r="I743">
            <v>7.2</v>
          </cell>
          <cell r="J743">
            <v>12</v>
          </cell>
        </row>
        <row r="744">
          <cell r="B744">
            <v>28775</v>
          </cell>
          <cell r="C744">
            <v>0.443</v>
          </cell>
          <cell r="D744">
            <v>0.443</v>
          </cell>
          <cell r="E744">
            <v>0</v>
          </cell>
          <cell r="F744">
            <v>0</v>
          </cell>
          <cell r="G744">
            <v>0</v>
          </cell>
          <cell r="H744">
            <v>3.6</v>
          </cell>
          <cell r="I744">
            <v>7.2</v>
          </cell>
          <cell r="J744">
            <v>12</v>
          </cell>
        </row>
        <row r="745">
          <cell r="B745">
            <v>28775</v>
          </cell>
          <cell r="C745">
            <v>0.50390000000000001</v>
          </cell>
          <cell r="D745">
            <v>0.50390000000000001</v>
          </cell>
          <cell r="E745">
            <v>0</v>
          </cell>
          <cell r="F745">
            <v>0</v>
          </cell>
          <cell r="G745">
            <v>0</v>
          </cell>
          <cell r="H745">
            <v>3.6</v>
          </cell>
          <cell r="I745">
            <v>7.2</v>
          </cell>
          <cell r="J745">
            <v>12</v>
          </cell>
        </row>
        <row r="746">
          <cell r="B746">
            <v>28775</v>
          </cell>
          <cell r="C746">
            <v>1.7076</v>
          </cell>
          <cell r="D746">
            <v>1.7048000000000001</v>
          </cell>
          <cell r="E746">
            <v>2.8E-3</v>
          </cell>
          <cell r="F746">
            <v>0</v>
          </cell>
          <cell r="G746">
            <v>0</v>
          </cell>
          <cell r="H746">
            <v>3.6</v>
          </cell>
          <cell r="I746">
            <v>7.2</v>
          </cell>
          <cell r="J746">
            <v>12</v>
          </cell>
        </row>
        <row r="747">
          <cell r="B747">
            <v>28775</v>
          </cell>
          <cell r="C747">
            <v>9.5200000000000007E-2</v>
          </cell>
          <cell r="D747">
            <v>9.0700000000000003E-2</v>
          </cell>
          <cell r="E747">
            <v>4.4999999999999997E-3</v>
          </cell>
          <cell r="F747">
            <v>0</v>
          </cell>
          <cell r="G747">
            <v>0</v>
          </cell>
          <cell r="H747">
            <v>3.6</v>
          </cell>
          <cell r="I747">
            <v>7.2</v>
          </cell>
          <cell r="J747">
            <v>12</v>
          </cell>
        </row>
        <row r="748">
          <cell r="B748">
            <v>28775</v>
          </cell>
          <cell r="C748">
            <v>0.3392</v>
          </cell>
          <cell r="D748">
            <v>0.33660000000000001</v>
          </cell>
          <cell r="E748">
            <v>2.5999999999999999E-3</v>
          </cell>
          <cell r="F748">
            <v>0</v>
          </cell>
          <cell r="G748">
            <v>0</v>
          </cell>
          <cell r="H748">
            <v>3.6</v>
          </cell>
          <cell r="I748">
            <v>7.2</v>
          </cell>
          <cell r="J748">
            <v>12</v>
          </cell>
        </row>
        <row r="749">
          <cell r="B749">
            <v>28775</v>
          </cell>
          <cell r="C749">
            <v>0.34599999999999997</v>
          </cell>
          <cell r="D749">
            <v>0.34150000000000003</v>
          </cell>
          <cell r="E749">
            <v>4.5999999999999999E-3</v>
          </cell>
          <cell r="F749">
            <v>0</v>
          </cell>
          <cell r="G749">
            <v>0</v>
          </cell>
          <cell r="H749">
            <v>3.6</v>
          </cell>
          <cell r="I749">
            <v>7.2</v>
          </cell>
          <cell r="J749">
            <v>12</v>
          </cell>
        </row>
        <row r="750">
          <cell r="B750">
            <v>28775</v>
          </cell>
          <cell r="C750">
            <v>0.78039999999999998</v>
          </cell>
          <cell r="D750">
            <v>0.76880000000000004</v>
          </cell>
          <cell r="E750">
            <v>1.17E-2</v>
          </cell>
          <cell r="F750">
            <v>0</v>
          </cell>
          <cell r="G750">
            <v>0</v>
          </cell>
          <cell r="H750">
            <v>3.6</v>
          </cell>
          <cell r="I750">
            <v>7.2</v>
          </cell>
          <cell r="J750">
            <v>12</v>
          </cell>
        </row>
        <row r="751">
          <cell r="B751">
            <v>28775</v>
          </cell>
          <cell r="C751">
            <v>8.5500000000000007E-2</v>
          </cell>
          <cell r="D751">
            <v>7.6300000000000007E-2</v>
          </cell>
          <cell r="E751">
            <v>9.1000000000000004E-3</v>
          </cell>
          <cell r="F751">
            <v>0</v>
          </cell>
          <cell r="G751">
            <v>0</v>
          </cell>
          <cell r="H751">
            <v>3.6</v>
          </cell>
          <cell r="I751">
            <v>7.2</v>
          </cell>
          <cell r="J751">
            <v>12</v>
          </cell>
        </row>
        <row r="752">
          <cell r="B752">
            <v>28775</v>
          </cell>
          <cell r="C752">
            <v>0.35949999999999999</v>
          </cell>
          <cell r="D752">
            <v>0.35730000000000001</v>
          </cell>
          <cell r="E752">
            <v>2.2000000000000001E-3</v>
          </cell>
          <cell r="F752">
            <v>0</v>
          </cell>
          <cell r="G752">
            <v>0</v>
          </cell>
          <cell r="H752">
            <v>3.6</v>
          </cell>
          <cell r="I752">
            <v>7.2</v>
          </cell>
          <cell r="J752">
            <v>12</v>
          </cell>
        </row>
        <row r="753">
          <cell r="B753">
            <v>28775</v>
          </cell>
          <cell r="C753">
            <v>0.73250000000000004</v>
          </cell>
          <cell r="D753">
            <v>0.72789999999999999</v>
          </cell>
          <cell r="E753">
            <v>4.5999999999999999E-3</v>
          </cell>
          <cell r="F753">
            <v>0</v>
          </cell>
          <cell r="G753">
            <v>0</v>
          </cell>
          <cell r="H753">
            <v>3.6</v>
          </cell>
          <cell r="I753">
            <v>7.2</v>
          </cell>
          <cell r="J753">
            <v>12</v>
          </cell>
        </row>
        <row r="754">
          <cell r="B754">
            <v>28775</v>
          </cell>
          <cell r="C754">
            <v>1.1775</v>
          </cell>
          <cell r="D754">
            <v>1.1615</v>
          </cell>
          <cell r="E754">
            <v>1.5900000000000001E-2</v>
          </cell>
          <cell r="F754">
            <v>0</v>
          </cell>
          <cell r="G754">
            <v>0</v>
          </cell>
          <cell r="H754">
            <v>3.6</v>
          </cell>
          <cell r="I754">
            <v>7.2</v>
          </cell>
          <cell r="J754">
            <v>12</v>
          </cell>
        </row>
        <row r="755">
          <cell r="B755">
            <v>28775</v>
          </cell>
          <cell r="C755">
            <v>6.2399999999999997E-2</v>
          </cell>
          <cell r="D755">
            <v>6.0400000000000002E-2</v>
          </cell>
          <cell r="E755">
            <v>2.0999999999999999E-3</v>
          </cell>
          <cell r="F755">
            <v>0</v>
          </cell>
          <cell r="G755">
            <v>0</v>
          </cell>
          <cell r="H755">
            <v>3.6</v>
          </cell>
          <cell r="I755">
            <v>7.2</v>
          </cell>
          <cell r="J755">
            <v>12</v>
          </cell>
        </row>
        <row r="756">
          <cell r="B756">
            <v>28775</v>
          </cell>
          <cell r="C756">
            <v>1.2979000000000001</v>
          </cell>
          <cell r="D756">
            <v>1.2979000000000001</v>
          </cell>
          <cell r="E756">
            <v>0</v>
          </cell>
          <cell r="F756">
            <v>0</v>
          </cell>
          <cell r="G756">
            <v>0</v>
          </cell>
          <cell r="H756">
            <v>3.6</v>
          </cell>
          <cell r="I756">
            <v>7.2</v>
          </cell>
          <cell r="J756">
            <v>12</v>
          </cell>
        </row>
        <row r="757">
          <cell r="B757">
            <v>28775</v>
          </cell>
          <cell r="C757">
            <v>0.87560000000000004</v>
          </cell>
          <cell r="D757">
            <v>0.86819999999999997</v>
          </cell>
          <cell r="E757">
            <v>7.4000000000000003E-3</v>
          </cell>
          <cell r="F757">
            <v>0</v>
          </cell>
          <cell r="G757">
            <v>0</v>
          </cell>
          <cell r="H757">
            <v>3.6</v>
          </cell>
          <cell r="I757">
            <v>7.2</v>
          </cell>
          <cell r="J757">
            <v>12</v>
          </cell>
        </row>
        <row r="758">
          <cell r="B758">
            <v>28775</v>
          </cell>
          <cell r="C758">
            <v>2.2359</v>
          </cell>
          <cell r="D758">
            <v>2.2265000000000001</v>
          </cell>
          <cell r="E758">
            <v>9.4999999999999998E-3</v>
          </cell>
          <cell r="F758">
            <v>0</v>
          </cell>
          <cell r="G758">
            <v>0</v>
          </cell>
          <cell r="I758">
            <v>7.2</v>
          </cell>
          <cell r="J758">
            <v>12</v>
          </cell>
        </row>
        <row r="759">
          <cell r="B759">
            <v>28775</v>
          </cell>
          <cell r="C759">
            <v>5.9013999999999998</v>
          </cell>
          <cell r="D759">
            <v>5.8616000000000001</v>
          </cell>
          <cell r="E759">
            <v>3.9899999999999998E-2</v>
          </cell>
          <cell r="F759">
            <v>0</v>
          </cell>
          <cell r="G759">
            <v>0</v>
          </cell>
          <cell r="J759">
            <v>12</v>
          </cell>
        </row>
        <row r="761">
          <cell r="B761" t="str">
            <v>Evolução FEC Conjunto Rib. Pires - Rio G. da Serra</v>
          </cell>
        </row>
        <row r="762">
          <cell r="B762" t="str">
            <v>CONSUM</v>
          </cell>
          <cell r="C762" t="str">
            <v>TOTAL</v>
          </cell>
          <cell r="D762" t="str">
            <v>NPROG</v>
          </cell>
          <cell r="E762" t="str">
            <v>PROG</v>
          </cell>
          <cell r="F762" t="str">
            <v>SUBT INT</v>
          </cell>
          <cell r="G762" t="str">
            <v>SUBT EXT</v>
          </cell>
          <cell r="H762" t="str">
            <v>Padrão Mensal = 2,4</v>
          </cell>
          <cell r="I762" t="str">
            <v>Padrão Trimestral = 4,8</v>
          </cell>
          <cell r="J762" t="str">
            <v>Padrão Anual = 8</v>
          </cell>
        </row>
        <row r="763">
          <cell r="B763">
            <v>42626</v>
          </cell>
          <cell r="C763">
            <v>0.627</v>
          </cell>
          <cell r="D763">
            <v>0.56940000000000002</v>
          </cell>
          <cell r="E763">
            <v>5.7599999999999998E-2</v>
          </cell>
          <cell r="F763">
            <v>0</v>
          </cell>
          <cell r="G763">
            <v>0</v>
          </cell>
          <cell r="H763">
            <v>2.4</v>
          </cell>
          <cell r="I763">
            <v>4.8</v>
          </cell>
          <cell r="J763">
            <v>8</v>
          </cell>
        </row>
        <row r="764">
          <cell r="B764">
            <v>42621</v>
          </cell>
          <cell r="C764">
            <v>0.28310000000000002</v>
          </cell>
          <cell r="D764">
            <v>0.28310000000000002</v>
          </cell>
          <cell r="E764">
            <v>0</v>
          </cell>
          <cell r="F764">
            <v>0</v>
          </cell>
          <cell r="G764">
            <v>0</v>
          </cell>
          <cell r="H764">
            <v>2.4</v>
          </cell>
          <cell r="I764">
            <v>4.8</v>
          </cell>
          <cell r="J764">
            <v>8</v>
          </cell>
        </row>
        <row r="765">
          <cell r="B765">
            <v>42621</v>
          </cell>
          <cell r="C765">
            <v>0.52280000000000004</v>
          </cell>
          <cell r="D765">
            <v>0.41089999999999999</v>
          </cell>
          <cell r="E765">
            <v>0.1119</v>
          </cell>
          <cell r="F765">
            <v>0</v>
          </cell>
          <cell r="G765">
            <v>0</v>
          </cell>
          <cell r="H765">
            <v>2.4</v>
          </cell>
          <cell r="I765">
            <v>4.8</v>
          </cell>
          <cell r="J765">
            <v>8</v>
          </cell>
        </row>
        <row r="766">
          <cell r="B766">
            <v>42623</v>
          </cell>
          <cell r="C766">
            <v>1.4329000000000001</v>
          </cell>
          <cell r="D766">
            <v>1.2634000000000001</v>
          </cell>
          <cell r="E766">
            <v>0.16950000000000001</v>
          </cell>
          <cell r="F766">
            <v>0</v>
          </cell>
          <cell r="G766">
            <v>0</v>
          </cell>
          <cell r="H766">
            <v>2.4</v>
          </cell>
          <cell r="I766">
            <v>4.8</v>
          </cell>
          <cell r="J766">
            <v>8</v>
          </cell>
        </row>
        <row r="767">
          <cell r="B767">
            <v>42610</v>
          </cell>
          <cell r="C767">
            <v>0.2021</v>
          </cell>
          <cell r="D767">
            <v>0.19289999999999999</v>
          </cell>
          <cell r="E767">
            <v>9.1999999999999998E-3</v>
          </cell>
          <cell r="F767">
            <v>0</v>
          </cell>
          <cell r="G767">
            <v>0</v>
          </cell>
          <cell r="H767">
            <v>2.4</v>
          </cell>
          <cell r="I767">
            <v>4.8</v>
          </cell>
          <cell r="J767">
            <v>8</v>
          </cell>
        </row>
        <row r="768">
          <cell r="B768">
            <v>42610</v>
          </cell>
          <cell r="C768">
            <v>0.2944</v>
          </cell>
          <cell r="D768">
            <v>0.23330000000000001</v>
          </cell>
          <cell r="E768">
            <v>6.0699999999999997E-2</v>
          </cell>
          <cell r="F768">
            <v>4.0000000000000002E-4</v>
          </cell>
          <cell r="G768">
            <v>0</v>
          </cell>
          <cell r="H768">
            <v>2.4</v>
          </cell>
          <cell r="I768">
            <v>4.8</v>
          </cell>
          <cell r="J768">
            <v>8</v>
          </cell>
        </row>
        <row r="769">
          <cell r="B769">
            <v>42610</v>
          </cell>
          <cell r="C769">
            <v>0.56899999999999995</v>
          </cell>
          <cell r="D769">
            <v>0.50670000000000004</v>
          </cell>
          <cell r="E769">
            <v>6.2399999999999997E-2</v>
          </cell>
          <cell r="F769">
            <v>0</v>
          </cell>
          <cell r="G769">
            <v>0</v>
          </cell>
          <cell r="H769">
            <v>2.4</v>
          </cell>
          <cell r="I769">
            <v>4.8</v>
          </cell>
          <cell r="J769">
            <v>8</v>
          </cell>
        </row>
        <row r="770">
          <cell r="B770">
            <v>42610</v>
          </cell>
          <cell r="C770">
            <v>1.0654999999999999</v>
          </cell>
          <cell r="D770">
            <v>0.93289999999999995</v>
          </cell>
          <cell r="E770">
            <v>0.1323</v>
          </cell>
          <cell r="F770">
            <v>4.0000000000000002E-4</v>
          </cell>
          <cell r="G770">
            <v>0</v>
          </cell>
          <cell r="H770">
            <v>2.4</v>
          </cell>
          <cell r="I770">
            <v>4.8</v>
          </cell>
          <cell r="J770">
            <v>8</v>
          </cell>
        </row>
        <row r="771">
          <cell r="B771">
            <v>42610</v>
          </cell>
          <cell r="C771">
            <v>0.1744</v>
          </cell>
          <cell r="D771">
            <v>0.17230000000000001</v>
          </cell>
          <cell r="E771">
            <v>2E-3</v>
          </cell>
          <cell r="F771">
            <v>0</v>
          </cell>
          <cell r="G771">
            <v>0</v>
          </cell>
          <cell r="H771">
            <v>2.4</v>
          </cell>
          <cell r="I771">
            <v>4.8</v>
          </cell>
          <cell r="J771">
            <v>8</v>
          </cell>
        </row>
        <row r="772">
          <cell r="B772">
            <v>42582</v>
          </cell>
          <cell r="C772">
            <v>0.1096</v>
          </cell>
          <cell r="D772">
            <v>0.104</v>
          </cell>
          <cell r="E772">
            <v>5.5999999999999999E-3</v>
          </cell>
          <cell r="F772">
            <v>0</v>
          </cell>
          <cell r="G772">
            <v>0</v>
          </cell>
          <cell r="H772">
            <v>2.4</v>
          </cell>
          <cell r="I772">
            <v>4.8</v>
          </cell>
          <cell r="J772">
            <v>8</v>
          </cell>
        </row>
        <row r="773">
          <cell r="B773">
            <v>42581</v>
          </cell>
          <cell r="C773">
            <v>0.56159999999999999</v>
          </cell>
          <cell r="D773">
            <v>0.55720000000000003</v>
          </cell>
          <cell r="E773">
            <v>4.0000000000000001E-3</v>
          </cell>
          <cell r="F773">
            <v>0</v>
          </cell>
          <cell r="G773">
            <v>4.0000000000000002E-4</v>
          </cell>
          <cell r="H773">
            <v>2.4</v>
          </cell>
          <cell r="I773">
            <v>4.8</v>
          </cell>
          <cell r="J773">
            <v>8</v>
          </cell>
        </row>
        <row r="774">
          <cell r="B774">
            <v>42591</v>
          </cell>
          <cell r="C774">
            <v>0.84550000000000003</v>
          </cell>
          <cell r="D774">
            <v>0.83340000000000003</v>
          </cell>
          <cell r="E774">
            <v>1.1599999999999999E-2</v>
          </cell>
          <cell r="F774">
            <v>0</v>
          </cell>
          <cell r="G774">
            <v>4.0000000000000002E-4</v>
          </cell>
          <cell r="H774">
            <v>2.4</v>
          </cell>
          <cell r="I774">
            <v>4.8</v>
          </cell>
          <cell r="J774">
            <v>8</v>
          </cell>
        </row>
        <row r="775">
          <cell r="B775">
            <v>42581</v>
          </cell>
          <cell r="C775">
            <v>0.45150000000000001</v>
          </cell>
          <cell r="D775">
            <v>0.43469999999999998</v>
          </cell>
          <cell r="E775">
            <v>1.6799999999999999E-2</v>
          </cell>
          <cell r="F775">
            <v>0</v>
          </cell>
          <cell r="G775">
            <v>0</v>
          </cell>
          <cell r="H775">
            <v>2.4</v>
          </cell>
          <cell r="I775">
            <v>4.8</v>
          </cell>
          <cell r="J775">
            <v>8</v>
          </cell>
        </row>
        <row r="776">
          <cell r="B776">
            <v>42577</v>
          </cell>
          <cell r="C776">
            <v>0.77759999999999996</v>
          </cell>
          <cell r="D776">
            <v>0.71650000000000003</v>
          </cell>
          <cell r="E776">
            <v>6.1100000000000002E-2</v>
          </cell>
          <cell r="F776">
            <v>0</v>
          </cell>
          <cell r="G776">
            <v>0</v>
          </cell>
          <cell r="H776">
            <v>2.4</v>
          </cell>
          <cell r="I776">
            <v>4.8</v>
          </cell>
          <cell r="J776">
            <v>8</v>
          </cell>
        </row>
        <row r="777">
          <cell r="B777">
            <v>42576</v>
          </cell>
          <cell r="C777">
            <v>0.67969999999999997</v>
          </cell>
          <cell r="D777">
            <v>0.67600000000000005</v>
          </cell>
          <cell r="E777">
            <v>3.7000000000000002E-3</v>
          </cell>
          <cell r="F777">
            <v>0</v>
          </cell>
          <cell r="G777">
            <v>0</v>
          </cell>
          <cell r="H777">
            <v>2.4</v>
          </cell>
          <cell r="I777">
            <v>4.8</v>
          </cell>
          <cell r="J777">
            <v>8</v>
          </cell>
        </row>
        <row r="778">
          <cell r="B778">
            <v>42578</v>
          </cell>
          <cell r="C778">
            <v>1.9088000000000001</v>
          </cell>
          <cell r="D778">
            <v>1.8271999999999999</v>
          </cell>
          <cell r="E778">
            <v>8.1600000000000006E-2</v>
          </cell>
          <cell r="F778">
            <v>0</v>
          </cell>
          <cell r="G778">
            <v>0</v>
          </cell>
          <cell r="I778">
            <v>4.8</v>
          </cell>
          <cell r="J778">
            <v>8</v>
          </cell>
        </row>
        <row r="779">
          <cell r="B779">
            <v>42600</v>
          </cell>
          <cell r="C779">
            <v>5.2526000000000002</v>
          </cell>
          <cell r="D779">
            <v>4.8567</v>
          </cell>
          <cell r="E779">
            <v>0.39510000000000001</v>
          </cell>
          <cell r="F779">
            <v>4.0000000000000002E-4</v>
          </cell>
          <cell r="G779">
            <v>4.0000000000000002E-4</v>
          </cell>
          <cell r="J779">
            <v>8</v>
          </cell>
        </row>
        <row r="781">
          <cell r="B781" t="str">
            <v>Evolução FEC Conjunto Rio Bonito</v>
          </cell>
        </row>
        <row r="782">
          <cell r="B782" t="str">
            <v>CONSUM</v>
          </cell>
          <cell r="C782" t="str">
            <v>TOTAL</v>
          </cell>
          <cell r="D782" t="str">
            <v>NPROG</v>
          </cell>
          <cell r="E782" t="str">
            <v>PROG</v>
          </cell>
          <cell r="F782" t="str">
            <v>SUBT INT</v>
          </cell>
          <cell r="G782" t="str">
            <v>SUBT EXT</v>
          </cell>
          <cell r="H782" t="str">
            <v>Padrão Mensal = 4,5</v>
          </cell>
          <cell r="I782" t="str">
            <v>Padrão Trimestral = 9</v>
          </cell>
          <cell r="J782" t="str">
            <v>Padrão Anual = 15</v>
          </cell>
        </row>
        <row r="783">
          <cell r="B783">
            <v>98124</v>
          </cell>
          <cell r="C783">
            <v>1.0673999999999999</v>
          </cell>
          <cell r="D783">
            <v>0.82809999999999995</v>
          </cell>
          <cell r="E783">
            <v>1.09E-2</v>
          </cell>
          <cell r="F783">
            <v>0.22850000000000001</v>
          </cell>
          <cell r="G783">
            <v>0</v>
          </cell>
          <cell r="H783">
            <v>4.5</v>
          </cell>
          <cell r="I783">
            <v>9</v>
          </cell>
          <cell r="J783">
            <v>15</v>
          </cell>
        </row>
        <row r="784">
          <cell r="B784">
            <v>98104</v>
          </cell>
          <cell r="C784">
            <v>0.42630000000000001</v>
          </cell>
          <cell r="D784">
            <v>0.37280000000000002</v>
          </cell>
          <cell r="E784">
            <v>2.3E-3</v>
          </cell>
          <cell r="F784">
            <v>5.1200000000000002E-2</v>
          </cell>
          <cell r="G784">
            <v>0</v>
          </cell>
          <cell r="H784">
            <v>4.5</v>
          </cell>
          <cell r="I784">
            <v>9</v>
          </cell>
          <cell r="J784">
            <v>15</v>
          </cell>
        </row>
        <row r="785">
          <cell r="B785">
            <v>98106</v>
          </cell>
          <cell r="C785">
            <v>0.67090000000000005</v>
          </cell>
          <cell r="D785">
            <v>0.62739999999999996</v>
          </cell>
          <cell r="E785">
            <v>4.2200000000000001E-2</v>
          </cell>
          <cell r="F785">
            <v>0</v>
          </cell>
          <cell r="G785">
            <v>1.1999999999999999E-3</v>
          </cell>
          <cell r="H785">
            <v>4.5</v>
          </cell>
          <cell r="I785">
            <v>9</v>
          </cell>
          <cell r="J785">
            <v>15</v>
          </cell>
        </row>
        <row r="786">
          <cell r="B786">
            <v>98111</v>
          </cell>
          <cell r="C786">
            <v>2.1646999999999998</v>
          </cell>
          <cell r="D786">
            <v>1.8284</v>
          </cell>
          <cell r="E786">
            <v>5.5399999999999998E-2</v>
          </cell>
          <cell r="F786">
            <v>0.2797</v>
          </cell>
          <cell r="G786">
            <v>1.1999999999999999E-3</v>
          </cell>
          <cell r="H786">
            <v>4.5</v>
          </cell>
          <cell r="I786">
            <v>9</v>
          </cell>
          <cell r="J786">
            <v>15</v>
          </cell>
        </row>
        <row r="787">
          <cell r="B787">
            <v>98101</v>
          </cell>
          <cell r="C787">
            <v>0.113</v>
          </cell>
          <cell r="D787">
            <v>0.10829999999999999</v>
          </cell>
          <cell r="E787">
            <v>4.7000000000000002E-3</v>
          </cell>
          <cell r="F787">
            <v>0</v>
          </cell>
          <cell r="G787">
            <v>0</v>
          </cell>
          <cell r="H787">
            <v>4.5</v>
          </cell>
          <cell r="I787">
            <v>9</v>
          </cell>
          <cell r="J787">
            <v>15</v>
          </cell>
        </row>
        <row r="788">
          <cell r="B788">
            <v>98097</v>
          </cell>
          <cell r="C788">
            <v>0.39610000000000001</v>
          </cell>
          <cell r="D788">
            <v>0.39240000000000003</v>
          </cell>
          <cell r="E788">
            <v>3.7000000000000002E-3</v>
          </cell>
          <cell r="F788">
            <v>0</v>
          </cell>
          <cell r="G788">
            <v>0</v>
          </cell>
          <cell r="H788">
            <v>4.5</v>
          </cell>
          <cell r="I788">
            <v>9</v>
          </cell>
          <cell r="J788">
            <v>15</v>
          </cell>
        </row>
        <row r="789">
          <cell r="B789">
            <v>98097</v>
          </cell>
          <cell r="C789">
            <v>0.44719999999999999</v>
          </cell>
          <cell r="D789">
            <v>0.35399999999999998</v>
          </cell>
          <cell r="E789">
            <v>9.1999999999999998E-3</v>
          </cell>
          <cell r="F789">
            <v>8.4000000000000005E-2</v>
          </cell>
          <cell r="G789">
            <v>0</v>
          </cell>
          <cell r="H789">
            <v>4.5</v>
          </cell>
          <cell r="I789">
            <v>9</v>
          </cell>
          <cell r="J789">
            <v>15</v>
          </cell>
        </row>
        <row r="790">
          <cell r="B790">
            <v>98098</v>
          </cell>
          <cell r="C790">
            <v>0.95630000000000004</v>
          </cell>
          <cell r="D790">
            <v>0.85470000000000002</v>
          </cell>
          <cell r="E790">
            <v>1.7600000000000001E-2</v>
          </cell>
          <cell r="F790">
            <v>8.4000000000000005E-2</v>
          </cell>
          <cell r="G790">
            <v>0</v>
          </cell>
          <cell r="H790">
            <v>4.5</v>
          </cell>
          <cell r="I790">
            <v>9</v>
          </cell>
          <cell r="J790">
            <v>15</v>
          </cell>
        </row>
        <row r="791">
          <cell r="B791">
            <v>98070</v>
          </cell>
          <cell r="C791">
            <v>0.79139999999999999</v>
          </cell>
          <cell r="D791">
            <v>0.69040000000000001</v>
          </cell>
          <cell r="E791">
            <v>3.2500000000000001E-2</v>
          </cell>
          <cell r="F791">
            <v>6.8500000000000005E-2</v>
          </cell>
          <cell r="G791">
            <v>0</v>
          </cell>
          <cell r="H791">
            <v>4.5</v>
          </cell>
          <cell r="I791">
            <v>9</v>
          </cell>
          <cell r="J791">
            <v>15</v>
          </cell>
        </row>
        <row r="792">
          <cell r="B792">
            <v>98027</v>
          </cell>
          <cell r="C792">
            <v>0.49390000000000001</v>
          </cell>
          <cell r="D792">
            <v>0.47049999999999997</v>
          </cell>
          <cell r="E792">
            <v>2.3400000000000001E-2</v>
          </cell>
          <cell r="F792">
            <v>0</v>
          </cell>
          <cell r="G792">
            <v>0</v>
          </cell>
          <cell r="H792">
            <v>4.5</v>
          </cell>
          <cell r="I792">
            <v>9</v>
          </cell>
          <cell r="J792">
            <v>15</v>
          </cell>
        </row>
        <row r="793">
          <cell r="B793">
            <v>98078</v>
          </cell>
          <cell r="C793">
            <v>0.46889999999999998</v>
          </cell>
          <cell r="D793">
            <v>0.43759999999999999</v>
          </cell>
          <cell r="E793">
            <v>3.1199999999999999E-2</v>
          </cell>
          <cell r="F793">
            <v>0</v>
          </cell>
          <cell r="G793">
            <v>0</v>
          </cell>
          <cell r="H793">
            <v>4.5</v>
          </cell>
          <cell r="I793">
            <v>9</v>
          </cell>
          <cell r="J793">
            <v>15</v>
          </cell>
        </row>
        <row r="794">
          <cell r="B794">
            <v>98058</v>
          </cell>
          <cell r="C794">
            <v>1.7542</v>
          </cell>
          <cell r="D794">
            <v>1.5985</v>
          </cell>
          <cell r="E794">
            <v>8.7099999999999997E-2</v>
          </cell>
          <cell r="F794">
            <v>6.8500000000000005E-2</v>
          </cell>
          <cell r="G794">
            <v>0</v>
          </cell>
          <cell r="H794">
            <v>4.5</v>
          </cell>
          <cell r="I794">
            <v>9</v>
          </cell>
          <cell r="J794">
            <v>15</v>
          </cell>
        </row>
        <row r="795">
          <cell r="B795">
            <v>98039</v>
          </cell>
          <cell r="C795">
            <v>1.0731999999999999</v>
          </cell>
          <cell r="D795">
            <v>1.0165999999999999</v>
          </cell>
          <cell r="E795">
            <v>5.6500000000000002E-2</v>
          </cell>
          <cell r="F795">
            <v>0</v>
          </cell>
          <cell r="G795">
            <v>0</v>
          </cell>
          <cell r="H795">
            <v>4.5</v>
          </cell>
          <cell r="I795">
            <v>9</v>
          </cell>
          <cell r="J795">
            <v>15</v>
          </cell>
        </row>
        <row r="796">
          <cell r="B796">
            <v>97997</v>
          </cell>
          <cell r="C796">
            <v>1.6875</v>
          </cell>
          <cell r="D796">
            <v>0.65569999999999995</v>
          </cell>
          <cell r="E796">
            <v>3.3000000000000002E-2</v>
          </cell>
          <cell r="F796">
            <v>0</v>
          </cell>
          <cell r="G796">
            <v>0.99880000000000002</v>
          </cell>
          <cell r="H796">
            <v>4.5</v>
          </cell>
          <cell r="I796">
            <v>9</v>
          </cell>
          <cell r="J796">
            <v>15</v>
          </cell>
        </row>
        <row r="797">
          <cell r="B797">
            <v>98029</v>
          </cell>
          <cell r="C797">
            <v>0.60129999999999995</v>
          </cell>
          <cell r="D797">
            <v>0.55959999999999999</v>
          </cell>
          <cell r="E797">
            <v>1.9800000000000002E-2</v>
          </cell>
          <cell r="F797">
            <v>2.1899999999999999E-2</v>
          </cell>
          <cell r="G797">
            <v>0</v>
          </cell>
          <cell r="H797">
            <v>4.5</v>
          </cell>
          <cell r="I797">
            <v>9</v>
          </cell>
          <cell r="J797">
            <v>15</v>
          </cell>
        </row>
        <row r="798">
          <cell r="B798">
            <v>98022</v>
          </cell>
          <cell r="C798">
            <v>3.3618000000000001</v>
          </cell>
          <cell r="D798">
            <v>2.2319</v>
          </cell>
          <cell r="E798">
            <v>0.10929999999999999</v>
          </cell>
          <cell r="F798">
            <v>2.1899999999999999E-2</v>
          </cell>
          <cell r="G798">
            <v>0.99850000000000005</v>
          </cell>
          <cell r="I798">
            <v>9</v>
          </cell>
          <cell r="J798">
            <v>15</v>
          </cell>
        </row>
        <row r="799">
          <cell r="B799">
            <v>98072</v>
          </cell>
          <cell r="C799">
            <v>8.2362000000000002</v>
          </cell>
          <cell r="D799">
            <v>6.5130999999999997</v>
          </cell>
          <cell r="E799">
            <v>0.26939999999999997</v>
          </cell>
          <cell r="F799">
            <v>0.45419999999999999</v>
          </cell>
          <cell r="G799">
            <v>0.99919999999999998</v>
          </cell>
          <cell r="J799">
            <v>15</v>
          </cell>
        </row>
        <row r="801">
          <cell r="B801" t="str">
            <v>Evolução FEC Conjunto Santana</v>
          </cell>
        </row>
        <row r="802">
          <cell r="B802" t="str">
            <v>CONSUM</v>
          </cell>
          <cell r="C802" t="str">
            <v>TOTAL</v>
          </cell>
          <cell r="D802" t="str">
            <v>NPROG</v>
          </cell>
          <cell r="E802" t="str">
            <v>PROG</v>
          </cell>
          <cell r="F802" t="str">
            <v>SUBT INT</v>
          </cell>
          <cell r="G802" t="str">
            <v>SUBT EXT</v>
          </cell>
          <cell r="H802" t="str">
            <v>Padrão Mensal = 2,1</v>
          </cell>
          <cell r="I802" t="str">
            <v>Padrão Trimestral = 4,2</v>
          </cell>
          <cell r="J802" t="str">
            <v>Padrão Anual = 7</v>
          </cell>
        </row>
        <row r="803">
          <cell r="B803">
            <v>96602</v>
          </cell>
          <cell r="C803">
            <v>0.36630000000000001</v>
          </cell>
          <cell r="D803">
            <v>0.33660000000000001</v>
          </cell>
          <cell r="E803">
            <v>2.41E-2</v>
          </cell>
          <cell r="F803">
            <v>5.4999999999999997E-3</v>
          </cell>
          <cell r="G803">
            <v>0</v>
          </cell>
          <cell r="H803">
            <v>2.1</v>
          </cell>
          <cell r="I803">
            <v>4.2</v>
          </cell>
          <cell r="J803">
            <v>7</v>
          </cell>
        </row>
        <row r="804">
          <cell r="B804">
            <v>96602</v>
          </cell>
          <cell r="C804">
            <v>0.3105</v>
          </cell>
          <cell r="D804">
            <v>0.26479999999999998</v>
          </cell>
          <cell r="E804">
            <v>4.5600000000000002E-2</v>
          </cell>
          <cell r="F804">
            <v>0</v>
          </cell>
          <cell r="G804">
            <v>0</v>
          </cell>
          <cell r="H804">
            <v>2.1</v>
          </cell>
          <cell r="I804">
            <v>4.2</v>
          </cell>
          <cell r="J804">
            <v>7</v>
          </cell>
        </row>
        <row r="805">
          <cell r="B805">
            <v>96613</v>
          </cell>
          <cell r="C805">
            <v>0.96870000000000001</v>
          </cell>
          <cell r="D805">
            <v>0.34429999999999999</v>
          </cell>
          <cell r="E805">
            <v>1.7399999999999999E-2</v>
          </cell>
          <cell r="F805">
            <v>0.29399999999999998</v>
          </cell>
          <cell r="G805">
            <v>0.313</v>
          </cell>
          <cell r="H805">
            <v>2.1</v>
          </cell>
          <cell r="I805">
            <v>4.2</v>
          </cell>
          <cell r="J805">
            <v>7</v>
          </cell>
        </row>
        <row r="806">
          <cell r="B806">
            <v>96606</v>
          </cell>
          <cell r="C806">
            <v>1.6455</v>
          </cell>
          <cell r="D806">
            <v>0.94569999999999999</v>
          </cell>
          <cell r="E806">
            <v>8.7099999999999997E-2</v>
          </cell>
          <cell r="F806">
            <v>0.29949999999999999</v>
          </cell>
          <cell r="G806">
            <v>0.313</v>
          </cell>
          <cell r="H806">
            <v>2.1</v>
          </cell>
          <cell r="I806">
            <v>4.2</v>
          </cell>
          <cell r="J806">
            <v>7</v>
          </cell>
        </row>
        <row r="807">
          <cell r="B807">
            <v>96522</v>
          </cell>
          <cell r="C807">
            <v>0.08</v>
          </cell>
          <cell r="D807">
            <v>5.6099999999999997E-2</v>
          </cell>
          <cell r="E807">
            <v>2.3900000000000001E-2</v>
          </cell>
          <cell r="F807">
            <v>0</v>
          </cell>
          <cell r="G807">
            <v>0</v>
          </cell>
          <cell r="H807">
            <v>2.1</v>
          </cell>
          <cell r="I807">
            <v>4.2</v>
          </cell>
          <cell r="J807">
            <v>7</v>
          </cell>
        </row>
        <row r="808">
          <cell r="B808">
            <v>96522</v>
          </cell>
          <cell r="C808">
            <v>0.1205</v>
          </cell>
          <cell r="D808">
            <v>0.1079</v>
          </cell>
          <cell r="E808">
            <v>1.26E-2</v>
          </cell>
          <cell r="F808">
            <v>0</v>
          </cell>
          <cell r="G808">
            <v>0</v>
          </cell>
          <cell r="H808">
            <v>2.1</v>
          </cell>
          <cell r="I808">
            <v>4.2</v>
          </cell>
          <cell r="J808">
            <v>7</v>
          </cell>
        </row>
        <row r="809">
          <cell r="B809">
            <v>96522</v>
          </cell>
          <cell r="C809">
            <v>0.18579999999999999</v>
          </cell>
          <cell r="D809">
            <v>0.16400000000000001</v>
          </cell>
          <cell r="E809">
            <v>2.18E-2</v>
          </cell>
          <cell r="F809">
            <v>0</v>
          </cell>
          <cell r="G809">
            <v>0</v>
          </cell>
          <cell r="H809">
            <v>2.1</v>
          </cell>
          <cell r="I809">
            <v>4.2</v>
          </cell>
          <cell r="J809">
            <v>7</v>
          </cell>
        </row>
        <row r="810">
          <cell r="B810">
            <v>96522</v>
          </cell>
          <cell r="C810">
            <v>0.38629999999999998</v>
          </cell>
          <cell r="D810">
            <v>0.32800000000000001</v>
          </cell>
          <cell r="E810">
            <v>5.8299999999999998E-2</v>
          </cell>
          <cell r="F810">
            <v>0</v>
          </cell>
          <cell r="G810">
            <v>0</v>
          </cell>
          <cell r="H810">
            <v>2.1</v>
          </cell>
          <cell r="I810">
            <v>4.2</v>
          </cell>
          <cell r="J810">
            <v>7</v>
          </cell>
        </row>
        <row r="811">
          <cell r="B811">
            <v>96514</v>
          </cell>
          <cell r="C811">
            <v>0.76539999999999997</v>
          </cell>
          <cell r="D811">
            <v>0.16639999999999999</v>
          </cell>
          <cell r="E811">
            <v>1.8200000000000001E-2</v>
          </cell>
          <cell r="F811">
            <v>0.58069999999999999</v>
          </cell>
          <cell r="G811">
            <v>0</v>
          </cell>
          <cell r="H811">
            <v>2.1</v>
          </cell>
          <cell r="I811">
            <v>4.2</v>
          </cell>
          <cell r="J811">
            <v>7</v>
          </cell>
        </row>
        <row r="812">
          <cell r="B812">
            <v>96530</v>
          </cell>
          <cell r="C812">
            <v>0.2014</v>
          </cell>
          <cell r="D812">
            <v>0.1482</v>
          </cell>
          <cell r="E812">
            <v>3.8300000000000001E-2</v>
          </cell>
          <cell r="F812">
            <v>1.49E-2</v>
          </cell>
          <cell r="G812">
            <v>0</v>
          </cell>
          <cell r="H812">
            <v>2.1</v>
          </cell>
          <cell r="I812">
            <v>4.2</v>
          </cell>
          <cell r="J812">
            <v>7</v>
          </cell>
        </row>
        <row r="813">
          <cell r="B813">
            <v>96437</v>
          </cell>
          <cell r="C813">
            <v>0.63300000000000001</v>
          </cell>
          <cell r="D813">
            <v>0.17699999999999999</v>
          </cell>
          <cell r="E813">
            <v>2.3099999999999999E-2</v>
          </cell>
          <cell r="F813">
            <v>0.11940000000000001</v>
          </cell>
          <cell r="G813">
            <v>0.31340000000000001</v>
          </cell>
          <cell r="H813">
            <v>2.1</v>
          </cell>
          <cell r="I813">
            <v>4.2</v>
          </cell>
          <cell r="J813">
            <v>7</v>
          </cell>
        </row>
        <row r="814">
          <cell r="B814">
            <v>96494</v>
          </cell>
          <cell r="C814">
            <v>1.5996999999999999</v>
          </cell>
          <cell r="D814">
            <v>0.49159999999999998</v>
          </cell>
          <cell r="E814">
            <v>7.9600000000000004E-2</v>
          </cell>
          <cell r="F814">
            <v>0.71509999999999996</v>
          </cell>
          <cell r="G814">
            <v>0.31319999999999998</v>
          </cell>
          <cell r="H814">
            <v>2.1</v>
          </cell>
          <cell r="I814">
            <v>4.2</v>
          </cell>
          <cell r="J814">
            <v>7</v>
          </cell>
        </row>
        <row r="815">
          <cell r="B815">
            <v>96414</v>
          </cell>
          <cell r="C815">
            <v>0.16500000000000001</v>
          </cell>
          <cell r="D815">
            <v>0.13900000000000001</v>
          </cell>
          <cell r="E815">
            <v>2.5999999999999999E-2</v>
          </cell>
          <cell r="F815">
            <v>0</v>
          </cell>
          <cell r="G815">
            <v>0</v>
          </cell>
          <cell r="H815">
            <v>2.1</v>
          </cell>
          <cell r="I815">
            <v>4.2</v>
          </cell>
          <cell r="J815">
            <v>7</v>
          </cell>
        </row>
        <row r="816">
          <cell r="B816">
            <v>96396</v>
          </cell>
          <cell r="C816">
            <v>0.31159999999999999</v>
          </cell>
          <cell r="D816">
            <v>0.28029999999999999</v>
          </cell>
          <cell r="E816">
            <v>1.2E-2</v>
          </cell>
          <cell r="F816">
            <v>0</v>
          </cell>
          <cell r="G816">
            <v>1.9300000000000001E-2</v>
          </cell>
          <cell r="H816">
            <v>2.1</v>
          </cell>
          <cell r="I816">
            <v>4.2</v>
          </cell>
          <cell r="J816">
            <v>7</v>
          </cell>
        </row>
        <row r="817">
          <cell r="B817">
            <v>96377</v>
          </cell>
          <cell r="C817">
            <v>0.1225</v>
          </cell>
          <cell r="D817">
            <v>0.1109</v>
          </cell>
          <cell r="E817">
            <v>1.1599999999999999E-2</v>
          </cell>
          <cell r="F817">
            <v>0</v>
          </cell>
          <cell r="G817">
            <v>0</v>
          </cell>
          <cell r="H817">
            <v>2.1</v>
          </cell>
          <cell r="I817">
            <v>4.2</v>
          </cell>
          <cell r="J817">
            <v>7</v>
          </cell>
        </row>
        <row r="818">
          <cell r="B818">
            <v>96396</v>
          </cell>
          <cell r="C818">
            <v>0.59909999999999997</v>
          </cell>
          <cell r="D818">
            <v>0.5302</v>
          </cell>
          <cell r="E818">
            <v>4.9599999999999998E-2</v>
          </cell>
          <cell r="F818">
            <v>0</v>
          </cell>
          <cell r="G818">
            <v>1.9300000000000001E-2</v>
          </cell>
          <cell r="I818">
            <v>4.2</v>
          </cell>
          <cell r="J818">
            <v>7</v>
          </cell>
        </row>
        <row r="819">
          <cell r="B819">
            <v>96504</v>
          </cell>
          <cell r="C819">
            <v>4.2316000000000003</v>
          </cell>
          <cell r="D819">
            <v>2.2959000000000001</v>
          </cell>
          <cell r="E819">
            <v>0.27460000000000001</v>
          </cell>
          <cell r="F819">
            <v>1.0147999999999999</v>
          </cell>
          <cell r="G819">
            <v>0.64580000000000004</v>
          </cell>
          <cell r="J819">
            <v>7</v>
          </cell>
        </row>
        <row r="821">
          <cell r="B821" t="str">
            <v>Evolução FEC Conjunto Santo Amaro</v>
          </cell>
        </row>
        <row r="822">
          <cell r="B822" t="str">
            <v>CONSUM</v>
          </cell>
          <cell r="C822" t="str">
            <v>TOTAL</v>
          </cell>
          <cell r="D822" t="str">
            <v>NPROG</v>
          </cell>
          <cell r="E822" t="str">
            <v>PROG</v>
          </cell>
          <cell r="F822" t="str">
            <v>SUBT INT</v>
          </cell>
          <cell r="G822" t="str">
            <v>SUBT EXT</v>
          </cell>
          <cell r="H822" t="str">
            <v>Padrão Mensal = 2,1</v>
          </cell>
          <cell r="I822" t="str">
            <v>Padrão Trimestral = 4,2</v>
          </cell>
          <cell r="J822" t="str">
            <v>Padrão Anual = 7</v>
          </cell>
        </row>
        <row r="823">
          <cell r="B823">
            <v>180120</v>
          </cell>
          <cell r="C823">
            <v>0.40600000000000003</v>
          </cell>
          <cell r="D823">
            <v>0.38619999999999999</v>
          </cell>
          <cell r="E823">
            <v>1.9800000000000002E-2</v>
          </cell>
          <cell r="F823">
            <v>0</v>
          </cell>
          <cell r="G823">
            <v>0</v>
          </cell>
          <cell r="H823">
            <v>2.1</v>
          </cell>
          <cell r="I823">
            <v>4.2</v>
          </cell>
          <cell r="J823">
            <v>7</v>
          </cell>
        </row>
        <row r="824">
          <cell r="B824">
            <v>180062</v>
          </cell>
          <cell r="C824">
            <v>0.46329999999999999</v>
          </cell>
          <cell r="D824">
            <v>0.41120000000000001</v>
          </cell>
          <cell r="E824">
            <v>1.9300000000000001E-2</v>
          </cell>
          <cell r="F824">
            <v>3.27E-2</v>
          </cell>
          <cell r="G824">
            <v>0</v>
          </cell>
          <cell r="H824">
            <v>2.1</v>
          </cell>
          <cell r="I824">
            <v>4.2</v>
          </cell>
          <cell r="J824">
            <v>7</v>
          </cell>
        </row>
        <row r="825">
          <cell r="B825">
            <v>180071</v>
          </cell>
          <cell r="C825">
            <v>0.49330000000000002</v>
          </cell>
          <cell r="D825">
            <v>0.4783</v>
          </cell>
          <cell r="E825">
            <v>1.5100000000000001E-2</v>
          </cell>
          <cell r="F825">
            <v>0</v>
          </cell>
          <cell r="G825">
            <v>0</v>
          </cell>
          <cell r="H825">
            <v>2.1</v>
          </cell>
          <cell r="I825">
            <v>4.2</v>
          </cell>
          <cell r="J825">
            <v>7</v>
          </cell>
        </row>
        <row r="826">
          <cell r="B826">
            <v>180084</v>
          </cell>
          <cell r="C826">
            <v>1.3626</v>
          </cell>
          <cell r="D826">
            <v>1.2757000000000001</v>
          </cell>
          <cell r="E826">
            <v>5.4199999999999998E-2</v>
          </cell>
          <cell r="F826">
            <v>3.27E-2</v>
          </cell>
          <cell r="G826">
            <v>0</v>
          </cell>
          <cell r="H826">
            <v>2.1</v>
          </cell>
          <cell r="I826">
            <v>4.2</v>
          </cell>
          <cell r="J826">
            <v>7</v>
          </cell>
        </row>
        <row r="827">
          <cell r="B827">
            <v>180009</v>
          </cell>
          <cell r="C827">
            <v>0.1663</v>
          </cell>
          <cell r="D827">
            <v>0.15079999999999999</v>
          </cell>
          <cell r="E827">
            <v>1.54E-2</v>
          </cell>
          <cell r="F827">
            <v>0</v>
          </cell>
          <cell r="G827">
            <v>0</v>
          </cell>
          <cell r="H827">
            <v>2.1</v>
          </cell>
          <cell r="I827">
            <v>4.2</v>
          </cell>
          <cell r="J827">
            <v>7</v>
          </cell>
        </row>
        <row r="828">
          <cell r="B828">
            <v>180009</v>
          </cell>
          <cell r="C828">
            <v>0.16830000000000001</v>
          </cell>
          <cell r="D828">
            <v>0.152</v>
          </cell>
          <cell r="E828">
            <v>1.6199999999999999E-2</v>
          </cell>
          <cell r="F828">
            <v>0</v>
          </cell>
          <cell r="G828">
            <v>0</v>
          </cell>
          <cell r="H828">
            <v>2.1</v>
          </cell>
          <cell r="I828">
            <v>4.2</v>
          </cell>
          <cell r="J828">
            <v>7</v>
          </cell>
        </row>
        <row r="829">
          <cell r="B829">
            <v>180009</v>
          </cell>
          <cell r="C829">
            <v>0.38850000000000001</v>
          </cell>
          <cell r="D829">
            <v>0.2177</v>
          </cell>
          <cell r="E829">
            <v>1.6E-2</v>
          </cell>
          <cell r="F829">
            <v>0.15479999999999999</v>
          </cell>
          <cell r="G829">
            <v>0</v>
          </cell>
          <cell r="H829">
            <v>2.1</v>
          </cell>
          <cell r="I829">
            <v>4.2</v>
          </cell>
          <cell r="J829">
            <v>7</v>
          </cell>
        </row>
        <row r="830">
          <cell r="B830">
            <v>180009</v>
          </cell>
          <cell r="C830">
            <v>0.72309999999999997</v>
          </cell>
          <cell r="D830">
            <v>0.52049999999999996</v>
          </cell>
          <cell r="E830">
            <v>4.7600000000000003E-2</v>
          </cell>
          <cell r="F830">
            <v>0.15479999999999999</v>
          </cell>
          <cell r="G830">
            <v>0</v>
          </cell>
          <cell r="H830">
            <v>2.1</v>
          </cell>
          <cell r="I830">
            <v>4.2</v>
          </cell>
          <cell r="J830">
            <v>7</v>
          </cell>
        </row>
        <row r="831">
          <cell r="B831">
            <v>179991</v>
          </cell>
          <cell r="C831">
            <v>0.45829999999999999</v>
          </cell>
          <cell r="D831">
            <v>0.40939999999999999</v>
          </cell>
          <cell r="E831">
            <v>1.61E-2</v>
          </cell>
          <cell r="F831">
            <v>3.2800000000000003E-2</v>
          </cell>
          <cell r="G831">
            <v>0</v>
          </cell>
          <cell r="H831">
            <v>2.1</v>
          </cell>
          <cell r="I831">
            <v>4.2</v>
          </cell>
          <cell r="J831">
            <v>7</v>
          </cell>
        </row>
        <row r="832">
          <cell r="B832">
            <v>179868</v>
          </cell>
          <cell r="C832">
            <v>0.36849999999999999</v>
          </cell>
          <cell r="D832">
            <v>0.28179999999999999</v>
          </cell>
          <cell r="E832">
            <v>1.9699999999999999E-2</v>
          </cell>
          <cell r="F832">
            <v>6.7000000000000004E-2</v>
          </cell>
          <cell r="G832">
            <v>0</v>
          </cell>
          <cell r="H832">
            <v>2.1</v>
          </cell>
          <cell r="I832">
            <v>4.2</v>
          </cell>
          <cell r="J832">
            <v>7</v>
          </cell>
        </row>
        <row r="833">
          <cell r="B833">
            <v>179858</v>
          </cell>
          <cell r="C833">
            <v>0.57150000000000001</v>
          </cell>
          <cell r="D833">
            <v>0.55679999999999996</v>
          </cell>
          <cell r="E833">
            <v>1.4800000000000001E-2</v>
          </cell>
          <cell r="F833">
            <v>0</v>
          </cell>
          <cell r="G833">
            <v>0</v>
          </cell>
          <cell r="H833">
            <v>2.1</v>
          </cell>
          <cell r="I833">
            <v>4.2</v>
          </cell>
          <cell r="J833">
            <v>7</v>
          </cell>
        </row>
        <row r="834">
          <cell r="B834">
            <v>179906</v>
          </cell>
          <cell r="C834">
            <v>1.3983000000000001</v>
          </cell>
          <cell r="D834">
            <v>1.248</v>
          </cell>
          <cell r="E834">
            <v>5.0599999999999999E-2</v>
          </cell>
          <cell r="F834">
            <v>9.98E-2</v>
          </cell>
          <cell r="G834">
            <v>0</v>
          </cell>
          <cell r="H834">
            <v>2.1</v>
          </cell>
          <cell r="I834">
            <v>4.2</v>
          </cell>
          <cell r="J834">
            <v>7</v>
          </cell>
        </row>
        <row r="835">
          <cell r="B835">
            <v>179799</v>
          </cell>
          <cell r="C835">
            <v>0.26590000000000003</v>
          </cell>
          <cell r="D835">
            <v>0.25580000000000003</v>
          </cell>
          <cell r="E835">
            <v>1.01E-2</v>
          </cell>
          <cell r="F835">
            <v>0</v>
          </cell>
          <cell r="G835">
            <v>0</v>
          </cell>
          <cell r="H835">
            <v>2.1</v>
          </cell>
          <cell r="I835">
            <v>4.2</v>
          </cell>
          <cell r="J835">
            <v>7</v>
          </cell>
        </row>
        <row r="836">
          <cell r="B836">
            <v>179754</v>
          </cell>
          <cell r="C836">
            <v>0.24030000000000001</v>
          </cell>
          <cell r="D836">
            <v>0.2339</v>
          </cell>
          <cell r="E836">
            <v>5.8999999999999999E-3</v>
          </cell>
          <cell r="F836">
            <v>5.9999999999999995E-4</v>
          </cell>
          <cell r="G836">
            <v>0</v>
          </cell>
          <cell r="H836">
            <v>2.1</v>
          </cell>
          <cell r="I836">
            <v>4.2</v>
          </cell>
          <cell r="J836">
            <v>7</v>
          </cell>
        </row>
        <row r="837">
          <cell r="B837">
            <v>179747</v>
          </cell>
          <cell r="C837">
            <v>0.78249999999999997</v>
          </cell>
          <cell r="D837">
            <v>0.751</v>
          </cell>
          <cell r="E837">
            <v>1.61E-2</v>
          </cell>
          <cell r="F837">
            <v>1.54E-2</v>
          </cell>
          <cell r="G837">
            <v>0</v>
          </cell>
          <cell r="H837">
            <v>2.1</v>
          </cell>
          <cell r="I837">
            <v>4.2</v>
          </cell>
          <cell r="J837">
            <v>7</v>
          </cell>
        </row>
        <row r="838">
          <cell r="B838">
            <v>179767</v>
          </cell>
          <cell r="C838">
            <v>1.2886</v>
          </cell>
          <cell r="D838">
            <v>1.2405999999999999</v>
          </cell>
          <cell r="E838">
            <v>3.2099999999999997E-2</v>
          </cell>
          <cell r="F838">
            <v>1.6E-2</v>
          </cell>
          <cell r="G838">
            <v>0</v>
          </cell>
          <cell r="I838">
            <v>4.2</v>
          </cell>
          <cell r="J838">
            <v>7</v>
          </cell>
        </row>
        <row r="839">
          <cell r="B839">
            <v>179941</v>
          </cell>
          <cell r="C839">
            <v>4.7725</v>
          </cell>
          <cell r="D839">
            <v>4.2846000000000002</v>
          </cell>
          <cell r="E839">
            <v>0.1845</v>
          </cell>
          <cell r="F839">
            <v>0.30330000000000001</v>
          </cell>
          <cell r="G839">
            <v>0</v>
          </cell>
          <cell r="J839">
            <v>7</v>
          </cell>
        </row>
        <row r="841">
          <cell r="B841" t="str">
            <v>Evolução FEC Conjunto Santo André</v>
          </cell>
        </row>
        <row r="842">
          <cell r="B842" t="str">
            <v>CONSUM</v>
          </cell>
          <cell r="C842" t="str">
            <v>TOTAL</v>
          </cell>
          <cell r="D842" t="str">
            <v>NPROG</v>
          </cell>
          <cell r="E842" t="str">
            <v>PROG</v>
          </cell>
          <cell r="F842" t="str">
            <v>SUBT INT</v>
          </cell>
          <cell r="G842" t="str">
            <v>SUBT EXT</v>
          </cell>
          <cell r="H842" t="str">
            <v>Padrão Mensal = 2</v>
          </cell>
          <cell r="I842" t="str">
            <v>Padrão Trimestral = 3,6</v>
          </cell>
          <cell r="J842" t="str">
            <v>Padrão Anual = 6</v>
          </cell>
        </row>
        <row r="843">
          <cell r="B843">
            <v>227779</v>
          </cell>
          <cell r="C843">
            <v>0.25009999999999999</v>
          </cell>
          <cell r="D843">
            <v>0.23599999999999999</v>
          </cell>
          <cell r="E843">
            <v>1.41E-2</v>
          </cell>
          <cell r="F843">
            <v>0</v>
          </cell>
          <cell r="G843">
            <v>0</v>
          </cell>
          <cell r="H843">
            <v>2</v>
          </cell>
          <cell r="I843">
            <v>3.6</v>
          </cell>
          <cell r="J843">
            <v>6</v>
          </cell>
        </row>
        <row r="844">
          <cell r="B844">
            <v>227840</v>
          </cell>
          <cell r="C844">
            <v>0.2586</v>
          </cell>
          <cell r="D844">
            <v>0.24510000000000001</v>
          </cell>
          <cell r="E844">
            <v>1.35E-2</v>
          </cell>
          <cell r="F844">
            <v>0</v>
          </cell>
          <cell r="G844">
            <v>0</v>
          </cell>
          <cell r="H844">
            <v>2</v>
          </cell>
          <cell r="I844">
            <v>3.6</v>
          </cell>
          <cell r="J844">
            <v>6</v>
          </cell>
        </row>
        <row r="845">
          <cell r="B845">
            <v>227845</v>
          </cell>
          <cell r="C845">
            <v>0.36549999999999999</v>
          </cell>
          <cell r="D845">
            <v>0.34870000000000001</v>
          </cell>
          <cell r="E845">
            <v>1.11E-2</v>
          </cell>
          <cell r="F845">
            <v>5.7000000000000002E-3</v>
          </cell>
          <cell r="G845">
            <v>0</v>
          </cell>
          <cell r="H845">
            <v>2</v>
          </cell>
          <cell r="I845">
            <v>3.6</v>
          </cell>
          <cell r="J845">
            <v>6</v>
          </cell>
        </row>
        <row r="846">
          <cell r="B846">
            <v>227821</v>
          </cell>
          <cell r="C846">
            <v>0.87419999999999998</v>
          </cell>
          <cell r="D846">
            <v>0.82979999999999998</v>
          </cell>
          <cell r="E846">
            <v>3.8699999999999998E-2</v>
          </cell>
          <cell r="F846">
            <v>5.7000000000000002E-3</v>
          </cell>
          <cell r="G846">
            <v>0</v>
          </cell>
          <cell r="H846">
            <v>2</v>
          </cell>
          <cell r="I846">
            <v>3.6</v>
          </cell>
          <cell r="J846">
            <v>6</v>
          </cell>
        </row>
        <row r="847">
          <cell r="B847">
            <v>227819</v>
          </cell>
          <cell r="C847">
            <v>0.23380000000000001</v>
          </cell>
          <cell r="D847">
            <v>8.7599999999999997E-2</v>
          </cell>
          <cell r="E847">
            <v>1.5900000000000001E-2</v>
          </cell>
          <cell r="F847">
            <v>0.1303</v>
          </cell>
          <cell r="G847">
            <v>0</v>
          </cell>
          <cell r="H847">
            <v>2</v>
          </cell>
          <cell r="I847">
            <v>3.6</v>
          </cell>
          <cell r="J847">
            <v>6</v>
          </cell>
        </row>
        <row r="848">
          <cell r="B848">
            <v>227819</v>
          </cell>
          <cell r="C848">
            <v>0.50729999999999997</v>
          </cell>
          <cell r="D848">
            <v>0.21809999999999999</v>
          </cell>
          <cell r="E848">
            <v>8.6999999999999994E-3</v>
          </cell>
          <cell r="F848">
            <v>0.28060000000000002</v>
          </cell>
          <cell r="G848">
            <v>0</v>
          </cell>
          <cell r="H848">
            <v>2</v>
          </cell>
          <cell r="I848">
            <v>3.6</v>
          </cell>
          <cell r="J848">
            <v>6</v>
          </cell>
        </row>
        <row r="849">
          <cell r="B849">
            <v>227819</v>
          </cell>
          <cell r="C849">
            <v>9.2200000000000004E-2</v>
          </cell>
          <cell r="D849">
            <v>8.4199999999999997E-2</v>
          </cell>
          <cell r="E849">
            <v>8.0000000000000002E-3</v>
          </cell>
          <cell r="F849">
            <v>0</v>
          </cell>
          <cell r="G849">
            <v>0</v>
          </cell>
          <cell r="H849">
            <v>2</v>
          </cell>
          <cell r="I849">
            <v>3.6</v>
          </cell>
          <cell r="J849">
            <v>6</v>
          </cell>
        </row>
        <row r="850">
          <cell r="B850">
            <v>227819</v>
          </cell>
          <cell r="C850">
            <v>0.83330000000000004</v>
          </cell>
          <cell r="D850">
            <v>0.38990000000000002</v>
          </cell>
          <cell r="E850">
            <v>3.2599999999999997E-2</v>
          </cell>
          <cell r="F850">
            <v>0.41089999999999999</v>
          </cell>
          <cell r="G850">
            <v>0</v>
          </cell>
          <cell r="H850">
            <v>2</v>
          </cell>
          <cell r="I850">
            <v>3.6</v>
          </cell>
          <cell r="J850">
            <v>6</v>
          </cell>
        </row>
        <row r="851">
          <cell r="B851">
            <v>227845</v>
          </cell>
          <cell r="C851">
            <v>0.3291</v>
          </cell>
          <cell r="D851">
            <v>0.31659999999999999</v>
          </cell>
          <cell r="E851">
            <v>1.26E-2</v>
          </cell>
          <cell r="F851">
            <v>0</v>
          </cell>
          <cell r="G851">
            <v>0</v>
          </cell>
          <cell r="H851">
            <v>2</v>
          </cell>
          <cell r="I851">
            <v>3.6</v>
          </cell>
          <cell r="J851">
            <v>6</v>
          </cell>
        </row>
        <row r="852">
          <cell r="B852">
            <v>227639</v>
          </cell>
          <cell r="C852">
            <v>0.2928</v>
          </cell>
          <cell r="D852">
            <v>0.26519999999999999</v>
          </cell>
          <cell r="E852">
            <v>2.7699999999999999E-2</v>
          </cell>
          <cell r="F852">
            <v>0</v>
          </cell>
          <cell r="G852">
            <v>0</v>
          </cell>
          <cell r="H852">
            <v>2</v>
          </cell>
          <cell r="I852">
            <v>3.6</v>
          </cell>
          <cell r="J852">
            <v>6</v>
          </cell>
        </row>
        <row r="853">
          <cell r="B853">
            <v>227494</v>
          </cell>
          <cell r="C853">
            <v>0.37509999999999999</v>
          </cell>
          <cell r="D853">
            <v>0.26619999999999999</v>
          </cell>
          <cell r="E853">
            <v>5.1999999999999998E-3</v>
          </cell>
          <cell r="F853">
            <v>0.1037</v>
          </cell>
          <cell r="G853">
            <v>0</v>
          </cell>
          <cell r="H853">
            <v>2</v>
          </cell>
          <cell r="I853">
            <v>3.6</v>
          </cell>
          <cell r="J853">
            <v>6</v>
          </cell>
        </row>
        <row r="854">
          <cell r="B854">
            <v>227659</v>
          </cell>
          <cell r="C854">
            <v>0.997</v>
          </cell>
          <cell r="D854">
            <v>0.84799999999999998</v>
          </cell>
          <cell r="E854">
            <v>4.5499999999999999E-2</v>
          </cell>
          <cell r="F854">
            <v>0.1036</v>
          </cell>
          <cell r="G854">
            <v>0</v>
          </cell>
          <cell r="H854">
            <v>2</v>
          </cell>
          <cell r="I854">
            <v>3.6</v>
          </cell>
          <cell r="J854">
            <v>6</v>
          </cell>
        </row>
        <row r="855">
          <cell r="B855">
            <v>227419</v>
          </cell>
          <cell r="C855">
            <v>0.2167</v>
          </cell>
          <cell r="D855">
            <v>0.2094</v>
          </cell>
          <cell r="E855">
            <v>7.3000000000000001E-3</v>
          </cell>
          <cell r="F855">
            <v>0</v>
          </cell>
          <cell r="G855">
            <v>0</v>
          </cell>
          <cell r="H855">
            <v>2</v>
          </cell>
          <cell r="I855">
            <v>3.6</v>
          </cell>
          <cell r="J855">
            <v>6</v>
          </cell>
        </row>
        <row r="856">
          <cell r="B856">
            <v>227305</v>
          </cell>
          <cell r="C856">
            <v>0.4748</v>
          </cell>
          <cell r="D856">
            <v>0.4405</v>
          </cell>
          <cell r="E856">
            <v>7.3000000000000001E-3</v>
          </cell>
          <cell r="F856">
            <v>0</v>
          </cell>
          <cell r="G856">
            <v>2.69E-2</v>
          </cell>
          <cell r="H856">
            <v>2</v>
          </cell>
          <cell r="I856">
            <v>3.6</v>
          </cell>
          <cell r="J856">
            <v>6</v>
          </cell>
        </row>
        <row r="857">
          <cell r="B857">
            <v>227552</v>
          </cell>
          <cell r="C857">
            <v>0.50719999999999998</v>
          </cell>
          <cell r="D857">
            <v>0.48459999999999998</v>
          </cell>
          <cell r="E857">
            <v>1.7299999999999999E-2</v>
          </cell>
          <cell r="F857">
            <v>5.4000000000000003E-3</v>
          </cell>
          <cell r="G857">
            <v>0</v>
          </cell>
          <cell r="H857">
            <v>2</v>
          </cell>
          <cell r="I857">
            <v>3.6</v>
          </cell>
          <cell r="J857">
            <v>6</v>
          </cell>
        </row>
        <row r="858">
          <cell r="B858">
            <v>227425</v>
          </cell>
          <cell r="C858">
            <v>1.1987000000000001</v>
          </cell>
          <cell r="D858">
            <v>1.1345000000000001</v>
          </cell>
          <cell r="E858">
            <v>3.1899999999999998E-2</v>
          </cell>
          <cell r="F858">
            <v>5.4000000000000003E-3</v>
          </cell>
          <cell r="G858">
            <v>2.69E-2</v>
          </cell>
          <cell r="I858">
            <v>3.6</v>
          </cell>
          <cell r="J858">
            <v>6</v>
          </cell>
        </row>
        <row r="859">
          <cell r="B859">
            <v>227681</v>
          </cell>
          <cell r="C859">
            <v>3.9028</v>
          </cell>
          <cell r="D859">
            <v>3.2017000000000002</v>
          </cell>
          <cell r="E859">
            <v>0.1487</v>
          </cell>
          <cell r="F859">
            <v>0.52590000000000003</v>
          </cell>
          <cell r="G859">
            <v>2.69E-2</v>
          </cell>
          <cell r="J859">
            <v>6</v>
          </cell>
        </row>
        <row r="861">
          <cell r="B861" t="str">
            <v>Evolução FEC Conjunto Santo André - Represa</v>
          </cell>
        </row>
        <row r="862">
          <cell r="B862" t="str">
            <v>CONSUM</v>
          </cell>
          <cell r="C862" t="str">
            <v>TOTAL</v>
          </cell>
          <cell r="D862" t="str">
            <v>NPROG</v>
          </cell>
          <cell r="E862" t="str">
            <v>PROG</v>
          </cell>
          <cell r="F862" t="str">
            <v>SUBT INT</v>
          </cell>
          <cell r="G862" t="str">
            <v>SUBT EXT</v>
          </cell>
          <cell r="H862" t="str">
            <v>Padrão Mensal = 3</v>
          </cell>
          <cell r="I862" t="str">
            <v>Padrão Trimestral = 6</v>
          </cell>
          <cell r="J862" t="str">
            <v>Padrão Anual = 10</v>
          </cell>
        </row>
        <row r="863">
          <cell r="B863">
            <v>7218</v>
          </cell>
          <cell r="C863">
            <v>1.9608000000000001</v>
          </cell>
          <cell r="D863">
            <v>1.9159999999999999</v>
          </cell>
          <cell r="E863">
            <v>4.4699999999999997E-2</v>
          </cell>
          <cell r="F863">
            <v>0</v>
          </cell>
          <cell r="G863">
            <v>0</v>
          </cell>
          <cell r="H863">
            <v>3</v>
          </cell>
          <cell r="I863">
            <v>6</v>
          </cell>
          <cell r="J863">
            <v>10</v>
          </cell>
        </row>
        <row r="864">
          <cell r="B864">
            <v>7218</v>
          </cell>
          <cell r="C864">
            <v>0.25009999999999999</v>
          </cell>
          <cell r="D864">
            <v>0.2046</v>
          </cell>
          <cell r="E864">
            <v>4.5400000000000003E-2</v>
          </cell>
          <cell r="F864">
            <v>0</v>
          </cell>
          <cell r="G864">
            <v>0</v>
          </cell>
          <cell r="H864">
            <v>3</v>
          </cell>
          <cell r="I864">
            <v>6</v>
          </cell>
          <cell r="J864">
            <v>10</v>
          </cell>
        </row>
        <row r="865">
          <cell r="B865">
            <v>7218</v>
          </cell>
          <cell r="C865">
            <v>2.4281000000000001</v>
          </cell>
          <cell r="D865">
            <v>2.3170999999999999</v>
          </cell>
          <cell r="E865">
            <v>0.111</v>
          </cell>
          <cell r="F865">
            <v>0</v>
          </cell>
          <cell r="G865">
            <v>0</v>
          </cell>
          <cell r="H865">
            <v>3</v>
          </cell>
          <cell r="I865">
            <v>6</v>
          </cell>
          <cell r="J865">
            <v>10</v>
          </cell>
        </row>
        <row r="866">
          <cell r="B866">
            <v>7218</v>
          </cell>
          <cell r="C866">
            <v>4.6390000000000002</v>
          </cell>
          <cell r="D866">
            <v>4.4377000000000004</v>
          </cell>
          <cell r="E866">
            <v>0.2011</v>
          </cell>
          <cell r="F866">
            <v>0</v>
          </cell>
          <cell r="G866">
            <v>0</v>
          </cell>
          <cell r="H866">
            <v>3</v>
          </cell>
          <cell r="I866">
            <v>6</v>
          </cell>
          <cell r="J866">
            <v>10</v>
          </cell>
        </row>
        <row r="867">
          <cell r="B867">
            <v>7217</v>
          </cell>
          <cell r="C867">
            <v>0.1797</v>
          </cell>
          <cell r="D867">
            <v>0.1598</v>
          </cell>
          <cell r="E867">
            <v>0.02</v>
          </cell>
          <cell r="F867">
            <v>0</v>
          </cell>
          <cell r="G867">
            <v>0</v>
          </cell>
          <cell r="H867">
            <v>3</v>
          </cell>
          <cell r="I867">
            <v>6</v>
          </cell>
          <cell r="J867">
            <v>10</v>
          </cell>
        </row>
        <row r="868">
          <cell r="B868">
            <v>7217</v>
          </cell>
          <cell r="C868">
            <v>2.6743999999999999</v>
          </cell>
          <cell r="D868">
            <v>1.9403999999999999</v>
          </cell>
          <cell r="E868">
            <v>4.2299999999999997E-2</v>
          </cell>
          <cell r="F868">
            <v>0.69169999999999998</v>
          </cell>
          <cell r="G868">
            <v>0</v>
          </cell>
          <cell r="H868">
            <v>3</v>
          </cell>
          <cell r="I868">
            <v>6</v>
          </cell>
          <cell r="J868">
            <v>10</v>
          </cell>
        </row>
        <row r="869">
          <cell r="B869">
            <v>7217</v>
          </cell>
          <cell r="C869">
            <v>0.90759999999999996</v>
          </cell>
          <cell r="D869">
            <v>0.73470000000000002</v>
          </cell>
          <cell r="E869">
            <v>0.1729</v>
          </cell>
          <cell r="F869">
            <v>0</v>
          </cell>
          <cell r="G869">
            <v>0</v>
          </cell>
          <cell r="H869">
            <v>3</v>
          </cell>
          <cell r="I869">
            <v>6</v>
          </cell>
          <cell r="J869">
            <v>10</v>
          </cell>
        </row>
        <row r="870">
          <cell r="B870">
            <v>7217</v>
          </cell>
          <cell r="C870">
            <v>3.7616999999999998</v>
          </cell>
          <cell r="D870">
            <v>2.8349000000000002</v>
          </cell>
          <cell r="E870">
            <v>0.23519999999999999</v>
          </cell>
          <cell r="F870">
            <v>0.69169999999999998</v>
          </cell>
          <cell r="G870">
            <v>0</v>
          </cell>
          <cell r="H870">
            <v>3</v>
          </cell>
          <cell r="I870">
            <v>6</v>
          </cell>
          <cell r="J870">
            <v>10</v>
          </cell>
        </row>
        <row r="871">
          <cell r="B871">
            <v>7217</v>
          </cell>
          <cell r="C871">
            <v>0.1804</v>
          </cell>
          <cell r="D871">
            <v>0.17499999999999999</v>
          </cell>
          <cell r="E871">
            <v>5.4000000000000003E-3</v>
          </cell>
          <cell r="F871">
            <v>0</v>
          </cell>
          <cell r="G871">
            <v>0</v>
          </cell>
          <cell r="H871">
            <v>3</v>
          </cell>
          <cell r="I871">
            <v>6</v>
          </cell>
          <cell r="J871">
            <v>10</v>
          </cell>
        </row>
        <row r="872">
          <cell r="B872">
            <v>7221</v>
          </cell>
          <cell r="C872">
            <v>0.16689999999999999</v>
          </cell>
          <cell r="D872">
            <v>0.16689999999999999</v>
          </cell>
          <cell r="E872">
            <v>0</v>
          </cell>
          <cell r="F872">
            <v>0</v>
          </cell>
          <cell r="G872">
            <v>0</v>
          </cell>
          <cell r="H872">
            <v>3</v>
          </cell>
          <cell r="I872">
            <v>6</v>
          </cell>
          <cell r="J872">
            <v>10</v>
          </cell>
        </row>
        <row r="873">
          <cell r="B873">
            <v>7219</v>
          </cell>
          <cell r="C873">
            <v>1.2528999999999999</v>
          </cell>
          <cell r="D873">
            <v>0.55489999999999995</v>
          </cell>
          <cell r="E873">
            <v>6.1999999999999998E-3</v>
          </cell>
          <cell r="F873">
            <v>0</v>
          </cell>
          <cell r="G873">
            <v>0.69179999999999997</v>
          </cell>
          <cell r="H873">
            <v>3</v>
          </cell>
          <cell r="I873">
            <v>6</v>
          </cell>
          <cell r="J873">
            <v>10</v>
          </cell>
        </row>
        <row r="874">
          <cell r="B874">
            <v>7219</v>
          </cell>
          <cell r="C874">
            <v>1.6002000000000001</v>
          </cell>
          <cell r="D874">
            <v>0.89680000000000004</v>
          </cell>
          <cell r="E874">
            <v>1.1599999999999999E-2</v>
          </cell>
          <cell r="F874">
            <v>0</v>
          </cell>
          <cell r="G874">
            <v>0.69179999999999997</v>
          </cell>
          <cell r="H874">
            <v>3</v>
          </cell>
          <cell r="I874">
            <v>6</v>
          </cell>
          <cell r="J874">
            <v>10</v>
          </cell>
        </row>
        <row r="875">
          <cell r="B875">
            <v>7219</v>
          </cell>
          <cell r="C875">
            <v>0.21759999999999999</v>
          </cell>
          <cell r="D875">
            <v>0.192</v>
          </cell>
          <cell r="E875">
            <v>2.5600000000000001E-2</v>
          </cell>
          <cell r="F875">
            <v>0</v>
          </cell>
          <cell r="G875">
            <v>0</v>
          </cell>
          <cell r="H875">
            <v>3</v>
          </cell>
          <cell r="I875">
            <v>6</v>
          </cell>
          <cell r="J875">
            <v>10</v>
          </cell>
        </row>
        <row r="876">
          <cell r="B876">
            <v>7219</v>
          </cell>
          <cell r="C876">
            <v>1.1000000000000001</v>
          </cell>
          <cell r="D876">
            <v>1.0548999999999999</v>
          </cell>
          <cell r="E876">
            <v>4.5199999999999997E-2</v>
          </cell>
          <cell r="F876">
            <v>0</v>
          </cell>
          <cell r="G876">
            <v>0</v>
          </cell>
          <cell r="H876">
            <v>3</v>
          </cell>
          <cell r="I876">
            <v>6</v>
          </cell>
          <cell r="J876">
            <v>10</v>
          </cell>
        </row>
        <row r="877">
          <cell r="B877">
            <v>7219</v>
          </cell>
          <cell r="C877">
            <v>0.80900000000000005</v>
          </cell>
          <cell r="D877">
            <v>0.80859999999999999</v>
          </cell>
          <cell r="E877">
            <v>4.0000000000000002E-4</v>
          </cell>
          <cell r="F877">
            <v>0</v>
          </cell>
          <cell r="G877">
            <v>0</v>
          </cell>
          <cell r="H877">
            <v>3</v>
          </cell>
          <cell r="I877">
            <v>6</v>
          </cell>
          <cell r="J877">
            <v>10</v>
          </cell>
        </row>
        <row r="878">
          <cell r="B878">
            <v>7219</v>
          </cell>
          <cell r="C878">
            <v>2.1265999999999998</v>
          </cell>
          <cell r="D878">
            <v>2.0554999999999999</v>
          </cell>
          <cell r="E878">
            <v>7.1199999999999999E-2</v>
          </cell>
          <cell r="F878">
            <v>0</v>
          </cell>
          <cell r="G878">
            <v>0</v>
          </cell>
          <cell r="I878">
            <v>6</v>
          </cell>
          <cell r="J878">
            <v>10</v>
          </cell>
        </row>
        <row r="879">
          <cell r="B879">
            <v>7218</v>
          </cell>
          <cell r="C879">
            <v>12.1275</v>
          </cell>
          <cell r="D879">
            <v>10.2249</v>
          </cell>
          <cell r="E879">
            <v>0.51910000000000001</v>
          </cell>
          <cell r="F879">
            <v>0.69159999999999999</v>
          </cell>
          <cell r="G879">
            <v>0.69189999999999996</v>
          </cell>
          <cell r="J879">
            <v>10</v>
          </cell>
        </row>
        <row r="881">
          <cell r="B881" t="str">
            <v>Evolução FEC Conjunto São Bernardo do Campo</v>
          </cell>
        </row>
        <row r="882">
          <cell r="B882" t="str">
            <v>CONSUM</v>
          </cell>
          <cell r="C882" t="str">
            <v>TOTAL</v>
          </cell>
          <cell r="D882" t="str">
            <v>NPROG</v>
          </cell>
          <cell r="E882" t="str">
            <v>PROG</v>
          </cell>
          <cell r="F882" t="str">
            <v>SUBT INT</v>
          </cell>
          <cell r="G882" t="str">
            <v>SUBT EXT</v>
          </cell>
          <cell r="H882" t="str">
            <v>Padrão Mensal = 2</v>
          </cell>
          <cell r="I882" t="str">
            <v>Padrão Trimestral = 3,6</v>
          </cell>
          <cell r="J882" t="str">
            <v>Padrão Anual = 6</v>
          </cell>
        </row>
        <row r="883">
          <cell r="B883">
            <v>118359</v>
          </cell>
          <cell r="C883">
            <v>0.29770000000000002</v>
          </cell>
          <cell r="D883">
            <v>0.2893</v>
          </cell>
          <cell r="E883">
            <v>8.3999999999999995E-3</v>
          </cell>
          <cell r="F883">
            <v>0</v>
          </cell>
          <cell r="G883">
            <v>0</v>
          </cell>
          <cell r="H883">
            <v>2</v>
          </cell>
          <cell r="I883">
            <v>3.6</v>
          </cell>
          <cell r="J883">
            <v>6</v>
          </cell>
        </row>
        <row r="884">
          <cell r="B884">
            <v>118531</v>
          </cell>
          <cell r="C884">
            <v>0.1341</v>
          </cell>
          <cell r="D884">
            <v>0.12920000000000001</v>
          </cell>
          <cell r="E884">
            <v>4.8999999999999998E-3</v>
          </cell>
          <cell r="F884">
            <v>0</v>
          </cell>
          <cell r="G884">
            <v>0</v>
          </cell>
          <cell r="H884">
            <v>2</v>
          </cell>
          <cell r="I884">
            <v>3.6</v>
          </cell>
          <cell r="J884">
            <v>6</v>
          </cell>
        </row>
        <row r="885">
          <cell r="B885">
            <v>118525</v>
          </cell>
          <cell r="C885">
            <v>0.69220000000000004</v>
          </cell>
          <cell r="D885">
            <v>0.54500000000000004</v>
          </cell>
          <cell r="E885">
            <v>2.1499999999999998E-2</v>
          </cell>
          <cell r="F885">
            <v>0.12559999999999999</v>
          </cell>
          <cell r="G885">
            <v>0</v>
          </cell>
          <cell r="H885">
            <v>2</v>
          </cell>
          <cell r="I885">
            <v>3.6</v>
          </cell>
          <cell r="J885">
            <v>6</v>
          </cell>
        </row>
        <row r="886">
          <cell r="B886">
            <v>118472</v>
          </cell>
          <cell r="C886">
            <v>1.1241000000000001</v>
          </cell>
          <cell r="D886">
            <v>0.96350000000000002</v>
          </cell>
          <cell r="E886">
            <v>3.4799999999999998E-2</v>
          </cell>
          <cell r="F886">
            <v>0.12570000000000001</v>
          </cell>
          <cell r="G886">
            <v>0</v>
          </cell>
          <cell r="H886">
            <v>2</v>
          </cell>
          <cell r="I886">
            <v>3.6</v>
          </cell>
          <cell r="J886">
            <v>6</v>
          </cell>
        </row>
        <row r="887">
          <cell r="B887">
            <v>118483</v>
          </cell>
          <cell r="C887">
            <v>0.122</v>
          </cell>
          <cell r="D887">
            <v>0.1162</v>
          </cell>
          <cell r="E887">
            <v>5.7999999999999996E-3</v>
          </cell>
          <cell r="F887">
            <v>0</v>
          </cell>
          <cell r="G887">
            <v>0</v>
          </cell>
          <cell r="H887">
            <v>2</v>
          </cell>
          <cell r="I887">
            <v>3.6</v>
          </cell>
          <cell r="J887">
            <v>6</v>
          </cell>
        </row>
        <row r="888">
          <cell r="B888">
            <v>118482</v>
          </cell>
          <cell r="C888">
            <v>6.0600000000000001E-2</v>
          </cell>
          <cell r="D888">
            <v>5.45E-2</v>
          </cell>
          <cell r="E888">
            <v>3.5999999999999999E-3</v>
          </cell>
          <cell r="F888">
            <v>2.5000000000000001E-3</v>
          </cell>
          <cell r="G888">
            <v>0</v>
          </cell>
          <cell r="H888">
            <v>2</v>
          </cell>
          <cell r="I888">
            <v>3.6</v>
          </cell>
          <cell r="J888">
            <v>6</v>
          </cell>
        </row>
        <row r="889">
          <cell r="B889">
            <v>118482</v>
          </cell>
          <cell r="C889">
            <v>9.4299999999999995E-2</v>
          </cell>
          <cell r="D889">
            <v>9.0499999999999997E-2</v>
          </cell>
          <cell r="E889">
            <v>3.8E-3</v>
          </cell>
          <cell r="F889">
            <v>0</v>
          </cell>
          <cell r="G889">
            <v>0</v>
          </cell>
          <cell r="H889">
            <v>2</v>
          </cell>
          <cell r="I889">
            <v>3.6</v>
          </cell>
          <cell r="J889">
            <v>6</v>
          </cell>
        </row>
        <row r="890">
          <cell r="B890">
            <v>118482</v>
          </cell>
          <cell r="C890">
            <v>0.27689999999999998</v>
          </cell>
          <cell r="D890">
            <v>0.26119999999999999</v>
          </cell>
          <cell r="E890">
            <v>1.32E-2</v>
          </cell>
          <cell r="F890">
            <v>2.5000000000000001E-3</v>
          </cell>
          <cell r="G890">
            <v>0</v>
          </cell>
          <cell r="H890">
            <v>2</v>
          </cell>
          <cell r="I890">
            <v>3.6</v>
          </cell>
          <cell r="J890">
            <v>6</v>
          </cell>
        </row>
        <row r="891">
          <cell r="B891">
            <v>118500</v>
          </cell>
          <cell r="C891">
            <v>0.18490000000000001</v>
          </cell>
          <cell r="D891">
            <v>0.17680000000000001</v>
          </cell>
          <cell r="E891">
            <v>8.0999999999999996E-3</v>
          </cell>
          <cell r="F891">
            <v>0</v>
          </cell>
          <cell r="G891">
            <v>0</v>
          </cell>
          <cell r="H891">
            <v>2</v>
          </cell>
          <cell r="I891">
            <v>3.6</v>
          </cell>
          <cell r="J891">
            <v>6</v>
          </cell>
        </row>
        <row r="892">
          <cell r="B892">
            <v>118221</v>
          </cell>
          <cell r="C892">
            <v>0.1331</v>
          </cell>
          <cell r="D892">
            <v>8.6699999999999999E-2</v>
          </cell>
          <cell r="E892">
            <v>1.9900000000000001E-2</v>
          </cell>
          <cell r="F892">
            <v>2.6499999999999999E-2</v>
          </cell>
          <cell r="G892">
            <v>0</v>
          </cell>
          <cell r="H892">
            <v>2</v>
          </cell>
          <cell r="I892">
            <v>3.6</v>
          </cell>
          <cell r="J892">
            <v>6</v>
          </cell>
        </row>
        <row r="893">
          <cell r="B893">
            <v>118216</v>
          </cell>
          <cell r="C893">
            <v>0.30549999999999999</v>
          </cell>
          <cell r="D893">
            <v>0.28420000000000001</v>
          </cell>
          <cell r="E893">
            <v>1.8700000000000001E-2</v>
          </cell>
          <cell r="F893">
            <v>2.5999999999999999E-3</v>
          </cell>
          <cell r="G893">
            <v>0</v>
          </cell>
          <cell r="H893">
            <v>2</v>
          </cell>
          <cell r="I893">
            <v>3.6</v>
          </cell>
          <cell r="J893">
            <v>6</v>
          </cell>
        </row>
        <row r="894">
          <cell r="B894">
            <v>118312</v>
          </cell>
          <cell r="C894">
            <v>0.62339999999999995</v>
          </cell>
          <cell r="D894">
            <v>0.54769999999999996</v>
          </cell>
          <cell r="E894">
            <v>4.6699999999999998E-2</v>
          </cell>
          <cell r="F894">
            <v>2.9100000000000001E-2</v>
          </cell>
          <cell r="G894">
            <v>0</v>
          </cell>
          <cell r="H894">
            <v>2</v>
          </cell>
          <cell r="I894">
            <v>3.6</v>
          </cell>
          <cell r="J894">
            <v>6</v>
          </cell>
        </row>
        <row r="895">
          <cell r="B895">
            <v>118308</v>
          </cell>
          <cell r="C895">
            <v>0.1638</v>
          </cell>
          <cell r="D895">
            <v>0.1502</v>
          </cell>
          <cell r="E895">
            <v>1.3599999999999999E-2</v>
          </cell>
          <cell r="F895">
            <v>0</v>
          </cell>
          <cell r="G895">
            <v>0</v>
          </cell>
          <cell r="H895">
            <v>2</v>
          </cell>
          <cell r="I895">
            <v>3.6</v>
          </cell>
          <cell r="J895">
            <v>6</v>
          </cell>
        </row>
        <row r="896">
          <cell r="B896">
            <v>118269</v>
          </cell>
          <cell r="C896">
            <v>0.21199999999999999</v>
          </cell>
          <cell r="D896">
            <v>0.1991</v>
          </cell>
          <cell r="E896">
            <v>1.29E-2</v>
          </cell>
          <cell r="F896">
            <v>0</v>
          </cell>
          <cell r="G896">
            <v>0</v>
          </cell>
          <cell r="H896">
            <v>2</v>
          </cell>
          <cell r="I896">
            <v>3.6</v>
          </cell>
          <cell r="J896">
            <v>6</v>
          </cell>
        </row>
        <row r="897">
          <cell r="B897">
            <v>118201</v>
          </cell>
          <cell r="C897">
            <v>0.22159999999999999</v>
          </cell>
          <cell r="D897">
            <v>0.1069</v>
          </cell>
          <cell r="E897">
            <v>5.3499999999999999E-2</v>
          </cell>
          <cell r="F897">
            <v>6.1199999999999997E-2</v>
          </cell>
          <cell r="G897">
            <v>0</v>
          </cell>
          <cell r="H897">
            <v>2</v>
          </cell>
          <cell r="I897">
            <v>3.6</v>
          </cell>
          <cell r="J897">
            <v>6</v>
          </cell>
        </row>
        <row r="898">
          <cell r="B898">
            <v>118259</v>
          </cell>
          <cell r="C898">
            <v>0.59740000000000004</v>
          </cell>
          <cell r="D898">
            <v>0.45619999999999999</v>
          </cell>
          <cell r="E898">
            <v>0.08</v>
          </cell>
          <cell r="F898">
            <v>6.1199999999999997E-2</v>
          </cell>
          <cell r="G898">
            <v>0</v>
          </cell>
          <cell r="I898">
            <v>3.6</v>
          </cell>
          <cell r="J898">
            <v>6</v>
          </cell>
        </row>
        <row r="899">
          <cell r="B899">
            <v>118381</v>
          </cell>
          <cell r="C899">
            <v>2.6219000000000001</v>
          </cell>
          <cell r="D899">
            <v>2.2288000000000001</v>
          </cell>
          <cell r="E899">
            <v>0.17460000000000001</v>
          </cell>
          <cell r="F899">
            <v>0.21840000000000001</v>
          </cell>
          <cell r="G899">
            <v>0</v>
          </cell>
          <cell r="J899">
            <v>6</v>
          </cell>
        </row>
        <row r="901">
          <cell r="B901" t="str">
            <v>Evolução FEC Conjunto São Bernardo do Campo - Represa</v>
          </cell>
        </row>
        <row r="902">
          <cell r="B902" t="str">
            <v>CONSUM</v>
          </cell>
          <cell r="C902" t="str">
            <v>TOTAL</v>
          </cell>
          <cell r="D902" t="str">
            <v>NPROG</v>
          </cell>
          <cell r="E902" t="str">
            <v>PROG</v>
          </cell>
          <cell r="F902" t="str">
            <v>SUBT INT</v>
          </cell>
          <cell r="G902" t="str">
            <v>SUBT EXT</v>
          </cell>
          <cell r="H902" t="str">
            <v>Padrão Mensal = 4,2</v>
          </cell>
          <cell r="I902" t="str">
            <v>Padrão Trimestral = 8,4</v>
          </cell>
          <cell r="J902" t="str">
            <v>Padrão Anual = 14</v>
          </cell>
        </row>
        <row r="903">
          <cell r="B903">
            <v>8110</v>
          </cell>
          <cell r="C903">
            <v>0.65920000000000001</v>
          </cell>
          <cell r="D903">
            <v>0.60360000000000003</v>
          </cell>
          <cell r="E903">
            <v>5.45E-2</v>
          </cell>
          <cell r="F903">
            <v>1.1000000000000001E-3</v>
          </cell>
          <cell r="G903">
            <v>0</v>
          </cell>
          <cell r="H903">
            <v>4.2</v>
          </cell>
          <cell r="I903">
            <v>8.4</v>
          </cell>
          <cell r="J903">
            <v>14</v>
          </cell>
        </row>
        <row r="904">
          <cell r="B904">
            <v>8110</v>
          </cell>
          <cell r="C904">
            <v>1.0212000000000001</v>
          </cell>
          <cell r="D904">
            <v>0.71660000000000001</v>
          </cell>
          <cell r="E904">
            <v>8.3999999999999995E-3</v>
          </cell>
          <cell r="F904">
            <v>0.29620000000000002</v>
          </cell>
          <cell r="G904">
            <v>0</v>
          </cell>
          <cell r="H904">
            <v>4.2</v>
          </cell>
          <cell r="I904">
            <v>8.4</v>
          </cell>
          <cell r="J904">
            <v>14</v>
          </cell>
        </row>
        <row r="905">
          <cell r="B905">
            <v>8110</v>
          </cell>
          <cell r="C905">
            <v>1.4651000000000001</v>
          </cell>
          <cell r="D905">
            <v>1.4643999999999999</v>
          </cell>
          <cell r="E905">
            <v>6.9999999999999999E-4</v>
          </cell>
          <cell r="F905">
            <v>0</v>
          </cell>
          <cell r="G905">
            <v>0</v>
          </cell>
          <cell r="H905">
            <v>4.2</v>
          </cell>
          <cell r="I905">
            <v>8.4</v>
          </cell>
          <cell r="J905">
            <v>14</v>
          </cell>
        </row>
        <row r="906">
          <cell r="B906">
            <v>8110</v>
          </cell>
          <cell r="C906">
            <v>3.1455000000000002</v>
          </cell>
          <cell r="D906">
            <v>2.7846000000000002</v>
          </cell>
          <cell r="E906">
            <v>6.3600000000000004E-2</v>
          </cell>
          <cell r="F906">
            <v>0.29730000000000001</v>
          </cell>
          <cell r="G906">
            <v>0</v>
          </cell>
          <cell r="H906">
            <v>4.2</v>
          </cell>
          <cell r="I906">
            <v>8.4</v>
          </cell>
          <cell r="J906">
            <v>14</v>
          </cell>
        </row>
        <row r="907">
          <cell r="B907">
            <v>8110</v>
          </cell>
          <cell r="C907">
            <v>0.16550000000000001</v>
          </cell>
          <cell r="D907">
            <v>0.16550000000000001</v>
          </cell>
          <cell r="E907">
            <v>0</v>
          </cell>
          <cell r="F907">
            <v>0</v>
          </cell>
          <cell r="G907">
            <v>0</v>
          </cell>
          <cell r="H907">
            <v>4.2</v>
          </cell>
          <cell r="I907">
            <v>8.4</v>
          </cell>
          <cell r="J907">
            <v>14</v>
          </cell>
        </row>
        <row r="908">
          <cell r="B908">
            <v>8110</v>
          </cell>
          <cell r="C908">
            <v>0.52659999999999996</v>
          </cell>
          <cell r="D908">
            <v>0.51449999999999996</v>
          </cell>
          <cell r="E908">
            <v>1.21E-2</v>
          </cell>
          <cell r="F908">
            <v>0</v>
          </cell>
          <cell r="G908">
            <v>0</v>
          </cell>
          <cell r="H908">
            <v>4.2</v>
          </cell>
          <cell r="I908">
            <v>8.4</v>
          </cell>
          <cell r="J908">
            <v>14</v>
          </cell>
        </row>
        <row r="909">
          <cell r="B909">
            <v>8110</v>
          </cell>
          <cell r="C909">
            <v>0.25540000000000002</v>
          </cell>
          <cell r="D909">
            <v>0.20749999999999999</v>
          </cell>
          <cell r="E909">
            <v>4.7800000000000002E-2</v>
          </cell>
          <cell r="F909">
            <v>0</v>
          </cell>
          <cell r="G909">
            <v>0</v>
          </cell>
          <cell r="H909">
            <v>4.2</v>
          </cell>
          <cell r="I909">
            <v>8.4</v>
          </cell>
          <cell r="J909">
            <v>14</v>
          </cell>
        </row>
        <row r="910">
          <cell r="B910">
            <v>8110</v>
          </cell>
          <cell r="C910">
            <v>0.94750000000000001</v>
          </cell>
          <cell r="D910">
            <v>0.88749999999999996</v>
          </cell>
          <cell r="E910">
            <v>5.9900000000000002E-2</v>
          </cell>
          <cell r="F910">
            <v>0</v>
          </cell>
          <cell r="G910">
            <v>0</v>
          </cell>
          <cell r="H910">
            <v>4.2</v>
          </cell>
          <cell r="I910">
            <v>8.4</v>
          </cell>
          <cell r="J910">
            <v>14</v>
          </cell>
        </row>
        <row r="911">
          <cell r="B911">
            <v>8110</v>
          </cell>
          <cell r="C911">
            <v>0.629</v>
          </cell>
          <cell r="D911">
            <v>0.628</v>
          </cell>
          <cell r="E911">
            <v>1E-3</v>
          </cell>
          <cell r="F911">
            <v>0</v>
          </cell>
          <cell r="G911">
            <v>0</v>
          </cell>
          <cell r="H911">
            <v>4.2</v>
          </cell>
          <cell r="I911">
            <v>8.4</v>
          </cell>
          <cell r="J911">
            <v>14</v>
          </cell>
        </row>
        <row r="912">
          <cell r="B912">
            <v>8110</v>
          </cell>
          <cell r="C912">
            <v>0.106</v>
          </cell>
          <cell r="D912">
            <v>0.1032</v>
          </cell>
          <cell r="E912">
            <v>2.8E-3</v>
          </cell>
          <cell r="F912">
            <v>0</v>
          </cell>
          <cell r="G912">
            <v>0</v>
          </cell>
          <cell r="H912">
            <v>4.2</v>
          </cell>
          <cell r="I912">
            <v>8.4</v>
          </cell>
          <cell r="J912">
            <v>14</v>
          </cell>
        </row>
        <row r="913">
          <cell r="B913">
            <v>8110</v>
          </cell>
          <cell r="C913">
            <v>0.75829999999999997</v>
          </cell>
          <cell r="D913">
            <v>0.31950000000000001</v>
          </cell>
          <cell r="E913">
            <v>0</v>
          </cell>
          <cell r="F913">
            <v>0</v>
          </cell>
          <cell r="G913">
            <v>0.43880000000000002</v>
          </cell>
          <cell r="H913">
            <v>4.2</v>
          </cell>
          <cell r="I913">
            <v>8.4</v>
          </cell>
          <cell r="J913">
            <v>14</v>
          </cell>
        </row>
        <row r="914">
          <cell r="B914">
            <v>8110</v>
          </cell>
          <cell r="C914">
            <v>1.4933000000000001</v>
          </cell>
          <cell r="D914">
            <v>1.0507</v>
          </cell>
          <cell r="E914">
            <v>3.8E-3</v>
          </cell>
          <cell r="F914">
            <v>0</v>
          </cell>
          <cell r="G914">
            <v>0.43880000000000002</v>
          </cell>
          <cell r="H914">
            <v>4.2</v>
          </cell>
          <cell r="I914">
            <v>8.4</v>
          </cell>
          <cell r="J914">
            <v>14</v>
          </cell>
        </row>
        <row r="915">
          <cell r="B915">
            <v>8110</v>
          </cell>
          <cell r="C915">
            <v>0.88039999999999996</v>
          </cell>
          <cell r="D915">
            <v>0.51900000000000002</v>
          </cell>
          <cell r="E915">
            <v>6.5199999999999994E-2</v>
          </cell>
          <cell r="F915">
            <v>0.29620000000000002</v>
          </cell>
          <cell r="G915">
            <v>0</v>
          </cell>
          <cell r="H915">
            <v>4.2</v>
          </cell>
          <cell r="I915">
            <v>8.4</v>
          </cell>
          <cell r="J915">
            <v>14</v>
          </cell>
        </row>
        <row r="916">
          <cell r="B916">
            <v>8110</v>
          </cell>
          <cell r="C916">
            <v>0.85670000000000002</v>
          </cell>
          <cell r="D916">
            <v>0.55400000000000005</v>
          </cell>
          <cell r="E916">
            <v>5.4000000000000003E-3</v>
          </cell>
          <cell r="F916">
            <v>0</v>
          </cell>
          <cell r="G916">
            <v>0.29730000000000001</v>
          </cell>
          <cell r="H916">
            <v>4.2</v>
          </cell>
          <cell r="I916">
            <v>8.4</v>
          </cell>
          <cell r="J916">
            <v>14</v>
          </cell>
        </row>
        <row r="917">
          <cell r="B917">
            <v>8110</v>
          </cell>
          <cell r="C917">
            <v>1.2613000000000001</v>
          </cell>
          <cell r="D917">
            <v>1.2591000000000001</v>
          </cell>
          <cell r="E917">
            <v>2.2000000000000001E-3</v>
          </cell>
          <cell r="F917">
            <v>0</v>
          </cell>
          <cell r="G917">
            <v>0</v>
          </cell>
          <cell r="H917">
            <v>4.2</v>
          </cell>
          <cell r="I917">
            <v>8.4</v>
          </cell>
          <cell r="J917">
            <v>14</v>
          </cell>
        </row>
        <row r="918">
          <cell r="B918">
            <v>8110</v>
          </cell>
          <cell r="C918">
            <v>2.9984000000000002</v>
          </cell>
          <cell r="D918">
            <v>2.3321000000000001</v>
          </cell>
          <cell r="E918">
            <v>7.2800000000000004E-2</v>
          </cell>
          <cell r="F918">
            <v>0.29620000000000002</v>
          </cell>
          <cell r="G918">
            <v>0.29730000000000001</v>
          </cell>
          <cell r="I918">
            <v>8.4</v>
          </cell>
          <cell r="J918">
            <v>14</v>
          </cell>
        </row>
        <row r="919">
          <cell r="B919">
            <v>8110</v>
          </cell>
          <cell r="C919">
            <v>8.5846999999999998</v>
          </cell>
          <cell r="D919">
            <v>7.0548999999999999</v>
          </cell>
          <cell r="E919">
            <v>0.2001</v>
          </cell>
          <cell r="F919">
            <v>0.59350000000000003</v>
          </cell>
          <cell r="G919">
            <v>0.73609999999999998</v>
          </cell>
          <cell r="J919">
            <v>14</v>
          </cell>
        </row>
        <row r="921">
          <cell r="B921" t="str">
            <v>Evolução FEC Conjunto São Caetano do Sul</v>
          </cell>
        </row>
        <row r="922">
          <cell r="B922" t="str">
            <v>CONSUM</v>
          </cell>
          <cell r="C922" t="str">
            <v>TOTAL</v>
          </cell>
          <cell r="D922" t="str">
            <v>NPROG</v>
          </cell>
          <cell r="E922" t="str">
            <v>PROG</v>
          </cell>
          <cell r="F922" t="str">
            <v>SUBT INT</v>
          </cell>
          <cell r="G922" t="str">
            <v>SUBT EXT</v>
          </cell>
          <cell r="H922" t="str">
            <v>Padrão Mensal = 2</v>
          </cell>
          <cell r="I922" t="str">
            <v>Padrão Trimestral = 2,4</v>
          </cell>
          <cell r="J922" t="str">
            <v>Padrão Anual = 4</v>
          </cell>
        </row>
        <row r="923">
          <cell r="B923">
            <v>67102</v>
          </cell>
          <cell r="C923">
            <v>0.4304</v>
          </cell>
          <cell r="D923">
            <v>0.27050000000000002</v>
          </cell>
          <cell r="E923">
            <v>0.01</v>
          </cell>
          <cell r="F923">
            <v>0.14979999999999999</v>
          </cell>
          <cell r="G923">
            <v>0</v>
          </cell>
          <cell r="H923">
            <v>2</v>
          </cell>
          <cell r="I923">
            <v>2.4</v>
          </cell>
          <cell r="J923">
            <v>4</v>
          </cell>
        </row>
        <row r="924">
          <cell r="B924">
            <v>67100</v>
          </cell>
          <cell r="C924">
            <v>0.12920000000000001</v>
          </cell>
          <cell r="D924">
            <v>0.08</v>
          </cell>
          <cell r="E924">
            <v>4.9200000000000001E-2</v>
          </cell>
          <cell r="F924">
            <v>0</v>
          </cell>
          <cell r="G924">
            <v>0</v>
          </cell>
          <cell r="H924">
            <v>2</v>
          </cell>
          <cell r="I924">
            <v>2.4</v>
          </cell>
          <cell r="J924">
            <v>4</v>
          </cell>
        </row>
        <row r="925">
          <cell r="B925">
            <v>67106</v>
          </cell>
          <cell r="C925">
            <v>8.77E-2</v>
          </cell>
          <cell r="D925">
            <v>6.3700000000000007E-2</v>
          </cell>
          <cell r="E925">
            <v>6.1999999999999998E-3</v>
          </cell>
          <cell r="F925">
            <v>1.7899999999999999E-2</v>
          </cell>
          <cell r="G925">
            <v>0</v>
          </cell>
          <cell r="H925">
            <v>2</v>
          </cell>
          <cell r="I925">
            <v>2.4</v>
          </cell>
          <cell r="J925">
            <v>4</v>
          </cell>
        </row>
        <row r="926">
          <cell r="B926">
            <v>67103</v>
          </cell>
          <cell r="C926">
            <v>0.64729999999999999</v>
          </cell>
          <cell r="D926">
            <v>0.41420000000000001</v>
          </cell>
          <cell r="E926">
            <v>6.54E-2</v>
          </cell>
          <cell r="F926">
            <v>0.16769999999999999</v>
          </cell>
          <cell r="G926">
            <v>0</v>
          </cell>
          <cell r="H926">
            <v>2</v>
          </cell>
          <cell r="I926">
            <v>2.4</v>
          </cell>
          <cell r="J926">
            <v>4</v>
          </cell>
        </row>
        <row r="927">
          <cell r="B927">
            <v>67086</v>
          </cell>
          <cell r="C927">
            <v>0.23139999999999999</v>
          </cell>
          <cell r="D927">
            <v>0.18759999999999999</v>
          </cell>
          <cell r="E927">
            <v>1.7600000000000001E-2</v>
          </cell>
          <cell r="F927">
            <v>2.6200000000000001E-2</v>
          </cell>
          <cell r="G927">
            <v>0</v>
          </cell>
          <cell r="H927">
            <v>2</v>
          </cell>
          <cell r="I927">
            <v>2.4</v>
          </cell>
          <cell r="J927">
            <v>4</v>
          </cell>
        </row>
        <row r="928">
          <cell r="B928">
            <v>67072</v>
          </cell>
          <cell r="C928">
            <v>0.72040000000000004</v>
          </cell>
          <cell r="D928">
            <v>9.5500000000000002E-2</v>
          </cell>
          <cell r="E928">
            <v>2.0000000000000001E-4</v>
          </cell>
          <cell r="F928">
            <v>0.62480000000000002</v>
          </cell>
          <cell r="G928">
            <v>0</v>
          </cell>
          <cell r="H928">
            <v>2</v>
          </cell>
          <cell r="I928">
            <v>2.4</v>
          </cell>
          <cell r="J928">
            <v>4</v>
          </cell>
        </row>
        <row r="929">
          <cell r="B929">
            <v>67072</v>
          </cell>
          <cell r="C929">
            <v>0.25340000000000001</v>
          </cell>
          <cell r="D929">
            <v>0.1971</v>
          </cell>
          <cell r="E929">
            <v>6.0000000000000001E-3</v>
          </cell>
          <cell r="F929">
            <v>5.0299999999999997E-2</v>
          </cell>
          <cell r="G929">
            <v>0</v>
          </cell>
          <cell r="H929">
            <v>2</v>
          </cell>
          <cell r="I929">
            <v>2.4</v>
          </cell>
          <cell r="J929">
            <v>4</v>
          </cell>
        </row>
        <row r="930">
          <cell r="B930">
            <v>67077</v>
          </cell>
          <cell r="C930">
            <v>1.2052</v>
          </cell>
          <cell r="D930">
            <v>0.48020000000000002</v>
          </cell>
          <cell r="E930">
            <v>2.3800000000000002E-2</v>
          </cell>
          <cell r="F930">
            <v>0.70130000000000003</v>
          </cell>
          <cell r="G930">
            <v>0</v>
          </cell>
          <cell r="H930">
            <v>2</v>
          </cell>
          <cell r="I930">
            <v>2.4</v>
          </cell>
          <cell r="J930">
            <v>4</v>
          </cell>
        </row>
        <row r="931">
          <cell r="B931">
            <v>67072</v>
          </cell>
          <cell r="C931">
            <v>0.37490000000000001</v>
          </cell>
          <cell r="D931">
            <v>0.33829999999999999</v>
          </cell>
          <cell r="E931">
            <v>3.6600000000000001E-2</v>
          </cell>
          <cell r="F931">
            <v>0</v>
          </cell>
          <cell r="G931">
            <v>0</v>
          </cell>
          <cell r="H931">
            <v>2</v>
          </cell>
          <cell r="I931">
            <v>2.4</v>
          </cell>
          <cell r="J931">
            <v>4</v>
          </cell>
        </row>
        <row r="932">
          <cell r="B932">
            <v>67059</v>
          </cell>
          <cell r="C932">
            <v>0.24529999999999999</v>
          </cell>
          <cell r="D932">
            <v>0.18679999999999999</v>
          </cell>
          <cell r="E932">
            <v>1E-3</v>
          </cell>
          <cell r="F932">
            <v>5.7500000000000002E-2</v>
          </cell>
          <cell r="G932">
            <v>0</v>
          </cell>
          <cell r="H932">
            <v>2</v>
          </cell>
          <cell r="I932">
            <v>2.4</v>
          </cell>
          <cell r="J932">
            <v>4</v>
          </cell>
        </row>
        <row r="933">
          <cell r="B933">
            <v>67056</v>
          </cell>
          <cell r="C933">
            <v>0.75209999999999999</v>
          </cell>
          <cell r="D933">
            <v>0.1124</v>
          </cell>
          <cell r="E933">
            <v>1.4999999999999999E-2</v>
          </cell>
          <cell r="F933">
            <v>0.62470000000000003</v>
          </cell>
          <cell r="G933">
            <v>0</v>
          </cell>
          <cell r="H933">
            <v>2</v>
          </cell>
          <cell r="I933">
            <v>2.4</v>
          </cell>
          <cell r="J933">
            <v>4</v>
          </cell>
        </row>
        <row r="934">
          <cell r="B934">
            <v>67062</v>
          </cell>
          <cell r="C934">
            <v>1.3723000000000001</v>
          </cell>
          <cell r="D934">
            <v>0.63749999999999996</v>
          </cell>
          <cell r="E934">
            <v>5.2600000000000001E-2</v>
          </cell>
          <cell r="F934">
            <v>0.68210000000000004</v>
          </cell>
          <cell r="G934">
            <v>0</v>
          </cell>
          <cell r="H934">
            <v>2</v>
          </cell>
          <cell r="I934">
            <v>2.4</v>
          </cell>
          <cell r="J934">
            <v>4</v>
          </cell>
        </row>
        <row r="935">
          <cell r="B935">
            <v>67055</v>
          </cell>
          <cell r="C935">
            <v>8.5199999999999998E-2</v>
          </cell>
          <cell r="D935">
            <v>8.1100000000000005E-2</v>
          </cell>
          <cell r="E935">
            <v>4.1000000000000003E-3</v>
          </cell>
          <cell r="F935">
            <v>0</v>
          </cell>
          <cell r="G935">
            <v>0</v>
          </cell>
          <cell r="H935">
            <v>2</v>
          </cell>
          <cell r="I935">
            <v>2.4</v>
          </cell>
          <cell r="J935">
            <v>4</v>
          </cell>
        </row>
        <row r="936">
          <cell r="B936">
            <v>67042</v>
          </cell>
          <cell r="C936">
            <v>0.24510000000000001</v>
          </cell>
          <cell r="D936">
            <v>7.9799999999999996E-2</v>
          </cell>
          <cell r="E936">
            <v>4.8300000000000003E-2</v>
          </cell>
          <cell r="F936">
            <v>0</v>
          </cell>
          <cell r="G936">
            <v>0.11700000000000001</v>
          </cell>
          <cell r="H936">
            <v>2</v>
          </cell>
          <cell r="I936">
            <v>2.4</v>
          </cell>
          <cell r="J936">
            <v>4</v>
          </cell>
        </row>
        <row r="937">
          <cell r="B937">
            <v>67041</v>
          </cell>
          <cell r="C937">
            <v>0.35020000000000001</v>
          </cell>
          <cell r="D937">
            <v>0.23930000000000001</v>
          </cell>
          <cell r="E937">
            <v>8.8000000000000005E-3</v>
          </cell>
          <cell r="F937">
            <v>0.10199999999999999</v>
          </cell>
          <cell r="G937">
            <v>0</v>
          </cell>
          <cell r="H937">
            <v>2</v>
          </cell>
          <cell r="I937">
            <v>2.4</v>
          </cell>
          <cell r="J937">
            <v>4</v>
          </cell>
        </row>
        <row r="938">
          <cell r="B938">
            <v>67046</v>
          </cell>
          <cell r="C938">
            <v>0.68049999999999999</v>
          </cell>
          <cell r="D938">
            <v>0.4002</v>
          </cell>
          <cell r="E938">
            <v>6.1199999999999997E-2</v>
          </cell>
          <cell r="F938">
            <v>0.10199999999999999</v>
          </cell>
          <cell r="G938">
            <v>0.11700000000000001</v>
          </cell>
          <cell r="I938">
            <v>2.4</v>
          </cell>
          <cell r="J938">
            <v>4</v>
          </cell>
        </row>
        <row r="939">
          <cell r="B939">
            <v>67072</v>
          </cell>
          <cell r="C939">
            <v>3.9051</v>
          </cell>
          <cell r="D939">
            <v>1.9320999999999999</v>
          </cell>
          <cell r="E939">
            <v>0.20300000000000001</v>
          </cell>
          <cell r="F939">
            <v>1.6531</v>
          </cell>
          <cell r="G939">
            <v>0.1169</v>
          </cell>
          <cell r="J939">
            <v>4</v>
          </cell>
        </row>
        <row r="941">
          <cell r="B941" t="str">
            <v>Evolução FEC Conjunto São Mateus</v>
          </cell>
        </row>
        <row r="942">
          <cell r="B942" t="str">
            <v>CONSUM</v>
          </cell>
          <cell r="C942" t="str">
            <v>TOTAL</v>
          </cell>
          <cell r="D942" t="str">
            <v>NPROG</v>
          </cell>
          <cell r="E942" t="str">
            <v>PROG</v>
          </cell>
          <cell r="F942" t="str">
            <v>SUBT INT</v>
          </cell>
          <cell r="G942" t="str">
            <v>SUBT EXT</v>
          </cell>
          <cell r="H942" t="str">
            <v>Padrão Mensal = 2,4</v>
          </cell>
          <cell r="I942" t="str">
            <v>Padrão Trimestral = 4,8</v>
          </cell>
          <cell r="J942" t="str">
            <v>Padrão Anual = 8</v>
          </cell>
        </row>
        <row r="943">
          <cell r="B943">
            <v>53340</v>
          </cell>
          <cell r="C943">
            <v>0.44169999999999998</v>
          </cell>
          <cell r="D943">
            <v>0.41370000000000001</v>
          </cell>
          <cell r="E943">
            <v>2.8000000000000001E-2</v>
          </cell>
          <cell r="F943">
            <v>0</v>
          </cell>
          <cell r="G943">
            <v>0</v>
          </cell>
          <cell r="H943">
            <v>2.4</v>
          </cell>
          <cell r="I943">
            <v>4.8</v>
          </cell>
          <cell r="J943">
            <v>8</v>
          </cell>
        </row>
        <row r="944">
          <cell r="B944">
            <v>53340</v>
          </cell>
          <cell r="C944">
            <v>0.37130000000000002</v>
          </cell>
          <cell r="D944">
            <v>0.35060000000000002</v>
          </cell>
          <cell r="E944">
            <v>2.0799999999999999E-2</v>
          </cell>
          <cell r="F944">
            <v>0</v>
          </cell>
          <cell r="G944">
            <v>0</v>
          </cell>
          <cell r="H944">
            <v>2.4</v>
          </cell>
          <cell r="I944">
            <v>4.8</v>
          </cell>
          <cell r="J944">
            <v>8</v>
          </cell>
        </row>
        <row r="945">
          <cell r="B945">
            <v>53325</v>
          </cell>
          <cell r="C945">
            <v>0.25879999999999997</v>
          </cell>
          <cell r="D945">
            <v>0.23549999999999999</v>
          </cell>
          <cell r="E945">
            <v>2.3300000000000001E-2</v>
          </cell>
          <cell r="F945">
            <v>0</v>
          </cell>
          <cell r="G945">
            <v>0</v>
          </cell>
          <cell r="H945">
            <v>2.4</v>
          </cell>
          <cell r="I945">
            <v>4.8</v>
          </cell>
          <cell r="J945">
            <v>8</v>
          </cell>
        </row>
        <row r="946">
          <cell r="B946">
            <v>53335</v>
          </cell>
          <cell r="C946">
            <v>1.0718000000000001</v>
          </cell>
          <cell r="D946">
            <v>0.99980000000000002</v>
          </cell>
          <cell r="E946">
            <v>7.2099999999999997E-2</v>
          </cell>
          <cell r="F946">
            <v>0</v>
          </cell>
          <cell r="G946">
            <v>0</v>
          </cell>
          <cell r="H946">
            <v>2.4</v>
          </cell>
          <cell r="I946">
            <v>4.8</v>
          </cell>
          <cell r="J946">
            <v>8</v>
          </cell>
        </row>
        <row r="947">
          <cell r="B947">
            <v>53316</v>
          </cell>
          <cell r="C947">
            <v>0.73509999999999998</v>
          </cell>
          <cell r="D947">
            <v>0.1217</v>
          </cell>
          <cell r="E947">
            <v>3.8300000000000001E-2</v>
          </cell>
          <cell r="F947">
            <v>0.57509999999999994</v>
          </cell>
          <cell r="G947">
            <v>0</v>
          </cell>
          <cell r="H947">
            <v>2.4</v>
          </cell>
          <cell r="I947">
            <v>4.8</v>
          </cell>
          <cell r="J947">
            <v>8</v>
          </cell>
        </row>
        <row r="948">
          <cell r="B948">
            <v>53316</v>
          </cell>
          <cell r="C948">
            <v>0.51570000000000005</v>
          </cell>
          <cell r="D948">
            <v>0.41889999999999999</v>
          </cell>
          <cell r="E948">
            <v>9.6799999999999997E-2</v>
          </cell>
          <cell r="F948">
            <v>0</v>
          </cell>
          <cell r="G948">
            <v>0</v>
          </cell>
          <cell r="H948">
            <v>2.4</v>
          </cell>
          <cell r="I948">
            <v>4.8</v>
          </cell>
          <cell r="J948">
            <v>8</v>
          </cell>
        </row>
        <row r="949">
          <cell r="B949">
            <v>53316</v>
          </cell>
          <cell r="C949">
            <v>0.49370000000000003</v>
          </cell>
          <cell r="D949">
            <v>0.46739999999999998</v>
          </cell>
          <cell r="E949">
            <v>1.29E-2</v>
          </cell>
          <cell r="F949">
            <v>1.34E-2</v>
          </cell>
          <cell r="G949">
            <v>0</v>
          </cell>
          <cell r="H949">
            <v>2.4</v>
          </cell>
          <cell r="I949">
            <v>4.8</v>
          </cell>
          <cell r="J949">
            <v>8</v>
          </cell>
        </row>
        <row r="950">
          <cell r="B950">
            <v>53316</v>
          </cell>
          <cell r="C950">
            <v>1.7444999999999999</v>
          </cell>
          <cell r="D950">
            <v>1.008</v>
          </cell>
          <cell r="E950">
            <v>0.14799999999999999</v>
          </cell>
          <cell r="F950">
            <v>0.58850000000000002</v>
          </cell>
          <cell r="G950">
            <v>0</v>
          </cell>
          <cell r="H950">
            <v>2.4</v>
          </cell>
          <cell r="I950">
            <v>4.8</v>
          </cell>
          <cell r="J950">
            <v>8</v>
          </cell>
        </row>
        <row r="951">
          <cell r="B951">
            <v>53316</v>
          </cell>
          <cell r="C951">
            <v>0.42499999999999999</v>
          </cell>
          <cell r="D951">
            <v>0.40100000000000002</v>
          </cell>
          <cell r="E951">
            <v>2.3900000000000001E-2</v>
          </cell>
          <cell r="F951">
            <v>0</v>
          </cell>
          <cell r="G951">
            <v>0</v>
          </cell>
          <cell r="H951">
            <v>2.4</v>
          </cell>
          <cell r="I951">
            <v>4.8</v>
          </cell>
          <cell r="J951">
            <v>8</v>
          </cell>
        </row>
        <row r="952">
          <cell r="B952">
            <v>53289</v>
          </cell>
          <cell r="C952">
            <v>0.43240000000000001</v>
          </cell>
          <cell r="D952">
            <v>0.41520000000000001</v>
          </cell>
          <cell r="E952">
            <v>1.72E-2</v>
          </cell>
          <cell r="F952">
            <v>0</v>
          </cell>
          <cell r="G952">
            <v>0</v>
          </cell>
          <cell r="H952">
            <v>2.4</v>
          </cell>
          <cell r="I952">
            <v>4.8</v>
          </cell>
          <cell r="J952">
            <v>8</v>
          </cell>
        </row>
        <row r="953">
          <cell r="B953">
            <v>53263</v>
          </cell>
          <cell r="C953">
            <v>0.501</v>
          </cell>
          <cell r="D953">
            <v>0.49209999999999998</v>
          </cell>
          <cell r="E953">
            <v>8.8999999999999999E-3</v>
          </cell>
          <cell r="F953">
            <v>0</v>
          </cell>
          <cell r="G953">
            <v>0</v>
          </cell>
          <cell r="H953">
            <v>2.4</v>
          </cell>
          <cell r="I953">
            <v>4.8</v>
          </cell>
          <cell r="J953">
            <v>8</v>
          </cell>
        </row>
        <row r="954">
          <cell r="B954">
            <v>53289</v>
          </cell>
          <cell r="C954">
            <v>1.3584000000000001</v>
          </cell>
          <cell r="D954">
            <v>1.3083</v>
          </cell>
          <cell r="E954">
            <v>0.05</v>
          </cell>
          <cell r="F954">
            <v>0</v>
          </cell>
          <cell r="G954">
            <v>0</v>
          </cell>
          <cell r="H954">
            <v>2.4</v>
          </cell>
          <cell r="I954">
            <v>4.8</v>
          </cell>
          <cell r="J954">
            <v>8</v>
          </cell>
        </row>
        <row r="955">
          <cell r="B955">
            <v>53264</v>
          </cell>
          <cell r="C955">
            <v>0.4103</v>
          </cell>
          <cell r="D955">
            <v>0.37130000000000002</v>
          </cell>
          <cell r="E955">
            <v>2.6800000000000001E-2</v>
          </cell>
          <cell r="F955">
            <v>1.21E-2</v>
          </cell>
          <cell r="G955">
            <v>0</v>
          </cell>
          <cell r="H955">
            <v>2.4</v>
          </cell>
          <cell r="I955">
            <v>4.8</v>
          </cell>
          <cell r="J955">
            <v>8</v>
          </cell>
        </row>
        <row r="956">
          <cell r="B956">
            <v>53259</v>
          </cell>
          <cell r="C956">
            <v>0.74070000000000003</v>
          </cell>
          <cell r="D956">
            <v>0.25919999999999999</v>
          </cell>
          <cell r="E956">
            <v>8.9999999999999993E-3</v>
          </cell>
          <cell r="F956">
            <v>0.47249999999999998</v>
          </cell>
          <cell r="G956">
            <v>0</v>
          </cell>
          <cell r="H956">
            <v>2.4</v>
          </cell>
          <cell r="I956">
            <v>4.8</v>
          </cell>
          <cell r="J956">
            <v>8</v>
          </cell>
        </row>
        <row r="957">
          <cell r="B957">
            <v>53246</v>
          </cell>
          <cell r="C957">
            <v>0.94699999999999995</v>
          </cell>
          <cell r="D957">
            <v>0.49070000000000003</v>
          </cell>
          <cell r="E957">
            <v>1.7600000000000001E-2</v>
          </cell>
          <cell r="F957">
            <v>0.43880000000000002</v>
          </cell>
          <cell r="G957">
            <v>0</v>
          </cell>
          <cell r="H957">
            <v>2.4</v>
          </cell>
          <cell r="I957">
            <v>4.8</v>
          </cell>
          <cell r="J957">
            <v>8</v>
          </cell>
        </row>
        <row r="958">
          <cell r="B958">
            <v>53256</v>
          </cell>
          <cell r="C958">
            <v>2.0979000000000001</v>
          </cell>
          <cell r="D958">
            <v>1.1212</v>
          </cell>
          <cell r="E958">
            <v>5.3400000000000003E-2</v>
          </cell>
          <cell r="F958">
            <v>0.92330000000000001</v>
          </cell>
          <cell r="G958">
            <v>0</v>
          </cell>
          <cell r="I958">
            <v>4.8</v>
          </cell>
          <cell r="J958">
            <v>8</v>
          </cell>
        </row>
        <row r="959">
          <cell r="B959">
            <v>53299</v>
          </cell>
          <cell r="C959">
            <v>6.2720000000000002</v>
          </cell>
          <cell r="D959">
            <v>4.4371</v>
          </cell>
          <cell r="E959">
            <v>0.3236</v>
          </cell>
          <cell r="F959">
            <v>1.5113000000000001</v>
          </cell>
          <cell r="G959">
            <v>0</v>
          </cell>
          <cell r="J959">
            <v>8</v>
          </cell>
        </row>
        <row r="961">
          <cell r="B961" t="str">
            <v>Evolução FEC Conjunto São Miguel Paulista</v>
          </cell>
        </row>
        <row r="962">
          <cell r="B962" t="str">
            <v>CONSUM</v>
          </cell>
          <cell r="C962" t="str">
            <v>TOTAL</v>
          </cell>
          <cell r="D962" t="str">
            <v>NPROG</v>
          </cell>
          <cell r="E962" t="str">
            <v>PROG</v>
          </cell>
          <cell r="F962" t="str">
            <v>SUBT INT</v>
          </cell>
          <cell r="G962" t="str">
            <v>SUBT EXT</v>
          </cell>
          <cell r="H962" t="str">
            <v>Padrão Mensal = 3,3</v>
          </cell>
          <cell r="I962" t="str">
            <v>Padrão Trimestral = 6,6</v>
          </cell>
          <cell r="J962" t="str">
            <v>Padrão Anual = 11</v>
          </cell>
        </row>
        <row r="963">
          <cell r="B963">
            <v>92284</v>
          </cell>
          <cell r="C963">
            <v>0.81979999999999997</v>
          </cell>
          <cell r="D963">
            <v>0.73560000000000003</v>
          </cell>
          <cell r="E963">
            <v>8.4199999999999997E-2</v>
          </cell>
          <cell r="F963">
            <v>0</v>
          </cell>
          <cell r="G963">
            <v>0</v>
          </cell>
          <cell r="H963">
            <v>3.3</v>
          </cell>
          <cell r="I963">
            <v>6.6</v>
          </cell>
          <cell r="J963">
            <v>11</v>
          </cell>
        </row>
        <row r="964">
          <cell r="B964">
            <v>92273</v>
          </cell>
          <cell r="C964">
            <v>0.4239</v>
          </cell>
          <cell r="D964">
            <v>0.39329999999999998</v>
          </cell>
          <cell r="E964">
            <v>1.6199999999999999E-2</v>
          </cell>
          <cell r="F964">
            <v>1.44E-2</v>
          </cell>
          <cell r="G964">
            <v>0</v>
          </cell>
          <cell r="H964">
            <v>3.3</v>
          </cell>
          <cell r="I964">
            <v>6.6</v>
          </cell>
          <cell r="J964">
            <v>11</v>
          </cell>
        </row>
        <row r="965">
          <cell r="B965">
            <v>92260</v>
          </cell>
          <cell r="C965">
            <v>0.40789999999999998</v>
          </cell>
          <cell r="D965">
            <v>0.39179999999999998</v>
          </cell>
          <cell r="E965">
            <v>1.61E-2</v>
          </cell>
          <cell r="F965">
            <v>0</v>
          </cell>
          <cell r="G965">
            <v>0</v>
          </cell>
          <cell r="H965">
            <v>3.3</v>
          </cell>
          <cell r="I965">
            <v>6.6</v>
          </cell>
          <cell r="J965">
            <v>11</v>
          </cell>
        </row>
        <row r="966">
          <cell r="B966">
            <v>92272</v>
          </cell>
          <cell r="C966">
            <v>1.6516999999999999</v>
          </cell>
          <cell r="D966">
            <v>1.5206999999999999</v>
          </cell>
          <cell r="E966">
            <v>0.11650000000000001</v>
          </cell>
          <cell r="F966">
            <v>1.44E-2</v>
          </cell>
          <cell r="G966">
            <v>0</v>
          </cell>
          <cell r="H966">
            <v>3.3</v>
          </cell>
          <cell r="I966">
            <v>6.6</v>
          </cell>
          <cell r="J966">
            <v>11</v>
          </cell>
        </row>
        <row r="967">
          <cell r="B967">
            <v>92249</v>
          </cell>
          <cell r="C967">
            <v>0.43280000000000002</v>
          </cell>
          <cell r="D967">
            <v>0.34839999999999999</v>
          </cell>
          <cell r="E967">
            <v>8.4400000000000003E-2</v>
          </cell>
          <cell r="F967">
            <v>0</v>
          </cell>
          <cell r="G967">
            <v>0</v>
          </cell>
          <cell r="H967">
            <v>3.3</v>
          </cell>
          <cell r="I967">
            <v>6.6</v>
          </cell>
          <cell r="J967">
            <v>11</v>
          </cell>
        </row>
        <row r="968">
          <cell r="B968">
            <v>92250</v>
          </cell>
          <cell r="C968">
            <v>0.67359999999999998</v>
          </cell>
          <cell r="D968">
            <v>0.20030000000000001</v>
          </cell>
          <cell r="E968">
            <v>2.63E-2</v>
          </cell>
          <cell r="F968">
            <v>0.44700000000000001</v>
          </cell>
          <cell r="G968">
            <v>0</v>
          </cell>
          <cell r="H968">
            <v>3.3</v>
          </cell>
          <cell r="I968">
            <v>6.6</v>
          </cell>
          <cell r="J968">
            <v>11</v>
          </cell>
        </row>
        <row r="969">
          <cell r="B969">
            <v>92131</v>
          </cell>
          <cell r="C969">
            <v>0.96340000000000003</v>
          </cell>
          <cell r="D969">
            <v>0.55269999999999997</v>
          </cell>
          <cell r="E969">
            <v>3.7199999999999997E-2</v>
          </cell>
          <cell r="F969">
            <v>0.3735</v>
          </cell>
          <cell r="G969">
            <v>0</v>
          </cell>
          <cell r="H969">
            <v>3.3</v>
          </cell>
          <cell r="I969">
            <v>6.6</v>
          </cell>
          <cell r="J969">
            <v>11</v>
          </cell>
        </row>
        <row r="970">
          <cell r="B970">
            <v>92210</v>
          </cell>
          <cell r="C970">
            <v>2.0693999999999999</v>
          </cell>
          <cell r="D970">
            <v>1.1012</v>
          </cell>
          <cell r="E970">
            <v>0.1479</v>
          </cell>
          <cell r="F970">
            <v>0.82040000000000002</v>
          </cell>
          <cell r="G970">
            <v>0</v>
          </cell>
          <cell r="H970">
            <v>3.3</v>
          </cell>
          <cell r="I970">
            <v>6.6</v>
          </cell>
          <cell r="J970">
            <v>11</v>
          </cell>
        </row>
        <row r="971">
          <cell r="B971">
            <v>92113</v>
          </cell>
          <cell r="C971">
            <v>0.58330000000000004</v>
          </cell>
          <cell r="D971">
            <v>0.33239999999999997</v>
          </cell>
          <cell r="E971">
            <v>4.5999999999999999E-3</v>
          </cell>
          <cell r="F971">
            <v>0.2462</v>
          </cell>
          <cell r="G971">
            <v>0</v>
          </cell>
          <cell r="H971">
            <v>3.3</v>
          </cell>
          <cell r="I971">
            <v>6.6</v>
          </cell>
          <cell r="J971">
            <v>11</v>
          </cell>
        </row>
        <row r="972">
          <cell r="B972">
            <v>92114</v>
          </cell>
          <cell r="C972">
            <v>0.22570000000000001</v>
          </cell>
          <cell r="D972">
            <v>0.21149999999999999</v>
          </cell>
          <cell r="E972">
            <v>1.4200000000000001E-2</v>
          </cell>
          <cell r="F972">
            <v>0</v>
          </cell>
          <cell r="G972">
            <v>0</v>
          </cell>
          <cell r="H972">
            <v>3.3</v>
          </cell>
          <cell r="I972">
            <v>6.6</v>
          </cell>
          <cell r="J972">
            <v>11</v>
          </cell>
        </row>
        <row r="973">
          <cell r="B973">
            <v>92089</v>
          </cell>
          <cell r="C973">
            <v>0.19420000000000001</v>
          </cell>
          <cell r="D973">
            <v>0.17530000000000001</v>
          </cell>
          <cell r="E973">
            <v>1.89E-2</v>
          </cell>
          <cell r="F973">
            <v>0</v>
          </cell>
          <cell r="G973">
            <v>0</v>
          </cell>
          <cell r="H973">
            <v>3.3</v>
          </cell>
          <cell r="I973">
            <v>6.6</v>
          </cell>
          <cell r="J973">
            <v>11</v>
          </cell>
        </row>
        <row r="974">
          <cell r="B974">
            <v>92105</v>
          </cell>
          <cell r="C974">
            <v>1.0032000000000001</v>
          </cell>
          <cell r="D974">
            <v>0.71919999999999995</v>
          </cell>
          <cell r="E974">
            <v>3.7699999999999997E-2</v>
          </cell>
          <cell r="F974">
            <v>0.2462</v>
          </cell>
          <cell r="G974">
            <v>0</v>
          </cell>
          <cell r="H974">
            <v>3.3</v>
          </cell>
          <cell r="I974">
            <v>6.6</v>
          </cell>
          <cell r="J974">
            <v>11</v>
          </cell>
        </row>
        <row r="975">
          <cell r="B975">
            <v>91858</v>
          </cell>
          <cell r="C975">
            <v>0.49149999999999999</v>
          </cell>
          <cell r="D975">
            <v>0.45250000000000001</v>
          </cell>
          <cell r="E975">
            <v>3.9E-2</v>
          </cell>
          <cell r="F975">
            <v>0</v>
          </cell>
          <cell r="G975">
            <v>0</v>
          </cell>
          <cell r="H975">
            <v>3.3</v>
          </cell>
          <cell r="I975">
            <v>6.6</v>
          </cell>
          <cell r="J975">
            <v>11</v>
          </cell>
        </row>
        <row r="976">
          <cell r="B976">
            <v>91893</v>
          </cell>
          <cell r="C976">
            <v>0.84060000000000001</v>
          </cell>
          <cell r="D976">
            <v>0.37380000000000002</v>
          </cell>
          <cell r="E976">
            <v>8.3599999999999994E-2</v>
          </cell>
          <cell r="F976">
            <v>0.36859999999999998</v>
          </cell>
          <cell r="G976">
            <v>1.4500000000000001E-2</v>
          </cell>
          <cell r="H976">
            <v>3.3</v>
          </cell>
          <cell r="I976">
            <v>6.6</v>
          </cell>
          <cell r="J976">
            <v>11</v>
          </cell>
        </row>
        <row r="977">
          <cell r="B977">
            <v>91875</v>
          </cell>
          <cell r="C977">
            <v>1.1797</v>
          </cell>
          <cell r="D977">
            <v>0.55320000000000003</v>
          </cell>
          <cell r="E977">
            <v>6.7000000000000002E-3</v>
          </cell>
          <cell r="F977">
            <v>0</v>
          </cell>
          <cell r="G977">
            <v>0.61980000000000002</v>
          </cell>
          <cell r="H977">
            <v>3.3</v>
          </cell>
          <cell r="I977">
            <v>6.6</v>
          </cell>
          <cell r="J977">
            <v>11</v>
          </cell>
        </row>
        <row r="978">
          <cell r="B978">
            <v>91875</v>
          </cell>
          <cell r="C978">
            <v>2.5118999999999998</v>
          </cell>
          <cell r="D978">
            <v>1.3794999999999999</v>
          </cell>
          <cell r="E978">
            <v>0.1293</v>
          </cell>
          <cell r="F978">
            <v>0.36870000000000003</v>
          </cell>
          <cell r="G978">
            <v>0.63429999999999997</v>
          </cell>
          <cell r="I978">
            <v>6.6</v>
          </cell>
          <cell r="J978">
            <v>11</v>
          </cell>
        </row>
        <row r="979">
          <cell r="B979">
            <v>92116</v>
          </cell>
          <cell r="C979">
            <v>7.2343999999999999</v>
          </cell>
          <cell r="D979">
            <v>4.7206000000000001</v>
          </cell>
          <cell r="E979">
            <v>0.43140000000000001</v>
          </cell>
          <cell r="F979">
            <v>1.4495</v>
          </cell>
          <cell r="G979">
            <v>0.63260000000000005</v>
          </cell>
          <cell r="J979">
            <v>11</v>
          </cell>
        </row>
        <row r="981">
          <cell r="B981" t="str">
            <v>Evolução FEC Conjunto São Paulo - Centro</v>
          </cell>
        </row>
        <row r="982">
          <cell r="B982" t="str">
            <v>CONSUM</v>
          </cell>
          <cell r="C982" t="str">
            <v>TOTAL</v>
          </cell>
          <cell r="D982" t="str">
            <v>NPROG</v>
          </cell>
          <cell r="E982" t="str">
            <v>PROG</v>
          </cell>
          <cell r="F982" t="str">
            <v>SUBT INT</v>
          </cell>
          <cell r="G982" t="str">
            <v>SUBT EXT</v>
          </cell>
          <cell r="H982" t="str">
            <v>Padrão Mensal = 2</v>
          </cell>
          <cell r="I982" t="str">
            <v>Padrão Trimestral = 3,6</v>
          </cell>
          <cell r="J982" t="str">
            <v>Padrão Anual = 6</v>
          </cell>
        </row>
        <row r="983">
          <cell r="B983">
            <v>104898</v>
          </cell>
          <cell r="C983">
            <v>0.47299999999999998</v>
          </cell>
          <cell r="D983">
            <v>0.23669999999999999</v>
          </cell>
          <cell r="E983">
            <v>0.17449999999999999</v>
          </cell>
          <cell r="F983">
            <v>6.1800000000000001E-2</v>
          </cell>
          <cell r="G983">
            <v>0</v>
          </cell>
          <cell r="H983">
            <v>2</v>
          </cell>
          <cell r="I983">
            <v>3.6</v>
          </cell>
          <cell r="J983">
            <v>6</v>
          </cell>
        </row>
        <row r="984">
          <cell r="B984">
            <v>104874</v>
          </cell>
          <cell r="C984">
            <v>0.1777</v>
          </cell>
          <cell r="D984">
            <v>8.48E-2</v>
          </cell>
          <cell r="E984">
            <v>9.2899999999999996E-2</v>
          </cell>
          <cell r="F984">
            <v>0</v>
          </cell>
          <cell r="G984">
            <v>0</v>
          </cell>
          <cell r="H984">
            <v>2</v>
          </cell>
          <cell r="I984">
            <v>3.6</v>
          </cell>
          <cell r="J984">
            <v>6</v>
          </cell>
        </row>
        <row r="985">
          <cell r="B985">
            <v>104876</v>
          </cell>
          <cell r="C985">
            <v>0.65459999999999996</v>
          </cell>
          <cell r="D985">
            <v>0.34129999999999999</v>
          </cell>
          <cell r="E985">
            <v>3.8899999999999997E-2</v>
          </cell>
          <cell r="F985">
            <v>0</v>
          </cell>
          <cell r="G985">
            <v>0.27439999999999998</v>
          </cell>
          <cell r="H985">
            <v>2</v>
          </cell>
          <cell r="I985">
            <v>3.6</v>
          </cell>
          <cell r="J985">
            <v>6</v>
          </cell>
        </row>
        <row r="986">
          <cell r="B986">
            <v>104883</v>
          </cell>
          <cell r="C986">
            <v>1.3052999999999999</v>
          </cell>
          <cell r="D986">
            <v>0.66279999999999994</v>
          </cell>
          <cell r="E986">
            <v>0.30630000000000002</v>
          </cell>
          <cell r="F986">
            <v>6.1800000000000001E-2</v>
          </cell>
          <cell r="G986">
            <v>0.27439999999999998</v>
          </cell>
          <cell r="H986">
            <v>2</v>
          </cell>
          <cell r="I986">
            <v>3.6</v>
          </cell>
          <cell r="J986">
            <v>6</v>
          </cell>
        </row>
        <row r="987">
          <cell r="B987">
            <v>104839</v>
          </cell>
          <cell r="C987">
            <v>0.25469999999999998</v>
          </cell>
          <cell r="D987">
            <v>3.5400000000000001E-2</v>
          </cell>
          <cell r="E987">
            <v>0.1192</v>
          </cell>
          <cell r="F987">
            <v>5.33E-2</v>
          </cell>
          <cell r="G987">
            <v>4.6800000000000001E-2</v>
          </cell>
          <cell r="H987">
            <v>2</v>
          </cell>
          <cell r="I987">
            <v>3.6</v>
          </cell>
          <cell r="J987">
            <v>6</v>
          </cell>
        </row>
        <row r="988">
          <cell r="B988">
            <v>104839</v>
          </cell>
          <cell r="C988">
            <v>0.3246</v>
          </cell>
          <cell r="D988">
            <v>5.3600000000000002E-2</v>
          </cell>
          <cell r="E988">
            <v>1.95E-2</v>
          </cell>
          <cell r="F988">
            <v>0.2515</v>
          </cell>
          <cell r="G988">
            <v>0</v>
          </cell>
          <cell r="H988">
            <v>2</v>
          </cell>
          <cell r="I988">
            <v>3.6</v>
          </cell>
          <cell r="J988">
            <v>6</v>
          </cell>
        </row>
        <row r="989">
          <cell r="B989">
            <v>104839</v>
          </cell>
          <cell r="C989">
            <v>0.22500000000000001</v>
          </cell>
          <cell r="D989">
            <v>0.12139999999999999</v>
          </cell>
          <cell r="E989">
            <v>1.9199999999999998E-2</v>
          </cell>
          <cell r="F989">
            <v>8.4400000000000003E-2</v>
          </cell>
          <cell r="G989">
            <v>0</v>
          </cell>
          <cell r="H989">
            <v>2</v>
          </cell>
          <cell r="I989">
            <v>3.6</v>
          </cell>
          <cell r="J989">
            <v>6</v>
          </cell>
        </row>
        <row r="990">
          <cell r="B990">
            <v>104839</v>
          </cell>
          <cell r="C990">
            <v>0.80430000000000001</v>
          </cell>
          <cell r="D990">
            <v>0.2104</v>
          </cell>
          <cell r="E990">
            <v>0.15790000000000001</v>
          </cell>
          <cell r="F990">
            <v>0.38919999999999999</v>
          </cell>
          <cell r="G990">
            <v>4.6800000000000001E-2</v>
          </cell>
          <cell r="H990">
            <v>2</v>
          </cell>
          <cell r="I990">
            <v>3.6</v>
          </cell>
          <cell r="J990">
            <v>6</v>
          </cell>
        </row>
        <row r="991">
          <cell r="B991">
            <v>104839</v>
          </cell>
          <cell r="C991">
            <v>0.70520000000000005</v>
          </cell>
          <cell r="D991">
            <v>0.28639999999999999</v>
          </cell>
          <cell r="E991">
            <v>0.1525</v>
          </cell>
          <cell r="F991">
            <v>0.125</v>
          </cell>
          <cell r="G991">
            <v>0.14130000000000001</v>
          </cell>
          <cell r="H991">
            <v>2</v>
          </cell>
          <cell r="I991">
            <v>3.6</v>
          </cell>
          <cell r="J991">
            <v>6</v>
          </cell>
        </row>
        <row r="992">
          <cell r="B992">
            <v>104839</v>
          </cell>
          <cell r="C992">
            <v>0.21809999999999999</v>
          </cell>
          <cell r="D992">
            <v>0.1956</v>
          </cell>
          <cell r="E992">
            <v>2.2499999999999999E-2</v>
          </cell>
          <cell r="F992">
            <v>0</v>
          </cell>
          <cell r="G992">
            <v>0</v>
          </cell>
          <cell r="H992">
            <v>2</v>
          </cell>
          <cell r="I992">
            <v>3.6</v>
          </cell>
          <cell r="J992">
            <v>6</v>
          </cell>
        </row>
        <row r="993">
          <cell r="B993">
            <v>104839</v>
          </cell>
          <cell r="C993">
            <v>0.4249</v>
          </cell>
          <cell r="D993">
            <v>0.13789999999999999</v>
          </cell>
          <cell r="E993">
            <v>1.2800000000000001E-2</v>
          </cell>
          <cell r="F993">
            <v>0</v>
          </cell>
          <cell r="G993">
            <v>0.2742</v>
          </cell>
          <cell r="H993">
            <v>2</v>
          </cell>
          <cell r="I993">
            <v>3.6</v>
          </cell>
          <cell r="J993">
            <v>6</v>
          </cell>
        </row>
        <row r="994">
          <cell r="B994">
            <v>104839</v>
          </cell>
          <cell r="C994">
            <v>1.3482000000000001</v>
          </cell>
          <cell r="D994">
            <v>0.61990000000000001</v>
          </cell>
          <cell r="E994">
            <v>0.18779999999999999</v>
          </cell>
          <cell r="F994">
            <v>0.125</v>
          </cell>
          <cell r="G994">
            <v>0.41549999999999998</v>
          </cell>
          <cell r="H994">
            <v>2</v>
          </cell>
          <cell r="I994">
            <v>3.6</v>
          </cell>
          <cell r="J994">
            <v>6</v>
          </cell>
        </row>
        <row r="995">
          <cell r="B995">
            <v>104839</v>
          </cell>
          <cell r="C995">
            <v>0.47389999999999999</v>
          </cell>
          <cell r="D995">
            <v>0.30640000000000001</v>
          </cell>
          <cell r="E995">
            <v>0.16750000000000001</v>
          </cell>
          <cell r="F995">
            <v>0</v>
          </cell>
          <cell r="G995">
            <v>0</v>
          </cell>
          <cell r="H995">
            <v>2</v>
          </cell>
          <cell r="I995">
            <v>3.6</v>
          </cell>
          <cell r="J995">
            <v>6</v>
          </cell>
        </row>
        <row r="996">
          <cell r="B996">
            <v>104839</v>
          </cell>
          <cell r="C996">
            <v>0.49020000000000002</v>
          </cell>
          <cell r="D996">
            <v>0.28089999999999998</v>
          </cell>
          <cell r="E996">
            <v>3.2099999999999997E-2</v>
          </cell>
          <cell r="F996">
            <v>0.1772</v>
          </cell>
          <cell r="G996">
            <v>0</v>
          </cell>
          <cell r="H996">
            <v>2</v>
          </cell>
          <cell r="I996">
            <v>3.6</v>
          </cell>
          <cell r="J996">
            <v>6</v>
          </cell>
        </row>
        <row r="997">
          <cell r="B997">
            <v>104839</v>
          </cell>
          <cell r="C997">
            <v>0.29220000000000002</v>
          </cell>
          <cell r="D997">
            <v>0.17660000000000001</v>
          </cell>
          <cell r="E997">
            <v>8.3299999999999999E-2</v>
          </cell>
          <cell r="F997">
            <v>3.2300000000000002E-2</v>
          </cell>
          <cell r="G997">
            <v>0</v>
          </cell>
          <cell r="H997">
            <v>2</v>
          </cell>
          <cell r="I997">
            <v>3.6</v>
          </cell>
          <cell r="J997">
            <v>6</v>
          </cell>
        </row>
        <row r="998">
          <cell r="B998">
            <v>104839</v>
          </cell>
          <cell r="C998">
            <v>1.2563</v>
          </cell>
          <cell r="D998">
            <v>0.76390000000000002</v>
          </cell>
          <cell r="E998">
            <v>0.28289999999999998</v>
          </cell>
          <cell r="F998">
            <v>0.20949999999999999</v>
          </cell>
          <cell r="G998">
            <v>0</v>
          </cell>
          <cell r="I998">
            <v>3.6</v>
          </cell>
          <cell r="J998">
            <v>6</v>
          </cell>
        </row>
        <row r="999">
          <cell r="B999">
            <v>104850</v>
          </cell>
          <cell r="C999">
            <v>4.7141999999999999</v>
          </cell>
          <cell r="D999">
            <v>2.2570000000000001</v>
          </cell>
          <cell r="E999">
            <v>0.93489999999999995</v>
          </cell>
          <cell r="F999">
            <v>0.78549999999999998</v>
          </cell>
          <cell r="G999">
            <v>0.73670000000000002</v>
          </cell>
          <cell r="J999">
            <v>6</v>
          </cell>
        </row>
        <row r="1001">
          <cell r="B1001" t="str">
            <v>Evolução FEC Conjunto São Paulo Represa Sul</v>
          </cell>
        </row>
        <row r="1002">
          <cell r="B1002" t="str">
            <v>CONSUM</v>
          </cell>
          <cell r="C1002" t="str">
            <v>TOTAL</v>
          </cell>
          <cell r="D1002" t="str">
            <v>NPROG</v>
          </cell>
          <cell r="E1002" t="str">
            <v>PROG</v>
          </cell>
          <cell r="F1002" t="str">
            <v>SUBT INT</v>
          </cell>
          <cell r="G1002" t="str">
            <v>SUBT EXT</v>
          </cell>
          <cell r="H1002" t="str">
            <v>Padrão Mensal = 7,5</v>
          </cell>
          <cell r="I1002" t="str">
            <v>Padrão Trimestral = 15</v>
          </cell>
          <cell r="J1002" t="str">
            <v>Padrão Anual = 25</v>
          </cell>
        </row>
        <row r="1003">
          <cell r="B1003">
            <v>1408</v>
          </cell>
          <cell r="C1003">
            <v>1.2713000000000001</v>
          </cell>
          <cell r="D1003">
            <v>1.2713000000000001</v>
          </cell>
          <cell r="E1003">
            <v>0</v>
          </cell>
          <cell r="F1003">
            <v>0</v>
          </cell>
          <cell r="G1003">
            <v>0</v>
          </cell>
          <cell r="H1003">
            <v>7.5</v>
          </cell>
          <cell r="I1003">
            <v>15</v>
          </cell>
          <cell r="J1003">
            <v>25</v>
          </cell>
        </row>
        <row r="1004">
          <cell r="B1004">
            <v>1408</v>
          </cell>
          <cell r="C1004">
            <v>1.9843999999999999</v>
          </cell>
          <cell r="D1004">
            <v>1.9303999999999999</v>
          </cell>
          <cell r="E1004">
            <v>0</v>
          </cell>
          <cell r="F1004">
            <v>5.3999999999999999E-2</v>
          </cell>
          <cell r="G1004">
            <v>0</v>
          </cell>
          <cell r="H1004">
            <v>7.5</v>
          </cell>
          <cell r="I1004">
            <v>15</v>
          </cell>
          <cell r="J1004">
            <v>25</v>
          </cell>
        </row>
        <row r="1005">
          <cell r="B1005">
            <v>1408</v>
          </cell>
          <cell r="C1005">
            <v>1.429</v>
          </cell>
          <cell r="D1005">
            <v>0.78690000000000004</v>
          </cell>
          <cell r="E1005">
            <v>0</v>
          </cell>
          <cell r="F1005">
            <v>0</v>
          </cell>
          <cell r="G1005">
            <v>0.64200000000000002</v>
          </cell>
          <cell r="H1005">
            <v>7.5</v>
          </cell>
          <cell r="I1005">
            <v>15</v>
          </cell>
          <cell r="J1005">
            <v>25</v>
          </cell>
        </row>
        <row r="1006">
          <cell r="B1006">
            <v>1408</v>
          </cell>
          <cell r="C1006">
            <v>4.6847000000000003</v>
          </cell>
          <cell r="D1006">
            <v>3.9885999999999999</v>
          </cell>
          <cell r="E1006">
            <v>0</v>
          </cell>
          <cell r="F1006">
            <v>5.3999999999999999E-2</v>
          </cell>
          <cell r="G1006">
            <v>0.64200000000000002</v>
          </cell>
          <cell r="H1006">
            <v>7.5</v>
          </cell>
          <cell r="I1006">
            <v>15</v>
          </cell>
          <cell r="J1006">
            <v>25</v>
          </cell>
        </row>
        <row r="1007">
          <cell r="B1007">
            <v>1408</v>
          </cell>
          <cell r="C1007">
            <v>9.0899999999999995E-2</v>
          </cell>
          <cell r="D1007">
            <v>9.0899999999999995E-2</v>
          </cell>
          <cell r="E1007">
            <v>0</v>
          </cell>
          <cell r="F1007">
            <v>0</v>
          </cell>
          <cell r="G1007">
            <v>0</v>
          </cell>
          <cell r="H1007">
            <v>7.5</v>
          </cell>
          <cell r="I1007">
            <v>15</v>
          </cell>
          <cell r="J1007">
            <v>25</v>
          </cell>
        </row>
        <row r="1008">
          <cell r="B1008">
            <v>1408</v>
          </cell>
          <cell r="C1008">
            <v>0.13919999999999999</v>
          </cell>
          <cell r="D1008">
            <v>8.5199999999999998E-2</v>
          </cell>
          <cell r="E1008">
            <v>5.3999999999999999E-2</v>
          </cell>
          <cell r="F1008">
            <v>0</v>
          </cell>
          <cell r="G1008">
            <v>0</v>
          </cell>
          <cell r="H1008">
            <v>7.5</v>
          </cell>
          <cell r="I1008">
            <v>15</v>
          </cell>
          <cell r="J1008">
            <v>25</v>
          </cell>
        </row>
        <row r="1009">
          <cell r="B1009">
            <v>1408</v>
          </cell>
          <cell r="C1009">
            <v>0.19320000000000001</v>
          </cell>
          <cell r="D1009">
            <v>0.1797</v>
          </cell>
          <cell r="E1009">
            <v>1.35E-2</v>
          </cell>
          <cell r="F1009">
            <v>0</v>
          </cell>
          <cell r="G1009">
            <v>0</v>
          </cell>
          <cell r="H1009">
            <v>7.5</v>
          </cell>
          <cell r="I1009">
            <v>15</v>
          </cell>
          <cell r="J1009">
            <v>25</v>
          </cell>
        </row>
        <row r="1010">
          <cell r="B1010">
            <v>1408</v>
          </cell>
          <cell r="C1010">
            <v>0.42330000000000001</v>
          </cell>
          <cell r="D1010">
            <v>0.35580000000000001</v>
          </cell>
          <cell r="E1010">
            <v>6.7500000000000004E-2</v>
          </cell>
          <cell r="F1010">
            <v>0</v>
          </cell>
          <cell r="G1010">
            <v>0</v>
          </cell>
          <cell r="H1010">
            <v>7.5</v>
          </cell>
          <cell r="I1010">
            <v>15</v>
          </cell>
          <cell r="J1010">
            <v>25</v>
          </cell>
        </row>
        <row r="1011">
          <cell r="B1011">
            <v>1408</v>
          </cell>
          <cell r="C1011">
            <v>0.6875</v>
          </cell>
          <cell r="D1011">
            <v>0.6875</v>
          </cell>
          <cell r="E1011">
            <v>0</v>
          </cell>
          <cell r="F1011">
            <v>0</v>
          </cell>
          <cell r="G1011">
            <v>0</v>
          </cell>
          <cell r="H1011">
            <v>7.5</v>
          </cell>
          <cell r="I1011">
            <v>15</v>
          </cell>
          <cell r="J1011">
            <v>25</v>
          </cell>
        </row>
        <row r="1012">
          <cell r="B1012">
            <v>1408</v>
          </cell>
          <cell r="C1012">
            <v>0.14349999999999999</v>
          </cell>
          <cell r="D1012">
            <v>0.14349999999999999</v>
          </cell>
          <cell r="E1012">
            <v>0</v>
          </cell>
          <cell r="F1012">
            <v>0</v>
          </cell>
          <cell r="G1012">
            <v>0</v>
          </cell>
          <cell r="H1012">
            <v>7.5</v>
          </cell>
          <cell r="I1012">
            <v>15</v>
          </cell>
          <cell r="J1012">
            <v>25</v>
          </cell>
        </row>
        <row r="1013">
          <cell r="B1013">
            <v>1408</v>
          </cell>
          <cell r="C1013">
            <v>1.0447</v>
          </cell>
          <cell r="D1013">
            <v>1.0447</v>
          </cell>
          <cell r="E1013">
            <v>0</v>
          </cell>
          <cell r="F1013">
            <v>0</v>
          </cell>
          <cell r="G1013">
            <v>0</v>
          </cell>
          <cell r="H1013">
            <v>7.5</v>
          </cell>
          <cell r="I1013">
            <v>15</v>
          </cell>
          <cell r="J1013">
            <v>25</v>
          </cell>
        </row>
        <row r="1014">
          <cell r="B1014">
            <v>1408</v>
          </cell>
          <cell r="C1014">
            <v>1.8756999999999999</v>
          </cell>
          <cell r="D1014">
            <v>1.8756999999999999</v>
          </cell>
          <cell r="E1014">
            <v>0</v>
          </cell>
          <cell r="F1014">
            <v>0</v>
          </cell>
          <cell r="G1014">
            <v>0</v>
          </cell>
          <cell r="H1014">
            <v>7.5</v>
          </cell>
          <cell r="I1014">
            <v>15</v>
          </cell>
          <cell r="J1014">
            <v>25</v>
          </cell>
        </row>
        <row r="1015">
          <cell r="B1015">
            <v>1408</v>
          </cell>
          <cell r="C1015">
            <v>0.2195</v>
          </cell>
          <cell r="D1015">
            <v>0.16550000000000001</v>
          </cell>
          <cell r="E1015">
            <v>0</v>
          </cell>
          <cell r="F1015">
            <v>5.3999999999999999E-2</v>
          </cell>
          <cell r="G1015">
            <v>0</v>
          </cell>
          <cell r="H1015">
            <v>7.5</v>
          </cell>
          <cell r="I1015">
            <v>15</v>
          </cell>
          <cell r="J1015">
            <v>25</v>
          </cell>
        </row>
        <row r="1016">
          <cell r="B1016">
            <v>1408</v>
          </cell>
          <cell r="C1016">
            <v>0.94389999999999996</v>
          </cell>
          <cell r="D1016">
            <v>0.88990000000000002</v>
          </cell>
          <cell r="E1016">
            <v>0</v>
          </cell>
          <cell r="F1016">
            <v>0</v>
          </cell>
          <cell r="G1016">
            <v>5.3999999999999999E-2</v>
          </cell>
          <cell r="H1016">
            <v>7.5</v>
          </cell>
          <cell r="I1016">
            <v>15</v>
          </cell>
          <cell r="J1016">
            <v>25</v>
          </cell>
        </row>
        <row r="1017">
          <cell r="B1017">
            <v>1408</v>
          </cell>
          <cell r="C1017">
            <v>0.30180000000000001</v>
          </cell>
          <cell r="D1017">
            <v>0.30180000000000001</v>
          </cell>
          <cell r="E1017">
            <v>0</v>
          </cell>
          <cell r="F1017">
            <v>0</v>
          </cell>
          <cell r="G1017">
            <v>0</v>
          </cell>
          <cell r="H1017">
            <v>7.5</v>
          </cell>
          <cell r="I1017">
            <v>15</v>
          </cell>
          <cell r="J1017">
            <v>25</v>
          </cell>
        </row>
        <row r="1018">
          <cell r="B1018">
            <v>1408</v>
          </cell>
          <cell r="C1018">
            <v>1.4652000000000001</v>
          </cell>
          <cell r="D1018">
            <v>1.3572</v>
          </cell>
          <cell r="E1018">
            <v>0</v>
          </cell>
          <cell r="F1018">
            <v>5.3999999999999999E-2</v>
          </cell>
          <cell r="G1018">
            <v>5.3999999999999999E-2</v>
          </cell>
          <cell r="I1018">
            <v>15</v>
          </cell>
          <cell r="J1018">
            <v>25</v>
          </cell>
        </row>
        <row r="1019">
          <cell r="B1019">
            <v>1408</v>
          </cell>
          <cell r="C1019">
            <v>8.4489000000000001</v>
          </cell>
          <cell r="D1019">
            <v>7.5773000000000001</v>
          </cell>
          <cell r="E1019">
            <v>6.7500000000000004E-2</v>
          </cell>
          <cell r="F1019">
            <v>0.108</v>
          </cell>
          <cell r="G1019">
            <v>0.69599999999999995</v>
          </cell>
          <cell r="J1019">
            <v>25</v>
          </cell>
        </row>
        <row r="1021">
          <cell r="B1021" t="str">
            <v>Evolução FEC Conjunto Sapopemba</v>
          </cell>
        </row>
        <row r="1022">
          <cell r="B1022" t="str">
            <v>CONSUM</v>
          </cell>
          <cell r="C1022" t="str">
            <v>TOTAL</v>
          </cell>
          <cell r="D1022" t="str">
            <v>NPROG</v>
          </cell>
          <cell r="E1022" t="str">
            <v>PROG</v>
          </cell>
          <cell r="F1022" t="str">
            <v>SUBT INT</v>
          </cell>
          <cell r="G1022" t="str">
            <v>SUBT EXT</v>
          </cell>
          <cell r="H1022" t="str">
            <v>Padrão Mensal = 2,4</v>
          </cell>
          <cell r="I1022" t="str">
            <v>Padrão Trimestral = 4,8</v>
          </cell>
          <cell r="J1022" t="str">
            <v>Padrão Anual = 8</v>
          </cell>
        </row>
        <row r="1023">
          <cell r="B1023">
            <v>98741</v>
          </cell>
          <cell r="C1023">
            <v>0.5171</v>
          </cell>
          <cell r="D1023">
            <v>0.50170000000000003</v>
          </cell>
          <cell r="E1023">
            <v>1.54E-2</v>
          </cell>
          <cell r="F1023">
            <v>0</v>
          </cell>
          <cell r="G1023">
            <v>0</v>
          </cell>
          <cell r="H1023">
            <v>2.4</v>
          </cell>
          <cell r="I1023">
            <v>4.8</v>
          </cell>
          <cell r="J1023">
            <v>8</v>
          </cell>
        </row>
        <row r="1024">
          <cell r="B1024">
            <v>98727</v>
          </cell>
          <cell r="C1024">
            <v>0.27110000000000001</v>
          </cell>
          <cell r="D1024">
            <v>0.26860000000000001</v>
          </cell>
          <cell r="E1024">
            <v>2.5000000000000001E-3</v>
          </cell>
          <cell r="F1024">
            <v>0</v>
          </cell>
          <cell r="G1024">
            <v>0</v>
          </cell>
          <cell r="H1024">
            <v>2.4</v>
          </cell>
          <cell r="I1024">
            <v>4.8</v>
          </cell>
          <cell r="J1024">
            <v>8</v>
          </cell>
        </row>
        <row r="1025">
          <cell r="B1025">
            <v>98727</v>
          </cell>
          <cell r="C1025">
            <v>0.28999999999999998</v>
          </cell>
          <cell r="D1025">
            <v>0.25840000000000002</v>
          </cell>
          <cell r="E1025">
            <v>3.1600000000000003E-2</v>
          </cell>
          <cell r="F1025">
            <v>0</v>
          </cell>
          <cell r="G1025">
            <v>0</v>
          </cell>
          <cell r="H1025">
            <v>2.4</v>
          </cell>
          <cell r="I1025">
            <v>4.8</v>
          </cell>
          <cell r="J1025">
            <v>8</v>
          </cell>
        </row>
        <row r="1026">
          <cell r="B1026">
            <v>98732</v>
          </cell>
          <cell r="C1026">
            <v>1.0782</v>
          </cell>
          <cell r="D1026">
            <v>1.0286999999999999</v>
          </cell>
          <cell r="E1026">
            <v>4.9500000000000002E-2</v>
          </cell>
          <cell r="F1026">
            <v>0</v>
          </cell>
          <cell r="G1026">
            <v>0</v>
          </cell>
          <cell r="H1026">
            <v>2.4</v>
          </cell>
          <cell r="I1026">
            <v>4.8</v>
          </cell>
          <cell r="J1026">
            <v>8</v>
          </cell>
        </row>
        <row r="1027">
          <cell r="B1027">
            <v>98719</v>
          </cell>
          <cell r="C1027">
            <v>0.60619999999999996</v>
          </cell>
          <cell r="D1027">
            <v>8.8400000000000006E-2</v>
          </cell>
          <cell r="E1027">
            <v>6.5799999999999997E-2</v>
          </cell>
          <cell r="F1027">
            <v>0.45200000000000001</v>
          </cell>
          <cell r="G1027">
            <v>0</v>
          </cell>
          <cell r="H1027">
            <v>2.4</v>
          </cell>
          <cell r="I1027">
            <v>4.8</v>
          </cell>
          <cell r="J1027">
            <v>8</v>
          </cell>
        </row>
        <row r="1028">
          <cell r="B1028">
            <v>98719</v>
          </cell>
          <cell r="C1028">
            <v>0.29380000000000001</v>
          </cell>
          <cell r="D1028">
            <v>0.17460000000000001</v>
          </cell>
          <cell r="E1028">
            <v>2.53E-2</v>
          </cell>
          <cell r="F1028">
            <v>9.3899999999999997E-2</v>
          </cell>
          <cell r="G1028">
            <v>0</v>
          </cell>
          <cell r="H1028">
            <v>2.4</v>
          </cell>
          <cell r="I1028">
            <v>4.8</v>
          </cell>
          <cell r="J1028">
            <v>8</v>
          </cell>
        </row>
        <row r="1029">
          <cell r="B1029">
            <v>98719</v>
          </cell>
          <cell r="C1029">
            <v>0.55289999999999995</v>
          </cell>
          <cell r="D1029">
            <v>0.4229</v>
          </cell>
          <cell r="E1029">
            <v>2.8299999999999999E-2</v>
          </cell>
          <cell r="F1029">
            <v>0.1017</v>
          </cell>
          <cell r="G1029">
            <v>0</v>
          </cell>
          <cell r="H1029">
            <v>2.4</v>
          </cell>
          <cell r="I1029">
            <v>4.8</v>
          </cell>
          <cell r="J1029">
            <v>8</v>
          </cell>
        </row>
        <row r="1030">
          <cell r="B1030">
            <v>98719</v>
          </cell>
          <cell r="C1030">
            <v>1.4529000000000001</v>
          </cell>
          <cell r="D1030">
            <v>0.68589999999999995</v>
          </cell>
          <cell r="E1030">
            <v>0.11940000000000001</v>
          </cell>
          <cell r="F1030">
            <v>0.64759999999999995</v>
          </cell>
          <cell r="G1030">
            <v>0</v>
          </cell>
          <cell r="H1030">
            <v>2.4</v>
          </cell>
          <cell r="I1030">
            <v>4.8</v>
          </cell>
          <cell r="J1030">
            <v>8</v>
          </cell>
        </row>
        <row r="1031">
          <cell r="B1031">
            <v>98712</v>
          </cell>
          <cell r="C1031">
            <v>0.59830000000000005</v>
          </cell>
          <cell r="D1031">
            <v>0.57399999999999995</v>
          </cell>
          <cell r="E1031">
            <v>2.4199999999999999E-2</v>
          </cell>
          <cell r="F1031">
            <v>0</v>
          </cell>
          <cell r="G1031">
            <v>0</v>
          </cell>
          <cell r="H1031">
            <v>2.4</v>
          </cell>
          <cell r="I1031">
            <v>4.8</v>
          </cell>
          <cell r="J1031">
            <v>8</v>
          </cell>
        </row>
        <row r="1032">
          <cell r="B1032">
            <v>98667</v>
          </cell>
          <cell r="C1032">
            <v>0.2777</v>
          </cell>
          <cell r="D1032">
            <v>0.25530000000000003</v>
          </cell>
          <cell r="E1032">
            <v>2.24E-2</v>
          </cell>
          <cell r="F1032">
            <v>0</v>
          </cell>
          <cell r="G1032">
            <v>0</v>
          </cell>
          <cell r="H1032">
            <v>2.4</v>
          </cell>
          <cell r="I1032">
            <v>4.8</v>
          </cell>
          <cell r="J1032">
            <v>8</v>
          </cell>
        </row>
        <row r="1033">
          <cell r="B1033">
            <v>98667</v>
          </cell>
          <cell r="C1033">
            <v>0.495</v>
          </cell>
          <cell r="D1033">
            <v>0.48370000000000002</v>
          </cell>
          <cell r="E1033">
            <v>1.1299999999999999E-2</v>
          </cell>
          <cell r="F1033">
            <v>0</v>
          </cell>
          <cell r="G1033">
            <v>0</v>
          </cell>
          <cell r="H1033">
            <v>2.4</v>
          </cell>
          <cell r="I1033">
            <v>4.8</v>
          </cell>
          <cell r="J1033">
            <v>8</v>
          </cell>
        </row>
        <row r="1034">
          <cell r="B1034">
            <v>98682</v>
          </cell>
          <cell r="C1034">
            <v>1.3711</v>
          </cell>
          <cell r="D1034">
            <v>1.3130999999999999</v>
          </cell>
          <cell r="E1034">
            <v>5.79E-2</v>
          </cell>
          <cell r="F1034">
            <v>0</v>
          </cell>
          <cell r="G1034">
            <v>0</v>
          </cell>
          <cell r="H1034">
            <v>2.4</v>
          </cell>
          <cell r="I1034">
            <v>4.8</v>
          </cell>
          <cell r="J1034">
            <v>8</v>
          </cell>
        </row>
        <row r="1035">
          <cell r="B1035">
            <v>98553</v>
          </cell>
          <cell r="C1035">
            <v>0.46960000000000002</v>
          </cell>
          <cell r="D1035">
            <v>0.30840000000000001</v>
          </cell>
          <cell r="E1035">
            <v>0.1047</v>
          </cell>
          <cell r="F1035">
            <v>5.6500000000000002E-2</v>
          </cell>
          <cell r="G1035">
            <v>0</v>
          </cell>
          <cell r="H1035">
            <v>2.4</v>
          </cell>
          <cell r="I1035">
            <v>4.8</v>
          </cell>
          <cell r="J1035">
            <v>8</v>
          </cell>
        </row>
        <row r="1036">
          <cell r="B1036">
            <v>98547</v>
          </cell>
          <cell r="C1036">
            <v>0.50619999999999998</v>
          </cell>
          <cell r="D1036">
            <v>0.49780000000000002</v>
          </cell>
          <cell r="E1036">
            <v>8.5000000000000006E-3</v>
          </cell>
          <cell r="F1036">
            <v>0</v>
          </cell>
          <cell r="G1036">
            <v>0</v>
          </cell>
          <cell r="H1036">
            <v>2.4</v>
          </cell>
          <cell r="I1036">
            <v>4.8</v>
          </cell>
          <cell r="J1036">
            <v>8</v>
          </cell>
        </row>
        <row r="1037">
          <cell r="B1037">
            <v>98634</v>
          </cell>
          <cell r="C1037">
            <v>0.7732</v>
          </cell>
          <cell r="D1037">
            <v>0.47539999999999999</v>
          </cell>
          <cell r="E1037">
            <v>2.3599999999999999E-2</v>
          </cell>
          <cell r="F1037">
            <v>0.2742</v>
          </cell>
          <cell r="G1037">
            <v>0</v>
          </cell>
          <cell r="H1037">
            <v>2.4</v>
          </cell>
          <cell r="I1037">
            <v>4.8</v>
          </cell>
          <cell r="J1037">
            <v>8</v>
          </cell>
        </row>
        <row r="1038">
          <cell r="B1038">
            <v>98578</v>
          </cell>
          <cell r="C1038">
            <v>1.7492000000000001</v>
          </cell>
          <cell r="D1038">
            <v>1.2816000000000001</v>
          </cell>
          <cell r="E1038">
            <v>0.1368</v>
          </cell>
          <cell r="F1038">
            <v>0.33079999999999998</v>
          </cell>
          <cell r="G1038">
            <v>0</v>
          </cell>
          <cell r="I1038">
            <v>4.8</v>
          </cell>
          <cell r="J1038">
            <v>8</v>
          </cell>
        </row>
        <row r="1039">
          <cell r="B1039">
            <v>98678</v>
          </cell>
          <cell r="C1039">
            <v>5.6508000000000003</v>
          </cell>
          <cell r="D1039">
            <v>4.3089000000000004</v>
          </cell>
          <cell r="E1039">
            <v>0.36349999999999999</v>
          </cell>
          <cell r="F1039">
            <v>0.97840000000000005</v>
          </cell>
          <cell r="G1039">
            <v>0</v>
          </cell>
          <cell r="J1039">
            <v>8</v>
          </cell>
        </row>
        <row r="1041">
          <cell r="B1041" t="str">
            <v>Evolução FEC Conjunto Saúde</v>
          </cell>
        </row>
        <row r="1042">
          <cell r="B1042" t="str">
            <v>CONSUM</v>
          </cell>
          <cell r="C1042" t="str">
            <v>TOTAL</v>
          </cell>
          <cell r="D1042" t="str">
            <v>NPROG</v>
          </cell>
          <cell r="E1042" t="str">
            <v>PROG</v>
          </cell>
          <cell r="F1042" t="str">
            <v>SUBT INT</v>
          </cell>
          <cell r="G1042" t="str">
            <v>SUBT EXT</v>
          </cell>
          <cell r="H1042" t="str">
            <v>Padrão Mensal = 2</v>
          </cell>
          <cell r="I1042" t="str">
            <v>Padrão Trimestral = 3</v>
          </cell>
          <cell r="J1042" t="str">
            <v>Padrão Anual = 5</v>
          </cell>
        </row>
        <row r="1043">
          <cell r="B1043">
            <v>108604</v>
          </cell>
          <cell r="C1043">
            <v>0.37180000000000002</v>
          </cell>
          <cell r="D1043">
            <v>0.36330000000000001</v>
          </cell>
          <cell r="E1043">
            <v>8.5000000000000006E-3</v>
          </cell>
          <cell r="F1043">
            <v>0</v>
          </cell>
          <cell r="G1043">
            <v>0</v>
          </cell>
          <cell r="H1043">
            <v>2</v>
          </cell>
          <cell r="I1043">
            <v>3</v>
          </cell>
          <cell r="J1043">
            <v>5</v>
          </cell>
        </row>
        <row r="1044">
          <cell r="B1044">
            <v>108465</v>
          </cell>
          <cell r="C1044">
            <v>0.1469</v>
          </cell>
          <cell r="D1044">
            <v>0.1361</v>
          </cell>
          <cell r="E1044">
            <v>1.0800000000000001E-2</v>
          </cell>
          <cell r="F1044">
            <v>0</v>
          </cell>
          <cell r="G1044">
            <v>0</v>
          </cell>
          <cell r="H1044">
            <v>2</v>
          </cell>
          <cell r="I1044">
            <v>3</v>
          </cell>
          <cell r="J1044">
            <v>5</v>
          </cell>
        </row>
        <row r="1045">
          <cell r="B1045">
            <v>108619</v>
          </cell>
          <cell r="C1045">
            <v>0.2374</v>
          </cell>
          <cell r="D1045">
            <v>0.2228</v>
          </cell>
          <cell r="E1045">
            <v>1.46E-2</v>
          </cell>
          <cell r="F1045">
            <v>0</v>
          </cell>
          <cell r="G1045">
            <v>0</v>
          </cell>
          <cell r="H1045">
            <v>2</v>
          </cell>
          <cell r="I1045">
            <v>3</v>
          </cell>
          <cell r="J1045">
            <v>5</v>
          </cell>
        </row>
        <row r="1046">
          <cell r="B1046">
            <v>108563</v>
          </cell>
          <cell r="C1046">
            <v>0.75619999999999998</v>
          </cell>
          <cell r="D1046">
            <v>0.72230000000000005</v>
          </cell>
          <cell r="E1046">
            <v>3.39E-2</v>
          </cell>
          <cell r="F1046">
            <v>0</v>
          </cell>
          <cell r="G1046">
            <v>0</v>
          </cell>
          <cell r="H1046">
            <v>2</v>
          </cell>
          <cell r="I1046">
            <v>3</v>
          </cell>
          <cell r="J1046">
            <v>5</v>
          </cell>
        </row>
        <row r="1047">
          <cell r="B1047">
            <v>108425</v>
          </cell>
          <cell r="C1047">
            <v>5.1900000000000002E-2</v>
          </cell>
          <cell r="D1047">
            <v>2.7400000000000001E-2</v>
          </cell>
          <cell r="E1047">
            <v>2.4400000000000002E-2</v>
          </cell>
          <cell r="F1047">
            <v>0</v>
          </cell>
          <cell r="G1047">
            <v>0</v>
          </cell>
          <cell r="H1047">
            <v>2</v>
          </cell>
          <cell r="I1047">
            <v>3</v>
          </cell>
          <cell r="J1047">
            <v>5</v>
          </cell>
        </row>
        <row r="1048">
          <cell r="B1048">
            <v>108425</v>
          </cell>
          <cell r="C1048">
            <v>0.15909999999999999</v>
          </cell>
          <cell r="D1048">
            <v>0.1313</v>
          </cell>
          <cell r="E1048">
            <v>2.7799999999999998E-2</v>
          </cell>
          <cell r="F1048">
            <v>0</v>
          </cell>
          <cell r="G1048">
            <v>0</v>
          </cell>
          <cell r="H1048">
            <v>2</v>
          </cell>
          <cell r="I1048">
            <v>3</v>
          </cell>
          <cell r="J1048">
            <v>5</v>
          </cell>
        </row>
        <row r="1049">
          <cell r="B1049">
            <v>108425</v>
          </cell>
          <cell r="C1049">
            <v>5.3499999999999999E-2</v>
          </cell>
          <cell r="D1049">
            <v>4.5100000000000001E-2</v>
          </cell>
          <cell r="E1049">
            <v>8.5000000000000006E-3</v>
          </cell>
          <cell r="F1049">
            <v>0</v>
          </cell>
          <cell r="G1049">
            <v>0</v>
          </cell>
          <cell r="H1049">
            <v>2</v>
          </cell>
          <cell r="I1049">
            <v>3</v>
          </cell>
          <cell r="J1049">
            <v>5</v>
          </cell>
        </row>
        <row r="1050">
          <cell r="B1050">
            <v>108425</v>
          </cell>
          <cell r="C1050">
            <v>0.26450000000000001</v>
          </cell>
          <cell r="D1050">
            <v>0.20380000000000001</v>
          </cell>
          <cell r="E1050">
            <v>6.0699999999999997E-2</v>
          </cell>
          <cell r="F1050">
            <v>0</v>
          </cell>
          <cell r="G1050">
            <v>0</v>
          </cell>
          <cell r="H1050">
            <v>2</v>
          </cell>
          <cell r="I1050">
            <v>3</v>
          </cell>
          <cell r="J1050">
            <v>5</v>
          </cell>
        </row>
        <row r="1051">
          <cell r="B1051">
            <v>108374</v>
          </cell>
          <cell r="C1051">
            <v>0.10979999999999999</v>
          </cell>
          <cell r="D1051">
            <v>5.16E-2</v>
          </cell>
          <cell r="E1051">
            <v>5.5500000000000001E-2</v>
          </cell>
          <cell r="F1051">
            <v>2.5999999999999999E-3</v>
          </cell>
          <cell r="G1051">
            <v>0</v>
          </cell>
          <cell r="H1051">
            <v>2</v>
          </cell>
          <cell r="I1051">
            <v>3</v>
          </cell>
          <cell r="J1051">
            <v>5</v>
          </cell>
        </row>
        <row r="1052">
          <cell r="B1052">
            <v>108374</v>
          </cell>
          <cell r="C1052">
            <v>6.3399999999999998E-2</v>
          </cell>
          <cell r="D1052">
            <v>3.2500000000000001E-2</v>
          </cell>
          <cell r="E1052">
            <v>8.2000000000000007E-3</v>
          </cell>
          <cell r="F1052">
            <v>2.2800000000000001E-2</v>
          </cell>
          <cell r="G1052">
            <v>0</v>
          </cell>
          <cell r="H1052">
            <v>2</v>
          </cell>
          <cell r="I1052">
            <v>3</v>
          </cell>
          <cell r="J1052">
            <v>5</v>
          </cell>
        </row>
        <row r="1053">
          <cell r="B1053">
            <v>108374</v>
          </cell>
          <cell r="C1053">
            <v>0.29899999999999999</v>
          </cell>
          <cell r="D1053">
            <v>0.28289999999999998</v>
          </cell>
          <cell r="E1053">
            <v>1.61E-2</v>
          </cell>
          <cell r="F1053">
            <v>0</v>
          </cell>
          <cell r="G1053">
            <v>0</v>
          </cell>
          <cell r="H1053">
            <v>2</v>
          </cell>
          <cell r="I1053">
            <v>3</v>
          </cell>
          <cell r="J1053">
            <v>5</v>
          </cell>
        </row>
        <row r="1054">
          <cell r="B1054">
            <v>108374</v>
          </cell>
          <cell r="C1054">
            <v>0.47220000000000001</v>
          </cell>
          <cell r="D1054">
            <v>0.36699999999999999</v>
          </cell>
          <cell r="E1054">
            <v>7.9799999999999996E-2</v>
          </cell>
          <cell r="F1054">
            <v>2.5399999999999999E-2</v>
          </cell>
          <cell r="G1054">
            <v>0</v>
          </cell>
          <cell r="H1054">
            <v>2</v>
          </cell>
          <cell r="I1054">
            <v>3</v>
          </cell>
          <cell r="J1054">
            <v>5</v>
          </cell>
        </row>
        <row r="1055">
          <cell r="B1055">
            <v>108374</v>
          </cell>
          <cell r="C1055">
            <v>0.12989999999999999</v>
          </cell>
          <cell r="D1055">
            <v>8.0100000000000005E-2</v>
          </cell>
          <cell r="E1055">
            <v>4.9799999999999997E-2</v>
          </cell>
          <cell r="F1055">
            <v>0</v>
          </cell>
          <cell r="G1055">
            <v>0</v>
          </cell>
          <cell r="H1055">
            <v>2</v>
          </cell>
          <cell r="I1055">
            <v>3</v>
          </cell>
          <cell r="J1055">
            <v>5</v>
          </cell>
        </row>
        <row r="1056">
          <cell r="B1056">
            <v>108374</v>
          </cell>
          <cell r="C1056">
            <v>0.32579999999999998</v>
          </cell>
          <cell r="D1056">
            <v>0.18440000000000001</v>
          </cell>
          <cell r="E1056">
            <v>1.0699999999999999E-2</v>
          </cell>
          <cell r="F1056">
            <v>0.13070000000000001</v>
          </cell>
          <cell r="G1056">
            <v>0</v>
          </cell>
          <cell r="H1056">
            <v>2</v>
          </cell>
          <cell r="I1056">
            <v>3</v>
          </cell>
          <cell r="J1056">
            <v>5</v>
          </cell>
        </row>
        <row r="1057">
          <cell r="B1057">
            <v>108374</v>
          </cell>
          <cell r="C1057">
            <v>0.15079999999999999</v>
          </cell>
          <cell r="D1057">
            <v>0.14729999999999999</v>
          </cell>
          <cell r="E1057">
            <v>3.3999999999999998E-3</v>
          </cell>
          <cell r="F1057">
            <v>1E-4</v>
          </cell>
          <cell r="G1057">
            <v>0</v>
          </cell>
          <cell r="H1057">
            <v>2</v>
          </cell>
          <cell r="I1057">
            <v>3</v>
          </cell>
          <cell r="J1057">
            <v>5</v>
          </cell>
        </row>
        <row r="1058">
          <cell r="B1058">
            <v>108374</v>
          </cell>
          <cell r="C1058">
            <v>0.60650000000000004</v>
          </cell>
          <cell r="D1058">
            <v>0.4118</v>
          </cell>
          <cell r="E1058">
            <v>6.3899999999999998E-2</v>
          </cell>
          <cell r="F1058">
            <v>0.1308</v>
          </cell>
          <cell r="G1058">
            <v>0</v>
          </cell>
          <cell r="I1058">
            <v>3</v>
          </cell>
          <cell r="J1058">
            <v>5</v>
          </cell>
        </row>
        <row r="1059">
          <cell r="B1059">
            <v>108434</v>
          </cell>
          <cell r="C1059">
            <v>2.0996999999999999</v>
          </cell>
          <cell r="D1059">
            <v>1.7053</v>
          </cell>
          <cell r="E1059">
            <v>0.23830000000000001</v>
          </cell>
          <cell r="F1059">
            <v>0.15609999999999999</v>
          </cell>
          <cell r="G1059">
            <v>0</v>
          </cell>
          <cell r="J1059">
            <v>5</v>
          </cell>
        </row>
        <row r="1061">
          <cell r="B1061" t="str">
            <v>Evolução FEC Conjunto Taboão da Serra</v>
          </cell>
        </row>
        <row r="1062">
          <cell r="B1062" t="str">
            <v>CONSUM</v>
          </cell>
          <cell r="C1062" t="str">
            <v>TOTAL</v>
          </cell>
          <cell r="D1062" t="str">
            <v>NPROG</v>
          </cell>
          <cell r="E1062" t="str">
            <v>PROG</v>
          </cell>
          <cell r="F1062" t="str">
            <v>SUBT INT</v>
          </cell>
          <cell r="G1062" t="str">
            <v>SUBT EXT</v>
          </cell>
          <cell r="H1062" t="str">
            <v>Padrão Mensal = 3,3</v>
          </cell>
          <cell r="I1062" t="str">
            <v>Padrão Trimestral = 6,6</v>
          </cell>
          <cell r="J1062" t="str">
            <v>Padrão Anual = 11</v>
          </cell>
        </row>
        <row r="1063">
          <cell r="B1063">
            <v>66239</v>
          </cell>
          <cell r="C1063">
            <v>0.50370000000000004</v>
          </cell>
          <cell r="D1063">
            <v>0.501</v>
          </cell>
          <cell r="E1063">
            <v>2.7000000000000001E-3</v>
          </cell>
          <cell r="F1063">
            <v>0</v>
          </cell>
          <cell r="G1063">
            <v>0</v>
          </cell>
          <cell r="H1063">
            <v>3.3</v>
          </cell>
          <cell r="I1063">
            <v>6.6</v>
          </cell>
          <cell r="J1063">
            <v>11</v>
          </cell>
        </row>
        <row r="1064">
          <cell r="B1064">
            <v>66237</v>
          </cell>
          <cell r="C1064">
            <v>0.27250000000000002</v>
          </cell>
          <cell r="D1064">
            <v>0.26950000000000002</v>
          </cell>
          <cell r="E1064">
            <v>3.0000000000000001E-3</v>
          </cell>
          <cell r="F1064">
            <v>0</v>
          </cell>
          <cell r="G1064">
            <v>0</v>
          </cell>
          <cell r="H1064">
            <v>3.3</v>
          </cell>
          <cell r="I1064">
            <v>6.6</v>
          </cell>
          <cell r="J1064">
            <v>11</v>
          </cell>
        </row>
        <row r="1065">
          <cell r="B1065">
            <v>66242</v>
          </cell>
          <cell r="C1065">
            <v>0.43020000000000003</v>
          </cell>
          <cell r="D1065">
            <v>0.42880000000000001</v>
          </cell>
          <cell r="E1065">
            <v>1.2999999999999999E-3</v>
          </cell>
          <cell r="F1065">
            <v>0</v>
          </cell>
          <cell r="G1065">
            <v>0</v>
          </cell>
          <cell r="H1065">
            <v>3.3</v>
          </cell>
          <cell r="I1065">
            <v>6.6</v>
          </cell>
          <cell r="J1065">
            <v>11</v>
          </cell>
        </row>
        <row r="1066">
          <cell r="B1066">
            <v>66239</v>
          </cell>
          <cell r="C1066">
            <v>1.2063999999999999</v>
          </cell>
          <cell r="D1066">
            <v>1.1993</v>
          </cell>
          <cell r="E1066">
            <v>7.0000000000000001E-3</v>
          </cell>
          <cell r="F1066">
            <v>0</v>
          </cell>
          <cell r="G1066">
            <v>0</v>
          </cell>
          <cell r="H1066">
            <v>3.3</v>
          </cell>
          <cell r="I1066">
            <v>6.6</v>
          </cell>
          <cell r="J1066">
            <v>11</v>
          </cell>
        </row>
        <row r="1067">
          <cell r="B1067">
            <v>66242</v>
          </cell>
          <cell r="C1067">
            <v>0.15090000000000001</v>
          </cell>
          <cell r="D1067">
            <v>0.15090000000000001</v>
          </cell>
          <cell r="E1067">
            <v>0</v>
          </cell>
          <cell r="F1067">
            <v>0</v>
          </cell>
          <cell r="G1067">
            <v>0</v>
          </cell>
          <cell r="H1067">
            <v>3.3</v>
          </cell>
          <cell r="I1067">
            <v>6.6</v>
          </cell>
          <cell r="J1067">
            <v>11</v>
          </cell>
        </row>
        <row r="1068">
          <cell r="B1068">
            <v>66242</v>
          </cell>
          <cell r="C1068">
            <v>1.3794999999999999</v>
          </cell>
          <cell r="D1068">
            <v>0.32640000000000002</v>
          </cell>
          <cell r="E1068">
            <v>1.18E-2</v>
          </cell>
          <cell r="F1068">
            <v>1.0412999999999999</v>
          </cell>
          <cell r="G1068">
            <v>0</v>
          </cell>
          <cell r="H1068">
            <v>3.3</v>
          </cell>
          <cell r="I1068">
            <v>6.6</v>
          </cell>
          <cell r="J1068">
            <v>11</v>
          </cell>
        </row>
        <row r="1069">
          <cell r="B1069">
            <v>66242</v>
          </cell>
          <cell r="C1069">
            <v>0.1477</v>
          </cell>
          <cell r="D1069">
            <v>0.14419999999999999</v>
          </cell>
          <cell r="E1069">
            <v>3.5000000000000001E-3</v>
          </cell>
          <cell r="F1069">
            <v>0</v>
          </cell>
          <cell r="G1069">
            <v>0</v>
          </cell>
          <cell r="H1069">
            <v>3.3</v>
          </cell>
          <cell r="I1069">
            <v>6.6</v>
          </cell>
          <cell r="J1069">
            <v>11</v>
          </cell>
        </row>
        <row r="1070">
          <cell r="B1070">
            <v>66242</v>
          </cell>
          <cell r="C1070">
            <v>1.6780999999999999</v>
          </cell>
          <cell r="D1070">
            <v>0.62150000000000005</v>
          </cell>
          <cell r="E1070">
            <v>1.5299999999999999E-2</v>
          </cell>
          <cell r="F1070">
            <v>1.0412999999999999</v>
          </cell>
          <cell r="G1070">
            <v>0</v>
          </cell>
          <cell r="H1070">
            <v>3.3</v>
          </cell>
          <cell r="I1070">
            <v>6.6</v>
          </cell>
          <cell r="J1070">
            <v>11</v>
          </cell>
        </row>
        <row r="1071">
          <cell r="B1071">
            <v>66242</v>
          </cell>
          <cell r="C1071">
            <v>0.52700000000000002</v>
          </cell>
          <cell r="D1071">
            <v>0.52170000000000005</v>
          </cell>
          <cell r="E1071">
            <v>5.3E-3</v>
          </cell>
          <cell r="F1071">
            <v>0</v>
          </cell>
          <cell r="G1071">
            <v>0</v>
          </cell>
          <cell r="H1071">
            <v>3.3</v>
          </cell>
          <cell r="I1071">
            <v>6.6</v>
          </cell>
          <cell r="J1071">
            <v>11</v>
          </cell>
        </row>
        <row r="1072">
          <cell r="B1072">
            <v>66237</v>
          </cell>
          <cell r="C1072">
            <v>8.3500000000000005E-2</v>
          </cell>
          <cell r="D1072">
            <v>8.14E-2</v>
          </cell>
          <cell r="E1072">
            <v>2.0999999999999999E-3</v>
          </cell>
          <cell r="F1072">
            <v>0</v>
          </cell>
          <cell r="G1072">
            <v>0</v>
          </cell>
          <cell r="H1072">
            <v>3.3</v>
          </cell>
          <cell r="I1072">
            <v>6.6</v>
          </cell>
          <cell r="J1072">
            <v>11</v>
          </cell>
        </row>
        <row r="1073">
          <cell r="B1073">
            <v>66250</v>
          </cell>
          <cell r="C1073">
            <v>0.22800000000000001</v>
          </cell>
          <cell r="D1073">
            <v>0.21110000000000001</v>
          </cell>
          <cell r="E1073">
            <v>1.6899999999999998E-2</v>
          </cell>
          <cell r="F1073">
            <v>0</v>
          </cell>
          <cell r="G1073">
            <v>0</v>
          </cell>
          <cell r="H1073">
            <v>3.3</v>
          </cell>
          <cell r="I1073">
            <v>6.6</v>
          </cell>
          <cell r="J1073">
            <v>11</v>
          </cell>
        </row>
        <row r="1074">
          <cell r="B1074">
            <v>66243</v>
          </cell>
          <cell r="C1074">
            <v>0.83850000000000002</v>
          </cell>
          <cell r="D1074">
            <v>0.81420000000000003</v>
          </cell>
          <cell r="E1074">
            <v>2.4299999999999999E-2</v>
          </cell>
          <cell r="F1074">
            <v>0</v>
          </cell>
          <cell r="G1074">
            <v>0</v>
          </cell>
          <cell r="H1074">
            <v>3.3</v>
          </cell>
          <cell r="I1074">
            <v>6.6</v>
          </cell>
          <cell r="J1074">
            <v>11</v>
          </cell>
        </row>
        <row r="1075">
          <cell r="B1075">
            <v>66194</v>
          </cell>
          <cell r="C1075">
            <v>0.27850000000000003</v>
          </cell>
          <cell r="D1075">
            <v>0.26319999999999999</v>
          </cell>
          <cell r="E1075">
            <v>1.5299999999999999E-2</v>
          </cell>
          <cell r="F1075">
            <v>0</v>
          </cell>
          <cell r="G1075">
            <v>0</v>
          </cell>
          <cell r="H1075">
            <v>3.3</v>
          </cell>
          <cell r="I1075">
            <v>6.6</v>
          </cell>
          <cell r="J1075">
            <v>11</v>
          </cell>
        </row>
        <row r="1076">
          <cell r="B1076">
            <v>66180</v>
          </cell>
          <cell r="C1076">
            <v>0.59660000000000002</v>
          </cell>
          <cell r="D1076">
            <v>0.58840000000000003</v>
          </cell>
          <cell r="E1076">
            <v>8.2000000000000007E-3</v>
          </cell>
          <cell r="F1076">
            <v>0</v>
          </cell>
          <cell r="G1076">
            <v>0</v>
          </cell>
          <cell r="H1076">
            <v>3.3</v>
          </cell>
          <cell r="I1076">
            <v>6.6</v>
          </cell>
          <cell r="J1076">
            <v>11</v>
          </cell>
        </row>
        <row r="1077">
          <cell r="B1077">
            <v>66182</v>
          </cell>
          <cell r="C1077">
            <v>0.49959999999999999</v>
          </cell>
          <cell r="D1077">
            <v>0.49530000000000002</v>
          </cell>
          <cell r="E1077">
            <v>4.4000000000000003E-3</v>
          </cell>
          <cell r="F1077">
            <v>0</v>
          </cell>
          <cell r="G1077">
            <v>0</v>
          </cell>
          <cell r="H1077">
            <v>3.3</v>
          </cell>
          <cell r="I1077">
            <v>6.6</v>
          </cell>
          <cell r="J1077">
            <v>11</v>
          </cell>
        </row>
        <row r="1078">
          <cell r="B1078">
            <v>66185</v>
          </cell>
          <cell r="C1078">
            <v>1.3747</v>
          </cell>
          <cell r="D1078">
            <v>1.3469</v>
          </cell>
          <cell r="E1078">
            <v>2.7900000000000001E-2</v>
          </cell>
          <cell r="F1078">
            <v>0</v>
          </cell>
          <cell r="G1078">
            <v>0</v>
          </cell>
          <cell r="I1078">
            <v>6.6</v>
          </cell>
          <cell r="J1078">
            <v>11</v>
          </cell>
        </row>
        <row r="1079">
          <cell r="B1079">
            <v>66227</v>
          </cell>
          <cell r="C1079">
            <v>5.0975999999999999</v>
          </cell>
          <cell r="D1079">
            <v>3.9815999999999998</v>
          </cell>
          <cell r="E1079">
            <v>7.4499999999999997E-2</v>
          </cell>
          <cell r="F1079">
            <v>1.0415000000000001</v>
          </cell>
          <cell r="G1079">
            <v>0</v>
          </cell>
          <cell r="J1079">
            <v>11</v>
          </cell>
        </row>
        <row r="1081">
          <cell r="B1081" t="str">
            <v>Evolução FEC Conjunto Tatuapé</v>
          </cell>
        </row>
        <row r="1082">
          <cell r="B1082" t="str">
            <v>CONSUM</v>
          </cell>
          <cell r="C1082" t="str">
            <v>TOTAL</v>
          </cell>
          <cell r="D1082" t="str">
            <v>NPROG</v>
          </cell>
          <cell r="E1082" t="str">
            <v>PROG</v>
          </cell>
          <cell r="F1082" t="str">
            <v>SUBT INT</v>
          </cell>
          <cell r="G1082" t="str">
            <v>SUBT EXT</v>
          </cell>
          <cell r="H1082" t="str">
            <v>Padrão Mensal = 2</v>
          </cell>
          <cell r="I1082" t="str">
            <v>Padrão Trimestral = 3,6</v>
          </cell>
          <cell r="J1082" t="str">
            <v>Padrão Anual = 6</v>
          </cell>
        </row>
        <row r="1083">
          <cell r="B1083">
            <v>49083</v>
          </cell>
          <cell r="C1083">
            <v>6.6799999999999998E-2</v>
          </cell>
          <cell r="D1083">
            <v>0.06</v>
          </cell>
          <cell r="E1083">
            <v>6.7999999999999996E-3</v>
          </cell>
          <cell r="F1083">
            <v>0</v>
          </cell>
          <cell r="G1083">
            <v>0</v>
          </cell>
          <cell r="H1083">
            <v>2</v>
          </cell>
          <cell r="I1083">
            <v>3.6</v>
          </cell>
          <cell r="J1083">
            <v>6</v>
          </cell>
        </row>
        <row r="1084">
          <cell r="B1084">
            <v>49037</v>
          </cell>
          <cell r="C1084">
            <v>0.1008</v>
          </cell>
          <cell r="D1084">
            <v>9.0800000000000006E-2</v>
          </cell>
          <cell r="E1084">
            <v>0.01</v>
          </cell>
          <cell r="F1084">
            <v>0</v>
          </cell>
          <cell r="G1084">
            <v>0</v>
          </cell>
          <cell r="H1084">
            <v>2</v>
          </cell>
          <cell r="I1084">
            <v>3.6</v>
          </cell>
          <cell r="J1084">
            <v>6</v>
          </cell>
        </row>
        <row r="1085">
          <cell r="B1085">
            <v>49039</v>
          </cell>
          <cell r="C1085">
            <v>0.32179999999999997</v>
          </cell>
          <cell r="D1085">
            <v>0.31140000000000001</v>
          </cell>
          <cell r="E1085">
            <v>1.04E-2</v>
          </cell>
          <cell r="F1085">
            <v>0</v>
          </cell>
          <cell r="G1085">
            <v>0</v>
          </cell>
          <cell r="H1085">
            <v>2</v>
          </cell>
          <cell r="I1085">
            <v>3.6</v>
          </cell>
          <cell r="J1085">
            <v>6</v>
          </cell>
        </row>
        <row r="1086">
          <cell r="B1086">
            <v>49053</v>
          </cell>
          <cell r="C1086">
            <v>0.48930000000000001</v>
          </cell>
          <cell r="D1086">
            <v>0.46210000000000001</v>
          </cell>
          <cell r="E1086">
            <v>2.7199999999999998E-2</v>
          </cell>
          <cell r="F1086">
            <v>0</v>
          </cell>
          <cell r="G1086">
            <v>0</v>
          </cell>
          <cell r="H1086">
            <v>2</v>
          </cell>
          <cell r="I1086">
            <v>3.6</v>
          </cell>
          <cell r="J1086">
            <v>6</v>
          </cell>
        </row>
        <row r="1087">
          <cell r="B1087">
            <v>49031</v>
          </cell>
          <cell r="C1087">
            <v>3.44E-2</v>
          </cell>
          <cell r="D1087">
            <v>2.7699999999999999E-2</v>
          </cell>
          <cell r="E1087">
            <v>6.6E-3</v>
          </cell>
          <cell r="F1087">
            <v>0</v>
          </cell>
          <cell r="G1087">
            <v>0</v>
          </cell>
          <cell r="H1087">
            <v>2</v>
          </cell>
          <cell r="I1087">
            <v>3.6</v>
          </cell>
          <cell r="J1087">
            <v>6</v>
          </cell>
        </row>
        <row r="1088">
          <cell r="B1088">
            <v>49031</v>
          </cell>
          <cell r="C1088">
            <v>9.8299999999999998E-2</v>
          </cell>
          <cell r="D1088">
            <v>8.8499999999999995E-2</v>
          </cell>
          <cell r="E1088">
            <v>9.7999999999999997E-3</v>
          </cell>
          <cell r="F1088">
            <v>0</v>
          </cell>
          <cell r="G1088">
            <v>0</v>
          </cell>
          <cell r="H1088">
            <v>2</v>
          </cell>
          <cell r="I1088">
            <v>3.6</v>
          </cell>
          <cell r="J1088">
            <v>6</v>
          </cell>
        </row>
        <row r="1089">
          <cell r="B1089">
            <v>49031</v>
          </cell>
          <cell r="C1089">
            <v>0.42330000000000001</v>
          </cell>
          <cell r="D1089">
            <v>9.9000000000000008E-3</v>
          </cell>
          <cell r="E1089">
            <v>4.7000000000000002E-3</v>
          </cell>
          <cell r="F1089">
            <v>0.40860000000000002</v>
          </cell>
          <cell r="G1089">
            <v>0</v>
          </cell>
          <cell r="H1089">
            <v>2</v>
          </cell>
          <cell r="I1089">
            <v>3.6</v>
          </cell>
          <cell r="J1089">
            <v>6</v>
          </cell>
        </row>
        <row r="1090">
          <cell r="B1090">
            <v>49031</v>
          </cell>
          <cell r="C1090">
            <v>0.55600000000000005</v>
          </cell>
          <cell r="D1090">
            <v>0.12609999999999999</v>
          </cell>
          <cell r="E1090">
            <v>2.1100000000000001E-2</v>
          </cell>
          <cell r="F1090">
            <v>0.40860000000000002</v>
          </cell>
          <cell r="G1090">
            <v>0</v>
          </cell>
          <cell r="H1090">
            <v>2</v>
          </cell>
          <cell r="I1090">
            <v>3.6</v>
          </cell>
          <cell r="J1090">
            <v>6</v>
          </cell>
        </row>
        <row r="1091">
          <cell r="B1091">
            <v>49031</v>
          </cell>
          <cell r="C1091">
            <v>8.5800000000000001E-2</v>
          </cell>
          <cell r="D1091">
            <v>4.65E-2</v>
          </cell>
          <cell r="E1091">
            <v>3.9300000000000002E-2</v>
          </cell>
          <cell r="F1091">
            <v>0</v>
          </cell>
          <cell r="G1091">
            <v>0</v>
          </cell>
          <cell r="H1091">
            <v>2</v>
          </cell>
          <cell r="I1091">
            <v>3.6</v>
          </cell>
          <cell r="J1091">
            <v>6</v>
          </cell>
        </row>
        <row r="1092">
          <cell r="B1092">
            <v>49029</v>
          </cell>
          <cell r="C1092">
            <v>0.10489999999999999</v>
          </cell>
          <cell r="D1092">
            <v>9.5200000000000007E-2</v>
          </cell>
          <cell r="E1092">
            <v>9.7000000000000003E-3</v>
          </cell>
          <cell r="F1092">
            <v>0</v>
          </cell>
          <cell r="G1092">
            <v>0</v>
          </cell>
          <cell r="H1092">
            <v>2</v>
          </cell>
          <cell r="I1092">
            <v>3.6</v>
          </cell>
          <cell r="J1092">
            <v>6</v>
          </cell>
        </row>
        <row r="1093">
          <cell r="B1093">
            <v>49022</v>
          </cell>
          <cell r="C1093">
            <v>5.2200000000000003E-2</v>
          </cell>
          <cell r="D1093">
            <v>5.0299999999999997E-2</v>
          </cell>
          <cell r="E1093">
            <v>1.9E-3</v>
          </cell>
          <cell r="F1093">
            <v>0</v>
          </cell>
          <cell r="G1093">
            <v>0</v>
          </cell>
          <cell r="H1093">
            <v>2</v>
          </cell>
          <cell r="I1093">
            <v>3.6</v>
          </cell>
          <cell r="J1093">
            <v>6</v>
          </cell>
        </row>
        <row r="1094">
          <cell r="B1094">
            <v>49027</v>
          </cell>
          <cell r="C1094">
            <v>0.2429</v>
          </cell>
          <cell r="D1094">
            <v>0.192</v>
          </cell>
          <cell r="E1094">
            <v>5.0900000000000001E-2</v>
          </cell>
          <cell r="F1094">
            <v>0</v>
          </cell>
          <cell r="G1094">
            <v>0</v>
          </cell>
          <cell r="H1094">
            <v>2</v>
          </cell>
          <cell r="I1094">
            <v>3.6</v>
          </cell>
          <cell r="J1094">
            <v>6</v>
          </cell>
        </row>
        <row r="1095">
          <cell r="B1095">
            <v>48901</v>
          </cell>
          <cell r="C1095">
            <v>4.5199999999999997E-2</v>
          </cell>
          <cell r="D1095">
            <v>3.8199999999999998E-2</v>
          </cell>
          <cell r="E1095">
            <v>7.0000000000000001E-3</v>
          </cell>
          <cell r="F1095">
            <v>0</v>
          </cell>
          <cell r="G1095">
            <v>0</v>
          </cell>
          <cell r="H1095">
            <v>2</v>
          </cell>
          <cell r="I1095">
            <v>3.6</v>
          </cell>
          <cell r="J1095">
            <v>6</v>
          </cell>
        </row>
        <row r="1096">
          <cell r="B1096">
            <v>49079</v>
          </cell>
          <cell r="C1096">
            <v>8.6499999999999994E-2</v>
          </cell>
          <cell r="D1096">
            <v>4.6699999999999998E-2</v>
          </cell>
          <cell r="E1096">
            <v>3.9699999999999999E-2</v>
          </cell>
          <cell r="F1096">
            <v>0</v>
          </cell>
          <cell r="G1096">
            <v>0</v>
          </cell>
          <cell r="H1096">
            <v>2</v>
          </cell>
          <cell r="I1096">
            <v>3.6</v>
          </cell>
          <cell r="J1096">
            <v>6</v>
          </cell>
        </row>
        <row r="1097">
          <cell r="B1097">
            <v>49023</v>
          </cell>
          <cell r="C1097">
            <v>0.27260000000000001</v>
          </cell>
          <cell r="D1097">
            <v>0.26140000000000002</v>
          </cell>
          <cell r="E1097">
            <v>1.12E-2</v>
          </cell>
          <cell r="F1097">
            <v>0</v>
          </cell>
          <cell r="G1097">
            <v>0</v>
          </cell>
          <cell r="H1097">
            <v>2</v>
          </cell>
          <cell r="I1097">
            <v>3.6</v>
          </cell>
          <cell r="J1097">
            <v>6</v>
          </cell>
        </row>
        <row r="1098">
          <cell r="B1098">
            <v>49001</v>
          </cell>
          <cell r="C1098">
            <v>0.40450000000000003</v>
          </cell>
          <cell r="D1098">
            <v>0.34639999999999999</v>
          </cell>
          <cell r="E1098">
            <v>5.8000000000000003E-2</v>
          </cell>
          <cell r="F1098">
            <v>0</v>
          </cell>
          <cell r="G1098">
            <v>0</v>
          </cell>
          <cell r="I1098">
            <v>3.6</v>
          </cell>
          <cell r="J1098">
            <v>6</v>
          </cell>
        </row>
        <row r="1099">
          <cell r="B1099">
            <v>49028</v>
          </cell>
          <cell r="C1099">
            <v>1.6927000000000001</v>
          </cell>
          <cell r="D1099">
            <v>1.1267</v>
          </cell>
          <cell r="E1099">
            <v>0.15709999999999999</v>
          </cell>
          <cell r="F1099">
            <v>0.40860000000000002</v>
          </cell>
          <cell r="G1099">
            <v>0</v>
          </cell>
          <cell r="J1099">
            <v>6</v>
          </cell>
        </row>
        <row r="1101">
          <cell r="B1101" t="str">
            <v>Evolução FEC Conjunto Tucuruvi</v>
          </cell>
        </row>
        <row r="1102">
          <cell r="B1102" t="str">
            <v>CONSUM</v>
          </cell>
          <cell r="C1102" t="str">
            <v>TOTAL</v>
          </cell>
          <cell r="D1102" t="str">
            <v>NPROG</v>
          </cell>
          <cell r="E1102" t="str">
            <v>PROG</v>
          </cell>
          <cell r="F1102" t="str">
            <v>SUBT INT</v>
          </cell>
          <cell r="G1102" t="str">
            <v>SUBT EXT</v>
          </cell>
          <cell r="H1102" t="str">
            <v>Padrão Mensal = 2,7</v>
          </cell>
          <cell r="I1102" t="str">
            <v>Padrão Trimestral = 5,4</v>
          </cell>
          <cell r="J1102" t="str">
            <v>Padrão Anual = 9</v>
          </cell>
        </row>
        <row r="1103">
          <cell r="B1103">
            <v>203504</v>
          </cell>
          <cell r="C1103">
            <v>0.78259999999999996</v>
          </cell>
          <cell r="D1103">
            <v>0.40600000000000003</v>
          </cell>
          <cell r="E1103">
            <v>3.6200000000000003E-2</v>
          </cell>
          <cell r="F1103">
            <v>0.34050000000000002</v>
          </cell>
          <cell r="G1103">
            <v>0</v>
          </cell>
          <cell r="H1103">
            <v>2.7</v>
          </cell>
          <cell r="I1103">
            <v>5.4</v>
          </cell>
          <cell r="J1103">
            <v>9</v>
          </cell>
        </row>
        <row r="1104">
          <cell r="B1104">
            <v>203500</v>
          </cell>
          <cell r="C1104">
            <v>0.33560000000000001</v>
          </cell>
          <cell r="D1104">
            <v>0.313</v>
          </cell>
          <cell r="E1104">
            <v>2.2599999999999999E-2</v>
          </cell>
          <cell r="F1104">
            <v>0</v>
          </cell>
          <cell r="G1104">
            <v>0</v>
          </cell>
          <cell r="H1104">
            <v>2.7</v>
          </cell>
          <cell r="I1104">
            <v>5.4</v>
          </cell>
          <cell r="J1104">
            <v>9</v>
          </cell>
        </row>
        <row r="1105">
          <cell r="B1105">
            <v>203506</v>
          </cell>
          <cell r="C1105">
            <v>0.4178</v>
          </cell>
          <cell r="D1105">
            <v>0.21240000000000001</v>
          </cell>
          <cell r="E1105">
            <v>2.0799999999999999E-2</v>
          </cell>
          <cell r="F1105">
            <v>0.17499999999999999</v>
          </cell>
          <cell r="G1105">
            <v>9.5999999999999992E-3</v>
          </cell>
          <cell r="H1105">
            <v>2.7</v>
          </cell>
          <cell r="I1105">
            <v>5.4</v>
          </cell>
          <cell r="J1105">
            <v>9</v>
          </cell>
        </row>
        <row r="1106">
          <cell r="B1106">
            <v>203503</v>
          </cell>
          <cell r="C1106">
            <v>1.536</v>
          </cell>
          <cell r="D1106">
            <v>0.93140000000000001</v>
          </cell>
          <cell r="E1106">
            <v>7.9600000000000004E-2</v>
          </cell>
          <cell r="F1106">
            <v>0.51549999999999996</v>
          </cell>
          <cell r="G1106">
            <v>9.5999999999999992E-3</v>
          </cell>
          <cell r="H1106">
            <v>2.7</v>
          </cell>
          <cell r="I1106">
            <v>5.4</v>
          </cell>
          <cell r="J1106">
            <v>9</v>
          </cell>
        </row>
        <row r="1107">
          <cell r="B1107">
            <v>203476</v>
          </cell>
          <cell r="C1107">
            <v>4.6600000000000003E-2</v>
          </cell>
          <cell r="D1107">
            <v>3.7100000000000001E-2</v>
          </cell>
          <cell r="E1107">
            <v>9.4999999999999998E-3</v>
          </cell>
          <cell r="F1107">
            <v>0</v>
          </cell>
          <cell r="G1107">
            <v>0</v>
          </cell>
          <cell r="H1107">
            <v>2.7</v>
          </cell>
          <cell r="I1107">
            <v>5.4</v>
          </cell>
          <cell r="J1107">
            <v>9</v>
          </cell>
        </row>
        <row r="1108">
          <cell r="B1108">
            <v>203476</v>
          </cell>
          <cell r="C1108">
            <v>0.14149999999999999</v>
          </cell>
          <cell r="D1108">
            <v>0.12770000000000001</v>
          </cell>
          <cell r="E1108">
            <v>1.38E-2</v>
          </cell>
          <cell r="F1108">
            <v>0</v>
          </cell>
          <cell r="G1108">
            <v>0</v>
          </cell>
          <cell r="H1108">
            <v>2.7</v>
          </cell>
          <cell r="I1108">
            <v>5.4</v>
          </cell>
          <cell r="J1108">
            <v>9</v>
          </cell>
        </row>
        <row r="1109">
          <cell r="B1109">
            <v>202992</v>
          </cell>
          <cell r="C1109">
            <v>0.1663</v>
          </cell>
          <cell r="D1109">
            <v>0.1457</v>
          </cell>
          <cell r="E1109">
            <v>2.0500000000000001E-2</v>
          </cell>
          <cell r="F1109">
            <v>0</v>
          </cell>
          <cell r="G1109">
            <v>0</v>
          </cell>
          <cell r="H1109">
            <v>2.7</v>
          </cell>
          <cell r="I1109">
            <v>5.4</v>
          </cell>
          <cell r="J1109">
            <v>9</v>
          </cell>
        </row>
        <row r="1110">
          <cell r="B1110">
            <v>203315</v>
          </cell>
          <cell r="C1110">
            <v>0.3543</v>
          </cell>
          <cell r="D1110">
            <v>0.31040000000000001</v>
          </cell>
          <cell r="E1110">
            <v>4.3799999999999999E-2</v>
          </cell>
          <cell r="F1110">
            <v>0</v>
          </cell>
          <cell r="G1110">
            <v>0</v>
          </cell>
          <cell r="H1110">
            <v>2.7</v>
          </cell>
          <cell r="I1110">
            <v>5.4</v>
          </cell>
          <cell r="J1110">
            <v>9</v>
          </cell>
        </row>
        <row r="1111">
          <cell r="B1111">
            <v>202940</v>
          </cell>
          <cell r="C1111">
            <v>1.2232000000000001</v>
          </cell>
          <cell r="D1111">
            <v>0.55320000000000003</v>
          </cell>
          <cell r="E1111">
            <v>6.7000000000000002E-3</v>
          </cell>
          <cell r="F1111">
            <v>0.6633</v>
          </cell>
          <cell r="G1111">
            <v>0</v>
          </cell>
          <cell r="H1111">
            <v>2.7</v>
          </cell>
          <cell r="I1111">
            <v>5.4</v>
          </cell>
          <cell r="J1111">
            <v>9</v>
          </cell>
        </row>
        <row r="1112">
          <cell r="B1112">
            <v>203127</v>
          </cell>
          <cell r="C1112">
            <v>0.20619999999999999</v>
          </cell>
          <cell r="D1112">
            <v>0.20030000000000001</v>
          </cell>
          <cell r="E1112">
            <v>6.0000000000000001E-3</v>
          </cell>
          <cell r="F1112">
            <v>0</v>
          </cell>
          <cell r="G1112">
            <v>0</v>
          </cell>
          <cell r="H1112">
            <v>2.7</v>
          </cell>
          <cell r="I1112">
            <v>5.4</v>
          </cell>
          <cell r="J1112">
            <v>9</v>
          </cell>
        </row>
        <row r="1113">
          <cell r="B1113">
            <v>203229</v>
          </cell>
          <cell r="C1113">
            <v>0.28549999999999998</v>
          </cell>
          <cell r="D1113">
            <v>0.25419999999999998</v>
          </cell>
          <cell r="E1113">
            <v>1.2500000000000001E-2</v>
          </cell>
          <cell r="F1113">
            <v>9.1999999999999998E-3</v>
          </cell>
          <cell r="G1113">
            <v>9.5999999999999992E-3</v>
          </cell>
          <cell r="H1113">
            <v>2.7</v>
          </cell>
          <cell r="I1113">
            <v>5.4</v>
          </cell>
          <cell r="J1113">
            <v>9</v>
          </cell>
        </row>
        <row r="1114">
          <cell r="B1114">
            <v>203099</v>
          </cell>
          <cell r="C1114">
            <v>1.7141999999999999</v>
          </cell>
          <cell r="D1114">
            <v>1.0075000000000001</v>
          </cell>
          <cell r="E1114">
            <v>2.52E-2</v>
          </cell>
          <cell r="F1114">
            <v>0.67200000000000004</v>
          </cell>
          <cell r="G1114">
            <v>9.5999999999999992E-3</v>
          </cell>
          <cell r="H1114">
            <v>2.7</v>
          </cell>
          <cell r="I1114">
            <v>5.4</v>
          </cell>
          <cell r="J1114">
            <v>9</v>
          </cell>
        </row>
        <row r="1115">
          <cell r="B1115">
            <v>203072</v>
          </cell>
          <cell r="C1115">
            <v>0.13930000000000001</v>
          </cell>
          <cell r="D1115">
            <v>0.13189999999999999</v>
          </cell>
          <cell r="E1115">
            <v>7.3000000000000001E-3</v>
          </cell>
          <cell r="F1115">
            <v>0</v>
          </cell>
          <cell r="G1115">
            <v>0</v>
          </cell>
          <cell r="H1115">
            <v>2.7</v>
          </cell>
          <cell r="I1115">
            <v>5.4</v>
          </cell>
          <cell r="J1115">
            <v>9</v>
          </cell>
        </row>
        <row r="1116">
          <cell r="B1116">
            <v>203121</v>
          </cell>
          <cell r="C1116">
            <v>0.36170000000000002</v>
          </cell>
          <cell r="D1116">
            <v>0.34100000000000003</v>
          </cell>
          <cell r="E1116">
            <v>1.14E-2</v>
          </cell>
          <cell r="F1116">
            <v>0</v>
          </cell>
          <cell r="G1116">
            <v>9.1999999999999998E-3</v>
          </cell>
          <cell r="H1116">
            <v>2.7</v>
          </cell>
          <cell r="I1116">
            <v>5.4</v>
          </cell>
          <cell r="J1116">
            <v>9</v>
          </cell>
        </row>
        <row r="1117">
          <cell r="B1117">
            <v>202944</v>
          </cell>
          <cell r="C1117">
            <v>0.4012</v>
          </cell>
          <cell r="D1117">
            <v>0.3886</v>
          </cell>
          <cell r="E1117">
            <v>1.26E-2</v>
          </cell>
          <cell r="F1117">
            <v>0</v>
          </cell>
          <cell r="G1117">
            <v>0</v>
          </cell>
          <cell r="H1117">
            <v>2.7</v>
          </cell>
          <cell r="I1117">
            <v>5.4</v>
          </cell>
          <cell r="J1117">
            <v>9</v>
          </cell>
        </row>
        <row r="1118">
          <cell r="B1118">
            <v>203046</v>
          </cell>
          <cell r="C1118">
            <v>0.90210000000000001</v>
          </cell>
          <cell r="D1118">
            <v>0.86140000000000005</v>
          </cell>
          <cell r="E1118">
            <v>3.1300000000000001E-2</v>
          </cell>
          <cell r="F1118">
            <v>0</v>
          </cell>
          <cell r="G1118">
            <v>9.1999999999999998E-3</v>
          </cell>
          <cell r="I1118">
            <v>5.4</v>
          </cell>
          <cell r="J1118">
            <v>9</v>
          </cell>
        </row>
        <row r="1119">
          <cell r="B1119">
            <v>203241</v>
          </cell>
          <cell r="C1119">
            <v>4.5065999999999997</v>
          </cell>
          <cell r="D1119">
            <v>3.1105</v>
          </cell>
          <cell r="E1119">
            <v>0.18</v>
          </cell>
          <cell r="F1119">
            <v>1.1877</v>
          </cell>
          <cell r="G1119">
            <v>2.8400000000000002E-2</v>
          </cell>
          <cell r="J1119">
            <v>9</v>
          </cell>
        </row>
        <row r="1121">
          <cell r="B1121" t="str">
            <v>Evolução FEC Conjunto Vila Mariana</v>
          </cell>
        </row>
        <row r="1122">
          <cell r="B1122" t="str">
            <v>CONSUM</v>
          </cell>
          <cell r="C1122" t="str">
            <v>TOTAL</v>
          </cell>
          <cell r="D1122" t="str">
            <v>NPROG</v>
          </cell>
          <cell r="E1122" t="str">
            <v>PROG</v>
          </cell>
          <cell r="F1122" t="str">
            <v>SUBT INT</v>
          </cell>
          <cell r="G1122" t="str">
            <v>SUBT EXT</v>
          </cell>
          <cell r="H1122" t="str">
            <v>Padrão Mensal = 2</v>
          </cell>
          <cell r="I1122" t="str">
            <v>Padrão Trimestral = 3,6</v>
          </cell>
          <cell r="J1122" t="str">
            <v>Padrão Anual = 6</v>
          </cell>
        </row>
        <row r="1123">
          <cell r="B1123">
            <v>83777</v>
          </cell>
          <cell r="C1123">
            <v>0.25069999999999998</v>
          </cell>
          <cell r="D1123">
            <v>0.18310000000000001</v>
          </cell>
          <cell r="E1123">
            <v>6.7599999999999993E-2</v>
          </cell>
          <cell r="F1123">
            <v>0</v>
          </cell>
          <cell r="G1123">
            <v>0</v>
          </cell>
          <cell r="H1123">
            <v>2</v>
          </cell>
          <cell r="I1123">
            <v>3.6</v>
          </cell>
          <cell r="J1123">
            <v>6</v>
          </cell>
        </row>
        <row r="1124">
          <cell r="B1124">
            <v>83693</v>
          </cell>
          <cell r="C1124">
            <v>0.18659999999999999</v>
          </cell>
          <cell r="D1124">
            <v>0.17979999999999999</v>
          </cell>
          <cell r="E1124">
            <v>6.7999999999999996E-3</v>
          </cell>
          <cell r="F1124">
            <v>0</v>
          </cell>
          <cell r="G1124">
            <v>0</v>
          </cell>
          <cell r="H1124">
            <v>2</v>
          </cell>
          <cell r="I1124">
            <v>3.6</v>
          </cell>
          <cell r="J1124">
            <v>6</v>
          </cell>
        </row>
        <row r="1125">
          <cell r="B1125">
            <v>83699</v>
          </cell>
          <cell r="C1125">
            <v>0.37690000000000001</v>
          </cell>
          <cell r="D1125">
            <v>0.3236</v>
          </cell>
          <cell r="E1125">
            <v>5.33E-2</v>
          </cell>
          <cell r="F1125">
            <v>0</v>
          </cell>
          <cell r="G1125">
            <v>0</v>
          </cell>
          <cell r="H1125">
            <v>2</v>
          </cell>
          <cell r="I1125">
            <v>3.6</v>
          </cell>
          <cell r="J1125">
            <v>6</v>
          </cell>
        </row>
        <row r="1126">
          <cell r="B1126">
            <v>83723</v>
          </cell>
          <cell r="C1126">
            <v>0.81420000000000003</v>
          </cell>
          <cell r="D1126">
            <v>0.6865</v>
          </cell>
          <cell r="E1126">
            <v>0.12770000000000001</v>
          </cell>
          <cell r="F1126">
            <v>0</v>
          </cell>
          <cell r="G1126">
            <v>0</v>
          </cell>
          <cell r="H1126">
            <v>2</v>
          </cell>
          <cell r="I1126">
            <v>3.6</v>
          </cell>
          <cell r="J1126">
            <v>6</v>
          </cell>
        </row>
        <row r="1127">
          <cell r="B1127">
            <v>83699</v>
          </cell>
          <cell r="C1127">
            <v>0.13320000000000001</v>
          </cell>
          <cell r="D1127">
            <v>0.1217</v>
          </cell>
          <cell r="E1127">
            <v>1.1599999999999999E-2</v>
          </cell>
          <cell r="F1127">
            <v>0</v>
          </cell>
          <cell r="G1127">
            <v>0</v>
          </cell>
          <cell r="H1127">
            <v>2</v>
          </cell>
          <cell r="I1127">
            <v>3.6</v>
          </cell>
          <cell r="J1127">
            <v>6</v>
          </cell>
        </row>
        <row r="1128">
          <cell r="B1128">
            <v>83699</v>
          </cell>
          <cell r="C1128">
            <v>0.15670000000000001</v>
          </cell>
          <cell r="D1128">
            <v>7.8899999999999998E-2</v>
          </cell>
          <cell r="E1128">
            <v>6.6000000000000003E-2</v>
          </cell>
          <cell r="F1128">
            <v>1.17E-2</v>
          </cell>
          <cell r="G1128">
            <v>0</v>
          </cell>
          <cell r="H1128">
            <v>2</v>
          </cell>
          <cell r="I1128">
            <v>3.6</v>
          </cell>
          <cell r="J1128">
            <v>6</v>
          </cell>
        </row>
        <row r="1129">
          <cell r="B1129">
            <v>83699</v>
          </cell>
          <cell r="C1129">
            <v>3.6400000000000002E-2</v>
          </cell>
          <cell r="D1129">
            <v>1.3899999999999999E-2</v>
          </cell>
          <cell r="E1129">
            <v>2.2499999999999999E-2</v>
          </cell>
          <cell r="F1129">
            <v>0</v>
          </cell>
          <cell r="G1129">
            <v>0</v>
          </cell>
          <cell r="H1129">
            <v>2</v>
          </cell>
          <cell r="I1129">
            <v>3.6</v>
          </cell>
          <cell r="J1129">
            <v>6</v>
          </cell>
        </row>
        <row r="1130">
          <cell r="B1130">
            <v>83699</v>
          </cell>
          <cell r="C1130">
            <v>0.32629999999999998</v>
          </cell>
          <cell r="D1130">
            <v>0.2145</v>
          </cell>
          <cell r="E1130">
            <v>0.10009999999999999</v>
          </cell>
          <cell r="F1130">
            <v>1.17E-2</v>
          </cell>
          <cell r="G1130">
            <v>0</v>
          </cell>
          <cell r="H1130">
            <v>2</v>
          </cell>
          <cell r="I1130">
            <v>3.6</v>
          </cell>
          <cell r="J1130">
            <v>6</v>
          </cell>
        </row>
        <row r="1131">
          <cell r="B1131">
            <v>83699</v>
          </cell>
          <cell r="C1131">
            <v>0.1255</v>
          </cell>
          <cell r="D1131">
            <v>5.5300000000000002E-2</v>
          </cell>
          <cell r="E1131">
            <v>2.5499999999999998E-2</v>
          </cell>
          <cell r="F1131">
            <v>4.4699999999999997E-2</v>
          </cell>
          <cell r="G1131">
            <v>0</v>
          </cell>
          <cell r="H1131">
            <v>2</v>
          </cell>
          <cell r="I1131">
            <v>3.6</v>
          </cell>
          <cell r="J1131">
            <v>6</v>
          </cell>
        </row>
        <row r="1132">
          <cell r="B1132">
            <v>83699</v>
          </cell>
          <cell r="C1132">
            <v>9.3299999999999994E-2</v>
          </cell>
          <cell r="D1132">
            <v>6.8500000000000005E-2</v>
          </cell>
          <cell r="E1132">
            <v>2.4799999999999999E-2</v>
          </cell>
          <cell r="F1132">
            <v>0</v>
          </cell>
          <cell r="G1132">
            <v>0</v>
          </cell>
          <cell r="H1132">
            <v>2</v>
          </cell>
          <cell r="I1132">
            <v>3.6</v>
          </cell>
          <cell r="J1132">
            <v>6</v>
          </cell>
        </row>
        <row r="1133">
          <cell r="B1133">
            <v>83699</v>
          </cell>
          <cell r="C1133">
            <v>0.2092</v>
          </cell>
          <cell r="D1133">
            <v>0.1489</v>
          </cell>
          <cell r="E1133">
            <v>6.0299999999999999E-2</v>
          </cell>
          <cell r="F1133">
            <v>0</v>
          </cell>
          <cell r="G1133">
            <v>0</v>
          </cell>
          <cell r="H1133">
            <v>2</v>
          </cell>
          <cell r="I1133">
            <v>3.6</v>
          </cell>
          <cell r="J1133">
            <v>6</v>
          </cell>
        </row>
        <row r="1134">
          <cell r="B1134">
            <v>83699</v>
          </cell>
          <cell r="C1134">
            <v>0.42799999999999999</v>
          </cell>
          <cell r="D1134">
            <v>0.2727</v>
          </cell>
          <cell r="E1134">
            <v>0.1106</v>
          </cell>
          <cell r="F1134">
            <v>4.4699999999999997E-2</v>
          </cell>
          <cell r="G1134">
            <v>0</v>
          </cell>
          <cell r="H1134">
            <v>2</v>
          </cell>
          <cell r="I1134">
            <v>3.6</v>
          </cell>
          <cell r="J1134">
            <v>6</v>
          </cell>
        </row>
        <row r="1135">
          <cell r="B1135">
            <v>83699</v>
          </cell>
          <cell r="C1135">
            <v>0.13089999999999999</v>
          </cell>
          <cell r="D1135">
            <v>0.1258</v>
          </cell>
          <cell r="E1135">
            <v>5.1000000000000004E-3</v>
          </cell>
          <cell r="F1135">
            <v>0</v>
          </cell>
          <cell r="G1135">
            <v>0</v>
          </cell>
          <cell r="H1135">
            <v>2</v>
          </cell>
          <cell r="I1135">
            <v>3.6</v>
          </cell>
          <cell r="J1135">
            <v>6</v>
          </cell>
        </row>
        <row r="1136">
          <cell r="B1136">
            <v>83699</v>
          </cell>
          <cell r="C1136">
            <v>0.64159999999999995</v>
          </cell>
          <cell r="D1136">
            <v>0.24390000000000001</v>
          </cell>
          <cell r="E1136">
            <v>0.1333</v>
          </cell>
          <cell r="F1136">
            <v>0.26440000000000002</v>
          </cell>
          <cell r="G1136">
            <v>0</v>
          </cell>
          <cell r="H1136">
            <v>2</v>
          </cell>
          <cell r="I1136">
            <v>3.6</v>
          </cell>
          <cell r="J1136">
            <v>6</v>
          </cell>
        </row>
        <row r="1137">
          <cell r="B1137">
            <v>83699</v>
          </cell>
          <cell r="C1137">
            <v>0.19450000000000001</v>
          </cell>
          <cell r="D1137">
            <v>0.1883</v>
          </cell>
          <cell r="E1137">
            <v>6.1999999999999998E-3</v>
          </cell>
          <cell r="F1137">
            <v>0</v>
          </cell>
          <cell r="G1137">
            <v>0</v>
          </cell>
          <cell r="H1137">
            <v>2</v>
          </cell>
          <cell r="I1137">
            <v>3.6</v>
          </cell>
          <cell r="J1137">
            <v>6</v>
          </cell>
        </row>
        <row r="1138">
          <cell r="B1138">
            <v>83699</v>
          </cell>
          <cell r="C1138">
            <v>0.96699999999999997</v>
          </cell>
          <cell r="D1138">
            <v>0.55800000000000005</v>
          </cell>
          <cell r="E1138">
            <v>0.14460000000000001</v>
          </cell>
          <cell r="F1138">
            <v>0.26440000000000002</v>
          </cell>
          <cell r="G1138">
            <v>0</v>
          </cell>
          <cell r="I1138">
            <v>3.6</v>
          </cell>
          <cell r="J1138">
            <v>6</v>
          </cell>
        </row>
        <row r="1139">
          <cell r="B1139">
            <v>83705</v>
          </cell>
          <cell r="C1139">
            <v>2.5354999999999999</v>
          </cell>
          <cell r="D1139">
            <v>1.7317</v>
          </cell>
          <cell r="E1139">
            <v>0.48299999999999998</v>
          </cell>
          <cell r="F1139">
            <v>0.32079999999999997</v>
          </cell>
          <cell r="G1139">
            <v>0</v>
          </cell>
          <cell r="J1139">
            <v>6</v>
          </cell>
        </row>
        <row r="1141">
          <cell r="B1141" t="str">
            <v>Evolução FEC Conjunto Vila Matilde</v>
          </cell>
        </row>
        <row r="1142">
          <cell r="B1142" t="str">
            <v>CONSUM</v>
          </cell>
          <cell r="C1142" t="str">
            <v>TOTAL</v>
          </cell>
          <cell r="D1142" t="str">
            <v>NPROG</v>
          </cell>
          <cell r="E1142" t="str">
            <v>PROG</v>
          </cell>
          <cell r="F1142" t="str">
            <v>SUBT INT</v>
          </cell>
          <cell r="G1142" t="str">
            <v>SUBT EXT</v>
          </cell>
          <cell r="H1142" t="str">
            <v>Padrão Mensal = 2,1</v>
          </cell>
          <cell r="I1142" t="str">
            <v>Padrão Trimestral = 4,2</v>
          </cell>
          <cell r="J1142" t="str">
            <v>Padrão Anual = 7</v>
          </cell>
        </row>
        <row r="1143">
          <cell r="B1143">
            <v>89404</v>
          </cell>
          <cell r="C1143">
            <v>0.2354</v>
          </cell>
          <cell r="D1143">
            <v>0.2213</v>
          </cell>
          <cell r="E1143">
            <v>1.41E-2</v>
          </cell>
          <cell r="F1143">
            <v>0</v>
          </cell>
          <cell r="G1143">
            <v>0</v>
          </cell>
          <cell r="H1143">
            <v>2.1</v>
          </cell>
          <cell r="I1143">
            <v>4.2</v>
          </cell>
          <cell r="J1143">
            <v>7</v>
          </cell>
        </row>
        <row r="1144">
          <cell r="B1144">
            <v>89322</v>
          </cell>
          <cell r="C1144">
            <v>0.49730000000000002</v>
          </cell>
          <cell r="D1144">
            <v>0.4955</v>
          </cell>
          <cell r="E1144">
            <v>1.8E-3</v>
          </cell>
          <cell r="F1144">
            <v>0</v>
          </cell>
          <cell r="G1144">
            <v>0</v>
          </cell>
          <cell r="H1144">
            <v>2.1</v>
          </cell>
          <cell r="I1144">
            <v>4.2</v>
          </cell>
          <cell r="J1144">
            <v>7</v>
          </cell>
        </row>
        <row r="1145">
          <cell r="B1145">
            <v>89322</v>
          </cell>
          <cell r="C1145">
            <v>0.32800000000000001</v>
          </cell>
          <cell r="D1145">
            <v>0.31630000000000003</v>
          </cell>
          <cell r="E1145">
            <v>1.17E-2</v>
          </cell>
          <cell r="F1145">
            <v>0</v>
          </cell>
          <cell r="G1145">
            <v>0</v>
          </cell>
          <cell r="H1145">
            <v>2.1</v>
          </cell>
          <cell r="I1145">
            <v>4.2</v>
          </cell>
          <cell r="J1145">
            <v>7</v>
          </cell>
        </row>
        <row r="1146">
          <cell r="B1146">
            <v>89349</v>
          </cell>
          <cell r="C1146">
            <v>1.0606</v>
          </cell>
          <cell r="D1146">
            <v>1.0329999999999999</v>
          </cell>
          <cell r="E1146">
            <v>2.76E-2</v>
          </cell>
          <cell r="F1146">
            <v>0</v>
          </cell>
          <cell r="G1146">
            <v>0</v>
          </cell>
          <cell r="H1146">
            <v>2.1</v>
          </cell>
          <cell r="I1146">
            <v>4.2</v>
          </cell>
          <cell r="J1146">
            <v>7</v>
          </cell>
        </row>
        <row r="1147">
          <cell r="B1147">
            <v>89311</v>
          </cell>
          <cell r="C1147">
            <v>0.1487</v>
          </cell>
          <cell r="D1147">
            <v>0.14130000000000001</v>
          </cell>
          <cell r="E1147">
            <v>7.4000000000000003E-3</v>
          </cell>
          <cell r="F1147">
            <v>0</v>
          </cell>
          <cell r="G1147">
            <v>0</v>
          </cell>
          <cell r="H1147">
            <v>2.1</v>
          </cell>
          <cell r="I1147">
            <v>4.2</v>
          </cell>
          <cell r="J1147">
            <v>7</v>
          </cell>
        </row>
        <row r="1148">
          <cell r="B1148">
            <v>89311</v>
          </cell>
          <cell r="C1148">
            <v>0.48180000000000001</v>
          </cell>
          <cell r="D1148">
            <v>0.29570000000000002</v>
          </cell>
          <cell r="E1148">
            <v>2.9600000000000001E-2</v>
          </cell>
          <cell r="F1148">
            <v>0.15640000000000001</v>
          </cell>
          <cell r="G1148">
            <v>0</v>
          </cell>
          <cell r="H1148">
            <v>2.1</v>
          </cell>
          <cell r="I1148">
            <v>4.2</v>
          </cell>
          <cell r="J1148">
            <v>7</v>
          </cell>
        </row>
        <row r="1149">
          <cell r="B1149">
            <v>89311</v>
          </cell>
          <cell r="C1149">
            <v>0.19489999999999999</v>
          </cell>
          <cell r="D1149">
            <v>0.15759999999999999</v>
          </cell>
          <cell r="E1149">
            <v>3.73E-2</v>
          </cell>
          <cell r="F1149">
            <v>0</v>
          </cell>
          <cell r="G1149">
            <v>0</v>
          </cell>
          <cell r="H1149">
            <v>2.1</v>
          </cell>
          <cell r="I1149">
            <v>4.2</v>
          </cell>
          <cell r="J1149">
            <v>7</v>
          </cell>
        </row>
        <row r="1150">
          <cell r="B1150">
            <v>89311</v>
          </cell>
          <cell r="C1150">
            <v>0.82540000000000002</v>
          </cell>
          <cell r="D1150">
            <v>0.59460000000000002</v>
          </cell>
          <cell r="E1150">
            <v>7.4300000000000005E-2</v>
          </cell>
          <cell r="F1150">
            <v>0.15640000000000001</v>
          </cell>
          <cell r="G1150">
            <v>0</v>
          </cell>
          <cell r="H1150">
            <v>2.1</v>
          </cell>
          <cell r="I1150">
            <v>4.2</v>
          </cell>
          <cell r="J1150">
            <v>7</v>
          </cell>
        </row>
        <row r="1151">
          <cell r="B1151">
            <v>89311</v>
          </cell>
          <cell r="C1151">
            <v>0.29730000000000001</v>
          </cell>
          <cell r="D1151">
            <v>0.28420000000000001</v>
          </cell>
          <cell r="E1151">
            <v>1.3100000000000001E-2</v>
          </cell>
          <cell r="F1151">
            <v>0</v>
          </cell>
          <cell r="G1151">
            <v>0</v>
          </cell>
          <cell r="H1151">
            <v>2.1</v>
          </cell>
          <cell r="I1151">
            <v>4.2</v>
          </cell>
          <cell r="J1151">
            <v>7</v>
          </cell>
        </row>
        <row r="1152">
          <cell r="B1152">
            <v>89293</v>
          </cell>
          <cell r="C1152">
            <v>0.14940000000000001</v>
          </cell>
          <cell r="D1152">
            <v>0.13370000000000001</v>
          </cell>
          <cell r="E1152">
            <v>1.5699999999999999E-2</v>
          </cell>
          <cell r="F1152">
            <v>0</v>
          </cell>
          <cell r="G1152">
            <v>0</v>
          </cell>
          <cell r="H1152">
            <v>2.1</v>
          </cell>
          <cell r="I1152">
            <v>4.2</v>
          </cell>
          <cell r="J1152">
            <v>7</v>
          </cell>
        </row>
        <row r="1153">
          <cell r="B1153">
            <v>89288</v>
          </cell>
          <cell r="C1153">
            <v>0.28039999999999998</v>
          </cell>
          <cell r="D1153">
            <v>0.2646</v>
          </cell>
          <cell r="E1153">
            <v>1.5800000000000002E-2</v>
          </cell>
          <cell r="F1153">
            <v>0</v>
          </cell>
          <cell r="G1153">
            <v>0</v>
          </cell>
          <cell r="H1153">
            <v>2.1</v>
          </cell>
          <cell r="I1153">
            <v>4.2</v>
          </cell>
          <cell r="J1153">
            <v>7</v>
          </cell>
        </row>
        <row r="1154">
          <cell r="B1154">
            <v>89297</v>
          </cell>
          <cell r="C1154">
            <v>0.72709999999999997</v>
          </cell>
          <cell r="D1154">
            <v>0.6825</v>
          </cell>
          <cell r="E1154">
            <v>4.4600000000000001E-2</v>
          </cell>
          <cell r="F1154">
            <v>0</v>
          </cell>
          <cell r="G1154">
            <v>0</v>
          </cell>
          <cell r="H1154">
            <v>2.1</v>
          </cell>
          <cell r="I1154">
            <v>4.2</v>
          </cell>
          <cell r="J1154">
            <v>7</v>
          </cell>
        </row>
        <row r="1155">
          <cell r="B1155">
            <v>89266</v>
          </cell>
          <cell r="C1155">
            <v>0.224</v>
          </cell>
          <cell r="D1155">
            <v>0.19670000000000001</v>
          </cell>
          <cell r="E1155">
            <v>2.7199999999999998E-2</v>
          </cell>
          <cell r="F1155">
            <v>0</v>
          </cell>
          <cell r="G1155">
            <v>0</v>
          </cell>
          <cell r="H1155">
            <v>2.1</v>
          </cell>
          <cell r="I1155">
            <v>4.2</v>
          </cell>
          <cell r="J1155">
            <v>7</v>
          </cell>
        </row>
        <row r="1156">
          <cell r="B1156">
            <v>89272</v>
          </cell>
          <cell r="C1156">
            <v>8.3900000000000002E-2</v>
          </cell>
          <cell r="D1156">
            <v>7.0900000000000005E-2</v>
          </cell>
          <cell r="E1156">
            <v>1.2999999999999999E-2</v>
          </cell>
          <cell r="F1156">
            <v>0</v>
          </cell>
          <cell r="G1156">
            <v>0</v>
          </cell>
          <cell r="H1156">
            <v>2.1</v>
          </cell>
          <cell r="I1156">
            <v>4.2</v>
          </cell>
          <cell r="J1156">
            <v>7</v>
          </cell>
        </row>
        <row r="1157">
          <cell r="B1157">
            <v>89275</v>
          </cell>
          <cell r="C1157">
            <v>0.3982</v>
          </cell>
          <cell r="D1157">
            <v>0.36509999999999998</v>
          </cell>
          <cell r="E1157">
            <v>1.6199999999999999E-2</v>
          </cell>
          <cell r="F1157">
            <v>1.6899999999999998E-2</v>
          </cell>
          <cell r="G1157">
            <v>0</v>
          </cell>
          <cell r="H1157">
            <v>2.1</v>
          </cell>
          <cell r="I1157">
            <v>4.2</v>
          </cell>
          <cell r="J1157">
            <v>7</v>
          </cell>
        </row>
        <row r="1158">
          <cell r="B1158">
            <v>89271</v>
          </cell>
          <cell r="C1158">
            <v>0.70609999999999995</v>
          </cell>
          <cell r="D1158">
            <v>0.63270000000000004</v>
          </cell>
          <cell r="E1158">
            <v>5.6399999999999999E-2</v>
          </cell>
          <cell r="F1158">
            <v>1.6899999999999998E-2</v>
          </cell>
          <cell r="G1158">
            <v>0</v>
          </cell>
          <cell r="I1158">
            <v>4.2</v>
          </cell>
          <cell r="J1158">
            <v>7</v>
          </cell>
        </row>
        <row r="1159">
          <cell r="B1159">
            <v>89307</v>
          </cell>
          <cell r="C1159">
            <v>3.3193999999999999</v>
          </cell>
          <cell r="D1159">
            <v>2.9430000000000001</v>
          </cell>
          <cell r="E1159">
            <v>0.2029</v>
          </cell>
          <cell r="F1159">
            <v>0.17330000000000001</v>
          </cell>
          <cell r="G1159">
            <v>0</v>
          </cell>
          <cell r="J1159">
            <v>7</v>
          </cell>
        </row>
        <row r="1161">
          <cell r="B1161" t="str">
            <v>Evolução FEC Conjunto Vila Prudente</v>
          </cell>
        </row>
        <row r="1162">
          <cell r="B1162" t="str">
            <v>CONSUM</v>
          </cell>
          <cell r="C1162" t="str">
            <v>TOTAL</v>
          </cell>
          <cell r="D1162" t="str">
            <v>NPROG</v>
          </cell>
          <cell r="E1162" t="str">
            <v>PROG</v>
          </cell>
          <cell r="F1162" t="str">
            <v>SUBT INT</v>
          </cell>
          <cell r="G1162" t="str">
            <v>SUBT EXT</v>
          </cell>
          <cell r="H1162" t="str">
            <v>Padrão Mensal = 2</v>
          </cell>
          <cell r="I1162" t="str">
            <v>Padrão Trimestral = 3,6</v>
          </cell>
          <cell r="J1162" t="str">
            <v>Padrão Anual = 6</v>
          </cell>
        </row>
        <row r="1163">
          <cell r="B1163">
            <v>126527</v>
          </cell>
          <cell r="C1163">
            <v>0.28060000000000002</v>
          </cell>
          <cell r="D1163">
            <v>0.26979999999999998</v>
          </cell>
          <cell r="E1163">
            <v>1.0800000000000001E-2</v>
          </cell>
          <cell r="F1163">
            <v>0</v>
          </cell>
          <cell r="G1163">
            <v>0</v>
          </cell>
          <cell r="H1163">
            <v>2</v>
          </cell>
          <cell r="I1163">
            <v>3.6</v>
          </cell>
          <cell r="J1163">
            <v>6</v>
          </cell>
        </row>
        <row r="1164">
          <cell r="B1164">
            <v>126521</v>
          </cell>
          <cell r="C1164">
            <v>0.1875</v>
          </cell>
          <cell r="D1164">
            <v>0.18429999999999999</v>
          </cell>
          <cell r="E1164">
            <v>3.2000000000000002E-3</v>
          </cell>
          <cell r="F1164">
            <v>0</v>
          </cell>
          <cell r="G1164">
            <v>0</v>
          </cell>
          <cell r="H1164">
            <v>2</v>
          </cell>
          <cell r="I1164">
            <v>3.6</v>
          </cell>
          <cell r="J1164">
            <v>6</v>
          </cell>
        </row>
        <row r="1165">
          <cell r="B1165">
            <v>126520</v>
          </cell>
          <cell r="C1165">
            <v>0.21640000000000001</v>
          </cell>
          <cell r="D1165">
            <v>0.2077</v>
          </cell>
          <cell r="E1165">
            <v>8.6999999999999994E-3</v>
          </cell>
          <cell r="F1165">
            <v>0</v>
          </cell>
          <cell r="G1165">
            <v>0</v>
          </cell>
          <cell r="H1165">
            <v>2</v>
          </cell>
          <cell r="I1165">
            <v>3.6</v>
          </cell>
          <cell r="J1165">
            <v>6</v>
          </cell>
        </row>
        <row r="1166">
          <cell r="B1166">
            <v>126523</v>
          </cell>
          <cell r="C1166">
            <v>0.6845</v>
          </cell>
          <cell r="D1166">
            <v>0.66180000000000005</v>
          </cell>
          <cell r="E1166">
            <v>2.2700000000000001E-2</v>
          </cell>
          <cell r="F1166">
            <v>0</v>
          </cell>
          <cell r="G1166">
            <v>0</v>
          </cell>
          <cell r="H1166">
            <v>2</v>
          </cell>
          <cell r="I1166">
            <v>3.6</v>
          </cell>
          <cell r="J1166">
            <v>6</v>
          </cell>
        </row>
        <row r="1167">
          <cell r="B1167">
            <v>126502</v>
          </cell>
          <cell r="C1167">
            <v>0.26979999999999998</v>
          </cell>
          <cell r="D1167">
            <v>0.18840000000000001</v>
          </cell>
          <cell r="E1167">
            <v>3.2199999999999999E-2</v>
          </cell>
          <cell r="F1167">
            <v>4.9299999999999997E-2</v>
          </cell>
          <cell r="G1167">
            <v>0</v>
          </cell>
          <cell r="H1167">
            <v>2</v>
          </cell>
          <cell r="I1167">
            <v>3.6</v>
          </cell>
          <cell r="J1167">
            <v>6</v>
          </cell>
        </row>
        <row r="1168">
          <cell r="B1168">
            <v>126502</v>
          </cell>
          <cell r="C1168">
            <v>0.15479999999999999</v>
          </cell>
          <cell r="D1168">
            <v>0.1351</v>
          </cell>
          <cell r="E1168">
            <v>1.9699999999999999E-2</v>
          </cell>
          <cell r="F1168">
            <v>0</v>
          </cell>
          <cell r="G1168">
            <v>0</v>
          </cell>
          <cell r="H1168">
            <v>2</v>
          </cell>
          <cell r="I1168">
            <v>3.6</v>
          </cell>
          <cell r="J1168">
            <v>6</v>
          </cell>
        </row>
        <row r="1169">
          <cell r="B1169">
            <v>126502</v>
          </cell>
          <cell r="C1169">
            <v>0.25719999999999998</v>
          </cell>
          <cell r="D1169">
            <v>0.20910000000000001</v>
          </cell>
          <cell r="E1169">
            <v>2.1700000000000001E-2</v>
          </cell>
          <cell r="F1169">
            <v>2.64E-2</v>
          </cell>
          <cell r="G1169">
            <v>0</v>
          </cell>
          <cell r="H1169">
            <v>2</v>
          </cell>
          <cell r="I1169">
            <v>3.6</v>
          </cell>
          <cell r="J1169">
            <v>6</v>
          </cell>
        </row>
        <row r="1170">
          <cell r="B1170">
            <v>126502</v>
          </cell>
          <cell r="C1170">
            <v>0.68179999999999996</v>
          </cell>
          <cell r="D1170">
            <v>0.53259999999999996</v>
          </cell>
          <cell r="E1170">
            <v>7.3599999999999999E-2</v>
          </cell>
          <cell r="F1170">
            <v>7.5700000000000003E-2</v>
          </cell>
          <cell r="G1170">
            <v>0</v>
          </cell>
          <cell r="H1170">
            <v>2</v>
          </cell>
          <cell r="I1170">
            <v>3.6</v>
          </cell>
          <cell r="J1170">
            <v>6</v>
          </cell>
        </row>
        <row r="1171">
          <cell r="B1171">
            <v>126501</v>
          </cell>
          <cell r="C1171">
            <v>0.48659999999999998</v>
          </cell>
          <cell r="D1171">
            <v>0.26140000000000002</v>
          </cell>
          <cell r="E1171">
            <v>6.2899999999999998E-2</v>
          </cell>
          <cell r="F1171">
            <v>0.1623</v>
          </cell>
          <cell r="G1171">
            <v>0</v>
          </cell>
          <cell r="H1171">
            <v>2</v>
          </cell>
          <cell r="I1171">
            <v>3.6</v>
          </cell>
          <cell r="J1171">
            <v>6</v>
          </cell>
        </row>
        <row r="1172">
          <cell r="B1172">
            <v>126366</v>
          </cell>
          <cell r="C1172">
            <v>0.1055</v>
          </cell>
          <cell r="D1172">
            <v>5.96E-2</v>
          </cell>
          <cell r="E1172">
            <v>4.5900000000000003E-2</v>
          </cell>
          <cell r="F1172">
            <v>0</v>
          </cell>
          <cell r="G1172">
            <v>0</v>
          </cell>
          <cell r="H1172">
            <v>2</v>
          </cell>
          <cell r="I1172">
            <v>3.6</v>
          </cell>
          <cell r="J1172">
            <v>6</v>
          </cell>
        </row>
        <row r="1173">
          <cell r="B1173">
            <v>126360</v>
          </cell>
          <cell r="C1173">
            <v>0.30459999999999998</v>
          </cell>
          <cell r="D1173">
            <v>0.29799999999999999</v>
          </cell>
          <cell r="E1173">
            <v>6.6E-3</v>
          </cell>
          <cell r="F1173">
            <v>0</v>
          </cell>
          <cell r="G1173">
            <v>0</v>
          </cell>
          <cell r="H1173">
            <v>2</v>
          </cell>
          <cell r="I1173">
            <v>3.6</v>
          </cell>
          <cell r="J1173">
            <v>6</v>
          </cell>
        </row>
        <row r="1174">
          <cell r="B1174">
            <v>126409</v>
          </cell>
          <cell r="C1174">
            <v>0.89690000000000003</v>
          </cell>
          <cell r="D1174">
            <v>0.61909999999999998</v>
          </cell>
          <cell r="E1174">
            <v>0.1154</v>
          </cell>
          <cell r="F1174">
            <v>0.16239999999999999</v>
          </cell>
          <cell r="G1174">
            <v>0</v>
          </cell>
          <cell r="H1174">
            <v>2</v>
          </cell>
          <cell r="I1174">
            <v>3.6</v>
          </cell>
          <cell r="J1174">
            <v>6</v>
          </cell>
        </row>
        <row r="1175">
          <cell r="B1175">
            <v>126354</v>
          </cell>
          <cell r="C1175">
            <v>0.1008</v>
          </cell>
          <cell r="D1175">
            <v>6.6500000000000004E-2</v>
          </cell>
          <cell r="E1175">
            <v>3.44E-2</v>
          </cell>
          <cell r="F1175">
            <v>0</v>
          </cell>
          <cell r="G1175">
            <v>0</v>
          </cell>
          <cell r="H1175">
            <v>2</v>
          </cell>
          <cell r="I1175">
            <v>3.6</v>
          </cell>
          <cell r="J1175">
            <v>6</v>
          </cell>
        </row>
        <row r="1176">
          <cell r="B1176">
            <v>126335</v>
          </cell>
          <cell r="C1176">
            <v>0.13059999999999999</v>
          </cell>
          <cell r="D1176">
            <v>0.1072</v>
          </cell>
          <cell r="E1176">
            <v>2.3400000000000001E-2</v>
          </cell>
          <cell r="F1176">
            <v>0</v>
          </cell>
          <cell r="G1176">
            <v>0</v>
          </cell>
          <cell r="H1176">
            <v>2</v>
          </cell>
          <cell r="I1176">
            <v>3.6</v>
          </cell>
          <cell r="J1176">
            <v>6</v>
          </cell>
        </row>
        <row r="1177">
          <cell r="B1177">
            <v>126285</v>
          </cell>
          <cell r="C1177">
            <v>0.32250000000000001</v>
          </cell>
          <cell r="D1177">
            <v>0.309</v>
          </cell>
          <cell r="E1177">
            <v>1.35E-2</v>
          </cell>
          <cell r="F1177">
            <v>0</v>
          </cell>
          <cell r="G1177">
            <v>0</v>
          </cell>
          <cell r="H1177">
            <v>2</v>
          </cell>
          <cell r="I1177">
            <v>3.6</v>
          </cell>
          <cell r="J1177">
            <v>6</v>
          </cell>
        </row>
        <row r="1178">
          <cell r="B1178">
            <v>126325</v>
          </cell>
          <cell r="C1178">
            <v>0.55379999999999996</v>
          </cell>
          <cell r="D1178">
            <v>0.48259999999999997</v>
          </cell>
          <cell r="E1178">
            <v>7.1300000000000002E-2</v>
          </cell>
          <cell r="F1178">
            <v>0</v>
          </cell>
          <cell r="G1178">
            <v>0</v>
          </cell>
          <cell r="I1178">
            <v>3.6</v>
          </cell>
          <cell r="J1178">
            <v>6</v>
          </cell>
        </row>
        <row r="1179">
          <cell r="B1179">
            <v>126440</v>
          </cell>
          <cell r="C1179">
            <v>2.8170999999999999</v>
          </cell>
          <cell r="D1179">
            <v>2.2961999999999998</v>
          </cell>
          <cell r="E1179">
            <v>0.28299999999999997</v>
          </cell>
          <cell r="F1179">
            <v>0.23810000000000001</v>
          </cell>
          <cell r="G1179">
            <v>0</v>
          </cell>
          <cell r="J1179">
            <v>6</v>
          </cell>
        </row>
        <row r="1181">
          <cell r="B1181" t="str">
            <v>Evolução FEC Total da Eletropaulo</v>
          </cell>
        </row>
        <row r="1182">
          <cell r="B1182" t="str">
            <v>CONSUM</v>
          </cell>
          <cell r="C1182" t="str">
            <v>TOTAL</v>
          </cell>
          <cell r="D1182" t="str">
            <v>NPROG</v>
          </cell>
          <cell r="E1182" t="str">
            <v>PROG</v>
          </cell>
          <cell r="F1182" t="str">
            <v>SUBT INT</v>
          </cell>
          <cell r="G1182" t="str">
            <v>SUBT EXT</v>
          </cell>
        </row>
        <row r="1183">
          <cell r="B1183">
            <v>5594385</v>
          </cell>
          <cell r="C1183">
            <v>0.54620000000000002</v>
          </cell>
          <cell r="D1183">
            <v>0.47510000000000002</v>
          </cell>
          <cell r="E1183">
            <v>2.9499999999999998E-2</v>
          </cell>
          <cell r="F1183">
            <v>4.1599999999999998E-2</v>
          </cell>
          <cell r="G1183">
            <v>0</v>
          </cell>
          <cell r="H1183" t="e">
            <v>#N/A</v>
          </cell>
          <cell r="I1183" t="e">
            <v>#N/A</v>
          </cell>
          <cell r="J1183" t="e">
            <v>#N/A</v>
          </cell>
        </row>
        <row r="1184">
          <cell r="B1184">
            <v>5592431</v>
          </cell>
          <cell r="C1184">
            <v>0.38740000000000002</v>
          </cell>
          <cell r="D1184">
            <v>0.33710000000000001</v>
          </cell>
          <cell r="E1184">
            <v>2.3099999999999999E-2</v>
          </cell>
          <cell r="F1184">
            <v>2.6499999999999999E-2</v>
          </cell>
          <cell r="G1184">
            <v>6.9999999999999999E-4</v>
          </cell>
          <cell r="H1184" t="e">
            <v>#N/A</v>
          </cell>
          <cell r="I1184" t="e">
            <v>#N/A</v>
          </cell>
          <cell r="J1184" t="e">
            <v>#N/A</v>
          </cell>
        </row>
        <row r="1185">
          <cell r="B1185">
            <v>5592531</v>
          </cell>
          <cell r="C1185">
            <v>0.61609999999999998</v>
          </cell>
          <cell r="D1185">
            <v>0.43190000000000001</v>
          </cell>
          <cell r="E1185">
            <v>2.1899999999999999E-2</v>
          </cell>
          <cell r="F1185">
            <v>4.6199999999999998E-2</v>
          </cell>
          <cell r="G1185">
            <v>0.11609999999999999</v>
          </cell>
          <cell r="H1185" t="e">
            <v>#N/A</v>
          </cell>
          <cell r="I1185" t="e">
            <v>#N/A</v>
          </cell>
          <cell r="J1185" t="e">
            <v>#N/A</v>
          </cell>
        </row>
        <row r="1186">
          <cell r="B1186">
            <v>5593116</v>
          </cell>
          <cell r="C1186">
            <v>1.5497000000000001</v>
          </cell>
          <cell r="D1186">
            <v>1.2441</v>
          </cell>
          <cell r="E1186">
            <v>7.4499999999999997E-2</v>
          </cell>
          <cell r="F1186">
            <v>0.1143</v>
          </cell>
          <cell r="G1186">
            <v>0.1168</v>
          </cell>
          <cell r="H1186" t="e">
            <v>#N/A</v>
          </cell>
          <cell r="I1186" t="e">
            <v>#N/A</v>
          </cell>
          <cell r="J1186" t="e">
            <v>#N/A</v>
          </cell>
        </row>
        <row r="1187">
          <cell r="B1187">
            <v>5591476</v>
          </cell>
          <cell r="C1187">
            <v>0.2475</v>
          </cell>
          <cell r="D1187">
            <v>0.18890000000000001</v>
          </cell>
          <cell r="E1187">
            <v>2.5899999999999999E-2</v>
          </cell>
          <cell r="F1187">
            <v>3.1699999999999999E-2</v>
          </cell>
          <cell r="G1187">
            <v>1.1000000000000001E-3</v>
          </cell>
          <cell r="H1187" t="e">
            <v>#N/A</v>
          </cell>
          <cell r="I1187" t="e">
            <v>#N/A</v>
          </cell>
          <cell r="J1187" t="e">
            <v>#N/A</v>
          </cell>
        </row>
        <row r="1188">
          <cell r="B1188">
            <v>5591340</v>
          </cell>
          <cell r="C1188">
            <v>0.36880000000000002</v>
          </cell>
          <cell r="D1188">
            <v>0.251</v>
          </cell>
          <cell r="E1188">
            <v>2.35E-2</v>
          </cell>
          <cell r="F1188">
            <v>9.3700000000000006E-2</v>
          </cell>
          <cell r="G1188">
            <v>6.9999999999999999E-4</v>
          </cell>
          <cell r="H1188" t="e">
            <v>#N/A</v>
          </cell>
          <cell r="I1188" t="e">
            <v>#N/A</v>
          </cell>
          <cell r="J1188" t="e">
            <v>#N/A</v>
          </cell>
        </row>
        <row r="1189">
          <cell r="B1189">
            <v>5590720</v>
          </cell>
          <cell r="C1189">
            <v>0.3488</v>
          </cell>
          <cell r="D1189">
            <v>0.2843</v>
          </cell>
          <cell r="E1189">
            <v>2.0899999999999998E-2</v>
          </cell>
          <cell r="F1189">
            <v>4.36E-2</v>
          </cell>
          <cell r="G1189">
            <v>0</v>
          </cell>
          <cell r="H1189" t="e">
            <v>#N/A</v>
          </cell>
          <cell r="I1189" t="e">
            <v>#N/A</v>
          </cell>
          <cell r="J1189" t="e">
            <v>#N/A</v>
          </cell>
        </row>
        <row r="1190">
          <cell r="B1190">
            <v>5591179</v>
          </cell>
          <cell r="C1190">
            <v>0.96509999999999996</v>
          </cell>
          <cell r="D1190">
            <v>0.72419999999999995</v>
          </cell>
          <cell r="E1190">
            <v>7.0300000000000001E-2</v>
          </cell>
          <cell r="F1190">
            <v>0.16900000000000001</v>
          </cell>
          <cell r="G1190">
            <v>1.8E-3</v>
          </cell>
          <cell r="H1190" t="e">
            <v>#N/A</v>
          </cell>
          <cell r="I1190" t="e">
            <v>#N/A</v>
          </cell>
          <cell r="J1190" t="e">
            <v>#N/A</v>
          </cell>
        </row>
        <row r="1191">
          <cell r="B1191">
            <v>5591122</v>
          </cell>
          <cell r="C1191">
            <v>0.57110000000000005</v>
          </cell>
          <cell r="D1191">
            <v>0.45050000000000001</v>
          </cell>
          <cell r="E1191">
            <v>2.7400000000000001E-2</v>
          </cell>
          <cell r="F1191">
            <v>8.3900000000000002E-2</v>
          </cell>
          <cell r="G1191">
            <v>9.1999999999999998E-3</v>
          </cell>
          <cell r="H1191" t="e">
            <v>#N/A</v>
          </cell>
          <cell r="I1191" t="e">
            <v>#N/A</v>
          </cell>
          <cell r="J1191" t="e">
            <v>#N/A</v>
          </cell>
        </row>
        <row r="1192">
          <cell r="B1192">
            <v>5589068</v>
          </cell>
          <cell r="C1192">
            <v>0.3634</v>
          </cell>
          <cell r="D1192">
            <v>0.26129999999999998</v>
          </cell>
          <cell r="E1192">
            <v>3.4099999999999998E-2</v>
          </cell>
          <cell r="F1192">
            <v>3.8899999999999997E-2</v>
          </cell>
          <cell r="G1192">
            <v>2.9100000000000001E-2</v>
          </cell>
          <cell r="H1192" t="e">
            <v>#N/A</v>
          </cell>
          <cell r="I1192" t="e">
            <v>#N/A</v>
          </cell>
          <cell r="J1192" t="e">
            <v>#N/A</v>
          </cell>
        </row>
        <row r="1193">
          <cell r="B1193">
            <v>5588008</v>
          </cell>
          <cell r="C1193">
            <v>0.47149999999999997</v>
          </cell>
          <cell r="D1193">
            <v>0.33079999999999998</v>
          </cell>
          <cell r="E1193">
            <v>3.0700000000000002E-2</v>
          </cell>
          <cell r="F1193">
            <v>3.5099999999999999E-2</v>
          </cell>
          <cell r="G1193">
            <v>7.4800000000000005E-2</v>
          </cell>
          <cell r="H1193" t="e">
            <v>#N/A</v>
          </cell>
          <cell r="I1193" t="e">
            <v>#N/A</v>
          </cell>
          <cell r="J1193" t="e">
            <v>#N/A</v>
          </cell>
        </row>
        <row r="1194">
          <cell r="B1194">
            <v>5589399</v>
          </cell>
          <cell r="C1194">
            <v>1.4059999999999999</v>
          </cell>
          <cell r="D1194">
            <v>1.0426</v>
          </cell>
          <cell r="E1194">
            <v>9.2200000000000004E-2</v>
          </cell>
          <cell r="F1194">
            <v>0.15790000000000001</v>
          </cell>
          <cell r="G1194">
            <v>0.11310000000000001</v>
          </cell>
          <cell r="H1194" t="e">
            <v>#N/A</v>
          </cell>
          <cell r="I1194" t="e">
            <v>#N/A</v>
          </cell>
          <cell r="J1194" t="e">
            <v>#N/A</v>
          </cell>
        </row>
        <row r="1195">
          <cell r="B1195">
            <v>5586434</v>
          </cell>
          <cell r="C1195">
            <v>0.33679999999999999</v>
          </cell>
          <cell r="D1195">
            <v>0.26500000000000001</v>
          </cell>
          <cell r="E1195">
            <v>3.0300000000000001E-2</v>
          </cell>
          <cell r="F1195">
            <v>2.5999999999999999E-3</v>
          </cell>
          <cell r="G1195">
            <v>3.8899999999999997E-2</v>
          </cell>
          <cell r="H1195" t="e">
            <v>#N/A</v>
          </cell>
          <cell r="I1195" t="e">
            <v>#N/A</v>
          </cell>
          <cell r="J1195" t="e">
            <v>#N/A</v>
          </cell>
        </row>
        <row r="1196">
          <cell r="B1196">
            <v>5589441</v>
          </cell>
          <cell r="C1196">
            <v>0.59930000000000005</v>
          </cell>
          <cell r="D1196">
            <v>0.41920000000000002</v>
          </cell>
          <cell r="E1196">
            <v>3.1800000000000002E-2</v>
          </cell>
          <cell r="F1196">
            <v>7.5800000000000006E-2</v>
          </cell>
          <cell r="G1196">
            <v>7.2499999999999995E-2</v>
          </cell>
          <cell r="H1196" t="e">
            <v>#N/A</v>
          </cell>
          <cell r="I1196" t="e">
            <v>#N/A</v>
          </cell>
          <cell r="J1196" t="e">
            <v>#N/A</v>
          </cell>
        </row>
        <row r="1197">
          <cell r="B1197">
            <v>5589664</v>
          </cell>
          <cell r="C1197">
            <v>0.66579999999999995</v>
          </cell>
          <cell r="D1197">
            <v>0.53300000000000003</v>
          </cell>
          <cell r="E1197">
            <v>2.9499999999999998E-2</v>
          </cell>
          <cell r="F1197">
            <v>4.2799999999999998E-2</v>
          </cell>
          <cell r="G1197">
            <v>6.0600000000000001E-2</v>
          </cell>
          <cell r="H1197" t="e">
            <v>#N/A</v>
          </cell>
          <cell r="I1197" t="e">
            <v>#N/A</v>
          </cell>
          <cell r="J1197" t="e">
            <v>#N/A</v>
          </cell>
        </row>
        <row r="1198">
          <cell r="B1198">
            <v>5588513</v>
          </cell>
          <cell r="C1198">
            <v>1.6020000000000001</v>
          </cell>
          <cell r="D1198">
            <v>1.2173</v>
          </cell>
          <cell r="E1198">
            <v>9.1600000000000001E-2</v>
          </cell>
          <cell r="F1198">
            <v>0.1212</v>
          </cell>
          <cell r="G1198">
            <v>0.17199999999999999</v>
          </cell>
          <cell r="H1198" t="e">
            <v>#N/A</v>
          </cell>
          <cell r="I1198" t="e">
            <v>#N/A</v>
          </cell>
          <cell r="J1198" t="e">
            <v>#N/A</v>
          </cell>
        </row>
        <row r="1199">
          <cell r="B1199">
            <v>5590552</v>
          </cell>
          <cell r="C1199">
            <v>5.5228000000000002</v>
          </cell>
          <cell r="D1199">
            <v>4.2282000000000002</v>
          </cell>
          <cell r="E1199">
            <v>0.3286</v>
          </cell>
          <cell r="F1199">
            <v>0.56240000000000001</v>
          </cell>
          <cell r="G1199">
            <v>0.40360000000000001</v>
          </cell>
          <cell r="I1199" t="e">
            <v>#N/A</v>
          </cell>
          <cell r="J1199" t="e">
            <v>#N/A</v>
          </cell>
        </row>
        <row r="1201">
          <cell r="B1201" t="str">
            <v>Evolução FEC Unidade Oeste</v>
          </cell>
        </row>
        <row r="1202">
          <cell r="B1202" t="str">
            <v>CONSUM</v>
          </cell>
          <cell r="C1202" t="str">
            <v>TOTAL</v>
          </cell>
          <cell r="D1202" t="str">
            <v>NPROG</v>
          </cell>
          <cell r="E1202" t="str">
            <v>PROG</v>
          </cell>
          <cell r="F1202" t="str">
            <v>SUBT INT</v>
          </cell>
          <cell r="G1202" t="str">
            <v>SUBT EXT</v>
          </cell>
        </row>
        <row r="1203">
          <cell r="B1203">
            <v>780304</v>
          </cell>
          <cell r="C1203">
            <v>0.76990000000000003</v>
          </cell>
          <cell r="D1203">
            <v>0.66239999999999999</v>
          </cell>
          <cell r="E1203">
            <v>2.76E-2</v>
          </cell>
          <cell r="F1203">
            <v>0.08</v>
          </cell>
          <cell r="G1203">
            <v>0</v>
          </cell>
          <cell r="H1203" t="e">
            <v>#N/A</v>
          </cell>
          <cell r="I1203" t="e">
            <v>#N/A</v>
          </cell>
          <cell r="J1203" t="e">
            <v>#N/A</v>
          </cell>
        </row>
        <row r="1204">
          <cell r="B1204">
            <v>779857</v>
          </cell>
          <cell r="C1204">
            <v>0.67669999999999997</v>
          </cell>
          <cell r="D1204">
            <v>0.60519999999999996</v>
          </cell>
          <cell r="E1204">
            <v>2.4299999999999999E-2</v>
          </cell>
          <cell r="F1204">
            <v>4.2000000000000003E-2</v>
          </cell>
          <cell r="G1204">
            <v>5.1999999999999998E-3</v>
          </cell>
          <cell r="H1204" t="e">
            <v>#N/A</v>
          </cell>
          <cell r="I1204" t="e">
            <v>#N/A</v>
          </cell>
          <cell r="J1204" t="e">
            <v>#N/A</v>
          </cell>
        </row>
        <row r="1205">
          <cell r="B1205">
            <v>779604</v>
          </cell>
          <cell r="C1205">
            <v>1.2503</v>
          </cell>
          <cell r="D1205">
            <v>0.74170000000000003</v>
          </cell>
          <cell r="E1205">
            <v>2.01E-2</v>
          </cell>
          <cell r="F1205">
            <v>9.1200000000000003E-2</v>
          </cell>
          <cell r="G1205">
            <v>0.39729999999999999</v>
          </cell>
          <cell r="H1205" t="e">
            <v>#N/A</v>
          </cell>
          <cell r="I1205" t="e">
            <v>#N/A</v>
          </cell>
          <cell r="J1205" t="e">
            <v>#N/A</v>
          </cell>
        </row>
        <row r="1206">
          <cell r="B1206">
            <v>779922</v>
          </cell>
          <cell r="C1206">
            <v>2.6966999999999999</v>
          </cell>
          <cell r="D1206">
            <v>2.0093000000000001</v>
          </cell>
          <cell r="E1206">
            <v>7.1999999999999995E-2</v>
          </cell>
          <cell r="F1206">
            <v>0.2132</v>
          </cell>
          <cell r="G1206">
            <v>0.40229999999999999</v>
          </cell>
          <cell r="H1206" t="e">
            <v>#N/A</v>
          </cell>
          <cell r="I1206" t="e">
            <v>#N/A</v>
          </cell>
          <cell r="J1206" t="e">
            <v>#N/A</v>
          </cell>
        </row>
        <row r="1207">
          <cell r="B1207">
            <v>779573</v>
          </cell>
          <cell r="C1207">
            <v>0.49509999999999998</v>
          </cell>
          <cell r="D1207">
            <v>0.41360000000000002</v>
          </cell>
          <cell r="E1207">
            <v>4.6800000000000001E-2</v>
          </cell>
          <cell r="F1207">
            <v>3.4700000000000002E-2</v>
          </cell>
          <cell r="G1207">
            <v>0</v>
          </cell>
          <cell r="H1207" t="e">
            <v>#N/A</v>
          </cell>
          <cell r="I1207" t="e">
            <v>#N/A</v>
          </cell>
          <cell r="J1207" t="e">
            <v>#N/A</v>
          </cell>
        </row>
        <row r="1208">
          <cell r="B1208">
            <v>779567</v>
          </cell>
          <cell r="C1208">
            <v>0.60029999999999994</v>
          </cell>
          <cell r="D1208">
            <v>0.43099999999999999</v>
          </cell>
          <cell r="E1208">
            <v>4.1099999999999998E-2</v>
          </cell>
          <cell r="F1208">
            <v>0.1231</v>
          </cell>
          <cell r="G1208">
            <v>5.1999999999999998E-3</v>
          </cell>
          <cell r="H1208" t="e">
            <v>#N/A</v>
          </cell>
          <cell r="I1208" t="e">
            <v>#N/A</v>
          </cell>
          <cell r="J1208" t="e">
            <v>#N/A</v>
          </cell>
        </row>
        <row r="1209">
          <cell r="B1209">
            <v>779567</v>
          </cell>
          <cell r="C1209">
            <v>0.61939999999999995</v>
          </cell>
          <cell r="D1209">
            <v>0.52470000000000006</v>
          </cell>
          <cell r="E1209">
            <v>2.4299999999999999E-2</v>
          </cell>
          <cell r="F1209">
            <v>7.0499999999999993E-2</v>
          </cell>
          <cell r="G1209">
            <v>0</v>
          </cell>
          <cell r="H1209" t="e">
            <v>#N/A</v>
          </cell>
          <cell r="I1209" t="e">
            <v>#N/A</v>
          </cell>
          <cell r="J1209" t="e">
            <v>#N/A</v>
          </cell>
        </row>
        <row r="1210">
          <cell r="B1210">
            <v>779569</v>
          </cell>
          <cell r="C1210">
            <v>1.7148000000000001</v>
          </cell>
          <cell r="D1210">
            <v>1.3693</v>
          </cell>
          <cell r="E1210">
            <v>0.11219999999999999</v>
          </cell>
          <cell r="F1210">
            <v>0.2283</v>
          </cell>
          <cell r="G1210">
            <v>5.1999999999999998E-3</v>
          </cell>
          <cell r="H1210" t="e">
            <v>#N/A</v>
          </cell>
          <cell r="I1210" t="e">
            <v>#N/A</v>
          </cell>
          <cell r="J1210" t="e">
            <v>#N/A</v>
          </cell>
        </row>
        <row r="1211">
          <cell r="B1211">
            <v>779731</v>
          </cell>
          <cell r="C1211">
            <v>0.99819999999999998</v>
          </cell>
          <cell r="D1211">
            <v>0.90780000000000005</v>
          </cell>
          <cell r="E1211">
            <v>2.23E-2</v>
          </cell>
          <cell r="F1211">
            <v>6.2899999999999998E-2</v>
          </cell>
          <cell r="G1211">
            <v>5.1999999999999998E-3</v>
          </cell>
          <cell r="H1211" t="e">
            <v>#N/A</v>
          </cell>
          <cell r="I1211" t="e">
            <v>#N/A</v>
          </cell>
          <cell r="J1211" t="e">
            <v>#N/A</v>
          </cell>
        </row>
        <row r="1212">
          <cell r="B1212">
            <v>779623</v>
          </cell>
          <cell r="C1212">
            <v>0.76229999999999998</v>
          </cell>
          <cell r="D1212">
            <v>0.39860000000000001</v>
          </cell>
          <cell r="E1212">
            <v>6.9400000000000003E-2</v>
          </cell>
          <cell r="F1212">
            <v>8.5699999999999998E-2</v>
          </cell>
          <cell r="G1212">
            <v>0.20860000000000001</v>
          </cell>
          <cell r="H1212" t="e">
            <v>#N/A</v>
          </cell>
          <cell r="I1212" t="e">
            <v>#N/A</v>
          </cell>
          <cell r="J1212" t="e">
            <v>#N/A</v>
          </cell>
        </row>
        <row r="1213">
          <cell r="B1213">
            <v>779702</v>
          </cell>
          <cell r="C1213">
            <v>0.7903</v>
          </cell>
          <cell r="D1213">
            <v>0.64429999999999998</v>
          </cell>
          <cell r="E1213">
            <v>3.3799999999999997E-2</v>
          </cell>
          <cell r="F1213">
            <v>5.5199999999999999E-2</v>
          </cell>
          <cell r="G1213">
            <v>5.7000000000000002E-2</v>
          </cell>
          <cell r="H1213" t="e">
            <v>#N/A</v>
          </cell>
          <cell r="I1213" t="e">
            <v>#N/A</v>
          </cell>
          <cell r="J1213" t="e">
            <v>#N/A</v>
          </cell>
        </row>
        <row r="1214">
          <cell r="B1214">
            <v>779685</v>
          </cell>
          <cell r="C1214">
            <v>2.5508000000000002</v>
          </cell>
          <cell r="D1214">
            <v>1.9507000000000001</v>
          </cell>
          <cell r="E1214">
            <v>0.1255</v>
          </cell>
          <cell r="F1214">
            <v>0.20380000000000001</v>
          </cell>
          <cell r="G1214">
            <v>0.27079999999999999</v>
          </cell>
          <cell r="H1214" t="e">
            <v>#N/A</v>
          </cell>
          <cell r="I1214" t="e">
            <v>#N/A</v>
          </cell>
          <cell r="J1214" t="e">
            <v>#N/A</v>
          </cell>
        </row>
        <row r="1215">
          <cell r="B1215">
            <v>779593</v>
          </cell>
          <cell r="C1215">
            <v>0.76459999999999995</v>
          </cell>
          <cell r="D1215">
            <v>0.45329999999999998</v>
          </cell>
          <cell r="E1215">
            <v>3.2399999999999998E-2</v>
          </cell>
          <cell r="F1215">
            <v>0</v>
          </cell>
          <cell r="G1215">
            <v>0.27889999999999998</v>
          </cell>
          <cell r="H1215" t="e">
            <v>#N/A</v>
          </cell>
          <cell r="I1215" t="e">
            <v>#N/A</v>
          </cell>
          <cell r="J1215" t="e">
            <v>#N/A</v>
          </cell>
        </row>
        <row r="1216">
          <cell r="B1216">
            <v>779928</v>
          </cell>
          <cell r="C1216">
            <v>0.81299999999999994</v>
          </cell>
          <cell r="D1216">
            <v>0.69159999999999999</v>
          </cell>
          <cell r="E1216">
            <v>2.1000000000000001E-2</v>
          </cell>
          <cell r="F1216">
            <v>4.3299999999999998E-2</v>
          </cell>
          <cell r="G1216">
            <v>5.7099999999999998E-2</v>
          </cell>
          <cell r="H1216" t="e">
            <v>#N/A</v>
          </cell>
          <cell r="I1216" t="e">
            <v>#N/A</v>
          </cell>
          <cell r="J1216" t="e">
            <v>#N/A</v>
          </cell>
        </row>
        <row r="1217">
          <cell r="B1217">
            <v>779792</v>
          </cell>
          <cell r="C1217">
            <v>0.92249999999999999</v>
          </cell>
          <cell r="D1217">
            <v>0.83150000000000002</v>
          </cell>
          <cell r="E1217">
            <v>3.5200000000000002E-2</v>
          </cell>
          <cell r="F1217">
            <v>5.5800000000000002E-2</v>
          </cell>
          <cell r="G1217">
            <v>0</v>
          </cell>
          <cell r="H1217" t="e">
            <v>#N/A</v>
          </cell>
          <cell r="I1217" t="e">
            <v>#N/A</v>
          </cell>
          <cell r="J1217" t="e">
            <v>#N/A</v>
          </cell>
        </row>
        <row r="1218">
          <cell r="B1218">
            <v>779771</v>
          </cell>
          <cell r="C1218">
            <v>2.5001000000000002</v>
          </cell>
          <cell r="D1218">
            <v>1.9764999999999999</v>
          </cell>
          <cell r="E1218">
            <v>8.8599999999999998E-2</v>
          </cell>
          <cell r="F1218">
            <v>9.9099999999999994E-2</v>
          </cell>
          <cell r="G1218">
            <v>0.33589999999999998</v>
          </cell>
          <cell r="H1218" t="e">
            <v>#N/A</v>
          </cell>
          <cell r="I1218" t="e">
            <v>#N/A</v>
          </cell>
          <cell r="J1218" t="e">
            <v>#N/A</v>
          </cell>
        </row>
        <row r="1219">
          <cell r="B1219">
            <v>779737</v>
          </cell>
          <cell r="C1219">
            <v>9.4626000000000001</v>
          </cell>
          <cell r="D1219">
            <v>7.3059000000000003</v>
          </cell>
          <cell r="E1219">
            <v>0.39829999999999999</v>
          </cell>
          <cell r="F1219">
            <v>0.74439999999999995</v>
          </cell>
          <cell r="G1219">
            <v>1.0144</v>
          </cell>
          <cell r="I1219" t="e">
            <v>#N/A</v>
          </cell>
          <cell r="J1219" t="e">
            <v>#N/A</v>
          </cell>
        </row>
        <row r="1221">
          <cell r="B1221" t="str">
            <v>Evolução FEC Unidade São Paulo Sul</v>
          </cell>
        </row>
        <row r="1222">
          <cell r="B1222" t="str">
            <v>CONSUM</v>
          </cell>
          <cell r="C1222" t="str">
            <v>TOTAL</v>
          </cell>
          <cell r="D1222" t="str">
            <v>NPROG</v>
          </cell>
          <cell r="E1222" t="str">
            <v>PROG</v>
          </cell>
          <cell r="F1222" t="str">
            <v>SUBT INT</v>
          </cell>
          <cell r="G1222" t="str">
            <v>SUBT EXT</v>
          </cell>
        </row>
        <row r="1223">
          <cell r="B1223">
            <v>993879</v>
          </cell>
          <cell r="C1223">
            <v>0.60650000000000004</v>
          </cell>
          <cell r="D1223">
            <v>0.55369999999999997</v>
          </cell>
          <cell r="E1223">
            <v>2.1399999999999999E-2</v>
          </cell>
          <cell r="F1223">
            <v>3.1300000000000001E-2</v>
          </cell>
          <cell r="G1223">
            <v>0</v>
          </cell>
          <cell r="H1223" t="e">
            <v>#N/A</v>
          </cell>
          <cell r="I1223" t="e">
            <v>#N/A</v>
          </cell>
          <cell r="J1223" t="e">
            <v>#N/A</v>
          </cell>
        </row>
        <row r="1224">
          <cell r="B1224">
            <v>993360</v>
          </cell>
          <cell r="C1224">
            <v>0.42620000000000002</v>
          </cell>
          <cell r="D1224">
            <v>0.3896</v>
          </cell>
          <cell r="E1224">
            <v>2.4400000000000002E-2</v>
          </cell>
          <cell r="F1224">
            <v>1.2200000000000001E-2</v>
          </cell>
          <cell r="G1224">
            <v>0</v>
          </cell>
          <cell r="H1224" t="e">
            <v>#N/A</v>
          </cell>
          <cell r="I1224" t="e">
            <v>#N/A</v>
          </cell>
          <cell r="J1224" t="e">
            <v>#N/A</v>
          </cell>
        </row>
        <row r="1225">
          <cell r="B1225">
            <v>993453</v>
          </cell>
          <cell r="C1225">
            <v>0.65800000000000003</v>
          </cell>
          <cell r="D1225">
            <v>0.5655</v>
          </cell>
          <cell r="E1225">
            <v>2.9100000000000001E-2</v>
          </cell>
          <cell r="F1225">
            <v>3.8999999999999998E-3</v>
          </cell>
          <cell r="G1225">
            <v>5.9499999999999997E-2</v>
          </cell>
          <cell r="H1225" t="e">
            <v>#N/A</v>
          </cell>
          <cell r="I1225" t="e">
            <v>#N/A</v>
          </cell>
          <cell r="J1225" t="e">
            <v>#N/A</v>
          </cell>
        </row>
        <row r="1226">
          <cell r="B1226">
            <v>993564</v>
          </cell>
          <cell r="C1226">
            <v>1.6907000000000001</v>
          </cell>
          <cell r="D1226">
            <v>1.5087999999999999</v>
          </cell>
          <cell r="E1226">
            <v>7.4899999999999994E-2</v>
          </cell>
          <cell r="F1226">
            <v>4.7399999999999998E-2</v>
          </cell>
          <cell r="G1226">
            <v>5.9499999999999997E-2</v>
          </cell>
          <cell r="H1226" t="e">
            <v>#N/A</v>
          </cell>
          <cell r="I1226" t="e">
            <v>#N/A</v>
          </cell>
          <cell r="J1226" t="e">
            <v>#N/A</v>
          </cell>
        </row>
        <row r="1227">
          <cell r="B1227">
            <v>993244</v>
          </cell>
          <cell r="C1227">
            <v>0.23910000000000001</v>
          </cell>
          <cell r="D1227">
            <v>0.21029999999999999</v>
          </cell>
          <cell r="E1227">
            <v>1.89E-2</v>
          </cell>
          <cell r="F1227">
            <v>9.7999999999999997E-3</v>
          </cell>
          <cell r="G1227">
            <v>0</v>
          </cell>
          <cell r="H1227" t="e">
            <v>#N/A</v>
          </cell>
          <cell r="I1227" t="e">
            <v>#N/A</v>
          </cell>
          <cell r="J1227" t="e">
            <v>#N/A</v>
          </cell>
        </row>
        <row r="1228">
          <cell r="B1228">
            <v>993249</v>
          </cell>
          <cell r="C1228">
            <v>0.39810000000000001</v>
          </cell>
          <cell r="D1228">
            <v>0.28089999999999998</v>
          </cell>
          <cell r="E1228">
            <v>1.4500000000000001E-2</v>
          </cell>
          <cell r="F1228">
            <v>0.1026</v>
          </cell>
          <cell r="G1228">
            <v>0</v>
          </cell>
          <cell r="H1228" t="e">
            <v>#N/A</v>
          </cell>
          <cell r="I1228" t="e">
            <v>#N/A</v>
          </cell>
          <cell r="J1228" t="e">
            <v>#N/A</v>
          </cell>
        </row>
        <row r="1229">
          <cell r="B1229">
            <v>993249</v>
          </cell>
          <cell r="C1229">
            <v>0.36030000000000001</v>
          </cell>
          <cell r="D1229">
            <v>0.29809999999999998</v>
          </cell>
          <cell r="E1229">
            <v>1.52E-2</v>
          </cell>
          <cell r="F1229">
            <v>4.6899999999999997E-2</v>
          </cell>
          <cell r="G1229">
            <v>0</v>
          </cell>
          <cell r="H1229" t="e">
            <v>#N/A</v>
          </cell>
          <cell r="I1229" t="e">
            <v>#N/A</v>
          </cell>
          <cell r="J1229" t="e">
            <v>#N/A</v>
          </cell>
        </row>
        <row r="1230">
          <cell r="B1230">
            <v>993247</v>
          </cell>
          <cell r="C1230">
            <v>0.99750000000000005</v>
          </cell>
          <cell r="D1230">
            <v>0.7893</v>
          </cell>
          <cell r="E1230">
            <v>4.8599999999999997E-2</v>
          </cell>
          <cell r="F1230">
            <v>0.1593</v>
          </cell>
          <cell r="G1230">
            <v>0</v>
          </cell>
          <cell r="H1230" t="e">
            <v>#N/A</v>
          </cell>
          <cell r="I1230" t="e">
            <v>#N/A</v>
          </cell>
          <cell r="J1230" t="e">
            <v>#N/A</v>
          </cell>
        </row>
        <row r="1231">
          <cell r="B1231">
            <v>993148</v>
          </cell>
          <cell r="C1231">
            <v>0.45429999999999998</v>
          </cell>
          <cell r="D1231">
            <v>0.3896</v>
          </cell>
          <cell r="E1231">
            <v>2.1000000000000001E-2</v>
          </cell>
          <cell r="F1231">
            <v>1.4800000000000001E-2</v>
          </cell>
          <cell r="G1231">
            <v>2.8899999999999999E-2</v>
          </cell>
          <cell r="H1231" t="e">
            <v>#N/A</v>
          </cell>
          <cell r="I1231" t="e">
            <v>#N/A</v>
          </cell>
          <cell r="J1231" t="e">
            <v>#N/A</v>
          </cell>
        </row>
        <row r="1232">
          <cell r="B1232">
            <v>992632</v>
          </cell>
          <cell r="C1232">
            <v>0.34379999999999999</v>
          </cell>
          <cell r="D1232">
            <v>0.30499999999999999</v>
          </cell>
          <cell r="E1232">
            <v>1.7399999999999999E-2</v>
          </cell>
          <cell r="F1232">
            <v>2.1399999999999999E-2</v>
          </cell>
          <cell r="G1232">
            <v>0</v>
          </cell>
          <cell r="H1232" t="e">
            <v>#N/A</v>
          </cell>
          <cell r="I1232" t="e">
            <v>#N/A</v>
          </cell>
          <cell r="J1232" t="e">
            <v>#N/A</v>
          </cell>
        </row>
        <row r="1233">
          <cell r="B1233">
            <v>992289</v>
          </cell>
          <cell r="C1233">
            <v>0.4889</v>
          </cell>
          <cell r="D1233">
            <v>0.40570000000000001</v>
          </cell>
          <cell r="E1233">
            <v>3.0800000000000001E-2</v>
          </cell>
          <cell r="F1233">
            <v>6.7000000000000002E-3</v>
          </cell>
          <cell r="G1233">
            <v>4.58E-2</v>
          </cell>
          <cell r="H1233" t="e">
            <v>#N/A</v>
          </cell>
          <cell r="I1233" t="e">
            <v>#N/A</v>
          </cell>
          <cell r="J1233" t="e">
            <v>#N/A</v>
          </cell>
        </row>
        <row r="1234">
          <cell r="B1234">
            <v>992690</v>
          </cell>
          <cell r="C1234">
            <v>1.2869999999999999</v>
          </cell>
          <cell r="D1234">
            <v>1.1003000000000001</v>
          </cell>
          <cell r="E1234">
            <v>6.9199999999999998E-2</v>
          </cell>
          <cell r="F1234">
            <v>4.2900000000000001E-2</v>
          </cell>
          <cell r="G1234">
            <v>7.4700000000000003E-2</v>
          </cell>
          <cell r="H1234" t="e">
            <v>#N/A</v>
          </cell>
          <cell r="I1234" t="e">
            <v>#N/A</v>
          </cell>
          <cell r="J1234" t="e">
            <v>#N/A</v>
          </cell>
        </row>
        <row r="1235">
          <cell r="B1235">
            <v>992059</v>
          </cell>
          <cell r="C1235">
            <v>0.37419999999999998</v>
          </cell>
          <cell r="D1235">
            <v>0.35110000000000002</v>
          </cell>
          <cell r="E1235">
            <v>2.2100000000000002E-2</v>
          </cell>
          <cell r="F1235">
            <v>1E-3</v>
          </cell>
          <cell r="G1235">
            <v>0</v>
          </cell>
          <cell r="H1235" t="e">
            <v>#N/A</v>
          </cell>
          <cell r="I1235" t="e">
            <v>#N/A</v>
          </cell>
          <cell r="J1235" t="e">
            <v>#N/A</v>
          </cell>
        </row>
        <row r="1236">
          <cell r="B1236">
            <v>992506</v>
          </cell>
          <cell r="C1236">
            <v>0.86860000000000004</v>
          </cell>
          <cell r="D1236">
            <v>0.5696</v>
          </cell>
          <cell r="E1236">
            <v>1.7899999999999999E-2</v>
          </cell>
          <cell r="F1236">
            <v>0.12889999999999999</v>
          </cell>
          <cell r="G1236">
            <v>0.1522</v>
          </cell>
          <cell r="H1236" t="e">
            <v>#N/A</v>
          </cell>
          <cell r="I1236" t="e">
            <v>#N/A</v>
          </cell>
          <cell r="J1236" t="e">
            <v>#N/A</v>
          </cell>
        </row>
        <row r="1237">
          <cell r="B1237">
            <v>992549</v>
          </cell>
          <cell r="C1237">
            <v>0.76670000000000005</v>
          </cell>
          <cell r="D1237">
            <v>0.71279999999999999</v>
          </cell>
          <cell r="E1237">
            <v>1.83E-2</v>
          </cell>
          <cell r="F1237">
            <v>3.56E-2</v>
          </cell>
          <cell r="G1237">
            <v>0</v>
          </cell>
          <cell r="H1237" t="e">
            <v>#N/A</v>
          </cell>
          <cell r="I1237" t="e">
            <v>#N/A</v>
          </cell>
          <cell r="J1237" t="e">
            <v>#N/A</v>
          </cell>
        </row>
        <row r="1238">
          <cell r="B1238">
            <v>992371</v>
          </cell>
          <cell r="C1238">
            <v>2.0095999999999998</v>
          </cell>
          <cell r="D1238">
            <v>1.6335999999999999</v>
          </cell>
          <cell r="E1238">
            <v>5.8299999999999998E-2</v>
          </cell>
          <cell r="F1238">
            <v>0.16550000000000001</v>
          </cell>
          <cell r="G1238">
            <v>0.1522</v>
          </cell>
          <cell r="H1238" t="e">
            <v>#N/A</v>
          </cell>
          <cell r="I1238" t="e">
            <v>#N/A</v>
          </cell>
          <cell r="J1238" t="e">
            <v>#N/A</v>
          </cell>
        </row>
        <row r="1239">
          <cell r="B1239">
            <v>992968</v>
          </cell>
          <cell r="C1239">
            <v>5.9846000000000004</v>
          </cell>
          <cell r="D1239">
            <v>5.0319000000000003</v>
          </cell>
          <cell r="E1239">
            <v>0.251</v>
          </cell>
          <cell r="F1239">
            <v>0.41510000000000002</v>
          </cell>
          <cell r="G1239">
            <v>0.2863</v>
          </cell>
          <cell r="I1239" t="e">
            <v>#N/A</v>
          </cell>
          <cell r="J1239" t="e">
            <v>#N/A</v>
          </cell>
        </row>
        <row r="1241">
          <cell r="B1241" t="str">
            <v>Evolução FEC Unidade Anhembi</v>
          </cell>
        </row>
        <row r="1242">
          <cell r="B1242" t="str">
            <v>CONSUM</v>
          </cell>
          <cell r="C1242" t="str">
            <v>TOTAL</v>
          </cell>
          <cell r="D1242" t="str">
            <v>NPROG</v>
          </cell>
          <cell r="E1242" t="str">
            <v>PROG</v>
          </cell>
          <cell r="F1242" t="str">
            <v>SUBT INT</v>
          </cell>
          <cell r="G1242" t="str">
            <v>SUBT EXT</v>
          </cell>
        </row>
        <row r="1243">
          <cell r="B1243">
            <v>787342</v>
          </cell>
          <cell r="C1243">
            <v>0.67820000000000003</v>
          </cell>
          <cell r="D1243">
            <v>0.52249999999999996</v>
          </cell>
          <cell r="E1243">
            <v>4.3900000000000002E-2</v>
          </cell>
          <cell r="F1243">
            <v>0.1118</v>
          </cell>
          <cell r="G1243">
            <v>0</v>
          </cell>
          <cell r="H1243" t="e">
            <v>#N/A</v>
          </cell>
          <cell r="I1243" t="e">
            <v>#N/A</v>
          </cell>
          <cell r="J1243" t="e">
            <v>#N/A</v>
          </cell>
        </row>
        <row r="1244">
          <cell r="B1244">
            <v>787030</v>
          </cell>
          <cell r="C1244">
            <v>0.44919999999999999</v>
          </cell>
          <cell r="D1244">
            <v>0.32829999999999998</v>
          </cell>
          <cell r="E1244">
            <v>3.1699999999999999E-2</v>
          </cell>
          <cell r="F1244">
            <v>8.9200000000000002E-2</v>
          </cell>
          <cell r="G1244">
            <v>0</v>
          </cell>
          <cell r="H1244" t="e">
            <v>#N/A</v>
          </cell>
          <cell r="I1244" t="e">
            <v>#N/A</v>
          </cell>
          <cell r="J1244" t="e">
            <v>#N/A</v>
          </cell>
        </row>
        <row r="1245">
          <cell r="B1245">
            <v>786989</v>
          </cell>
          <cell r="C1245">
            <v>0.84330000000000005</v>
          </cell>
          <cell r="D1245">
            <v>0.29780000000000001</v>
          </cell>
          <cell r="E1245">
            <v>2.4E-2</v>
          </cell>
          <cell r="F1245">
            <v>0.2029</v>
          </cell>
          <cell r="G1245">
            <v>0.31859999999999999</v>
          </cell>
          <cell r="H1245" t="e">
            <v>#N/A</v>
          </cell>
          <cell r="I1245" t="e">
            <v>#N/A</v>
          </cell>
          <cell r="J1245" t="e">
            <v>#N/A</v>
          </cell>
        </row>
        <row r="1246">
          <cell r="B1246">
            <v>787120</v>
          </cell>
          <cell r="C1246">
            <v>1.9706999999999999</v>
          </cell>
          <cell r="D1246">
            <v>1.1487000000000001</v>
          </cell>
          <cell r="E1246">
            <v>9.9599999999999994E-2</v>
          </cell>
          <cell r="F1246">
            <v>0.40389999999999998</v>
          </cell>
          <cell r="G1246">
            <v>0.31850000000000001</v>
          </cell>
          <cell r="H1246" t="e">
            <v>#N/A</v>
          </cell>
          <cell r="I1246" t="e">
            <v>#N/A</v>
          </cell>
          <cell r="J1246" t="e">
            <v>#N/A</v>
          </cell>
        </row>
        <row r="1247">
          <cell r="B1247">
            <v>786787</v>
          </cell>
          <cell r="C1247">
            <v>9.4500000000000001E-2</v>
          </cell>
          <cell r="D1247">
            <v>6.9900000000000004E-2</v>
          </cell>
          <cell r="E1247">
            <v>2.46E-2</v>
          </cell>
          <cell r="F1247">
            <v>0</v>
          </cell>
          <cell r="G1247">
            <v>0</v>
          </cell>
          <cell r="H1247" t="e">
            <v>#N/A</v>
          </cell>
          <cell r="I1247" t="e">
            <v>#N/A</v>
          </cell>
          <cell r="J1247" t="e">
            <v>#N/A</v>
          </cell>
        </row>
        <row r="1248">
          <cell r="B1248">
            <v>786787</v>
          </cell>
          <cell r="C1248">
            <v>0.15870000000000001</v>
          </cell>
          <cell r="D1248">
            <v>0.1361</v>
          </cell>
          <cell r="E1248">
            <v>2.2599999999999999E-2</v>
          </cell>
          <cell r="F1248">
            <v>0</v>
          </cell>
          <cell r="G1248">
            <v>0</v>
          </cell>
          <cell r="H1248" t="e">
            <v>#N/A</v>
          </cell>
          <cell r="I1248" t="e">
            <v>#N/A</v>
          </cell>
          <cell r="J1248" t="e">
            <v>#N/A</v>
          </cell>
        </row>
        <row r="1249">
          <cell r="B1249">
            <v>786325</v>
          </cell>
          <cell r="C1249">
            <v>0.2515</v>
          </cell>
          <cell r="D1249">
            <v>0.22559999999999999</v>
          </cell>
          <cell r="E1249">
            <v>2.5899999999999999E-2</v>
          </cell>
          <cell r="F1249">
            <v>0</v>
          </cell>
          <cell r="G1249">
            <v>0</v>
          </cell>
          <cell r="H1249" t="e">
            <v>#N/A</v>
          </cell>
          <cell r="I1249" t="e">
            <v>#N/A</v>
          </cell>
          <cell r="J1249" t="e">
            <v>#N/A</v>
          </cell>
        </row>
        <row r="1250">
          <cell r="B1250">
            <v>786633</v>
          </cell>
          <cell r="C1250">
            <v>0.50470000000000004</v>
          </cell>
          <cell r="D1250">
            <v>0.43159999999999998</v>
          </cell>
          <cell r="E1250">
            <v>7.3099999999999998E-2</v>
          </cell>
          <cell r="F1250">
            <v>0</v>
          </cell>
          <cell r="G1250">
            <v>0</v>
          </cell>
          <cell r="H1250" t="e">
            <v>#N/A</v>
          </cell>
          <cell r="I1250" t="e">
            <v>#N/A</v>
          </cell>
          <cell r="J1250" t="e">
            <v>#N/A</v>
          </cell>
        </row>
        <row r="1251">
          <cell r="B1251">
            <v>786301</v>
          </cell>
          <cell r="C1251">
            <v>0.88249999999999995</v>
          </cell>
          <cell r="D1251">
            <v>0.58560000000000001</v>
          </cell>
          <cell r="E1251">
            <v>3.3099999999999997E-2</v>
          </cell>
          <cell r="F1251">
            <v>0.26379999999999998</v>
          </cell>
          <cell r="G1251">
            <v>0</v>
          </cell>
          <cell r="H1251" t="e">
            <v>#N/A</v>
          </cell>
          <cell r="I1251" t="e">
            <v>#N/A</v>
          </cell>
          <cell r="J1251" t="e">
            <v>#N/A</v>
          </cell>
        </row>
        <row r="1252">
          <cell r="B1252">
            <v>785791</v>
          </cell>
          <cell r="C1252">
            <v>0.37009999999999998</v>
          </cell>
          <cell r="D1252">
            <v>0.19320000000000001</v>
          </cell>
          <cell r="E1252">
            <v>5.0500000000000003E-2</v>
          </cell>
          <cell r="F1252">
            <v>0.1265</v>
          </cell>
          <cell r="G1252">
            <v>0</v>
          </cell>
          <cell r="H1252" t="e">
            <v>#N/A</v>
          </cell>
          <cell r="I1252" t="e">
            <v>#N/A</v>
          </cell>
          <cell r="J1252" t="e">
            <v>#N/A</v>
          </cell>
        </row>
        <row r="1253">
          <cell r="B1253">
            <v>785678</v>
          </cell>
          <cell r="C1253">
            <v>0.64349999999999996</v>
          </cell>
          <cell r="D1253">
            <v>0.2074</v>
          </cell>
          <cell r="E1253">
            <v>4.1700000000000001E-2</v>
          </cell>
          <cell r="F1253">
            <v>7.5700000000000003E-2</v>
          </cell>
          <cell r="G1253">
            <v>0.31859999999999999</v>
          </cell>
          <cell r="H1253" t="e">
            <v>#N/A</v>
          </cell>
          <cell r="I1253" t="e">
            <v>#N/A</v>
          </cell>
          <cell r="J1253" t="e">
            <v>#N/A</v>
          </cell>
        </row>
        <row r="1254">
          <cell r="B1254">
            <v>785923</v>
          </cell>
          <cell r="C1254">
            <v>1.8963000000000001</v>
          </cell>
          <cell r="D1254">
            <v>0.98640000000000005</v>
          </cell>
          <cell r="E1254">
            <v>0.12529999999999999</v>
          </cell>
          <cell r="F1254">
            <v>0.46610000000000001</v>
          </cell>
          <cell r="G1254">
            <v>0.31850000000000001</v>
          </cell>
          <cell r="H1254" t="e">
            <v>#N/A</v>
          </cell>
          <cell r="I1254" t="e">
            <v>#N/A</v>
          </cell>
          <cell r="J1254" t="e">
            <v>#N/A</v>
          </cell>
        </row>
        <row r="1255">
          <cell r="B1255">
            <v>785465</v>
          </cell>
          <cell r="C1255">
            <v>0.22850000000000001</v>
          </cell>
          <cell r="D1255">
            <v>0.19700000000000001</v>
          </cell>
          <cell r="E1255">
            <v>3.15E-2</v>
          </cell>
          <cell r="F1255">
            <v>0</v>
          </cell>
          <cell r="G1255">
            <v>0</v>
          </cell>
          <cell r="H1255" t="e">
            <v>#N/A</v>
          </cell>
          <cell r="I1255" t="e">
            <v>#N/A</v>
          </cell>
          <cell r="J1255" t="e">
            <v>#N/A</v>
          </cell>
        </row>
        <row r="1256">
          <cell r="B1256">
            <v>785527</v>
          </cell>
          <cell r="C1256">
            <v>0.75480000000000003</v>
          </cell>
          <cell r="D1256">
            <v>0.40679999999999999</v>
          </cell>
          <cell r="E1256">
            <v>4.3200000000000002E-2</v>
          </cell>
          <cell r="F1256">
            <v>8.8999999999999996E-2</v>
          </cell>
          <cell r="G1256">
            <v>0.2157</v>
          </cell>
          <cell r="H1256" t="e">
            <v>#N/A</v>
          </cell>
          <cell r="I1256" t="e">
            <v>#N/A</v>
          </cell>
          <cell r="J1256" t="e">
            <v>#N/A</v>
          </cell>
        </row>
        <row r="1257">
          <cell r="B1257">
            <v>785338</v>
          </cell>
          <cell r="C1257">
            <v>0.52939999999999998</v>
          </cell>
          <cell r="D1257">
            <v>0.46949999999999997</v>
          </cell>
          <cell r="E1257">
            <v>3.0599999999999999E-2</v>
          </cell>
          <cell r="F1257">
            <v>2.93E-2</v>
          </cell>
          <cell r="G1257">
            <v>0</v>
          </cell>
          <cell r="H1257" t="e">
            <v>#N/A</v>
          </cell>
          <cell r="I1257" t="e">
            <v>#N/A</v>
          </cell>
          <cell r="J1257" t="e">
            <v>#N/A</v>
          </cell>
        </row>
        <row r="1258">
          <cell r="B1258">
            <v>785443</v>
          </cell>
          <cell r="C1258">
            <v>1.5126999999999999</v>
          </cell>
          <cell r="D1258">
            <v>1.0732999999999999</v>
          </cell>
          <cell r="E1258">
            <v>0.1053</v>
          </cell>
          <cell r="F1258">
            <v>0.1183</v>
          </cell>
          <cell r="G1258">
            <v>0.2157</v>
          </cell>
          <cell r="H1258" t="e">
            <v>#N/A</v>
          </cell>
          <cell r="I1258" t="e">
            <v>#N/A</v>
          </cell>
          <cell r="J1258" t="e">
            <v>#N/A</v>
          </cell>
        </row>
        <row r="1259">
          <cell r="B1259">
            <v>786280</v>
          </cell>
          <cell r="C1259">
            <v>5.8841999999999999</v>
          </cell>
          <cell r="D1259">
            <v>3.6396999999999999</v>
          </cell>
          <cell r="E1259">
            <v>0.40329999999999999</v>
          </cell>
          <cell r="F1259">
            <v>0.98839999999999995</v>
          </cell>
          <cell r="G1259">
            <v>0.85270000000000001</v>
          </cell>
          <cell r="I1259" t="e">
            <v>#N/A</v>
          </cell>
          <cell r="J1259" t="e">
            <v>#N/A</v>
          </cell>
        </row>
        <row r="1261">
          <cell r="B1261" t="str">
            <v>Evolução FEC Unidade Centro</v>
          </cell>
        </row>
        <row r="1262">
          <cell r="B1262" t="str">
            <v>CONSUM</v>
          </cell>
          <cell r="C1262" t="str">
            <v>TOTAL</v>
          </cell>
          <cell r="D1262" t="str">
            <v>NPROG</v>
          </cell>
          <cell r="E1262" t="str">
            <v>PROG</v>
          </cell>
          <cell r="F1262" t="str">
            <v>SUBT INT</v>
          </cell>
          <cell r="G1262" t="str">
            <v>SUBT EXT</v>
          </cell>
        </row>
        <row r="1263">
          <cell r="B1263">
            <v>694757</v>
          </cell>
          <cell r="C1263">
            <v>0.36249999999999999</v>
          </cell>
          <cell r="D1263">
            <v>0.28000000000000003</v>
          </cell>
          <cell r="E1263">
            <v>4.07E-2</v>
          </cell>
          <cell r="F1263">
            <v>4.1799999999999997E-2</v>
          </cell>
          <cell r="G1263">
            <v>0</v>
          </cell>
          <cell r="H1263" t="e">
            <v>#N/A</v>
          </cell>
          <cell r="I1263" t="e">
            <v>#N/A</v>
          </cell>
          <cell r="J1263" t="e">
            <v>#N/A</v>
          </cell>
        </row>
        <row r="1264">
          <cell r="B1264">
            <v>694475</v>
          </cell>
          <cell r="C1264">
            <v>0.18540000000000001</v>
          </cell>
          <cell r="D1264">
            <v>0.15840000000000001</v>
          </cell>
          <cell r="E1264">
            <v>2.3800000000000002E-2</v>
          </cell>
          <cell r="F1264">
            <v>3.2000000000000002E-3</v>
          </cell>
          <cell r="G1264">
            <v>0</v>
          </cell>
          <cell r="H1264" t="e">
            <v>#N/A</v>
          </cell>
          <cell r="I1264" t="e">
            <v>#N/A</v>
          </cell>
          <cell r="J1264" t="e">
            <v>#N/A</v>
          </cell>
        </row>
        <row r="1265">
          <cell r="B1265">
            <v>694687</v>
          </cell>
          <cell r="C1265">
            <v>0.36749999999999999</v>
          </cell>
          <cell r="D1265">
            <v>0.29120000000000001</v>
          </cell>
          <cell r="E1265">
            <v>2.6499999999999999E-2</v>
          </cell>
          <cell r="F1265">
            <v>8.3000000000000001E-3</v>
          </cell>
          <cell r="G1265">
            <v>4.1399999999999999E-2</v>
          </cell>
          <cell r="H1265" t="e">
            <v>#N/A</v>
          </cell>
          <cell r="I1265" t="e">
            <v>#N/A</v>
          </cell>
          <cell r="J1265" t="e">
            <v>#N/A</v>
          </cell>
        </row>
        <row r="1266">
          <cell r="B1266">
            <v>694640</v>
          </cell>
          <cell r="C1266">
            <v>0.91539999999999999</v>
          </cell>
          <cell r="D1266">
            <v>0.72960000000000003</v>
          </cell>
          <cell r="E1266">
            <v>9.0999999999999998E-2</v>
          </cell>
          <cell r="F1266">
            <v>5.33E-2</v>
          </cell>
          <cell r="G1266">
            <v>4.1399999999999999E-2</v>
          </cell>
          <cell r="H1266" t="e">
            <v>#N/A</v>
          </cell>
          <cell r="I1266" t="e">
            <v>#N/A</v>
          </cell>
          <cell r="J1266" t="e">
            <v>#N/A</v>
          </cell>
        </row>
        <row r="1267">
          <cell r="B1267">
            <v>694544</v>
          </cell>
          <cell r="C1267">
            <v>0.18890000000000001</v>
          </cell>
          <cell r="D1267">
            <v>0.1363</v>
          </cell>
          <cell r="E1267">
            <v>3.7199999999999997E-2</v>
          </cell>
          <cell r="F1267">
            <v>8.3000000000000001E-3</v>
          </cell>
          <cell r="G1267">
            <v>7.1000000000000004E-3</v>
          </cell>
          <cell r="H1267" t="e">
            <v>#N/A</v>
          </cell>
          <cell r="I1267" t="e">
            <v>#N/A</v>
          </cell>
          <cell r="J1267" t="e">
            <v>#N/A</v>
          </cell>
        </row>
        <row r="1268">
          <cell r="B1268">
            <v>694489</v>
          </cell>
          <cell r="C1268">
            <v>0.20830000000000001</v>
          </cell>
          <cell r="D1268">
            <v>0.1447</v>
          </cell>
          <cell r="E1268">
            <v>2.4199999999999999E-2</v>
          </cell>
          <cell r="F1268">
            <v>3.9399999999999998E-2</v>
          </cell>
          <cell r="G1268">
            <v>0</v>
          </cell>
          <cell r="H1268" t="e">
            <v>#N/A</v>
          </cell>
          <cell r="I1268" t="e">
            <v>#N/A</v>
          </cell>
          <cell r="J1268" t="e">
            <v>#N/A</v>
          </cell>
        </row>
        <row r="1269">
          <cell r="B1269">
            <v>694488</v>
          </cell>
          <cell r="C1269">
            <v>0.1646</v>
          </cell>
          <cell r="D1269">
            <v>0.13</v>
          </cell>
          <cell r="E1269">
            <v>1.23E-2</v>
          </cell>
          <cell r="F1269">
            <v>2.2200000000000001E-2</v>
          </cell>
          <cell r="G1269">
            <v>0</v>
          </cell>
          <cell r="H1269" t="e">
            <v>#N/A</v>
          </cell>
          <cell r="I1269" t="e">
            <v>#N/A</v>
          </cell>
          <cell r="J1269" t="e">
            <v>#N/A</v>
          </cell>
        </row>
        <row r="1270">
          <cell r="B1270">
            <v>694507</v>
          </cell>
          <cell r="C1270">
            <v>0.56179999999999997</v>
          </cell>
          <cell r="D1270">
            <v>0.41099999999999998</v>
          </cell>
          <cell r="E1270">
            <v>7.3700000000000002E-2</v>
          </cell>
          <cell r="F1270">
            <v>6.9900000000000004E-2</v>
          </cell>
          <cell r="G1270">
            <v>7.1000000000000004E-3</v>
          </cell>
          <cell r="H1270" t="e">
            <v>#N/A</v>
          </cell>
          <cell r="I1270" t="e">
            <v>#N/A</v>
          </cell>
          <cell r="J1270" t="e">
            <v>#N/A</v>
          </cell>
        </row>
        <row r="1271">
          <cell r="B1271">
            <v>695130</v>
          </cell>
          <cell r="C1271">
            <v>0.36</v>
          </cell>
          <cell r="D1271">
            <v>0.24179999999999999</v>
          </cell>
          <cell r="E1271">
            <v>4.8099999999999997E-2</v>
          </cell>
          <cell r="F1271">
            <v>4.87E-2</v>
          </cell>
          <cell r="G1271">
            <v>2.1299999999999999E-2</v>
          </cell>
          <cell r="H1271" t="e">
            <v>#N/A</v>
          </cell>
          <cell r="I1271" t="e">
            <v>#N/A</v>
          </cell>
          <cell r="J1271" t="e">
            <v>#N/A</v>
          </cell>
        </row>
        <row r="1272">
          <cell r="B1272">
            <v>695326</v>
          </cell>
          <cell r="C1272">
            <v>0.21279999999999999</v>
          </cell>
          <cell r="D1272">
            <v>0.15459999999999999</v>
          </cell>
          <cell r="E1272">
            <v>2.52E-2</v>
          </cell>
          <cell r="F1272">
            <v>3.3000000000000002E-2</v>
          </cell>
          <cell r="G1272">
            <v>0</v>
          </cell>
          <cell r="H1272" t="e">
            <v>#N/A</v>
          </cell>
          <cell r="I1272" t="e">
            <v>#N/A</v>
          </cell>
          <cell r="J1272" t="e">
            <v>#N/A</v>
          </cell>
        </row>
        <row r="1273">
          <cell r="B1273">
            <v>695147</v>
          </cell>
          <cell r="C1273">
            <v>0.33019999999999999</v>
          </cell>
          <cell r="D1273">
            <v>0.2429</v>
          </cell>
          <cell r="E1273">
            <v>4.5900000000000003E-2</v>
          </cell>
          <cell r="F1273">
            <v>0</v>
          </cell>
          <cell r="G1273">
            <v>4.1399999999999999E-2</v>
          </cell>
          <cell r="H1273" t="e">
            <v>#N/A</v>
          </cell>
          <cell r="I1273" t="e">
            <v>#N/A</v>
          </cell>
          <cell r="J1273" t="e">
            <v>#N/A</v>
          </cell>
        </row>
        <row r="1274">
          <cell r="B1274">
            <v>695201</v>
          </cell>
          <cell r="C1274">
            <v>0.90300000000000002</v>
          </cell>
          <cell r="D1274">
            <v>0.63929999999999998</v>
          </cell>
          <cell r="E1274">
            <v>0.1192</v>
          </cell>
          <cell r="F1274">
            <v>8.1699999999999995E-2</v>
          </cell>
          <cell r="G1274">
            <v>6.2700000000000006E-2</v>
          </cell>
          <cell r="H1274" t="e">
            <v>#N/A</v>
          </cell>
          <cell r="I1274" t="e">
            <v>#N/A</v>
          </cell>
          <cell r="J1274" t="e">
            <v>#N/A</v>
          </cell>
        </row>
        <row r="1275">
          <cell r="B1275">
            <v>694861</v>
          </cell>
          <cell r="C1275">
            <v>0.19189999999999999</v>
          </cell>
          <cell r="D1275">
            <v>0.1361</v>
          </cell>
          <cell r="E1275">
            <v>5.5899999999999998E-2</v>
          </cell>
          <cell r="F1275">
            <v>0</v>
          </cell>
          <cell r="G1275">
            <v>0</v>
          </cell>
          <cell r="H1275" t="e">
            <v>#N/A</v>
          </cell>
          <cell r="I1275" t="e">
            <v>#N/A</v>
          </cell>
          <cell r="J1275" t="e">
            <v>#N/A</v>
          </cell>
        </row>
        <row r="1276">
          <cell r="B1276">
            <v>694840</v>
          </cell>
          <cell r="C1276">
            <v>0.35909999999999997</v>
          </cell>
          <cell r="D1276">
            <v>0.24160000000000001</v>
          </cell>
          <cell r="E1276">
            <v>3.8399999999999997E-2</v>
          </cell>
          <cell r="F1276">
            <v>7.9000000000000001E-2</v>
          </cell>
          <cell r="G1276">
            <v>0</v>
          </cell>
          <cell r="H1276" t="e">
            <v>#N/A</v>
          </cell>
          <cell r="I1276" t="e">
            <v>#N/A</v>
          </cell>
          <cell r="J1276" t="e">
            <v>#N/A</v>
          </cell>
        </row>
        <row r="1277">
          <cell r="B1277">
            <v>695440</v>
          </cell>
          <cell r="C1277">
            <v>0.30049999999999999</v>
          </cell>
          <cell r="D1277">
            <v>0.223</v>
          </cell>
          <cell r="E1277">
            <v>4.82E-2</v>
          </cell>
          <cell r="F1277">
            <v>2.93E-2</v>
          </cell>
          <cell r="G1277">
            <v>0</v>
          </cell>
          <cell r="H1277" t="e">
            <v>#N/A</v>
          </cell>
          <cell r="I1277" t="e">
            <v>#N/A</v>
          </cell>
          <cell r="J1277" t="e">
            <v>#N/A</v>
          </cell>
        </row>
        <row r="1278">
          <cell r="B1278">
            <v>695047</v>
          </cell>
          <cell r="C1278">
            <v>0.85150000000000003</v>
          </cell>
          <cell r="D1278">
            <v>0.60070000000000001</v>
          </cell>
          <cell r="E1278">
            <v>0.14249999999999999</v>
          </cell>
          <cell r="F1278">
            <v>0.10829999999999999</v>
          </cell>
          <cell r="G1278">
            <v>0</v>
          </cell>
          <cell r="H1278" t="e">
            <v>#N/A</v>
          </cell>
          <cell r="I1278" t="e">
            <v>#N/A</v>
          </cell>
          <cell r="J1278" t="e">
            <v>#N/A</v>
          </cell>
        </row>
        <row r="1279">
          <cell r="B1279">
            <v>694849</v>
          </cell>
          <cell r="C1279">
            <v>3.2319</v>
          </cell>
          <cell r="D1279">
            <v>2.3807</v>
          </cell>
          <cell r="E1279">
            <v>0.4264</v>
          </cell>
          <cell r="F1279">
            <v>0.31319999999999998</v>
          </cell>
          <cell r="G1279">
            <v>0.11119999999999999</v>
          </cell>
          <cell r="I1279" t="e">
            <v>#N/A</v>
          </cell>
          <cell r="J1279" t="e">
            <v>#N/A</v>
          </cell>
        </row>
        <row r="1281">
          <cell r="B1281" t="str">
            <v>Evolução FEC Unidade Leste</v>
          </cell>
        </row>
        <row r="1282">
          <cell r="B1282" t="str">
            <v>CONSUM</v>
          </cell>
          <cell r="C1282" t="str">
            <v>TOTAL</v>
          </cell>
          <cell r="D1282" t="str">
            <v>NPROG</v>
          </cell>
          <cell r="E1282" t="str">
            <v>PROG</v>
          </cell>
          <cell r="F1282" t="str">
            <v>SUBT INT</v>
          </cell>
          <cell r="G1282" t="str">
            <v>SUBT EXT</v>
          </cell>
        </row>
        <row r="1283">
          <cell r="B1283">
            <v>1341131</v>
          </cell>
          <cell r="C1283">
            <v>0.49299999999999999</v>
          </cell>
          <cell r="D1283">
            <v>0.4622</v>
          </cell>
          <cell r="E1283">
            <v>3.09E-2</v>
          </cell>
          <cell r="F1283">
            <v>0</v>
          </cell>
          <cell r="G1283">
            <v>0</v>
          </cell>
          <cell r="H1283" t="e">
            <v>#N/A</v>
          </cell>
          <cell r="I1283" t="e">
            <v>#N/A</v>
          </cell>
          <cell r="J1283" t="e">
            <v>#N/A</v>
          </cell>
        </row>
        <row r="1284">
          <cell r="B1284">
            <v>1340683</v>
          </cell>
          <cell r="C1284">
            <v>0.34179999999999999</v>
          </cell>
          <cell r="D1284">
            <v>0.30309999999999998</v>
          </cell>
          <cell r="E1284">
            <v>1.7299999999999999E-2</v>
          </cell>
          <cell r="F1284">
            <v>2.1399999999999999E-2</v>
          </cell>
          <cell r="G1284">
            <v>0</v>
          </cell>
          <cell r="H1284" t="e">
            <v>#N/A</v>
          </cell>
          <cell r="I1284" t="e">
            <v>#N/A</v>
          </cell>
          <cell r="J1284" t="e">
            <v>#N/A</v>
          </cell>
        </row>
        <row r="1285">
          <cell r="B1285">
            <v>1340748</v>
          </cell>
          <cell r="C1285">
            <v>0.38540000000000002</v>
          </cell>
          <cell r="D1285">
            <v>0.36820000000000003</v>
          </cell>
          <cell r="E1285">
            <v>1.72E-2</v>
          </cell>
          <cell r="F1285">
            <v>0</v>
          </cell>
          <cell r="G1285">
            <v>0</v>
          </cell>
          <cell r="H1285" t="e">
            <v>#N/A</v>
          </cell>
          <cell r="I1285" t="e">
            <v>#N/A</v>
          </cell>
          <cell r="J1285" t="e">
            <v>#N/A</v>
          </cell>
        </row>
        <row r="1286">
          <cell r="B1286">
            <v>1340854</v>
          </cell>
          <cell r="C1286">
            <v>1.2202</v>
          </cell>
          <cell r="D1286">
            <v>1.1335</v>
          </cell>
          <cell r="E1286">
            <v>6.54E-2</v>
          </cell>
          <cell r="F1286">
            <v>2.1399999999999999E-2</v>
          </cell>
          <cell r="G1286">
            <v>0</v>
          </cell>
          <cell r="H1286" t="e">
            <v>#N/A</v>
          </cell>
          <cell r="I1286" t="e">
            <v>#N/A</v>
          </cell>
          <cell r="J1286" t="e">
            <v>#N/A</v>
          </cell>
        </row>
        <row r="1287">
          <cell r="B1287">
            <v>1340526</v>
          </cell>
          <cell r="C1287">
            <v>0.3054</v>
          </cell>
          <cell r="D1287">
            <v>0.20699999999999999</v>
          </cell>
          <cell r="E1287">
            <v>2.6100000000000002E-2</v>
          </cell>
          <cell r="F1287">
            <v>7.2300000000000003E-2</v>
          </cell>
          <cell r="G1287">
            <v>0</v>
          </cell>
          <cell r="H1287" t="e">
            <v>#N/A</v>
          </cell>
          <cell r="I1287" t="e">
            <v>#N/A</v>
          </cell>
          <cell r="J1287" t="e">
            <v>#N/A</v>
          </cell>
        </row>
        <row r="1288">
          <cell r="B1288">
            <v>1340520</v>
          </cell>
          <cell r="C1288">
            <v>0.46460000000000001</v>
          </cell>
          <cell r="D1288">
            <v>0.3</v>
          </cell>
          <cell r="E1288">
            <v>2.5999999999999999E-2</v>
          </cell>
          <cell r="F1288">
            <v>0.13850000000000001</v>
          </cell>
          <cell r="G1288">
            <v>0</v>
          </cell>
          <cell r="H1288" t="e">
            <v>#N/A</v>
          </cell>
          <cell r="I1288" t="e">
            <v>#N/A</v>
          </cell>
          <cell r="J1288" t="e">
            <v>#N/A</v>
          </cell>
        </row>
        <row r="1289">
          <cell r="B1289">
            <v>1340316</v>
          </cell>
          <cell r="C1289">
            <v>0.43980000000000002</v>
          </cell>
          <cell r="D1289">
            <v>0.3301</v>
          </cell>
          <cell r="E1289">
            <v>2.9499999999999998E-2</v>
          </cell>
          <cell r="F1289">
            <v>8.0100000000000005E-2</v>
          </cell>
          <cell r="G1289">
            <v>0</v>
          </cell>
          <cell r="H1289" t="e">
            <v>#N/A</v>
          </cell>
          <cell r="I1289" t="e">
            <v>#N/A</v>
          </cell>
          <cell r="J1289" t="e">
            <v>#N/A</v>
          </cell>
        </row>
        <row r="1290">
          <cell r="B1290">
            <v>1340454</v>
          </cell>
          <cell r="C1290">
            <v>1.2098</v>
          </cell>
          <cell r="D1290">
            <v>0.83709999999999996</v>
          </cell>
          <cell r="E1290">
            <v>8.1600000000000006E-2</v>
          </cell>
          <cell r="F1290">
            <v>0.29089999999999999</v>
          </cell>
          <cell r="G1290">
            <v>0</v>
          </cell>
          <cell r="H1290" t="e">
            <v>#N/A</v>
          </cell>
          <cell r="I1290" t="e">
            <v>#N/A</v>
          </cell>
          <cell r="J1290" t="e">
            <v>#N/A</v>
          </cell>
        </row>
        <row r="1291">
          <cell r="B1291">
            <v>1340147</v>
          </cell>
          <cell r="C1291">
            <v>0.53900000000000003</v>
          </cell>
          <cell r="D1291">
            <v>0.38919999999999999</v>
          </cell>
          <cell r="E1291">
            <v>2.7400000000000001E-2</v>
          </cell>
          <cell r="F1291">
            <v>0.12230000000000001</v>
          </cell>
          <cell r="G1291">
            <v>0</v>
          </cell>
          <cell r="H1291" t="e">
            <v>#N/A</v>
          </cell>
          <cell r="I1291" t="e">
            <v>#N/A</v>
          </cell>
          <cell r="J1291" t="e">
            <v>#N/A</v>
          </cell>
        </row>
        <row r="1292">
          <cell r="B1292">
            <v>1339906</v>
          </cell>
          <cell r="C1292">
            <v>0.30580000000000002</v>
          </cell>
          <cell r="D1292">
            <v>0.27350000000000002</v>
          </cell>
          <cell r="E1292">
            <v>3.2300000000000002E-2</v>
          </cell>
          <cell r="F1292">
            <v>0</v>
          </cell>
          <cell r="G1292">
            <v>0</v>
          </cell>
          <cell r="H1292" t="e">
            <v>#N/A</v>
          </cell>
          <cell r="I1292" t="e">
            <v>#N/A</v>
          </cell>
          <cell r="J1292" t="e">
            <v>#N/A</v>
          </cell>
        </row>
        <row r="1293">
          <cell r="B1293">
            <v>1339537</v>
          </cell>
          <cell r="C1293">
            <v>0.31180000000000002</v>
          </cell>
          <cell r="D1293">
            <v>0.27589999999999998</v>
          </cell>
          <cell r="E1293">
            <v>1.9900000000000001E-2</v>
          </cell>
          <cell r="F1293">
            <v>1.6E-2</v>
          </cell>
          <cell r="G1293">
            <v>0</v>
          </cell>
          <cell r="H1293" t="e">
            <v>#N/A</v>
          </cell>
          <cell r="I1293" t="e">
            <v>#N/A</v>
          </cell>
          <cell r="J1293" t="e">
            <v>#N/A</v>
          </cell>
        </row>
        <row r="1294">
          <cell r="B1294">
            <v>1339863</v>
          </cell>
          <cell r="C1294">
            <v>1.1566000000000001</v>
          </cell>
          <cell r="D1294">
            <v>0.93859999999999999</v>
          </cell>
          <cell r="E1294">
            <v>7.9600000000000004E-2</v>
          </cell>
          <cell r="F1294">
            <v>0.13830000000000001</v>
          </cell>
          <cell r="G1294">
            <v>0</v>
          </cell>
          <cell r="H1294" t="e">
            <v>#N/A</v>
          </cell>
          <cell r="I1294" t="e">
            <v>#N/A</v>
          </cell>
          <cell r="J1294" t="e">
            <v>#N/A</v>
          </cell>
        </row>
        <row r="1295">
          <cell r="B1295">
            <v>1338967</v>
          </cell>
          <cell r="C1295">
            <v>0.25819999999999999</v>
          </cell>
          <cell r="D1295">
            <v>0.2175</v>
          </cell>
          <cell r="E1295">
            <v>3.2500000000000001E-2</v>
          </cell>
          <cell r="F1295">
            <v>8.2000000000000007E-3</v>
          </cell>
          <cell r="G1295">
            <v>0</v>
          </cell>
          <cell r="H1295" t="e">
            <v>#N/A</v>
          </cell>
          <cell r="I1295" t="e">
            <v>#N/A</v>
          </cell>
          <cell r="J1295" t="e">
            <v>#N/A</v>
          </cell>
        </row>
        <row r="1296">
          <cell r="B1296">
            <v>1341291</v>
          </cell>
          <cell r="C1296">
            <v>0.44750000000000001</v>
          </cell>
          <cell r="D1296">
            <v>0.30320000000000003</v>
          </cell>
          <cell r="E1296">
            <v>4.4999999999999998E-2</v>
          </cell>
          <cell r="F1296">
            <v>8.4900000000000003E-2</v>
          </cell>
          <cell r="G1296">
            <v>1.43E-2</v>
          </cell>
          <cell r="H1296" t="e">
            <v>#N/A</v>
          </cell>
          <cell r="I1296" t="e">
            <v>#N/A</v>
          </cell>
          <cell r="J1296" t="e">
            <v>#N/A</v>
          </cell>
        </row>
        <row r="1297">
          <cell r="B1297">
            <v>1341135</v>
          </cell>
          <cell r="C1297">
            <v>0.87350000000000005</v>
          </cell>
          <cell r="D1297">
            <v>0.5161</v>
          </cell>
          <cell r="E1297">
            <v>2.9700000000000001E-2</v>
          </cell>
          <cell r="F1297">
            <v>7.5300000000000006E-2</v>
          </cell>
          <cell r="G1297">
            <v>0.25240000000000001</v>
          </cell>
          <cell r="H1297" t="e">
            <v>#N/A</v>
          </cell>
          <cell r="I1297" t="e">
            <v>#N/A</v>
          </cell>
          <cell r="J1297" t="e">
            <v>#N/A</v>
          </cell>
        </row>
        <row r="1298">
          <cell r="B1298">
            <v>1340464</v>
          </cell>
          <cell r="C1298">
            <v>1.5795999999999999</v>
          </cell>
          <cell r="D1298">
            <v>1.0369999999999999</v>
          </cell>
          <cell r="E1298">
            <v>0.1072</v>
          </cell>
          <cell r="F1298">
            <v>0.16850000000000001</v>
          </cell>
          <cell r="G1298">
            <v>0.26679999999999998</v>
          </cell>
          <cell r="H1298" t="e">
            <v>#N/A</v>
          </cell>
          <cell r="I1298" t="e">
            <v>#N/A</v>
          </cell>
          <cell r="J1298" t="e">
            <v>#N/A</v>
          </cell>
        </row>
        <row r="1299">
          <cell r="B1299">
            <v>1340409</v>
          </cell>
          <cell r="C1299">
            <v>5.1662999999999997</v>
          </cell>
          <cell r="D1299">
            <v>3.9462999999999999</v>
          </cell>
          <cell r="E1299">
            <v>0.33379999999999999</v>
          </cell>
          <cell r="F1299">
            <v>0.61909999999999998</v>
          </cell>
          <cell r="G1299">
            <v>0.26679999999999998</v>
          </cell>
          <cell r="I1299" t="e">
            <v>#N/A</v>
          </cell>
          <cell r="J1299" t="e">
            <v>#N/A</v>
          </cell>
        </row>
        <row r="1301">
          <cell r="B1301" t="str">
            <v>Evolução Unidade Grande ABC</v>
          </cell>
        </row>
        <row r="1302">
          <cell r="B1302" t="str">
            <v>CONSUM</v>
          </cell>
          <cell r="C1302" t="str">
            <v>TOTAL</v>
          </cell>
          <cell r="D1302" t="str">
            <v>NPROG</v>
          </cell>
          <cell r="E1302" t="str">
            <v>PROG</v>
          </cell>
          <cell r="F1302" t="str">
            <v>SUBT INT</v>
          </cell>
          <cell r="G1302" t="str">
            <v>SUBT EXT</v>
          </cell>
        </row>
        <row r="1303">
          <cell r="B1303">
            <v>821297</v>
          </cell>
          <cell r="C1303">
            <v>0.4778</v>
          </cell>
          <cell r="D1303">
            <v>0.44040000000000001</v>
          </cell>
          <cell r="E1303">
            <v>1.9199999999999998E-2</v>
          </cell>
          <cell r="F1303">
            <v>1.8200000000000001E-2</v>
          </cell>
          <cell r="G1303">
            <v>0</v>
          </cell>
          <cell r="H1303" t="e">
            <v>#N/A</v>
          </cell>
          <cell r="I1303" t="e">
            <v>#N/A</v>
          </cell>
          <cell r="J1303" t="e">
            <v>#N/A</v>
          </cell>
        </row>
        <row r="1304">
          <cell r="B1304">
            <v>821351</v>
          </cell>
          <cell r="C1304">
            <v>0.3332</v>
          </cell>
          <cell r="D1304">
            <v>0.3044</v>
          </cell>
          <cell r="E1304">
            <v>2.58E-2</v>
          </cell>
          <cell r="F1304">
            <v>2.8999999999999998E-3</v>
          </cell>
          <cell r="G1304">
            <v>0</v>
          </cell>
          <cell r="H1304" t="e">
            <v>#N/A</v>
          </cell>
          <cell r="I1304" t="e">
            <v>#N/A</v>
          </cell>
          <cell r="J1304" t="e">
            <v>#N/A</v>
          </cell>
        </row>
        <row r="1305">
          <cell r="B1305">
            <v>821373</v>
          </cell>
          <cell r="C1305">
            <v>0.45750000000000002</v>
          </cell>
          <cell r="D1305">
            <v>0.41589999999999999</v>
          </cell>
          <cell r="E1305">
            <v>0.02</v>
          </cell>
          <cell r="F1305">
            <v>2.1700000000000001E-2</v>
          </cell>
          <cell r="G1305">
            <v>0</v>
          </cell>
          <cell r="H1305" t="e">
            <v>#N/A</v>
          </cell>
          <cell r="I1305" t="e">
            <v>#N/A</v>
          </cell>
          <cell r="J1305" t="e">
            <v>#N/A</v>
          </cell>
        </row>
        <row r="1306">
          <cell r="B1306">
            <v>821340</v>
          </cell>
          <cell r="C1306">
            <v>1.2685</v>
          </cell>
          <cell r="D1306">
            <v>1.1607000000000001</v>
          </cell>
          <cell r="E1306">
            <v>6.5000000000000002E-2</v>
          </cell>
          <cell r="F1306">
            <v>4.2799999999999998E-2</v>
          </cell>
          <cell r="G1306">
            <v>0</v>
          </cell>
          <cell r="H1306" t="e">
            <v>#N/A</v>
          </cell>
          <cell r="I1306" t="e">
            <v>#N/A</v>
          </cell>
          <cell r="J1306" t="e">
            <v>#N/A</v>
          </cell>
        </row>
        <row r="1307">
          <cell r="B1307">
            <v>821159</v>
          </cell>
          <cell r="C1307">
            <v>0.17319999999999999</v>
          </cell>
          <cell r="D1307">
            <v>0.1172</v>
          </cell>
          <cell r="E1307">
            <v>1.03E-2</v>
          </cell>
          <cell r="F1307">
            <v>4.5699999999999998E-2</v>
          </cell>
          <cell r="G1307">
            <v>0</v>
          </cell>
          <cell r="H1307" t="e">
            <v>#N/A</v>
          </cell>
          <cell r="I1307" t="e">
            <v>#N/A</v>
          </cell>
          <cell r="J1307" t="e">
            <v>#N/A</v>
          </cell>
        </row>
        <row r="1308">
          <cell r="B1308">
            <v>821133</v>
          </cell>
          <cell r="C1308">
            <v>0.37159999999999999</v>
          </cell>
          <cell r="D1308">
            <v>0.2172</v>
          </cell>
          <cell r="E1308">
            <v>1.8599999999999998E-2</v>
          </cell>
          <cell r="F1308">
            <v>0.13589999999999999</v>
          </cell>
          <cell r="G1308">
            <v>0</v>
          </cell>
          <cell r="H1308" t="e">
            <v>#N/A</v>
          </cell>
          <cell r="I1308" t="e">
            <v>#N/A</v>
          </cell>
          <cell r="J1308" t="e">
            <v>#N/A</v>
          </cell>
        </row>
        <row r="1309">
          <cell r="B1309">
            <v>821132</v>
          </cell>
          <cell r="C1309">
            <v>0.24929999999999999</v>
          </cell>
          <cell r="D1309">
            <v>0.2104</v>
          </cell>
          <cell r="E1309">
            <v>1.7100000000000001E-2</v>
          </cell>
          <cell r="F1309">
            <v>2.18E-2</v>
          </cell>
          <cell r="G1309">
            <v>0</v>
          </cell>
          <cell r="H1309" t="e">
            <v>#N/A</v>
          </cell>
          <cell r="I1309" t="e">
            <v>#N/A</v>
          </cell>
          <cell r="J1309" t="e">
            <v>#N/A</v>
          </cell>
        </row>
        <row r="1310">
          <cell r="B1310">
            <v>821141</v>
          </cell>
          <cell r="C1310">
            <v>0.79410000000000003</v>
          </cell>
          <cell r="D1310">
            <v>0.54479999999999995</v>
          </cell>
          <cell r="E1310">
            <v>4.5999999999999999E-2</v>
          </cell>
          <cell r="F1310">
            <v>0.2034</v>
          </cell>
          <cell r="G1310">
            <v>0</v>
          </cell>
          <cell r="H1310" t="e">
            <v>#N/A</v>
          </cell>
          <cell r="I1310" t="e">
            <v>#N/A</v>
          </cell>
          <cell r="J1310" t="e">
            <v>#N/A</v>
          </cell>
        </row>
        <row r="1311">
          <cell r="B1311">
            <v>820973</v>
          </cell>
          <cell r="C1311">
            <v>0.35110000000000002</v>
          </cell>
          <cell r="D1311">
            <v>0.32979999999999998</v>
          </cell>
          <cell r="E1311">
            <v>2.1299999999999999E-2</v>
          </cell>
          <cell r="F1311">
            <v>0</v>
          </cell>
          <cell r="G1311">
            <v>0</v>
          </cell>
          <cell r="H1311" t="e">
            <v>#N/A</v>
          </cell>
          <cell r="I1311" t="e">
            <v>#N/A</v>
          </cell>
          <cell r="J1311" t="e">
            <v>#N/A</v>
          </cell>
        </row>
        <row r="1312">
          <cell r="B1312">
            <v>820101</v>
          </cell>
          <cell r="C1312">
            <v>0.2969</v>
          </cell>
          <cell r="D1312">
            <v>0.26679999999999998</v>
          </cell>
          <cell r="E1312">
            <v>2.1600000000000001E-2</v>
          </cell>
          <cell r="F1312">
            <v>8.5000000000000006E-3</v>
          </cell>
          <cell r="G1312">
            <v>0</v>
          </cell>
          <cell r="H1312" t="e">
            <v>#N/A</v>
          </cell>
          <cell r="I1312" t="e">
            <v>#N/A</v>
          </cell>
          <cell r="J1312" t="e">
            <v>#N/A</v>
          </cell>
        </row>
        <row r="1313">
          <cell r="B1313">
            <v>819966</v>
          </cell>
          <cell r="C1313">
            <v>0.45839999999999997</v>
          </cell>
          <cell r="D1313">
            <v>0.29210000000000003</v>
          </cell>
          <cell r="E1313">
            <v>2.7699999999999999E-2</v>
          </cell>
          <cell r="F1313">
            <v>8.0199999999999994E-2</v>
          </cell>
          <cell r="G1313">
            <v>5.8400000000000001E-2</v>
          </cell>
          <cell r="H1313" t="e">
            <v>#N/A</v>
          </cell>
          <cell r="I1313" t="e">
            <v>#N/A</v>
          </cell>
          <cell r="J1313" t="e">
            <v>#N/A</v>
          </cell>
        </row>
        <row r="1314">
          <cell r="B1314">
            <v>820347</v>
          </cell>
          <cell r="C1314">
            <v>1.1064000000000001</v>
          </cell>
          <cell r="D1314">
            <v>0.88870000000000005</v>
          </cell>
          <cell r="E1314">
            <v>7.0599999999999996E-2</v>
          </cell>
          <cell r="F1314">
            <v>8.8700000000000001E-2</v>
          </cell>
          <cell r="G1314">
            <v>5.8400000000000001E-2</v>
          </cell>
          <cell r="H1314" t="e">
            <v>#N/A</v>
          </cell>
          <cell r="I1314" t="e">
            <v>#N/A</v>
          </cell>
          <cell r="J1314" t="e">
            <v>#N/A</v>
          </cell>
        </row>
        <row r="1315">
          <cell r="B1315">
            <v>819848</v>
          </cell>
          <cell r="C1315">
            <v>0.3049</v>
          </cell>
          <cell r="D1315">
            <v>0.28689999999999999</v>
          </cell>
          <cell r="E1315">
            <v>1.5100000000000001E-2</v>
          </cell>
          <cell r="F1315">
            <v>2.8999999999999998E-3</v>
          </cell>
          <cell r="G1315">
            <v>0</v>
          </cell>
          <cell r="H1315" t="e">
            <v>#N/A</v>
          </cell>
          <cell r="I1315" t="e">
            <v>#N/A</v>
          </cell>
          <cell r="J1315" t="e">
            <v>#N/A</v>
          </cell>
        </row>
        <row r="1316">
          <cell r="B1316">
            <v>819813</v>
          </cell>
          <cell r="C1316">
            <v>0.4803</v>
          </cell>
          <cell r="D1316">
            <v>0.41699999999999998</v>
          </cell>
          <cell r="E1316">
            <v>2.6800000000000001E-2</v>
          </cell>
          <cell r="F1316">
            <v>1.04E-2</v>
          </cell>
          <cell r="G1316">
            <v>2.5999999999999999E-2</v>
          </cell>
          <cell r="H1316" t="e">
            <v>#N/A</v>
          </cell>
          <cell r="I1316" t="e">
            <v>#N/A</v>
          </cell>
          <cell r="J1316" t="e">
            <v>#N/A</v>
          </cell>
        </row>
        <row r="1317">
          <cell r="B1317">
            <v>819878</v>
          </cell>
          <cell r="C1317">
            <v>0.48430000000000001</v>
          </cell>
          <cell r="D1317">
            <v>0.44030000000000002</v>
          </cell>
          <cell r="E1317">
            <v>2.5399999999999999E-2</v>
          </cell>
          <cell r="F1317">
            <v>1.8700000000000001E-2</v>
          </cell>
          <cell r="G1317">
            <v>0</v>
          </cell>
          <cell r="H1317" t="e">
            <v>#N/A</v>
          </cell>
          <cell r="I1317" t="e">
            <v>#N/A</v>
          </cell>
          <cell r="J1317" t="e">
            <v>#N/A</v>
          </cell>
        </row>
        <row r="1318">
          <cell r="B1318">
            <v>819846</v>
          </cell>
          <cell r="C1318">
            <v>1.2695000000000001</v>
          </cell>
          <cell r="D1318">
            <v>1.1442000000000001</v>
          </cell>
          <cell r="E1318">
            <v>6.7299999999999999E-2</v>
          </cell>
          <cell r="F1318">
            <v>3.2000000000000001E-2</v>
          </cell>
          <cell r="G1318">
            <v>2.5999999999999999E-2</v>
          </cell>
          <cell r="H1318" t="e">
            <v>#N/A</v>
          </cell>
          <cell r="I1318" t="e">
            <v>#N/A</v>
          </cell>
          <cell r="J1318" t="e">
            <v>#N/A</v>
          </cell>
        </row>
        <row r="1319">
          <cell r="B1319">
            <v>820669</v>
          </cell>
          <cell r="C1319">
            <v>4.4382000000000001</v>
          </cell>
          <cell r="D1319">
            <v>3.7382</v>
          </cell>
          <cell r="E1319">
            <v>0.24890000000000001</v>
          </cell>
          <cell r="F1319">
            <v>0.3669</v>
          </cell>
          <cell r="G1319">
            <v>8.43E-2</v>
          </cell>
          <cell r="I1319" t="e">
            <v>#N/A</v>
          </cell>
          <cell r="J1319" t="e">
            <v>#N/A</v>
          </cell>
        </row>
        <row r="1321">
          <cell r="B1321" t="str">
            <v>Evolução Unidade Centro (com subterrâneo)</v>
          </cell>
        </row>
        <row r="1322">
          <cell r="B1322" t="str">
            <v>CONSUM</v>
          </cell>
          <cell r="C1322" t="str">
            <v>TOTAL</v>
          </cell>
          <cell r="D1322" t="str">
            <v>NPROG</v>
          </cell>
          <cell r="E1322" t="str">
            <v>PROG</v>
          </cell>
          <cell r="F1322" t="str">
            <v>SUBT INT</v>
          </cell>
          <cell r="G1322" t="str">
            <v>SUBT EXT</v>
          </cell>
        </row>
        <row r="1323">
          <cell r="B1323">
            <v>870432</v>
          </cell>
          <cell r="C1323">
            <v>0.3039</v>
          </cell>
          <cell r="D1323">
            <v>0.2271</v>
          </cell>
          <cell r="E1323">
            <v>3.5000000000000003E-2</v>
          </cell>
          <cell r="F1323">
            <v>4.1799999999999997E-2</v>
          </cell>
          <cell r="G1323">
            <v>0</v>
          </cell>
          <cell r="H1323" t="e">
            <v>#N/A</v>
          </cell>
          <cell r="I1323" t="e">
            <v>#N/A</v>
          </cell>
          <cell r="J1323" t="e">
            <v>#N/A</v>
          </cell>
        </row>
        <row r="1324">
          <cell r="B1324">
            <v>870150</v>
          </cell>
          <cell r="C1324">
            <v>0.14940000000000001</v>
          </cell>
          <cell r="D1324">
            <v>0.12759999999999999</v>
          </cell>
          <cell r="E1324">
            <v>1.9199999999999998E-2</v>
          </cell>
          <cell r="F1324">
            <v>2.5999999999999999E-3</v>
          </cell>
          <cell r="G1324">
            <v>0</v>
          </cell>
          <cell r="H1324" t="e">
            <v>#N/A</v>
          </cell>
          <cell r="I1324" t="e">
            <v>#N/A</v>
          </cell>
          <cell r="J1324" t="e">
            <v>#N/A</v>
          </cell>
        </row>
        <row r="1325">
          <cell r="B1325">
            <v>870364</v>
          </cell>
          <cell r="C1325">
            <v>0.29980000000000001</v>
          </cell>
          <cell r="D1325">
            <v>0.23630000000000001</v>
          </cell>
          <cell r="E1325">
            <v>2.2599999999999999E-2</v>
          </cell>
          <cell r="F1325">
            <v>6.6E-3</v>
          </cell>
          <cell r="G1325">
            <v>3.4299999999999997E-2</v>
          </cell>
          <cell r="H1325" t="e">
            <v>#N/A</v>
          </cell>
          <cell r="I1325" t="e">
            <v>#N/A</v>
          </cell>
          <cell r="J1325" t="e">
            <v>#N/A</v>
          </cell>
        </row>
        <row r="1326">
          <cell r="B1326">
            <v>870315</v>
          </cell>
          <cell r="C1326">
            <v>0.75309999999999999</v>
          </cell>
          <cell r="D1326">
            <v>0.59099999999999997</v>
          </cell>
          <cell r="E1326">
            <v>7.6799999999999993E-2</v>
          </cell>
          <cell r="F1326">
            <v>5.0999999999999997E-2</v>
          </cell>
          <cell r="G1326">
            <v>3.4299999999999997E-2</v>
          </cell>
          <cell r="H1326" t="e">
            <v>#N/A</v>
          </cell>
          <cell r="I1326" t="e">
            <v>#N/A</v>
          </cell>
          <cell r="J1326" t="e">
            <v>#N/A</v>
          </cell>
        </row>
        <row r="1327">
          <cell r="B1327">
            <v>870187</v>
          </cell>
          <cell r="C1327">
            <v>0.15490000000000001</v>
          </cell>
          <cell r="D1327">
            <v>0.1105</v>
          </cell>
          <cell r="E1327">
            <v>3.0499999999999999E-2</v>
          </cell>
          <cell r="F1327">
            <v>7.1000000000000004E-3</v>
          </cell>
          <cell r="G1327">
            <v>6.7999999999999996E-3</v>
          </cell>
          <cell r="H1327" t="e">
            <v>#N/A</v>
          </cell>
          <cell r="I1327" t="e">
            <v>#N/A</v>
          </cell>
          <cell r="J1327" t="e">
            <v>#N/A</v>
          </cell>
        </row>
        <row r="1328">
          <cell r="B1328">
            <v>870084</v>
          </cell>
          <cell r="C1328">
            <v>0.1681</v>
          </cell>
          <cell r="D1328">
            <v>0.11600000000000001</v>
          </cell>
          <cell r="E1328">
            <v>1.9300000000000001E-2</v>
          </cell>
          <cell r="F1328">
            <v>3.2800000000000003E-2</v>
          </cell>
          <cell r="G1328">
            <v>0</v>
          </cell>
          <cell r="H1328" t="e">
            <v>#N/A</v>
          </cell>
          <cell r="I1328" t="e">
            <v>#N/A</v>
          </cell>
          <cell r="J1328" t="e">
            <v>#N/A</v>
          </cell>
        </row>
        <row r="1329">
          <cell r="B1329">
            <v>870131</v>
          </cell>
          <cell r="C1329">
            <v>0.1351</v>
          </cell>
          <cell r="D1329">
            <v>0.1053</v>
          </cell>
          <cell r="E1329">
            <v>0.01</v>
          </cell>
          <cell r="F1329">
            <v>1.9699999999999999E-2</v>
          </cell>
          <cell r="G1329">
            <v>0</v>
          </cell>
          <cell r="H1329" t="e">
            <v>#N/A</v>
          </cell>
          <cell r="I1329" t="e">
            <v>#N/A</v>
          </cell>
          <cell r="J1329" t="e">
            <v>#N/A</v>
          </cell>
        </row>
        <row r="1330">
          <cell r="B1330">
            <v>870134</v>
          </cell>
          <cell r="C1330">
            <v>0.45810000000000001</v>
          </cell>
          <cell r="D1330">
            <v>0.33179999999999998</v>
          </cell>
          <cell r="E1330">
            <v>5.9799999999999999E-2</v>
          </cell>
          <cell r="F1330">
            <v>5.96E-2</v>
          </cell>
          <cell r="G1330">
            <v>6.7999999999999996E-3</v>
          </cell>
          <cell r="H1330" t="e">
            <v>#N/A</v>
          </cell>
          <cell r="I1330" t="e">
            <v>#N/A</v>
          </cell>
          <cell r="J1330" t="e">
            <v>#N/A</v>
          </cell>
        </row>
        <row r="1331">
          <cell r="B1331">
            <v>870822</v>
          </cell>
          <cell r="C1331">
            <v>0.29770000000000002</v>
          </cell>
          <cell r="D1331">
            <v>0.19689999999999999</v>
          </cell>
          <cell r="E1331">
            <v>4.0099999999999997E-2</v>
          </cell>
          <cell r="F1331">
            <v>3.9100000000000003E-2</v>
          </cell>
          <cell r="G1331">
            <v>2.1600000000000001E-2</v>
          </cell>
          <cell r="H1331" t="e">
            <v>#N/A</v>
          </cell>
          <cell r="I1331" t="e">
            <v>#N/A</v>
          </cell>
          <cell r="J1331" t="e">
            <v>#N/A</v>
          </cell>
        </row>
        <row r="1332">
          <cell r="B1332">
            <v>871015</v>
          </cell>
          <cell r="C1332">
            <v>0.17369999999999999</v>
          </cell>
          <cell r="D1332">
            <v>0.12620000000000001</v>
          </cell>
          <cell r="E1332">
            <v>2.12E-2</v>
          </cell>
          <cell r="F1332">
            <v>2.64E-2</v>
          </cell>
          <cell r="G1332">
            <v>0</v>
          </cell>
          <cell r="H1332" t="e">
            <v>#N/A</v>
          </cell>
          <cell r="I1332" t="e">
            <v>#N/A</v>
          </cell>
          <cell r="J1332" t="e">
            <v>#N/A</v>
          </cell>
        </row>
        <row r="1333">
          <cell r="B1333">
            <v>870836</v>
          </cell>
          <cell r="C1333">
            <v>0.26900000000000002</v>
          </cell>
          <cell r="D1333">
            <v>0.19719999999999999</v>
          </cell>
          <cell r="E1333">
            <v>3.7499999999999999E-2</v>
          </cell>
          <cell r="F1333">
            <v>0</v>
          </cell>
          <cell r="G1333">
            <v>3.4299999999999997E-2</v>
          </cell>
          <cell r="H1333" t="e">
            <v>#N/A</v>
          </cell>
          <cell r="I1333" t="e">
            <v>#N/A</v>
          </cell>
          <cell r="J1333" t="e">
            <v>#N/A</v>
          </cell>
        </row>
        <row r="1334">
          <cell r="B1334">
            <v>870891</v>
          </cell>
          <cell r="C1334">
            <v>0.74039999999999995</v>
          </cell>
          <cell r="D1334">
            <v>0.52029999999999998</v>
          </cell>
          <cell r="E1334">
            <v>9.8799999999999999E-2</v>
          </cell>
          <cell r="F1334">
            <v>6.5500000000000003E-2</v>
          </cell>
          <cell r="G1334">
            <v>5.5899999999999998E-2</v>
          </cell>
          <cell r="H1334" t="e">
            <v>#N/A</v>
          </cell>
          <cell r="I1334" t="e">
            <v>#N/A</v>
          </cell>
          <cell r="J1334" t="e">
            <v>#N/A</v>
          </cell>
        </row>
        <row r="1335">
          <cell r="B1335">
            <v>870502</v>
          </cell>
          <cell r="C1335">
            <v>0.15970000000000001</v>
          </cell>
          <cell r="D1335">
            <v>0.1119</v>
          </cell>
          <cell r="E1335">
            <v>4.7800000000000002E-2</v>
          </cell>
          <cell r="F1335">
            <v>0</v>
          </cell>
          <cell r="G1335">
            <v>0</v>
          </cell>
          <cell r="H1335" t="e">
            <v>#N/A</v>
          </cell>
          <cell r="I1335" t="e">
            <v>#N/A</v>
          </cell>
          <cell r="J1335" t="e">
            <v>#N/A</v>
          </cell>
        </row>
        <row r="1336">
          <cell r="B1336">
            <v>870376</v>
          </cell>
          <cell r="C1336">
            <v>0.30669999999999997</v>
          </cell>
          <cell r="D1336">
            <v>0.19550000000000001</v>
          </cell>
          <cell r="E1336">
            <v>3.15E-2</v>
          </cell>
          <cell r="F1336">
            <v>7.9699999999999993E-2</v>
          </cell>
          <cell r="G1336">
            <v>0</v>
          </cell>
          <cell r="H1336" t="e">
            <v>#N/A</v>
          </cell>
          <cell r="I1336" t="e">
            <v>#N/A</v>
          </cell>
          <cell r="J1336" t="e">
            <v>#N/A</v>
          </cell>
        </row>
        <row r="1337">
          <cell r="B1337">
            <v>870972</v>
          </cell>
          <cell r="C1337">
            <v>0.2949</v>
          </cell>
          <cell r="D1337">
            <v>0.23119999999999999</v>
          </cell>
          <cell r="E1337">
            <v>3.9800000000000002E-2</v>
          </cell>
          <cell r="F1337">
            <v>2.3900000000000001E-2</v>
          </cell>
          <cell r="G1337">
            <v>0</v>
          </cell>
          <cell r="H1337" t="e">
            <v>#N/A</v>
          </cell>
          <cell r="I1337" t="e">
            <v>#N/A</v>
          </cell>
          <cell r="J1337" t="e">
            <v>#N/A</v>
          </cell>
        </row>
        <row r="1338">
          <cell r="B1338">
            <v>870617</v>
          </cell>
          <cell r="C1338">
            <v>0.76129999999999998</v>
          </cell>
          <cell r="D1338">
            <v>0.53859999999999997</v>
          </cell>
          <cell r="E1338">
            <v>0.1191</v>
          </cell>
          <cell r="F1338">
            <v>0.1036</v>
          </cell>
          <cell r="G1338">
            <v>0</v>
          </cell>
          <cell r="H1338" t="e">
            <v>#N/A</v>
          </cell>
          <cell r="I1338" t="e">
            <v>#N/A</v>
          </cell>
          <cell r="J1338" t="e">
            <v>#N/A</v>
          </cell>
        </row>
        <row r="1339">
          <cell r="B1339">
            <v>870489</v>
          </cell>
          <cell r="C1339">
            <v>2.7130000000000001</v>
          </cell>
          <cell r="D1339">
            <v>1.9818</v>
          </cell>
          <cell r="E1339">
            <v>0.35449999999999998</v>
          </cell>
          <cell r="F1339">
            <v>0.2797</v>
          </cell>
          <cell r="G1339">
            <v>9.7000000000000003E-2</v>
          </cell>
          <cell r="I1339" t="e">
            <v>#N/A</v>
          </cell>
          <cell r="J1339" t="e">
            <v>#N/A</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row r="24">
          <cell r="C24">
            <v>0</v>
          </cell>
          <cell r="D24">
            <v>18</v>
          </cell>
          <cell r="H24">
            <v>0</v>
          </cell>
          <cell r="I24">
            <v>71</v>
          </cell>
        </row>
        <row r="25">
          <cell r="C25">
            <v>0</v>
          </cell>
          <cell r="D25">
            <v>96</v>
          </cell>
          <cell r="H25">
            <v>0</v>
          </cell>
          <cell r="I25">
            <v>13</v>
          </cell>
        </row>
        <row r="26">
          <cell r="C26">
            <v>0</v>
          </cell>
          <cell r="D26">
            <v>64</v>
          </cell>
          <cell r="H26">
            <v>0</v>
          </cell>
          <cell r="I26">
            <v>194</v>
          </cell>
        </row>
        <row r="27">
          <cell r="C27">
            <v>0</v>
          </cell>
          <cell r="D27">
            <v>39</v>
          </cell>
          <cell r="H27">
            <v>0</v>
          </cell>
          <cell r="I27">
            <v>68</v>
          </cell>
        </row>
        <row r="28">
          <cell r="C28">
            <v>1</v>
          </cell>
          <cell r="D28">
            <v>122</v>
          </cell>
          <cell r="H28">
            <v>670</v>
          </cell>
          <cell r="I28">
            <v>837</v>
          </cell>
        </row>
        <row r="29">
          <cell r="C29">
            <v>0</v>
          </cell>
          <cell r="D29">
            <v>24</v>
          </cell>
          <cell r="H29">
            <v>2</v>
          </cell>
          <cell r="I29">
            <v>78</v>
          </cell>
        </row>
        <row r="30">
          <cell r="C30">
            <v>1</v>
          </cell>
          <cell r="D30">
            <v>363</v>
          </cell>
          <cell r="H30">
            <v>672</v>
          </cell>
          <cell r="I30">
            <v>1261</v>
          </cell>
        </row>
        <row r="35">
          <cell r="C35">
            <v>0</v>
          </cell>
          <cell r="D35">
            <v>1617</v>
          </cell>
        </row>
        <row r="36">
          <cell r="C36">
            <v>0</v>
          </cell>
          <cell r="D36">
            <v>978</v>
          </cell>
        </row>
        <row r="37">
          <cell r="C37">
            <v>0</v>
          </cell>
          <cell r="D37">
            <v>2524</v>
          </cell>
        </row>
        <row r="38">
          <cell r="C38">
            <v>0</v>
          </cell>
          <cell r="D38">
            <v>1987</v>
          </cell>
        </row>
        <row r="39">
          <cell r="C39">
            <v>0</v>
          </cell>
          <cell r="D39">
            <v>197</v>
          </cell>
        </row>
        <row r="40">
          <cell r="C40">
            <v>0</v>
          </cell>
          <cell r="D40">
            <v>3930</v>
          </cell>
        </row>
        <row r="41">
          <cell r="C41">
            <v>0</v>
          </cell>
          <cell r="D41">
            <v>11233</v>
          </cell>
        </row>
      </sheetData>
      <sheetData sheetId="80" refreshError="1"/>
      <sheetData sheetId="81" refreshError="1"/>
      <sheetData sheetId="82" refreshError="1"/>
      <sheetData sheetId="83" refreshError="1">
        <row r="5">
          <cell r="AC5">
            <v>0.57999999999999996</v>
          </cell>
          <cell r="AD5">
            <v>0.62</v>
          </cell>
          <cell r="AE5">
            <v>0.65</v>
          </cell>
          <cell r="AF5">
            <v>0.64</v>
          </cell>
          <cell r="AG5">
            <v>0.65</v>
          </cell>
          <cell r="AH5">
            <v>0.65</v>
          </cell>
          <cell r="AI5">
            <v>0.65</v>
          </cell>
          <cell r="AJ5">
            <v>0.66</v>
          </cell>
          <cell r="AK5">
            <v>0.66</v>
          </cell>
          <cell r="AL5">
            <v>0.67</v>
          </cell>
          <cell r="AM5">
            <v>0.68</v>
          </cell>
          <cell r="AN5">
            <v>0.7</v>
          </cell>
        </row>
        <row r="6">
          <cell r="AC6">
            <v>0.52</v>
          </cell>
          <cell r="AD6">
            <v>0.55000000000000004</v>
          </cell>
          <cell r="AE6">
            <v>0.62</v>
          </cell>
          <cell r="AF6">
            <v>0.63</v>
          </cell>
          <cell r="AG6">
            <v>0.63</v>
          </cell>
          <cell r="AH6">
            <v>0.63</v>
          </cell>
          <cell r="AI6">
            <v>0.63</v>
          </cell>
          <cell r="AJ6">
            <v>0.62</v>
          </cell>
          <cell r="AK6">
            <v>0.63</v>
          </cell>
          <cell r="AL6">
            <v>0.64</v>
          </cell>
          <cell r="AM6">
            <v>0.64</v>
          </cell>
          <cell r="AN6">
            <v>0.67</v>
          </cell>
        </row>
        <row r="7">
          <cell r="AC7">
            <v>0.36</v>
          </cell>
          <cell r="AD7">
            <v>0.36</v>
          </cell>
          <cell r="AE7">
            <v>0.36</v>
          </cell>
          <cell r="AF7">
            <v>0.36</v>
          </cell>
          <cell r="AG7">
            <v>0.36</v>
          </cell>
          <cell r="AH7">
            <v>0.36</v>
          </cell>
          <cell r="AI7">
            <v>0.36</v>
          </cell>
          <cell r="AJ7">
            <v>0.36</v>
          </cell>
          <cell r="AK7">
            <v>0.36</v>
          </cell>
          <cell r="AL7">
            <v>0.36</v>
          </cell>
          <cell r="AM7">
            <v>0.36</v>
          </cell>
          <cell r="AN7">
            <v>0.36</v>
          </cell>
        </row>
        <row r="8">
          <cell r="AC8">
            <v>1.1000000000000001</v>
          </cell>
          <cell r="AD8">
            <v>1.1000000000000001</v>
          </cell>
          <cell r="AE8">
            <v>1.1000000000000001</v>
          </cell>
          <cell r="AF8">
            <v>1.1000000000000001</v>
          </cell>
          <cell r="AG8">
            <v>1.1000000000000001</v>
          </cell>
          <cell r="AH8">
            <v>1.1000000000000001</v>
          </cell>
          <cell r="AI8">
            <v>1.1000000000000001</v>
          </cell>
          <cell r="AJ8">
            <v>1.1000000000000001</v>
          </cell>
          <cell r="AK8">
            <v>1.1000000000000001</v>
          </cell>
          <cell r="AL8">
            <v>1.1000000000000001</v>
          </cell>
          <cell r="AM8">
            <v>1.1000000000000001</v>
          </cell>
          <cell r="AN8">
            <v>1.1000000000000001</v>
          </cell>
        </row>
      </sheetData>
      <sheetData sheetId="84" refreshError="1"/>
      <sheetData sheetId="85" refreshError="1"/>
      <sheetData sheetId="86" refreshError="1"/>
      <sheetData sheetId="87" refreshError="1">
        <row r="27">
          <cell r="B27" t="str">
            <v>Tempo Médio de Espera</v>
          </cell>
          <cell r="C27">
            <v>0.24984653161448742</v>
          </cell>
          <cell r="D27">
            <v>0.26405048313942026</v>
          </cell>
          <cell r="E27">
            <v>0.30494766888677449</v>
          </cell>
          <cell r="F27">
            <v>0.24722128662849444</v>
          </cell>
          <cell r="G27">
            <v>0.25615875912408759</v>
          </cell>
          <cell r="H27">
            <v>0.24313372354795137</v>
          </cell>
          <cell r="I27">
            <v>0.19629286376274327</v>
          </cell>
          <cell r="J27">
            <v>0.13734194242668818</v>
          </cell>
          <cell r="K27">
            <v>0.14136043784206412</v>
          </cell>
          <cell r="L27">
            <v>0.12980490631639946</v>
          </cell>
          <cell r="M27">
            <v>0.13936499016577691</v>
          </cell>
          <cell r="N27">
            <v>0.20736995458051247</v>
          </cell>
          <cell r="Q27" t="str">
            <v>T90</v>
          </cell>
          <cell r="AF27" t="str">
            <v>TMA</v>
          </cell>
          <cell r="AG27" t="str">
            <v>TMA</v>
          </cell>
        </row>
        <row r="28">
          <cell r="B28" t="str">
            <v>Preferencial</v>
          </cell>
          <cell r="C28" t="str">
            <v>Jan</v>
          </cell>
          <cell r="D28" t="str">
            <v>Fev</v>
          </cell>
          <cell r="E28" t="str">
            <v>Mar</v>
          </cell>
          <cell r="F28" t="str">
            <v>Abr</v>
          </cell>
          <cell r="G28" t="str">
            <v>Mai</v>
          </cell>
          <cell r="H28" t="str">
            <v>Jun</v>
          </cell>
          <cell r="I28" t="str">
            <v>Jul</v>
          </cell>
          <cell r="J28" t="str">
            <v>Ago</v>
          </cell>
          <cell r="K28" t="str">
            <v>Set</v>
          </cell>
          <cell r="L28" t="str">
            <v>Out</v>
          </cell>
          <cell r="M28" t="str">
            <v>Nov</v>
          </cell>
          <cell r="N28" t="str">
            <v>Dez</v>
          </cell>
          <cell r="O28" t="str">
            <v>Média</v>
          </cell>
          <cell r="Q28" t="str">
            <v>Preferencial</v>
          </cell>
          <cell r="R28" t="str">
            <v>Jan</v>
          </cell>
          <cell r="S28" t="str">
            <v>Fev</v>
          </cell>
          <cell r="T28" t="str">
            <v>Mar</v>
          </cell>
          <cell r="U28" t="str">
            <v>Abr</v>
          </cell>
          <cell r="V28" t="str">
            <v>Mai</v>
          </cell>
          <cell r="W28" t="str">
            <v>Jun</v>
          </cell>
          <cell r="X28" t="str">
            <v>Jul</v>
          </cell>
          <cell r="Y28" t="str">
            <v>Ago</v>
          </cell>
          <cell r="Z28" t="str">
            <v>Set</v>
          </cell>
          <cell r="AA28" t="str">
            <v>Out</v>
          </cell>
          <cell r="AB28" t="str">
            <v>Nov</v>
          </cell>
          <cell r="AC28" t="str">
            <v>Dez</v>
          </cell>
          <cell r="AD28" t="str">
            <v>Média</v>
          </cell>
          <cell r="AF28" t="str">
            <v>Preferencial</v>
          </cell>
          <cell r="AG28" t="str">
            <v>Jan</v>
          </cell>
          <cell r="AH28" t="str">
            <v>Fev</v>
          </cell>
          <cell r="AI28" t="str">
            <v>Mar</v>
          </cell>
          <cell r="AJ28" t="str">
            <v>Abr</v>
          </cell>
          <cell r="AK28" t="str">
            <v>Mai</v>
          </cell>
          <cell r="AL28" t="str">
            <v>Jun</v>
          </cell>
          <cell r="AM28" t="str">
            <v>Jul</v>
          </cell>
          <cell r="AN28" t="str">
            <v>Ago</v>
          </cell>
          <cell r="AO28" t="str">
            <v>Set</v>
          </cell>
          <cell r="AP28" t="str">
            <v>Out</v>
          </cell>
          <cell r="AQ28" t="str">
            <v>Nov</v>
          </cell>
          <cell r="AR28" t="str">
            <v>Dez</v>
          </cell>
          <cell r="AS28" t="str">
            <v>Média</v>
          </cell>
        </row>
        <row r="29">
          <cell r="B29" t="str">
            <v>Anhembi</v>
          </cell>
          <cell r="C29">
            <v>2.627314814814815E-3</v>
          </cell>
          <cell r="D29">
            <v>2.5231481481481481E-3</v>
          </cell>
          <cell r="E29">
            <v>3.2754629629629631E-3</v>
          </cell>
          <cell r="F29">
            <v>2.8124999999999999E-3</v>
          </cell>
          <cell r="G29">
            <v>3.0439814814814821E-3</v>
          </cell>
          <cell r="H29">
            <v>2.8356481481481479E-3</v>
          </cell>
          <cell r="I29">
            <v>3.7962962962962963E-3</v>
          </cell>
          <cell r="J29">
            <v>2.0601851851851853E-3</v>
          </cell>
          <cell r="K29">
            <v>2.4652777777777776E-3</v>
          </cell>
          <cell r="L29">
            <v>1.6550925925925926E-3</v>
          </cell>
          <cell r="M29">
            <v>2.5347222222222221E-3</v>
          </cell>
          <cell r="N29">
            <v>1.6666666666666668E-3</v>
          </cell>
          <cell r="O29">
            <v>2.6080246913580251E-3</v>
          </cell>
          <cell r="Q29" t="str">
            <v>Anhembi</v>
          </cell>
          <cell r="R29">
            <v>7.1180555555555554E-3</v>
          </cell>
          <cell r="S29">
            <v>6.0185185185185177E-3</v>
          </cell>
          <cell r="T29">
            <v>7.8703703703703713E-3</v>
          </cell>
          <cell r="U29">
            <v>8.1481481481481474E-3</v>
          </cell>
          <cell r="V29">
            <v>6.9328703703703696E-3</v>
          </cell>
          <cell r="W29">
            <v>6.6898148148148142E-3</v>
          </cell>
          <cell r="X29">
            <v>1.1423611111111112E-2</v>
          </cell>
          <cell r="Y29">
            <v>7.8703703703703713E-3</v>
          </cell>
          <cell r="Z29">
            <v>1.1921296296296298E-2</v>
          </cell>
          <cell r="AA29">
            <v>4.9537037037037041E-3</v>
          </cell>
          <cell r="AB29">
            <v>6.6087962962962966E-3</v>
          </cell>
          <cell r="AC29">
            <v>5.4861111111111117E-3</v>
          </cell>
          <cell r="AD29">
            <v>1.1921296296296298E-2</v>
          </cell>
          <cell r="AF29" t="str">
            <v>Anhembi</v>
          </cell>
        </row>
        <row r="30">
          <cell r="B30" t="str">
            <v>Centro</v>
          </cell>
          <cell r="C30">
            <v>2.8356481481481479E-3</v>
          </cell>
          <cell r="D30">
            <v>4.9768518518518521E-3</v>
          </cell>
          <cell r="E30">
            <v>5.3125000000000004E-3</v>
          </cell>
          <cell r="F30">
            <v>5.9953703703703697E-3</v>
          </cell>
          <cell r="G30">
            <v>4.3750000000000004E-3</v>
          </cell>
          <cell r="H30">
            <v>3.6226851851851854E-3</v>
          </cell>
          <cell r="I30">
            <v>4.0972222222222226E-3</v>
          </cell>
          <cell r="J30">
            <v>3.7037037037037034E-3</v>
          </cell>
          <cell r="K30">
            <v>3.5069444444444445E-3</v>
          </cell>
          <cell r="L30">
            <v>2.1759259259259258E-3</v>
          </cell>
          <cell r="M30">
            <v>2.1412037037037038E-3</v>
          </cell>
          <cell r="N30">
            <v>2.5925925925925925E-3</v>
          </cell>
          <cell r="O30">
            <v>3.7779706790123453E-3</v>
          </cell>
          <cell r="Q30" t="str">
            <v>Centro</v>
          </cell>
          <cell r="R30">
            <v>9.0393518518518522E-3</v>
          </cell>
          <cell r="S30">
            <v>1.2291666666666666E-2</v>
          </cell>
          <cell r="T30">
            <v>1.252314814814815E-2</v>
          </cell>
          <cell r="U30">
            <v>1.3032407407407407E-2</v>
          </cell>
          <cell r="V30">
            <v>1.0092592592592592E-2</v>
          </cell>
          <cell r="W30">
            <v>9.5949074074074079E-3</v>
          </cell>
          <cell r="X30">
            <v>1.1655092592592594E-2</v>
          </cell>
          <cell r="Y30">
            <v>1.2407407407407409E-2</v>
          </cell>
          <cell r="Z30">
            <v>1.0381944444444444E-2</v>
          </cell>
          <cell r="AA30">
            <v>6.782407407407408E-3</v>
          </cell>
          <cell r="AB30">
            <v>8.6805555555555559E-3</v>
          </cell>
          <cell r="AC30" t="str">
            <v>0;10;46</v>
          </cell>
          <cell r="AD30">
            <v>1.3032407407407407E-2</v>
          </cell>
          <cell r="AF30" t="str">
            <v>Centro</v>
          </cell>
        </row>
        <row r="31">
          <cell r="B31" t="str">
            <v>Grande ABC</v>
          </cell>
          <cell r="C31">
            <v>2.1875000000000002E-3</v>
          </cell>
          <cell r="D31">
            <v>2.0717592592592593E-3</v>
          </cell>
          <cell r="E31">
            <v>1.9444444444444442E-3</v>
          </cell>
          <cell r="F31">
            <v>1.7592592592592592E-3</v>
          </cell>
          <cell r="G31">
            <v>1.6666666666666668E-3</v>
          </cell>
          <cell r="H31">
            <v>1.7476851851851852E-3</v>
          </cell>
          <cell r="I31">
            <v>1.8981481481481482E-3</v>
          </cell>
          <cell r="J31">
            <v>2.0023148148148148E-3</v>
          </cell>
          <cell r="K31">
            <v>1.7824074074074072E-3</v>
          </cell>
          <cell r="L31">
            <v>2.685185185185185E-3</v>
          </cell>
          <cell r="M31">
            <v>1.6666666666666668E-3</v>
          </cell>
          <cell r="N31">
            <v>1.9675925925925928E-3</v>
          </cell>
          <cell r="O31">
            <v>1.9483024691358028E-3</v>
          </cell>
          <cell r="Q31" t="str">
            <v>Grande ABC</v>
          </cell>
          <cell r="R31">
            <v>5.5555555555555558E-3</v>
          </cell>
          <cell r="S31">
            <v>1.0416666666666666E-2</v>
          </cell>
          <cell r="T31">
            <v>6.3888888888888884E-3</v>
          </cell>
          <cell r="U31">
            <v>8.8541666666666664E-3</v>
          </cell>
          <cell r="V31">
            <v>4.4328703703703709E-3</v>
          </cell>
          <cell r="W31">
            <v>5.2314814814814819E-3</v>
          </cell>
          <cell r="X31">
            <v>5.208333333333333E-3</v>
          </cell>
          <cell r="Y31">
            <v>5.1736111111111115E-3</v>
          </cell>
          <cell r="Z31">
            <v>5.2314814814814819E-3</v>
          </cell>
          <cell r="AA31">
            <v>4.9074074074074072E-3</v>
          </cell>
          <cell r="AB31">
            <v>4.7916666666666672E-3</v>
          </cell>
          <cell r="AC31">
            <v>5.0925925925925921E-3</v>
          </cell>
          <cell r="AD31">
            <v>1.0416666666666666E-2</v>
          </cell>
          <cell r="AF31" t="str">
            <v>Grande ABC</v>
          </cell>
        </row>
        <row r="32">
          <cell r="B32" t="str">
            <v>Leste</v>
          </cell>
          <cell r="C32">
            <v>4.4212962962962956E-3</v>
          </cell>
          <cell r="D32">
            <v>4.2476851851851851E-3</v>
          </cell>
          <cell r="E32">
            <v>4.8148148148148152E-3</v>
          </cell>
          <cell r="F32">
            <v>3.8310185185185183E-3</v>
          </cell>
          <cell r="G32">
            <v>3.5532407407407405E-3</v>
          </cell>
          <cell r="H32">
            <v>3.2638888888888891E-3</v>
          </cell>
          <cell r="I32">
            <v>2.5694444444444445E-3</v>
          </cell>
          <cell r="J32">
            <v>1.9560185185185184E-3</v>
          </cell>
          <cell r="K32">
            <v>2.8124999999999999E-3</v>
          </cell>
          <cell r="L32">
            <v>2.4421296296296296E-3</v>
          </cell>
          <cell r="M32">
            <v>2.1296296296296298E-3</v>
          </cell>
          <cell r="N32">
            <v>2.6967592592592594E-3</v>
          </cell>
          <cell r="O32">
            <v>3.2282021604938273E-3</v>
          </cell>
          <cell r="Q32" t="str">
            <v>Leste</v>
          </cell>
          <cell r="R32">
            <v>1.1689814814814814E-2</v>
          </cell>
          <cell r="S32">
            <v>1.1944444444444445E-2</v>
          </cell>
          <cell r="T32">
            <v>1.2708333333333334E-2</v>
          </cell>
          <cell r="U32">
            <v>1.0347222222222223E-2</v>
          </cell>
          <cell r="V32">
            <v>1.0393518518518519E-2</v>
          </cell>
          <cell r="W32">
            <v>7.7777777777777767E-3</v>
          </cell>
          <cell r="X32">
            <v>7.7546296296296287E-3</v>
          </cell>
          <cell r="Y32">
            <v>6.6550925925925935E-3</v>
          </cell>
          <cell r="Z32">
            <v>1.0358796296296295E-2</v>
          </cell>
          <cell r="AA32">
            <v>7.905092592592592E-3</v>
          </cell>
          <cell r="AB32">
            <v>6.168981481481481E-3</v>
          </cell>
          <cell r="AC32">
            <v>9.571759259259259E-3</v>
          </cell>
          <cell r="AD32">
            <v>1.2708333333333334E-2</v>
          </cell>
          <cell r="AF32" t="str">
            <v>Leste</v>
          </cell>
        </row>
        <row r="33">
          <cell r="B33" t="str">
            <v>Oeste</v>
          </cell>
          <cell r="C33">
            <v>2.3495370370370371E-3</v>
          </cell>
          <cell r="D33">
            <v>3.0902777777777782E-3</v>
          </cell>
          <cell r="E33">
            <v>2.7314814814814819E-3</v>
          </cell>
          <cell r="F33">
            <v>2.488425925925926E-3</v>
          </cell>
          <cell r="G33">
            <v>2.4189814814814816E-3</v>
          </cell>
          <cell r="H33">
            <v>2.3842592592592591E-3</v>
          </cell>
          <cell r="I33">
            <v>2.4537037037037036E-3</v>
          </cell>
          <cell r="J33">
            <v>2.0370370370370373E-3</v>
          </cell>
          <cell r="K33">
            <v>1.9212962962962962E-3</v>
          </cell>
          <cell r="L33">
            <v>1.9444444444444442E-3</v>
          </cell>
          <cell r="M33">
            <v>1.8171296296296297E-3</v>
          </cell>
          <cell r="N33">
            <v>1.6782407407407406E-3</v>
          </cell>
          <cell r="O33">
            <v>2.2762345679012345E-3</v>
          </cell>
          <cell r="Q33" t="str">
            <v>Oeste</v>
          </cell>
          <cell r="R33">
            <v>5.3240740740740748E-3</v>
          </cell>
          <cell r="S33">
            <v>7.2337962962962963E-3</v>
          </cell>
          <cell r="T33">
            <v>5.7060185185185191E-3</v>
          </cell>
          <cell r="U33">
            <v>6.1342592592592594E-3</v>
          </cell>
          <cell r="V33">
            <v>5.8796296296296296E-3</v>
          </cell>
          <cell r="W33">
            <v>6.5624999999999998E-3</v>
          </cell>
          <cell r="X33">
            <v>6.5856481481481469E-3</v>
          </cell>
          <cell r="Y33">
            <v>6.5972222222222222E-3</v>
          </cell>
          <cell r="Z33">
            <v>5.5092592592592589E-3</v>
          </cell>
          <cell r="AA33">
            <v>4.9537037037037041E-3</v>
          </cell>
          <cell r="AB33">
            <v>4.9189814814814816E-3</v>
          </cell>
          <cell r="AC33">
            <v>4.1666666666666666E-3</v>
          </cell>
          <cell r="AD33">
            <v>7.2337962962962963E-3</v>
          </cell>
          <cell r="AF33" t="str">
            <v>Oeste</v>
          </cell>
        </row>
        <row r="34">
          <cell r="B34" t="str">
            <v>SP Sul</v>
          </cell>
          <cell r="C34">
            <v>2.685185185185185E-3</v>
          </cell>
          <cell r="D34">
            <v>2.9513888888888888E-3</v>
          </cell>
          <cell r="E34">
            <v>2.685185185185185E-3</v>
          </cell>
          <cell r="F34">
            <v>1.9212962962962962E-3</v>
          </cell>
          <cell r="G34">
            <v>1.6435185185185183E-3</v>
          </cell>
          <cell r="H34">
            <v>1.6087962962962963E-3</v>
          </cell>
          <cell r="I34">
            <v>2.4421296296296296E-3</v>
          </cell>
          <cell r="J34">
            <v>1.8518518518518517E-3</v>
          </cell>
          <cell r="K34">
            <v>2.6620370370370374E-3</v>
          </cell>
          <cell r="L34">
            <v>2.3842592592592591E-3</v>
          </cell>
          <cell r="M34">
            <v>3.0324074074074073E-3</v>
          </cell>
          <cell r="N34">
            <v>2.5925925925925925E-3</v>
          </cell>
          <cell r="O34">
            <v>2.3717206790123454E-3</v>
          </cell>
          <cell r="Q34" t="str">
            <v>SP Sul</v>
          </cell>
          <cell r="R34">
            <v>6.053240740740741E-3</v>
          </cell>
          <cell r="S34">
            <v>7.8356481481481489E-3</v>
          </cell>
          <cell r="T34">
            <v>6.7939814814814816E-3</v>
          </cell>
          <cell r="U34">
            <v>5.2777777777777771E-3</v>
          </cell>
          <cell r="V34">
            <v>4.5138888888888893E-3</v>
          </cell>
          <cell r="W34">
            <v>4.5138888888888893E-3</v>
          </cell>
          <cell r="X34">
            <v>6.2037037037037043E-3</v>
          </cell>
          <cell r="Y34">
            <v>4.7800925925925919E-3</v>
          </cell>
          <cell r="Z34">
            <v>7.083333333333333E-3</v>
          </cell>
          <cell r="AA34">
            <v>6.5393518518518517E-3</v>
          </cell>
          <cell r="AB34">
            <v>8.1018518518518514E-3</v>
          </cell>
          <cell r="AC34">
            <v>6.4120370370370364E-3</v>
          </cell>
          <cell r="AD34">
            <v>8.1018518518518514E-3</v>
          </cell>
          <cell r="AF34" t="str">
            <v>SP Sul</v>
          </cell>
        </row>
        <row r="35">
          <cell r="B35" t="str">
            <v>Eletropaulo</v>
          </cell>
          <cell r="C35">
            <v>2.7314814814814819E-3</v>
          </cell>
          <cell r="D35">
            <v>3.1250000000000002E-3</v>
          </cell>
          <cell r="E35">
            <v>3.2060185185185191E-3</v>
          </cell>
          <cell r="F35">
            <v>2.9050925925925928E-3</v>
          </cell>
          <cell r="G35">
            <v>2.615740740740741E-3</v>
          </cell>
          <cell r="H35">
            <v>2.4537037037037036E-3</v>
          </cell>
          <cell r="I35">
            <v>2.7199074074074074E-3</v>
          </cell>
          <cell r="J35">
            <v>2.2222222222222222E-3</v>
          </cell>
          <cell r="K35">
            <v>2.3842592592592591E-3</v>
          </cell>
          <cell r="L35">
            <v>2.2569444444444447E-3</v>
          </cell>
          <cell r="M35">
            <v>2.1180555555555553E-3</v>
          </cell>
          <cell r="N35">
            <v>2.1296296296296298E-3</v>
          </cell>
          <cell r="O35">
            <v>2.5723379629629629E-3</v>
          </cell>
          <cell r="Q35" t="str">
            <v>Eletropaulo</v>
          </cell>
          <cell r="R35">
            <v>1.1689814814814814E-2</v>
          </cell>
          <cell r="S35">
            <v>1.2291666666666666E-2</v>
          </cell>
          <cell r="T35">
            <v>1.2708333333333334E-2</v>
          </cell>
          <cell r="U35">
            <v>1.3032407407407407E-2</v>
          </cell>
          <cell r="V35">
            <v>1.0393518518518519E-2</v>
          </cell>
          <cell r="W35">
            <v>9.5949074074074079E-3</v>
          </cell>
          <cell r="X35">
            <v>1.1655092592592594E-2</v>
          </cell>
          <cell r="Y35">
            <v>1.2407407407407409E-2</v>
          </cell>
          <cell r="Z35">
            <v>1.1921296296296298E-2</v>
          </cell>
          <cell r="AA35">
            <v>7.905092592592592E-3</v>
          </cell>
          <cell r="AB35">
            <v>8.6805555555555559E-3</v>
          </cell>
          <cell r="AC35">
            <v>9.571759259259259E-3</v>
          </cell>
          <cell r="AD35">
            <v>1.3032407407407407E-2</v>
          </cell>
          <cell r="AF35" t="str">
            <v>Eletropaulo</v>
          </cell>
        </row>
        <row r="36">
          <cell r="B36">
            <v>9.1999999999999998E-2</v>
          </cell>
          <cell r="C36">
            <v>8.5999999999999993E-2</v>
          </cell>
          <cell r="D36">
            <v>8.1000000000000003E-2</v>
          </cell>
          <cell r="E36">
            <v>7.3999999999999996E-2</v>
          </cell>
          <cell r="F36">
            <v>7.1999999999999995E-2</v>
          </cell>
          <cell r="G36">
            <v>6.7000000000000004E-2</v>
          </cell>
          <cell r="H36">
            <v>7.0999999999999994E-2</v>
          </cell>
          <cell r="I36">
            <v>6.945252440405858E-2</v>
          </cell>
          <cell r="J36">
            <v>6.7574022676776591E-2</v>
          </cell>
          <cell r="K36">
            <v>6.5681513307305317E-2</v>
          </cell>
          <cell r="L36">
            <v>7.1007369778340212E-2</v>
          </cell>
          <cell r="M36">
            <v>6.7475975125311005E-2</v>
          </cell>
          <cell r="N36">
            <v>6.7574022676776591E-2</v>
          </cell>
        </row>
        <row r="37">
          <cell r="B37" t="str">
            <v>Tempo Médio de Espera</v>
          </cell>
          <cell r="C37">
            <v>0</v>
          </cell>
          <cell r="D37">
            <v>0</v>
          </cell>
          <cell r="E37">
            <v>0</v>
          </cell>
          <cell r="F37">
            <v>0</v>
          </cell>
          <cell r="G37">
            <v>0</v>
          </cell>
          <cell r="H37">
            <v>0</v>
          </cell>
          <cell r="I37">
            <v>0</v>
          </cell>
          <cell r="J37">
            <v>0</v>
          </cell>
          <cell r="K37">
            <v>0</v>
          </cell>
          <cell r="L37">
            <v>0</v>
          </cell>
          <cell r="M37">
            <v>0</v>
          </cell>
          <cell r="N37">
            <v>0</v>
          </cell>
          <cell r="Q37" t="str">
            <v>T90</v>
          </cell>
          <cell r="AF37" t="str">
            <v>TMA</v>
          </cell>
        </row>
        <row r="38">
          <cell r="B38" t="str">
            <v>Atendimento Geral</v>
          </cell>
          <cell r="C38" t="str">
            <v>Jan</v>
          </cell>
          <cell r="D38" t="str">
            <v>Fev</v>
          </cell>
          <cell r="E38" t="str">
            <v>Mar</v>
          </cell>
          <cell r="F38" t="str">
            <v>Abr</v>
          </cell>
          <cell r="G38" t="str">
            <v>Mai</v>
          </cell>
          <cell r="H38" t="str">
            <v>Jun</v>
          </cell>
          <cell r="I38" t="str">
            <v>Jul</v>
          </cell>
          <cell r="J38" t="str">
            <v>Ago</v>
          </cell>
          <cell r="K38" t="str">
            <v>Set</v>
          </cell>
          <cell r="L38" t="str">
            <v>Out</v>
          </cell>
          <cell r="M38" t="str">
            <v>Nov</v>
          </cell>
          <cell r="N38" t="str">
            <v>Dez</v>
          </cell>
          <cell r="O38" t="str">
            <v>Média</v>
          </cell>
          <cell r="Q38" t="str">
            <v>Atendimento Geral</v>
          </cell>
          <cell r="R38" t="str">
            <v>Jan</v>
          </cell>
          <cell r="S38" t="str">
            <v>Fev</v>
          </cell>
          <cell r="T38" t="str">
            <v>Mar</v>
          </cell>
          <cell r="U38" t="str">
            <v>Abr</v>
          </cell>
          <cell r="V38" t="str">
            <v>Mai</v>
          </cell>
          <cell r="W38" t="str">
            <v>Jun</v>
          </cell>
          <cell r="X38" t="str">
            <v>Jul</v>
          </cell>
          <cell r="Y38" t="str">
            <v>Ago</v>
          </cell>
          <cell r="Z38" t="str">
            <v>Set</v>
          </cell>
          <cell r="AA38" t="str">
            <v>Out</v>
          </cell>
          <cell r="AB38" t="str">
            <v>Nov</v>
          </cell>
          <cell r="AC38" t="str">
            <v>Dez</v>
          </cell>
          <cell r="AD38" t="str">
            <v>Média</v>
          </cell>
          <cell r="AF38" t="str">
            <v>Atendimento Geral</v>
          </cell>
          <cell r="AG38" t="str">
            <v>Jan</v>
          </cell>
          <cell r="AH38" t="str">
            <v>Fev</v>
          </cell>
          <cell r="AI38" t="str">
            <v>Mar</v>
          </cell>
          <cell r="AJ38" t="str">
            <v>Abr</v>
          </cell>
          <cell r="AK38" t="str">
            <v>Mai</v>
          </cell>
          <cell r="AL38" t="str">
            <v>Jun</v>
          </cell>
          <cell r="AM38" t="str">
            <v>Jul</v>
          </cell>
          <cell r="AN38" t="str">
            <v>Ago</v>
          </cell>
          <cell r="AO38" t="str">
            <v>Set</v>
          </cell>
          <cell r="AP38" t="str">
            <v>Out</v>
          </cell>
          <cell r="AQ38" t="str">
            <v>Nov</v>
          </cell>
          <cell r="AR38" t="str">
            <v>Dez</v>
          </cell>
          <cell r="AS38" t="str">
            <v>Média</v>
          </cell>
        </row>
        <row r="39">
          <cell r="B39" t="str">
            <v>Anhembi</v>
          </cell>
          <cell r="C39">
            <v>3.9699074074074072E-3</v>
          </cell>
          <cell r="D39">
            <v>3.8541666666666668E-3</v>
          </cell>
          <cell r="E39">
            <v>4.8032407407407407E-3</v>
          </cell>
          <cell r="F39">
            <v>4.0972222222222226E-3</v>
          </cell>
          <cell r="G39">
            <v>4.7569444444444447E-3</v>
          </cell>
          <cell r="H39">
            <v>4.3518518518518515E-3</v>
          </cell>
          <cell r="I39">
            <v>4.340277777777778E-3</v>
          </cell>
          <cell r="J39">
            <v>3.1481481481481482E-3</v>
          </cell>
          <cell r="K39">
            <v>4.5254629629629629E-3</v>
          </cell>
          <cell r="L39">
            <v>3.1134259259259257E-3</v>
          </cell>
          <cell r="M39">
            <v>4.2476851851851851E-3</v>
          </cell>
          <cell r="N39">
            <v>3.414351851851852E-3</v>
          </cell>
          <cell r="O39">
            <v>4.0518904320987655E-3</v>
          </cell>
          <cell r="Q39" t="str">
            <v>Anhembi</v>
          </cell>
          <cell r="R39">
            <v>1.1180555555555556E-2</v>
          </cell>
          <cell r="S39">
            <v>8.3333333333333332E-3</v>
          </cell>
          <cell r="T39">
            <v>1.1145833333333334E-2</v>
          </cell>
          <cell r="U39">
            <v>1.1331018518518518E-2</v>
          </cell>
          <cell r="V39">
            <v>1.0185185185185184E-2</v>
          </cell>
          <cell r="W39">
            <v>1.0277777777777778E-2</v>
          </cell>
          <cell r="X39">
            <v>1.1296296296296296E-2</v>
          </cell>
          <cell r="Y39">
            <v>1.0092592592592592E-2</v>
          </cell>
          <cell r="Z39">
            <v>1.1990740740740739E-2</v>
          </cell>
          <cell r="AA39">
            <v>7.905092592592592E-3</v>
          </cell>
          <cell r="AB39">
            <v>1.1064814814814814E-2</v>
          </cell>
          <cell r="AC39">
            <v>1.1307870370370371E-2</v>
          </cell>
          <cell r="AD39">
            <v>1.1990740740740739E-2</v>
          </cell>
          <cell r="AF39" t="str">
            <v>Anhembi</v>
          </cell>
          <cell r="AG39">
            <v>6.7129629629629622E-3</v>
          </cell>
          <cell r="AH39">
            <v>8.4606481481481494E-3</v>
          </cell>
          <cell r="AI39">
            <v>6.5972222222222222E-3</v>
          </cell>
          <cell r="AJ39">
            <v>7.0486111111111105E-3</v>
          </cell>
          <cell r="AK39">
            <v>7.0254629629629634E-3</v>
          </cell>
          <cell r="AL39">
            <v>7.1180555555555554E-3</v>
          </cell>
          <cell r="AM39">
            <v>6.5972222222222222E-3</v>
          </cell>
          <cell r="AN39">
            <v>6.9907407407407409E-3</v>
          </cell>
          <cell r="AO39">
            <v>7.2453703703703708E-3</v>
          </cell>
          <cell r="AP39">
            <v>7.4652777777777781E-3</v>
          </cell>
          <cell r="AQ39">
            <v>7.858796296296296E-3</v>
          </cell>
          <cell r="AR39">
            <v>8.0671296296296307E-3</v>
          </cell>
          <cell r="AS39">
            <v>7.2656250000000004E-3</v>
          </cell>
        </row>
        <row r="40">
          <cell r="B40" t="str">
            <v>Centro</v>
          </cell>
          <cell r="C40">
            <v>3.3101851851851851E-3</v>
          </cell>
          <cell r="D40">
            <v>5.3356481481481484E-3</v>
          </cell>
          <cell r="E40">
            <v>4.7453703703703703E-3</v>
          </cell>
          <cell r="F40">
            <v>4.8611111111111112E-3</v>
          </cell>
          <cell r="G40">
            <v>6.5046296296296302E-3</v>
          </cell>
          <cell r="H40">
            <v>3.6921296296296298E-3</v>
          </cell>
          <cell r="I40">
            <v>3.8773148148148143E-3</v>
          </cell>
          <cell r="J40">
            <v>3.37962962962963E-3</v>
          </cell>
          <cell r="K40">
            <v>3.1597222222222222E-3</v>
          </cell>
          <cell r="L40">
            <v>2.685185185185185E-3</v>
          </cell>
          <cell r="M40">
            <v>2.7430555555555559E-3</v>
          </cell>
          <cell r="N40">
            <v>2.6041666666666665E-3</v>
          </cell>
          <cell r="O40">
            <v>3.9081790123456786E-3</v>
          </cell>
          <cell r="Q40" t="str">
            <v>Centro</v>
          </cell>
          <cell r="R40">
            <v>8.7500000000000008E-3</v>
          </cell>
          <cell r="S40">
            <v>1.5243055555555557E-2</v>
          </cell>
          <cell r="T40">
            <v>1.7372685185185185E-2</v>
          </cell>
          <cell r="U40">
            <v>1.7025462962962961E-2</v>
          </cell>
          <cell r="V40">
            <v>1.1898148148148149E-2</v>
          </cell>
          <cell r="W40">
            <v>1.0023148148148147E-2</v>
          </cell>
          <cell r="X40">
            <v>1.3715277777777778E-2</v>
          </cell>
          <cell r="Y40">
            <v>1.2604166666666666E-2</v>
          </cell>
          <cell r="Z40">
            <v>1.1307870370370371E-2</v>
          </cell>
          <cell r="AA40">
            <v>8.3333333333333332E-3</v>
          </cell>
          <cell r="AB40">
            <v>1.1527777777777777E-2</v>
          </cell>
          <cell r="AC40">
            <v>9.9074074074074082E-3</v>
          </cell>
          <cell r="AD40">
            <v>1.7372685185185185E-2</v>
          </cell>
          <cell r="AF40" t="str">
            <v>Centro</v>
          </cell>
          <cell r="AG40">
            <v>5.7175925925925927E-3</v>
          </cell>
          <cell r="AH40">
            <v>6.122685185185185E-3</v>
          </cell>
          <cell r="AI40">
            <v>6.1574074074074074E-3</v>
          </cell>
          <cell r="AJ40">
            <v>6.145833333333333E-3</v>
          </cell>
          <cell r="AK40">
            <v>7.3379629629629628E-3</v>
          </cell>
          <cell r="AL40">
            <v>6.7013888888888887E-3</v>
          </cell>
          <cell r="AM40">
            <v>5.2430555555555555E-3</v>
          </cell>
          <cell r="AN40">
            <v>5.5208333333333333E-3</v>
          </cell>
          <cell r="AO40">
            <v>5.2199074074074066E-3</v>
          </cell>
          <cell r="AP40">
            <v>5.9375000000000001E-3</v>
          </cell>
          <cell r="AQ40">
            <v>7.3032407407407412E-3</v>
          </cell>
          <cell r="AR40">
            <v>5.5671296296296302E-3</v>
          </cell>
          <cell r="AS40">
            <v>6.0812114197530869E-3</v>
          </cell>
        </row>
        <row r="41">
          <cell r="B41" t="str">
            <v>Grande ABC</v>
          </cell>
          <cell r="C41">
            <v>5.5324074074074069E-3</v>
          </cell>
          <cell r="D41">
            <v>6.5624999999999998E-3</v>
          </cell>
          <cell r="E41">
            <v>5.5324074074074069E-3</v>
          </cell>
          <cell r="F41">
            <v>5.208333333333333E-3</v>
          </cell>
          <cell r="G41">
            <v>4.6874999999999998E-3</v>
          </cell>
          <cell r="H41">
            <v>5.1273148148148146E-3</v>
          </cell>
          <cell r="I41">
            <v>5.8564814814814825E-3</v>
          </cell>
          <cell r="J41">
            <v>6.4467592592592597E-3</v>
          </cell>
          <cell r="K41">
            <v>5.2662037037037035E-3</v>
          </cell>
          <cell r="L41">
            <v>5.8796296296296296E-3</v>
          </cell>
          <cell r="M41">
            <v>6.5046296296296302E-3</v>
          </cell>
          <cell r="N41">
            <v>7.3495370370370372E-3</v>
          </cell>
          <cell r="O41">
            <v>5.8294753086419763E-3</v>
          </cell>
          <cell r="Q41" t="str">
            <v>Grande ABC</v>
          </cell>
          <cell r="R41">
            <v>1.3483796296296298E-2</v>
          </cell>
          <cell r="S41">
            <v>1.5613425925925926E-2</v>
          </cell>
          <cell r="T41">
            <v>1.4641203703703703E-2</v>
          </cell>
          <cell r="U41">
            <v>1.5625E-2</v>
          </cell>
          <cell r="V41">
            <v>1.2546296296296297E-2</v>
          </cell>
          <cell r="W41">
            <v>1.5960648148148151E-2</v>
          </cell>
          <cell r="X41">
            <v>1.4444444444444446E-2</v>
          </cell>
          <cell r="Y41">
            <v>1.6481481481481482E-2</v>
          </cell>
          <cell r="Z41">
            <v>1.3344907407407408E-2</v>
          </cell>
          <cell r="AA41">
            <v>1.7650462962962962E-2</v>
          </cell>
          <cell r="AB41">
            <v>2.0937500000000001E-2</v>
          </cell>
          <cell r="AC41">
            <v>2.1423611111111112E-2</v>
          </cell>
          <cell r="AD41">
            <v>2.1423611111111112E-2</v>
          </cell>
          <cell r="AF41" t="str">
            <v>Grande ABC</v>
          </cell>
          <cell r="AG41">
            <v>5.1967592592592595E-3</v>
          </cell>
          <cell r="AH41">
            <v>6.7013888888888887E-3</v>
          </cell>
          <cell r="AI41">
            <v>6.9791666666666674E-3</v>
          </cell>
          <cell r="AJ41">
            <v>7.0717592592592594E-3</v>
          </cell>
          <cell r="AK41">
            <v>6.7939814814814816E-3</v>
          </cell>
          <cell r="AL41">
            <v>6.6435185185185182E-3</v>
          </cell>
          <cell r="AM41">
            <v>6.828703703703704E-3</v>
          </cell>
          <cell r="AN41">
            <v>7.2337962962962963E-3</v>
          </cell>
          <cell r="AO41">
            <v>7.1412037037037043E-3</v>
          </cell>
          <cell r="AP41">
            <v>6.7939814814814816E-3</v>
          </cell>
          <cell r="AQ41">
            <v>6.4004629629629628E-3</v>
          </cell>
          <cell r="AR41">
            <v>6.6087962962962966E-3</v>
          </cell>
          <cell r="AS41">
            <v>6.6994598765432109E-3</v>
          </cell>
        </row>
        <row r="42">
          <cell r="B42" t="str">
            <v>Leste</v>
          </cell>
          <cell r="C42">
            <v>7.4189814814814813E-3</v>
          </cell>
          <cell r="D42">
            <v>6.4583333333333333E-3</v>
          </cell>
          <cell r="E42">
            <v>7.905092592592592E-3</v>
          </cell>
          <cell r="F42">
            <v>5.9837962962962961E-3</v>
          </cell>
          <cell r="G42">
            <v>7.4537037037037028E-3</v>
          </cell>
          <cell r="H42">
            <v>5.5092592592592589E-3</v>
          </cell>
          <cell r="I42">
            <v>4.1203703703703706E-3</v>
          </cell>
          <cell r="J42">
            <v>2.5578703703703705E-3</v>
          </cell>
          <cell r="K42">
            <v>3.425925925925926E-3</v>
          </cell>
          <cell r="L42">
            <v>3.3449074074074071E-3</v>
          </cell>
          <cell r="M42">
            <v>3.0555555555555557E-3</v>
          </cell>
          <cell r="N42">
            <v>4.0509259259259257E-3</v>
          </cell>
          <cell r="O42">
            <v>5.1070601851851841E-3</v>
          </cell>
          <cell r="Q42" t="str">
            <v>Leste</v>
          </cell>
          <cell r="R42">
            <v>1.8587962962962962E-2</v>
          </cell>
          <cell r="S42">
            <v>1.6793981481481483E-2</v>
          </cell>
          <cell r="T42">
            <v>1.5046296296296295E-2</v>
          </cell>
          <cell r="U42">
            <v>1.5046296296296295E-2</v>
          </cell>
          <cell r="V42">
            <v>2.0081018518518519E-2</v>
          </cell>
          <cell r="W42">
            <v>1.3761574074074074E-2</v>
          </cell>
          <cell r="X42">
            <v>1.0462962962962964E-2</v>
          </cell>
          <cell r="Y42">
            <v>7.7662037037037031E-3</v>
          </cell>
          <cell r="Z42">
            <v>1.1932870370370371E-2</v>
          </cell>
          <cell r="AA42">
            <v>9.2708333333333341E-3</v>
          </cell>
          <cell r="AB42">
            <v>1.0717592592592593E-2</v>
          </cell>
          <cell r="AC42">
            <v>1.2638888888888889E-2</v>
          </cell>
          <cell r="AD42">
            <v>2.0613425925925927E-2</v>
          </cell>
          <cell r="AF42" t="str">
            <v>Leste</v>
          </cell>
          <cell r="AG42">
            <v>7.858796296296296E-3</v>
          </cell>
          <cell r="AH42">
            <v>8.1597222222222227E-3</v>
          </cell>
          <cell r="AI42">
            <v>8.0671296296296307E-3</v>
          </cell>
          <cell r="AJ42">
            <v>8.0439814814814818E-3</v>
          </cell>
          <cell r="AK42">
            <v>8.4143518518518517E-3</v>
          </cell>
          <cell r="AL42">
            <v>8.6921296296296312E-3</v>
          </cell>
          <cell r="AM42">
            <v>7.7083333333333335E-3</v>
          </cell>
          <cell r="AN42">
            <v>7.8935185185185185E-3</v>
          </cell>
          <cell r="AO42">
            <v>7.2685185185185188E-3</v>
          </cell>
          <cell r="AP42">
            <v>7.789351851851852E-3</v>
          </cell>
          <cell r="AQ42">
            <v>7.719907407407408E-3</v>
          </cell>
          <cell r="AR42">
            <v>8.3333333333333332E-3</v>
          </cell>
          <cell r="AS42">
            <v>7.995756172839508E-3</v>
          </cell>
        </row>
        <row r="43">
          <cell r="B43" t="str">
            <v>Oeste</v>
          </cell>
          <cell r="C43">
            <v>4.2824074074074075E-3</v>
          </cell>
          <cell r="D43">
            <v>6.3657407407407404E-3</v>
          </cell>
          <cell r="E43">
            <v>4.9305555555555552E-3</v>
          </cell>
          <cell r="F43">
            <v>5.0000000000000001E-3</v>
          </cell>
          <cell r="G43">
            <v>4.3518518518518515E-3</v>
          </cell>
          <cell r="H43">
            <v>4.1435185185185186E-3</v>
          </cell>
          <cell r="I43">
            <v>4.5486111111111109E-3</v>
          </cell>
          <cell r="J43">
            <v>3.3217592592592591E-3</v>
          </cell>
          <cell r="K43">
            <v>3.0902777777777782E-3</v>
          </cell>
          <cell r="L43">
            <v>2.5694444444444445E-3</v>
          </cell>
          <cell r="M43">
            <v>2.4768518518518516E-3</v>
          </cell>
          <cell r="N43">
            <v>2.1180555555555553E-3</v>
          </cell>
          <cell r="O43">
            <v>3.9332561728395062E-3</v>
          </cell>
          <cell r="Q43" t="str">
            <v>Oeste</v>
          </cell>
          <cell r="R43">
            <v>1.1516203703703702E-2</v>
          </cell>
          <cell r="S43">
            <v>1.5902777777777776E-2</v>
          </cell>
          <cell r="T43">
            <v>1.9421296296296294E-2</v>
          </cell>
          <cell r="U43">
            <v>1.7939814814814815E-2</v>
          </cell>
          <cell r="V43">
            <v>1.3993055555555555E-2</v>
          </cell>
          <cell r="W43">
            <v>1.1145833333333334E-2</v>
          </cell>
          <cell r="X43">
            <v>1.082175925925926E-2</v>
          </cell>
          <cell r="Y43">
            <v>9.9768518518518531E-3</v>
          </cell>
          <cell r="Z43">
            <v>8.3564814814814804E-3</v>
          </cell>
          <cell r="AA43">
            <v>7.3263888888888892E-3</v>
          </cell>
          <cell r="AB43">
            <v>7.3842592592592597E-3</v>
          </cell>
          <cell r="AC43">
            <v>7.2453703703703708E-3</v>
          </cell>
          <cell r="AD43">
            <v>1.9421296296296294E-2</v>
          </cell>
          <cell r="AF43" t="str">
            <v>Oeste</v>
          </cell>
          <cell r="AG43">
            <v>6.238425925925925E-3</v>
          </cell>
          <cell r="AH43">
            <v>6.782407407407408E-3</v>
          </cell>
          <cell r="AI43">
            <v>6.4814814814814813E-3</v>
          </cell>
          <cell r="AJ43">
            <v>6.8981481481481489E-3</v>
          </cell>
          <cell r="AK43">
            <v>4.3518518518518515E-3</v>
          </cell>
          <cell r="AL43">
            <v>6.3541666666666668E-3</v>
          </cell>
          <cell r="AM43">
            <v>6.5162037037037037E-3</v>
          </cell>
          <cell r="AN43">
            <v>6.2847222222222228E-3</v>
          </cell>
          <cell r="AO43">
            <v>6.7592592592592591E-3</v>
          </cell>
          <cell r="AP43">
            <v>6.6550925925925935E-3</v>
          </cell>
          <cell r="AQ43">
            <v>6.6203703703703702E-3</v>
          </cell>
          <cell r="AR43">
            <v>6.1805555555555563E-3</v>
          </cell>
          <cell r="AS43">
            <v>6.5268132716049384E-3</v>
          </cell>
        </row>
        <row r="44">
          <cell r="B44" t="str">
            <v>SP Sul</v>
          </cell>
          <cell r="C44">
            <v>8.7847222222222233E-3</v>
          </cell>
          <cell r="D44">
            <v>9.2939814814814812E-3</v>
          </cell>
          <cell r="E44">
            <v>8.8541666666666664E-3</v>
          </cell>
          <cell r="F44">
            <v>4.5717592592592589E-3</v>
          </cell>
          <cell r="G44">
            <v>3.6111111111111114E-3</v>
          </cell>
          <cell r="H44">
            <v>4.2245370370370371E-3</v>
          </cell>
          <cell r="I44">
            <v>5.4398148148148149E-3</v>
          </cell>
          <cell r="J44">
            <v>3.9351851851851857E-3</v>
          </cell>
          <cell r="K44">
            <v>6.1574074074074074E-3</v>
          </cell>
          <cell r="L44">
            <v>4.8263888888888887E-3</v>
          </cell>
          <cell r="M44">
            <v>5.8912037037037032E-3</v>
          </cell>
          <cell r="N44">
            <v>4.8379629629629632E-3</v>
          </cell>
          <cell r="O44">
            <v>5.8690200617283949E-3</v>
          </cell>
          <cell r="Q44" t="str">
            <v>SP Sul</v>
          </cell>
          <cell r="R44">
            <v>2.1331018518518517E-2</v>
          </cell>
          <cell r="S44">
            <v>2.2268518518518521E-2</v>
          </cell>
          <cell r="T44">
            <v>2.1388888888888888E-2</v>
          </cell>
          <cell r="U44">
            <v>1.5046296296296295E-2</v>
          </cell>
          <cell r="V44">
            <v>1.2280092592592592E-2</v>
          </cell>
          <cell r="W44">
            <v>1.0335648148148148E-2</v>
          </cell>
          <cell r="X44">
            <v>1.4328703703703703E-2</v>
          </cell>
          <cell r="Y44">
            <v>1.1064814814814814E-2</v>
          </cell>
          <cell r="Z44">
            <v>1.818287037037037E-2</v>
          </cell>
          <cell r="AA44">
            <v>1.5613425925925926E-2</v>
          </cell>
          <cell r="AB44">
            <v>1.7939814814814815E-2</v>
          </cell>
          <cell r="AC44">
            <v>1.4571759259259258E-2</v>
          </cell>
          <cell r="AD44">
            <v>2.2268518518518521E-2</v>
          </cell>
          <cell r="AF44" t="str">
            <v>SP Sul</v>
          </cell>
          <cell r="AG44">
            <v>7.1875000000000003E-3</v>
          </cell>
          <cell r="AH44">
            <v>6.7708333333333336E-3</v>
          </cell>
          <cell r="AI44">
            <v>6.782407407407408E-3</v>
          </cell>
          <cell r="AJ44">
            <v>6.9675925925925921E-3</v>
          </cell>
          <cell r="AK44">
            <v>6.7361111111111103E-3</v>
          </cell>
          <cell r="AL44">
            <v>6.7476851851851856E-3</v>
          </cell>
          <cell r="AM44">
            <v>7.1643518518518514E-3</v>
          </cell>
          <cell r="AN44">
            <v>6.9675925925925921E-3</v>
          </cell>
          <cell r="AO44">
            <v>6.8055555555555569E-3</v>
          </cell>
          <cell r="AP44">
            <v>7.3495370370370372E-3</v>
          </cell>
          <cell r="AQ44">
            <v>7.0601851851851841E-3</v>
          </cell>
          <cell r="AR44">
            <v>7.0486111111111105E-3</v>
          </cell>
          <cell r="AS44">
            <v>6.9656635802469143E-3</v>
          </cell>
        </row>
        <row r="45">
          <cell r="B45" t="str">
            <v>Eletropaulo</v>
          </cell>
          <cell r="C45">
            <v>5.4629629629629637E-3</v>
          </cell>
          <cell r="D45">
            <v>6.3541666666666668E-3</v>
          </cell>
          <cell r="E45">
            <v>5.9722222222222225E-3</v>
          </cell>
          <cell r="F45">
            <v>4.9884259259259265E-3</v>
          </cell>
          <cell r="G45">
            <v>5.1041666666666666E-3</v>
          </cell>
          <cell r="H45">
            <v>4.5717592592592589E-3</v>
          </cell>
          <cell r="I45">
            <v>4.8379629629629632E-3</v>
          </cell>
          <cell r="J45">
            <v>4.1203703703703706E-3</v>
          </cell>
          <cell r="K45">
            <v>4.3287037037037035E-3</v>
          </cell>
          <cell r="L45">
            <v>3.9467592592592592E-3</v>
          </cell>
          <cell r="M45">
            <v>4.3518518518518515E-3</v>
          </cell>
          <cell r="N45">
            <v>4.3750000000000004E-3</v>
          </cell>
          <cell r="O45">
            <v>4.8678626543209877E-3</v>
          </cell>
          <cell r="Q45" t="str">
            <v>Eletropaulo</v>
          </cell>
          <cell r="R45">
            <v>2.1331018518518517E-2</v>
          </cell>
          <cell r="S45">
            <v>2.2268518518518521E-2</v>
          </cell>
          <cell r="T45">
            <v>2.1388888888888888E-2</v>
          </cell>
          <cell r="U45">
            <v>1.7939814814814815E-2</v>
          </cell>
          <cell r="V45">
            <v>2.0081018518518519E-2</v>
          </cell>
          <cell r="W45">
            <v>1.5960648148148151E-2</v>
          </cell>
          <cell r="X45">
            <v>1.4444444444444446E-2</v>
          </cell>
          <cell r="Y45">
            <v>1.6481481481481482E-2</v>
          </cell>
          <cell r="Z45">
            <v>1.818287037037037E-2</v>
          </cell>
          <cell r="AA45">
            <v>1.7650462962962962E-2</v>
          </cell>
          <cell r="AB45">
            <v>2.0937500000000001E-2</v>
          </cell>
          <cell r="AC45">
            <v>2.1423611111111112E-2</v>
          </cell>
          <cell r="AD45">
            <v>2.2268518518518521E-2</v>
          </cell>
          <cell r="AF45" t="str">
            <v>Eletropaulo</v>
          </cell>
          <cell r="AG45">
            <v>6.2962962962962964E-3</v>
          </cell>
          <cell r="AH45">
            <v>7.0717592592592594E-3</v>
          </cell>
          <cell r="AI45">
            <v>6.8402777777777776E-3</v>
          </cell>
          <cell r="AJ45">
            <v>7.0254629629629634E-3</v>
          </cell>
          <cell r="AK45">
            <v>7.0601851851851841E-3</v>
          </cell>
          <cell r="AL45">
            <v>6.9444444444444441E-3</v>
          </cell>
          <cell r="AM45">
            <v>6.6898148148148142E-3</v>
          </cell>
          <cell r="AN45">
            <v>6.8402777777777776E-3</v>
          </cell>
          <cell r="AO45">
            <v>6.7939814814814816E-3</v>
          </cell>
          <cell r="AP45">
            <v>6.9444444444444441E-3</v>
          </cell>
          <cell r="AQ45">
            <v>7.0254629629629634E-3</v>
          </cell>
          <cell r="AR45">
            <v>6.8634259259259256E-3</v>
          </cell>
          <cell r="AS45">
            <v>6.8663194444444457E-3</v>
          </cell>
        </row>
        <row r="46">
          <cell r="B46">
            <v>3735.8429999999998</v>
          </cell>
          <cell r="C46">
            <v>3865.8820000000001</v>
          </cell>
          <cell r="D46">
            <v>5316.067</v>
          </cell>
          <cell r="E46">
            <v>4168.4690000000001</v>
          </cell>
          <cell r="F46">
            <v>4671.9949999999999</v>
          </cell>
          <cell r="G46">
            <v>4431.3999999999996</v>
          </cell>
          <cell r="H46">
            <v>3672.8510000000001</v>
          </cell>
          <cell r="I46">
            <v>5305.3389999999999</v>
          </cell>
          <cell r="J46">
            <v>4003.4659999999999</v>
          </cell>
          <cell r="K46">
            <v>3367.3820000000001</v>
          </cell>
          <cell r="L46">
            <v>1635.451</v>
          </cell>
          <cell r="M46">
            <v>2346.625</v>
          </cell>
          <cell r="N46">
            <v>46520.77</v>
          </cell>
        </row>
        <row r="47">
          <cell r="B47" t="str">
            <v>Tempo Médio de Espera</v>
          </cell>
          <cell r="C47">
            <v>261.072</v>
          </cell>
          <cell r="D47">
            <v>807.55650000000003</v>
          </cell>
          <cell r="E47">
            <v>1327.5282999999999</v>
          </cell>
          <cell r="F47">
            <v>1644.9655</v>
          </cell>
          <cell r="G47">
            <v>1977.8285000000001</v>
          </cell>
          <cell r="H47">
            <v>2085.8285000000001</v>
          </cell>
          <cell r="I47">
            <v>2538.5990000000002</v>
          </cell>
          <cell r="J47">
            <v>4242.0214999999998</v>
          </cell>
          <cell r="K47">
            <v>4109.8905000000004</v>
          </cell>
          <cell r="L47">
            <v>4103.0029999999997</v>
          </cell>
          <cell r="M47">
            <v>5473.9754999999996</v>
          </cell>
          <cell r="N47">
            <v>28612.869300000002</v>
          </cell>
          <cell r="Q47" t="str">
            <v>T90</v>
          </cell>
          <cell r="AF47" t="str">
            <v>TMA</v>
          </cell>
        </row>
        <row r="48">
          <cell r="B48" t="str">
            <v>TOI</v>
          </cell>
          <cell r="C48" t="str">
            <v>Jan</v>
          </cell>
          <cell r="D48" t="str">
            <v>Fev</v>
          </cell>
          <cell r="E48" t="str">
            <v>Mar</v>
          </cell>
          <cell r="F48" t="str">
            <v>Abr</v>
          </cell>
          <cell r="G48" t="str">
            <v>Mai</v>
          </cell>
          <cell r="H48" t="str">
            <v>Jun</v>
          </cell>
          <cell r="I48" t="str">
            <v>Jul</v>
          </cell>
          <cell r="J48" t="str">
            <v>Ago</v>
          </cell>
          <cell r="K48" t="str">
            <v>Set</v>
          </cell>
          <cell r="L48" t="str">
            <v>Out</v>
          </cell>
          <cell r="M48" t="str">
            <v>Nov</v>
          </cell>
          <cell r="N48" t="str">
            <v>Dez</v>
          </cell>
          <cell r="O48" t="str">
            <v>Média</v>
          </cell>
          <cell r="Q48" t="str">
            <v>TOI</v>
          </cell>
          <cell r="R48" t="str">
            <v>Jan</v>
          </cell>
          <cell r="S48" t="str">
            <v>Fev</v>
          </cell>
          <cell r="T48" t="str">
            <v>Mar</v>
          </cell>
          <cell r="U48" t="str">
            <v>Abr</v>
          </cell>
          <cell r="V48" t="str">
            <v>Mai</v>
          </cell>
          <cell r="W48" t="str">
            <v>Jun</v>
          </cell>
          <cell r="X48" t="str">
            <v>Jul</v>
          </cell>
          <cell r="Y48" t="str">
            <v>Ago</v>
          </cell>
          <cell r="Z48" t="str">
            <v>Set</v>
          </cell>
          <cell r="AA48" t="str">
            <v>Out</v>
          </cell>
          <cell r="AB48" t="str">
            <v>Nov</v>
          </cell>
          <cell r="AC48" t="str">
            <v>Dez</v>
          </cell>
          <cell r="AD48" t="str">
            <v>Média</v>
          </cell>
          <cell r="AF48" t="str">
            <v>TOI</v>
          </cell>
          <cell r="AG48" t="str">
            <v>Jan</v>
          </cell>
          <cell r="AH48" t="str">
            <v>Fev</v>
          </cell>
          <cell r="AI48" t="str">
            <v>Mar</v>
          </cell>
          <cell r="AJ48" t="str">
            <v>Abr</v>
          </cell>
          <cell r="AK48" t="str">
            <v>Mai</v>
          </cell>
          <cell r="AL48" t="str">
            <v>Jun</v>
          </cell>
          <cell r="AM48" t="str">
            <v>Jul</v>
          </cell>
          <cell r="AN48" t="str">
            <v>Ago</v>
          </cell>
          <cell r="AO48" t="str">
            <v>Set</v>
          </cell>
          <cell r="AP48" t="str">
            <v>Out</v>
          </cell>
          <cell r="AQ48" t="str">
            <v>Nov</v>
          </cell>
          <cell r="AR48" t="str">
            <v>Dez</v>
          </cell>
          <cell r="AS48" t="str">
            <v>Média</v>
          </cell>
        </row>
        <row r="49">
          <cell r="B49" t="str">
            <v>Anhembi</v>
          </cell>
          <cell r="C49">
            <v>1.3877314814814815E-2</v>
          </cell>
          <cell r="D49">
            <v>1.2870370370370372E-2</v>
          </cell>
          <cell r="E49">
            <v>1.0844907407407407E-2</v>
          </cell>
          <cell r="F49">
            <v>1.7060185185185185E-2</v>
          </cell>
          <cell r="G49">
            <v>1.3125E-2</v>
          </cell>
          <cell r="H49">
            <v>9.8611111111111104E-3</v>
          </cell>
          <cell r="I49">
            <v>8.3333333333333332E-3</v>
          </cell>
          <cell r="J49">
            <v>5.7407407407407416E-3</v>
          </cell>
          <cell r="K49">
            <v>6.4583333333333333E-3</v>
          </cell>
          <cell r="L49">
            <v>4.5949074074074078E-3</v>
          </cell>
          <cell r="M49">
            <v>6.2615740740740748E-3</v>
          </cell>
          <cell r="N49">
            <v>4.409722222222222E-3</v>
          </cell>
          <cell r="O49">
            <v>9.4531249999999997E-3</v>
          </cell>
          <cell r="Q49" t="str">
            <v>Anhembi</v>
          </cell>
          <cell r="R49">
            <v>2.7893518518518515E-2</v>
          </cell>
          <cell r="S49">
            <v>3.0023148148148149E-2</v>
          </cell>
          <cell r="T49">
            <v>2.5150462962962961E-2</v>
          </cell>
          <cell r="U49">
            <v>3.6180555555555556E-2</v>
          </cell>
          <cell r="V49">
            <v>3.8518518518518521E-2</v>
          </cell>
          <cell r="W49">
            <v>2.3958333333333331E-2</v>
          </cell>
          <cell r="X49">
            <v>2.3043981481481481E-2</v>
          </cell>
          <cell r="Y49">
            <v>1.8414351851851852E-2</v>
          </cell>
          <cell r="Z49">
            <v>1.7141203703703704E-2</v>
          </cell>
          <cell r="AA49">
            <v>1.3287037037037036E-2</v>
          </cell>
          <cell r="AB49">
            <v>1.758101851851852E-2</v>
          </cell>
          <cell r="AC49">
            <v>1.2025462962962962E-2</v>
          </cell>
          <cell r="AD49">
            <v>3.8518518518518521E-2</v>
          </cell>
          <cell r="AF49" t="str">
            <v>Anhembi</v>
          </cell>
        </row>
        <row r="50">
          <cell r="B50" t="str">
            <v>Centro</v>
          </cell>
          <cell r="C50">
            <v>8.3912037037037045E-3</v>
          </cell>
          <cell r="D50">
            <v>1.3622685185185184E-2</v>
          </cell>
          <cell r="E50">
            <v>9.1319444444444443E-3</v>
          </cell>
          <cell r="F50">
            <v>1.6261574074074074E-2</v>
          </cell>
          <cell r="G50">
            <v>1.3587962962962963E-2</v>
          </cell>
          <cell r="H50">
            <v>1.1817129629629629E-2</v>
          </cell>
          <cell r="I50">
            <v>1.0798611111111111E-2</v>
          </cell>
          <cell r="J50">
            <v>6.076388888888889E-3</v>
          </cell>
          <cell r="K50">
            <v>5.0925925925925921E-3</v>
          </cell>
          <cell r="L50">
            <v>2.1412037037037038E-3</v>
          </cell>
          <cell r="M50">
            <v>2.2106481481481478E-3</v>
          </cell>
          <cell r="N50">
            <v>3.8541666666666668E-3</v>
          </cell>
          <cell r="O50">
            <v>8.5821759259259254E-3</v>
          </cell>
          <cell r="Q50" t="str">
            <v>Centro</v>
          </cell>
          <cell r="R50">
            <v>0.05</v>
          </cell>
          <cell r="S50">
            <v>5.7638888888888885E-2</v>
          </cell>
          <cell r="T50">
            <v>0.05</v>
          </cell>
          <cell r="U50">
            <v>6.3194444444444442E-2</v>
          </cell>
          <cell r="V50">
            <v>6.805555555555555E-2</v>
          </cell>
          <cell r="W50">
            <v>3.1377314814814809E-2</v>
          </cell>
          <cell r="X50">
            <v>6.458333333333334E-2</v>
          </cell>
          <cell r="Y50">
            <v>5.486111111111111E-2</v>
          </cell>
          <cell r="Z50">
            <v>4.9305555555555554E-2</v>
          </cell>
          <cell r="AA50">
            <v>2.6388888888888889E-2</v>
          </cell>
          <cell r="AB50">
            <v>2.5694444444444447E-2</v>
          </cell>
          <cell r="AC50">
            <v>4.3969907407407409E-2</v>
          </cell>
          <cell r="AD50">
            <v>6.805555555555555E-2</v>
          </cell>
          <cell r="AF50" t="str">
            <v>Centro</v>
          </cell>
        </row>
        <row r="51">
          <cell r="B51" t="str">
            <v>Grande ABC</v>
          </cell>
          <cell r="C51">
            <v>9.6759259259259264E-3</v>
          </cell>
          <cell r="D51">
            <v>1.2488425925925925E-2</v>
          </cell>
          <cell r="E51">
            <v>1.0127314814814815E-2</v>
          </cell>
          <cell r="F51">
            <v>8.518518518518519E-3</v>
          </cell>
          <cell r="G51">
            <v>9.3055555555555548E-3</v>
          </cell>
          <cell r="H51">
            <v>7.1759259259259259E-3</v>
          </cell>
          <cell r="I51">
            <v>1.0289351851851852E-2</v>
          </cell>
          <cell r="J51">
            <v>6.4004629629629628E-3</v>
          </cell>
          <cell r="K51">
            <v>8.9351851851851866E-3</v>
          </cell>
          <cell r="L51">
            <v>6.7708333333333336E-3</v>
          </cell>
          <cell r="M51">
            <v>5.0231481481481481E-3</v>
          </cell>
          <cell r="N51">
            <v>4.7453703703703703E-3</v>
          </cell>
          <cell r="O51">
            <v>8.2880015432098778E-3</v>
          </cell>
          <cell r="Q51" t="str">
            <v>Grande ABC</v>
          </cell>
          <cell r="R51">
            <v>2.1284722222222222E-2</v>
          </cell>
          <cell r="S51">
            <v>2.5509259259259259E-2</v>
          </cell>
          <cell r="T51">
            <v>2.269675925925926E-2</v>
          </cell>
          <cell r="U51">
            <v>2.0729166666666667E-2</v>
          </cell>
          <cell r="V51">
            <v>2.462962962962963E-2</v>
          </cell>
          <cell r="W51">
            <v>1.6412037037037037E-2</v>
          </cell>
          <cell r="X51">
            <v>2.6921296296296294E-2</v>
          </cell>
          <cell r="Y51">
            <v>1.4594907407407405E-2</v>
          </cell>
          <cell r="Z51">
            <v>2.7442129629629632E-2</v>
          </cell>
          <cell r="AA51">
            <v>1.7048611111111112E-2</v>
          </cell>
          <cell r="AB51">
            <v>1.2962962962962963E-2</v>
          </cell>
          <cell r="AC51">
            <v>1.1956018518518517E-2</v>
          </cell>
          <cell r="AD51">
            <v>2.7442129629629632E-2</v>
          </cell>
          <cell r="AF51" t="str">
            <v>Grande ABC</v>
          </cell>
        </row>
        <row r="52">
          <cell r="B52" t="str">
            <v>Leste</v>
          </cell>
          <cell r="C52">
            <v>1.2997685185185183E-2</v>
          </cell>
          <cell r="D52">
            <v>2.6770833333333331E-2</v>
          </cell>
          <cell r="E52">
            <v>1.8599537037037036E-2</v>
          </cell>
          <cell r="F52">
            <v>5.7141203703703708E-2</v>
          </cell>
          <cell r="G52">
            <v>6.3495370370370369E-2</v>
          </cell>
          <cell r="H52">
            <v>2.0821759259259259E-2</v>
          </cell>
          <cell r="I52">
            <v>1.6273148148148148E-2</v>
          </cell>
          <cell r="J52">
            <v>4.4305555555555549E-2</v>
          </cell>
          <cell r="K52">
            <v>2.4282407407407409E-2</v>
          </cell>
          <cell r="L52">
            <v>2.3321759259259261E-2</v>
          </cell>
          <cell r="M52">
            <v>1.8229166666666668E-2</v>
          </cell>
          <cell r="N52">
            <v>1.6099537037037037E-2</v>
          </cell>
          <cell r="O52">
            <v>2.8528163580246915E-2</v>
          </cell>
          <cell r="Q52" t="str">
            <v>Leste</v>
          </cell>
          <cell r="R52">
            <v>4.3576388888888894E-2</v>
          </cell>
          <cell r="S52">
            <v>6.3437499999999994E-2</v>
          </cell>
          <cell r="T52">
            <v>4.925925925925926E-2</v>
          </cell>
          <cell r="U52">
            <v>0.14149305555555555</v>
          </cell>
          <cell r="V52">
            <v>0.15587962962962962</v>
          </cell>
          <cell r="W52">
            <v>5.5358796296296288E-2</v>
          </cell>
          <cell r="X52">
            <v>4.0127314814814817E-2</v>
          </cell>
          <cell r="Y52">
            <v>9.4733796296296302E-2</v>
          </cell>
          <cell r="Z52">
            <v>6.0173611111111108E-2</v>
          </cell>
          <cell r="AA52">
            <v>5.6724537037037039E-2</v>
          </cell>
          <cell r="AB52">
            <v>3.8877314814814816E-2</v>
          </cell>
          <cell r="AC52">
            <v>3.965277777777778E-2</v>
          </cell>
          <cell r="AD52">
            <v>0.15587962962962962</v>
          </cell>
          <cell r="AF52" t="str">
            <v>Leste</v>
          </cell>
        </row>
        <row r="53">
          <cell r="B53" t="str">
            <v>Oeste</v>
          </cell>
          <cell r="C53">
            <v>7.8125E-3</v>
          </cell>
          <cell r="D53">
            <v>1.0543981481481481E-2</v>
          </cell>
          <cell r="E53">
            <v>1.0081018518518519E-2</v>
          </cell>
          <cell r="F53">
            <v>1.105324074074074E-2</v>
          </cell>
          <cell r="G53">
            <v>8.4143518518518517E-3</v>
          </cell>
          <cell r="H53">
            <v>8.5879629629629622E-3</v>
          </cell>
          <cell r="I53">
            <v>7.8125E-3</v>
          </cell>
          <cell r="J53">
            <v>8.773148148148148E-3</v>
          </cell>
          <cell r="K53">
            <v>9.6990740740740735E-3</v>
          </cell>
          <cell r="L53">
            <v>7.4652777777777781E-3</v>
          </cell>
          <cell r="M53">
            <v>5.37037037037037E-3</v>
          </cell>
          <cell r="N53">
            <v>2.8703703703703708E-3</v>
          </cell>
          <cell r="O53">
            <v>8.2069830246913576E-3</v>
          </cell>
          <cell r="Q53" t="str">
            <v>Oeste</v>
          </cell>
          <cell r="R53">
            <v>1.6828703703703703E-2</v>
          </cell>
          <cell r="S53">
            <v>2.6851851851851849E-2</v>
          </cell>
          <cell r="T53">
            <v>2.9282407407407406E-2</v>
          </cell>
          <cell r="U53">
            <v>3.3391203703703708E-2</v>
          </cell>
          <cell r="V53">
            <v>2.6412037037037036E-2</v>
          </cell>
          <cell r="W53">
            <v>2.6793981481481485E-2</v>
          </cell>
          <cell r="X53">
            <v>2.5231481481481483E-2</v>
          </cell>
          <cell r="Y53">
            <v>3.1284722222222221E-2</v>
          </cell>
          <cell r="Z53">
            <v>2.9583333333333336E-2</v>
          </cell>
          <cell r="AA53">
            <v>2.4293981481481482E-2</v>
          </cell>
          <cell r="AB53">
            <v>2.2037037037037036E-2</v>
          </cell>
          <cell r="AC53">
            <v>1.2372685185185186E-2</v>
          </cell>
          <cell r="AD53">
            <v>3.3391203703703708E-2</v>
          </cell>
          <cell r="AF53" t="str">
            <v>Oeste</v>
          </cell>
        </row>
        <row r="54">
          <cell r="B54" t="str">
            <v>SP Sul</v>
          </cell>
          <cell r="C54">
            <v>9.1435185185185178E-3</v>
          </cell>
          <cell r="D54">
            <v>1.9907407407407408E-2</v>
          </cell>
          <cell r="E54">
            <v>1.1400462962962965E-2</v>
          </cell>
          <cell r="F54">
            <v>1.1111111111111112E-2</v>
          </cell>
          <cell r="G54">
            <v>1.1319444444444444E-2</v>
          </cell>
          <cell r="H54">
            <v>1.6296296296296295E-2</v>
          </cell>
          <cell r="I54">
            <v>1.329861111111111E-2</v>
          </cell>
          <cell r="J54">
            <v>1.7291666666666667E-2</v>
          </cell>
          <cell r="K54">
            <v>2.0393518518518519E-2</v>
          </cell>
          <cell r="L54">
            <v>1.087962962962963E-2</v>
          </cell>
          <cell r="M54">
            <v>1.1608796296296296E-2</v>
          </cell>
          <cell r="N54">
            <v>5.0810185185185186E-3</v>
          </cell>
          <cell r="O54">
            <v>1.3144290123456791E-2</v>
          </cell>
          <cell r="Q54" t="str">
            <v>SP Sul</v>
          </cell>
          <cell r="R54">
            <v>1.2372685185185186E-2</v>
          </cell>
          <cell r="S54">
            <v>2.375E-2</v>
          </cell>
          <cell r="T54">
            <v>2.3055555555555555E-2</v>
          </cell>
          <cell r="U54">
            <v>1.9444444444444445E-2</v>
          </cell>
          <cell r="V54">
            <v>2.5462962962962962E-2</v>
          </cell>
          <cell r="W54">
            <v>3.2916666666666664E-2</v>
          </cell>
          <cell r="X54">
            <v>2.960648148148148E-2</v>
          </cell>
          <cell r="Y54">
            <v>3.0752314814814816E-2</v>
          </cell>
          <cell r="Z54">
            <v>3.8518518518518521E-2</v>
          </cell>
          <cell r="AA54">
            <v>2.5694444444444447E-2</v>
          </cell>
          <cell r="AB54">
            <v>2.9479166666666667E-2</v>
          </cell>
          <cell r="AC54">
            <v>1.2025462962962962E-2</v>
          </cell>
          <cell r="AD54">
            <v>3.8518518518518521E-2</v>
          </cell>
          <cell r="AF54" t="str">
            <v>SP Sul</v>
          </cell>
        </row>
        <row r="55">
          <cell r="B55" t="str">
            <v>Eletropaulo</v>
          </cell>
          <cell r="C55">
            <v>9.9652777777777778E-3</v>
          </cell>
          <cell r="D55">
            <v>1.525462962962963E-2</v>
          </cell>
          <cell r="E55">
            <v>1.1481481481481483E-2</v>
          </cell>
          <cell r="F55">
            <v>1.7592592592592594E-2</v>
          </cell>
          <cell r="G55">
            <v>1.667824074074074E-2</v>
          </cell>
          <cell r="H55">
            <v>1.113425925925926E-2</v>
          </cell>
          <cell r="I55">
            <v>1.0358796296296295E-2</v>
          </cell>
          <cell r="J55">
            <v>1.2164351851851852E-2</v>
          </cell>
          <cell r="K55">
            <v>1.1099537037037038E-2</v>
          </cell>
          <cell r="L55">
            <v>8.217592592592594E-3</v>
          </cell>
          <cell r="M55">
            <v>7.2569444444444443E-3</v>
          </cell>
          <cell r="N55">
            <v>5.4513888888888884E-3</v>
          </cell>
          <cell r="O55">
            <v>1.1387924382716049E-2</v>
          </cell>
          <cell r="Q55" t="str">
            <v>Eletropaulo</v>
          </cell>
          <cell r="R55">
            <v>0.05</v>
          </cell>
          <cell r="S55">
            <v>6.3437499999999994E-2</v>
          </cell>
          <cell r="T55">
            <v>0.05</v>
          </cell>
          <cell r="U55">
            <v>0.14149305555555555</v>
          </cell>
          <cell r="V55">
            <v>0.15587962962962962</v>
          </cell>
          <cell r="W55">
            <v>5.5358796296296288E-2</v>
          </cell>
          <cell r="X55">
            <v>6.458333333333334E-2</v>
          </cell>
          <cell r="Y55">
            <v>9.4733796296296302E-2</v>
          </cell>
          <cell r="Z55">
            <v>6.0173611111111108E-2</v>
          </cell>
          <cell r="AA55">
            <v>5.6724537037037039E-2</v>
          </cell>
          <cell r="AB55">
            <v>3.8877314814814816E-2</v>
          </cell>
          <cell r="AC55">
            <v>4.3969907407407409E-2</v>
          </cell>
          <cell r="AD55">
            <v>0.15587962962962962</v>
          </cell>
          <cell r="AF55" t="str">
            <v>Eletropaulo</v>
          </cell>
        </row>
        <row r="56">
          <cell r="B56">
            <v>1259628.3899999999</v>
          </cell>
          <cell r="C56">
            <v>1153197.69</v>
          </cell>
          <cell r="D56">
            <v>1396183.61</v>
          </cell>
          <cell r="E56">
            <v>1289570.55</v>
          </cell>
          <cell r="F56">
            <v>1392745.65</v>
          </cell>
          <cell r="G56">
            <v>1324978.57</v>
          </cell>
          <cell r="H56">
            <v>1332279.57</v>
          </cell>
          <cell r="I56">
            <v>1494766.94</v>
          </cell>
          <cell r="J56">
            <v>1411784.58</v>
          </cell>
          <cell r="K56">
            <v>1481039.12</v>
          </cell>
          <cell r="L56">
            <v>1376659</v>
          </cell>
          <cell r="M56">
            <v>1269425.06</v>
          </cell>
          <cell r="N56">
            <v>16182258.730000002</v>
          </cell>
        </row>
        <row r="57">
          <cell r="B57" t="str">
            <v>Tempo Médio de Espera</v>
          </cell>
          <cell r="C57">
            <v>1009980.9504356444</v>
          </cell>
          <cell r="D57">
            <v>1006942.0448481855</v>
          </cell>
          <cell r="E57">
            <v>1027279.5740940586</v>
          </cell>
          <cell r="F57">
            <v>1082437.346673267</v>
          </cell>
          <cell r="G57">
            <v>1126203.3610858084</v>
          </cell>
          <cell r="H57">
            <v>1210928.2569983443</v>
          </cell>
          <cell r="I57">
            <v>1079567.9074108903</v>
          </cell>
          <cell r="J57">
            <v>1145774.5149900983</v>
          </cell>
          <cell r="K57">
            <v>1055439.2849026399</v>
          </cell>
          <cell r="L57">
            <v>1075327.5868151782</v>
          </cell>
          <cell r="M57">
            <v>1225955.1806221053</v>
          </cell>
          <cell r="N57">
            <v>13115862.940430675</v>
          </cell>
          <cell r="Q57" t="str">
            <v>T90</v>
          </cell>
          <cell r="AF57" t="str">
            <v>TMA</v>
          </cell>
        </row>
        <row r="58">
          <cell r="B58" t="str">
            <v>Negociação</v>
          </cell>
          <cell r="C58" t="str">
            <v>Jan</v>
          </cell>
          <cell r="D58" t="str">
            <v>Fev</v>
          </cell>
          <cell r="E58" t="str">
            <v>Mar</v>
          </cell>
          <cell r="F58" t="str">
            <v>Abr</v>
          </cell>
          <cell r="G58" t="str">
            <v>Mai</v>
          </cell>
          <cell r="H58" t="str">
            <v>Jun</v>
          </cell>
          <cell r="I58" t="str">
            <v>Jul</v>
          </cell>
          <cell r="J58" t="str">
            <v>Ago</v>
          </cell>
          <cell r="K58" t="str">
            <v>Set</v>
          </cell>
          <cell r="L58" t="str">
            <v>Out</v>
          </cell>
          <cell r="M58" t="str">
            <v>Nov</v>
          </cell>
          <cell r="N58" t="str">
            <v>Dez</v>
          </cell>
          <cell r="O58" t="str">
            <v>Média</v>
          </cell>
          <cell r="Q58" t="str">
            <v>Negociação</v>
          </cell>
          <cell r="R58" t="str">
            <v>Jan</v>
          </cell>
          <cell r="S58" t="str">
            <v>Fev</v>
          </cell>
          <cell r="T58" t="str">
            <v>Mar</v>
          </cell>
          <cell r="U58" t="str">
            <v>Abr</v>
          </cell>
          <cell r="V58" t="str">
            <v>Mai</v>
          </cell>
          <cell r="W58" t="str">
            <v>Jun</v>
          </cell>
          <cell r="X58" t="str">
            <v>Jul</v>
          </cell>
          <cell r="Y58" t="str">
            <v>Ago</v>
          </cell>
          <cell r="Z58" t="str">
            <v>Set</v>
          </cell>
          <cell r="AA58" t="str">
            <v>Out</v>
          </cell>
          <cell r="AB58" t="str">
            <v>Nov</v>
          </cell>
          <cell r="AC58" t="str">
            <v>Dez</v>
          </cell>
          <cell r="AD58" t="str">
            <v>Média</v>
          </cell>
          <cell r="AF58" t="str">
            <v>Negociação</v>
          </cell>
          <cell r="AG58" t="str">
            <v>Jan</v>
          </cell>
          <cell r="AH58" t="str">
            <v>Fev</v>
          </cell>
          <cell r="AI58" t="str">
            <v>Mar</v>
          </cell>
          <cell r="AJ58" t="str">
            <v>Abr</v>
          </cell>
          <cell r="AK58" t="str">
            <v>Mai</v>
          </cell>
          <cell r="AL58" t="str">
            <v>Jun</v>
          </cell>
          <cell r="AM58" t="str">
            <v>Jul</v>
          </cell>
          <cell r="AN58" t="str">
            <v>Ago</v>
          </cell>
          <cell r="AO58" t="str">
            <v>Set</v>
          </cell>
          <cell r="AP58" t="str">
            <v>Out</v>
          </cell>
          <cell r="AQ58" t="str">
            <v>Nov</v>
          </cell>
          <cell r="AR58" t="str">
            <v>Dez</v>
          </cell>
          <cell r="AS58" t="str">
            <v>Média</v>
          </cell>
        </row>
        <row r="59">
          <cell r="B59" t="str">
            <v>Anhembi</v>
          </cell>
          <cell r="C59">
            <v>5.4398148148148149E-3</v>
          </cell>
          <cell r="D59">
            <v>4.6759259259259263E-3</v>
          </cell>
          <cell r="E59">
            <v>6.0879629629629643E-3</v>
          </cell>
          <cell r="F59">
            <v>5.7291666666666671E-3</v>
          </cell>
          <cell r="G59">
            <v>6.7476851851851856E-3</v>
          </cell>
          <cell r="H59">
            <v>6.3773148148148148E-3</v>
          </cell>
          <cell r="I59">
            <v>6.7361111111111103E-3</v>
          </cell>
          <cell r="J59">
            <v>4.0625000000000001E-3</v>
          </cell>
          <cell r="K59">
            <v>5.138888888888889E-3</v>
          </cell>
          <cell r="L59">
            <v>3.1712962962962958E-3</v>
          </cell>
          <cell r="M59">
            <v>4.6759259259259263E-3</v>
          </cell>
          <cell r="N59">
            <v>3.1481481481481482E-3</v>
          </cell>
          <cell r="O59">
            <v>5.1658950617283952E-3</v>
          </cell>
          <cell r="Q59" t="str">
            <v>Anhembi</v>
          </cell>
          <cell r="R59">
            <v>1.7152777777777777E-2</v>
          </cell>
          <cell r="S59">
            <v>1.2222222222222223E-2</v>
          </cell>
          <cell r="T59">
            <v>1.622685185185185E-2</v>
          </cell>
          <cell r="U59">
            <v>1.6875000000000001E-2</v>
          </cell>
          <cell r="V59">
            <v>1.6469907407407405E-2</v>
          </cell>
          <cell r="W59">
            <v>1.539351851851852E-2</v>
          </cell>
          <cell r="X59">
            <v>1.7476851851851851E-2</v>
          </cell>
          <cell r="Y59">
            <v>1.4814814814814814E-2</v>
          </cell>
          <cell r="Z59">
            <v>1.5648148148148151E-2</v>
          </cell>
          <cell r="AA59">
            <v>9.0740740740740729E-3</v>
          </cell>
          <cell r="AB59">
            <v>1.2314814814814815E-2</v>
          </cell>
          <cell r="AC59">
            <v>1.1886574074074075E-2</v>
          </cell>
          <cell r="AD59">
            <v>1.7476851851851851E-2</v>
          </cell>
          <cell r="AF59" t="str">
            <v>Anhembi</v>
          </cell>
          <cell r="AG59">
            <v>8.7152777777777784E-3</v>
          </cell>
          <cell r="AH59">
            <v>1.0960648148148148E-2</v>
          </cell>
          <cell r="AI59">
            <v>7.9282407407407409E-3</v>
          </cell>
          <cell r="AJ59">
            <v>8.0439814814814818E-3</v>
          </cell>
          <cell r="AK59">
            <v>8.2407407407407412E-3</v>
          </cell>
          <cell r="AL59">
            <v>8.8310185185185176E-3</v>
          </cell>
          <cell r="AM59">
            <v>8.1018518518518514E-3</v>
          </cell>
          <cell r="AN59">
            <v>8.2638888888888883E-3</v>
          </cell>
          <cell r="AO59">
            <v>8.726851851851852E-3</v>
          </cell>
          <cell r="AP59">
            <v>8.5995370370370357E-3</v>
          </cell>
          <cell r="AQ59">
            <v>8.773148148148148E-3</v>
          </cell>
          <cell r="AR59">
            <v>8.7384259259259255E-3</v>
          </cell>
          <cell r="AS59">
            <v>8.6603009259259255E-3</v>
          </cell>
        </row>
        <row r="60">
          <cell r="B60" t="str">
            <v>Centro</v>
          </cell>
          <cell r="C60">
            <v>4.5023148148148149E-3</v>
          </cell>
          <cell r="D60">
            <v>8.7384259259259255E-3</v>
          </cell>
          <cell r="E60">
            <v>7.1875000000000003E-3</v>
          </cell>
          <cell r="F60">
            <v>8.4722222222222213E-3</v>
          </cell>
          <cell r="G60">
            <v>8.5879629629629622E-3</v>
          </cell>
          <cell r="H60">
            <v>5.8796296296296296E-3</v>
          </cell>
          <cell r="I60">
            <v>7.6851851851851847E-3</v>
          </cell>
          <cell r="J60">
            <v>6.2847222222222228E-3</v>
          </cell>
          <cell r="K60">
            <v>6.2037037037037043E-3</v>
          </cell>
          <cell r="L60">
            <v>4.9074074074074072E-3</v>
          </cell>
          <cell r="M60">
            <v>4.1435185185185186E-3</v>
          </cell>
          <cell r="N60">
            <v>5.162037037037037E-3</v>
          </cell>
          <cell r="O60">
            <v>6.4795524691358018E-3</v>
          </cell>
          <cell r="Q60" t="str">
            <v>Centro</v>
          </cell>
          <cell r="R60">
            <v>1.3854166666666666E-2</v>
          </cell>
          <cell r="S60">
            <v>2.0439814814814817E-2</v>
          </cell>
          <cell r="T60">
            <v>2.0925925925925928E-2</v>
          </cell>
          <cell r="U60">
            <v>1.1747685185185186E-2</v>
          </cell>
          <cell r="V60">
            <v>1.6273148148148148E-2</v>
          </cell>
          <cell r="W60">
            <v>1.494212962962963E-2</v>
          </cell>
          <cell r="X60">
            <v>1.8333333333333333E-2</v>
          </cell>
          <cell r="Y60">
            <v>1.8912037037037036E-2</v>
          </cell>
          <cell r="Z60">
            <v>1.6053240740740739E-2</v>
          </cell>
          <cell r="AA60">
            <v>1.3819444444444445E-2</v>
          </cell>
          <cell r="AB60">
            <v>6.9791666666666674E-3</v>
          </cell>
          <cell r="AC60">
            <v>1.375E-2</v>
          </cell>
          <cell r="AD60">
            <v>2.0925925925925928E-2</v>
          </cell>
          <cell r="AF60" t="str">
            <v>Centro</v>
          </cell>
          <cell r="AG60">
            <v>7.9282407407407409E-3</v>
          </cell>
          <cell r="AH60">
            <v>9.6527777777777775E-3</v>
          </cell>
          <cell r="AI60">
            <v>8.3564814814814804E-3</v>
          </cell>
          <cell r="AJ60">
            <v>8.8888888888888889E-3</v>
          </cell>
          <cell r="AK60">
            <v>9.4097222222222238E-3</v>
          </cell>
          <cell r="AL60">
            <v>8.4490740740740741E-3</v>
          </cell>
          <cell r="AM60">
            <v>7.3842592592592597E-3</v>
          </cell>
          <cell r="AN60">
            <v>7.2916666666666659E-3</v>
          </cell>
          <cell r="AO60">
            <v>6.9444444444444441E-3</v>
          </cell>
          <cell r="AP60">
            <v>8.611111111111111E-3</v>
          </cell>
          <cell r="AQ60">
            <v>7.5347222222222213E-3</v>
          </cell>
          <cell r="AR60">
            <v>8.5300925925925926E-3</v>
          </cell>
          <cell r="AS60">
            <v>8.2484567901234557E-3</v>
          </cell>
        </row>
        <row r="61">
          <cell r="B61" t="str">
            <v>Grande ABC</v>
          </cell>
          <cell r="C61">
            <v>8.113425925925925E-3</v>
          </cell>
          <cell r="D61">
            <v>8.9814814814814809E-3</v>
          </cell>
          <cell r="E61">
            <v>8.1250000000000003E-3</v>
          </cell>
          <cell r="F61">
            <v>7.013888888888889E-3</v>
          </cell>
          <cell r="G61">
            <v>5.138888888888889E-3</v>
          </cell>
          <cell r="H61">
            <v>5.4976851851851853E-3</v>
          </cell>
          <cell r="I61">
            <v>6.6319444444444446E-3</v>
          </cell>
          <cell r="J61">
            <v>6.2615740740740748E-3</v>
          </cell>
          <cell r="K61">
            <v>5.2777777777777771E-3</v>
          </cell>
          <cell r="L61">
            <v>5.5439814814814822E-3</v>
          </cell>
          <cell r="M61">
            <v>6.2500000000000003E-3</v>
          </cell>
          <cell r="N61">
            <v>7.083333333333333E-3</v>
          </cell>
          <cell r="O61">
            <v>6.6599151234567897E-3</v>
          </cell>
          <cell r="Q61" t="str">
            <v>Grande ABC</v>
          </cell>
          <cell r="R61">
            <v>2.1527777777777781E-2</v>
          </cell>
          <cell r="S61">
            <v>2.4293981481481482E-2</v>
          </cell>
          <cell r="T61">
            <v>2.146990740740741E-2</v>
          </cell>
          <cell r="U61">
            <v>1.4780092592592595E-2</v>
          </cell>
          <cell r="V61">
            <v>1.3368055555555557E-2</v>
          </cell>
          <cell r="W61">
            <v>1.3680555555555555E-2</v>
          </cell>
          <cell r="X61">
            <v>1.5104166666666667E-2</v>
          </cell>
          <cell r="Y61">
            <v>1.486111111111111E-2</v>
          </cell>
          <cell r="Z61">
            <v>1.3865740740740739E-2</v>
          </cell>
          <cell r="AA61">
            <v>1.15625E-2</v>
          </cell>
          <cell r="AB61">
            <v>1.252314814814815E-2</v>
          </cell>
          <cell r="AC61">
            <v>1.5335648148148147E-2</v>
          </cell>
          <cell r="AD61">
            <v>2.4293981481481482E-2</v>
          </cell>
          <cell r="AF61" t="str">
            <v>Grande ABC</v>
          </cell>
          <cell r="AG61">
            <v>8.1944444444444452E-3</v>
          </cell>
          <cell r="AH61">
            <v>7.905092592592592E-3</v>
          </cell>
          <cell r="AI61">
            <v>7.7662037037037031E-3</v>
          </cell>
          <cell r="AJ61">
            <v>7.4652777777777781E-3</v>
          </cell>
          <cell r="AK61">
            <v>7.858796296296296E-3</v>
          </cell>
          <cell r="AL61">
            <v>7.7662037037037031E-3</v>
          </cell>
          <cell r="AM61">
            <v>8.2638888888888883E-3</v>
          </cell>
          <cell r="AN61">
            <v>8.3680555555555557E-3</v>
          </cell>
          <cell r="AO61">
            <v>4.6296296296296302E-3</v>
          </cell>
          <cell r="AP61">
            <v>7.8935185185185185E-3</v>
          </cell>
          <cell r="AQ61">
            <v>7.4189814814814813E-3</v>
          </cell>
          <cell r="AR61">
            <v>7.8819444444444432E-3</v>
          </cell>
          <cell r="AS61">
            <v>7.6176697530864201E-3</v>
          </cell>
        </row>
        <row r="62">
          <cell r="B62" t="str">
            <v>Leste</v>
          </cell>
          <cell r="C62">
            <v>8.2523148148148148E-3</v>
          </cell>
          <cell r="D62">
            <v>7.4768518518518526E-3</v>
          </cell>
          <cell r="E62">
            <v>7.9629629629629634E-3</v>
          </cell>
          <cell r="F62">
            <v>7.1527777777777787E-3</v>
          </cell>
          <cell r="G62">
            <v>8.8657407407407417E-3</v>
          </cell>
          <cell r="H62">
            <v>6.2731481481481484E-3</v>
          </cell>
          <cell r="I62">
            <v>4.7569444444444447E-3</v>
          </cell>
          <cell r="J62">
            <v>3.1828703703703702E-3</v>
          </cell>
          <cell r="K62">
            <v>4.4212962962962956E-3</v>
          </cell>
          <cell r="L62">
            <v>3.6111111111111114E-3</v>
          </cell>
          <cell r="M62">
            <v>3.5879629629629629E-3</v>
          </cell>
          <cell r="N62">
            <v>4.386574074074074E-3</v>
          </cell>
          <cell r="O62">
            <v>5.8275462962962968E-3</v>
          </cell>
          <cell r="Q62" t="str">
            <v>Leste</v>
          </cell>
          <cell r="R62">
            <v>2.0347222222222221E-2</v>
          </cell>
          <cell r="S62">
            <v>1.8981481481481481E-2</v>
          </cell>
          <cell r="T62">
            <v>2.0972222222222222E-2</v>
          </cell>
          <cell r="U62">
            <v>1.6759259259259258E-2</v>
          </cell>
          <cell r="V62">
            <v>2.1435185185185186E-2</v>
          </cell>
          <cell r="W62">
            <v>1.5868055555555555E-2</v>
          </cell>
          <cell r="X62">
            <v>1.1944444444444445E-2</v>
          </cell>
          <cell r="Y62">
            <v>1.0104166666666668E-2</v>
          </cell>
          <cell r="Z62">
            <v>1.480324074074074E-2</v>
          </cell>
          <cell r="AA62">
            <v>1.2013888888888888E-2</v>
          </cell>
          <cell r="AB62">
            <v>1.2500000000000001E-2</v>
          </cell>
          <cell r="AC62">
            <v>1.3055555555555556E-2</v>
          </cell>
          <cell r="AD62">
            <v>2.1435185185185186E-2</v>
          </cell>
          <cell r="AF62" t="str">
            <v>Leste</v>
          </cell>
          <cell r="AG62">
            <v>9.4560185185185181E-3</v>
          </cell>
          <cell r="AH62">
            <v>9.7337962962962977E-3</v>
          </cell>
          <cell r="AI62">
            <v>9.1782407407407403E-3</v>
          </cell>
          <cell r="AJ62">
            <v>9.2476851851851852E-3</v>
          </cell>
          <cell r="AK62">
            <v>9.3171296296296283E-3</v>
          </cell>
          <cell r="AL62">
            <v>9.780092592592592E-3</v>
          </cell>
          <cell r="AM62">
            <v>8.773148148148148E-3</v>
          </cell>
          <cell r="AN62">
            <v>8.9583333333333338E-3</v>
          </cell>
          <cell r="AO62">
            <v>8.7384259259259255E-3</v>
          </cell>
          <cell r="AP62">
            <v>9.2129629629629627E-3</v>
          </cell>
          <cell r="AQ62">
            <v>9.2361111111111116E-3</v>
          </cell>
          <cell r="AR62">
            <v>9.386574074074075E-3</v>
          </cell>
          <cell r="AS62">
            <v>9.2515432098765425E-3</v>
          </cell>
        </row>
        <row r="63">
          <cell r="B63" t="str">
            <v>Oeste</v>
          </cell>
          <cell r="C63">
            <v>5.185185185185185E-3</v>
          </cell>
          <cell r="D63">
            <v>7.9861111111111122E-3</v>
          </cell>
          <cell r="E63">
            <v>5.7407407407407416E-3</v>
          </cell>
          <cell r="F63">
            <v>5.7175925925925927E-3</v>
          </cell>
          <cell r="G63">
            <v>5.4513888888888884E-3</v>
          </cell>
          <cell r="H63">
            <v>4.8958333333333328E-3</v>
          </cell>
          <cell r="I63">
            <v>5.0231481481481481E-3</v>
          </cell>
          <cell r="J63">
            <v>3.9120370370370368E-3</v>
          </cell>
          <cell r="K63">
            <v>3.6342592592592594E-3</v>
          </cell>
          <cell r="L63">
            <v>2.8587962962962963E-3</v>
          </cell>
          <cell r="M63">
            <v>2.8124999999999999E-3</v>
          </cell>
          <cell r="N63">
            <v>2.685185185185185E-3</v>
          </cell>
          <cell r="O63">
            <v>4.6585648148148159E-3</v>
          </cell>
          <cell r="Q63" t="str">
            <v>Oeste</v>
          </cell>
          <cell r="R63">
            <v>1.2743055555555556E-2</v>
          </cell>
          <cell r="S63">
            <v>1.9224537037037037E-2</v>
          </cell>
          <cell r="T63">
            <v>2.0763888888888887E-2</v>
          </cell>
          <cell r="U63">
            <v>1.6006944444444445E-2</v>
          </cell>
          <cell r="V63">
            <v>1.315972222222222E-2</v>
          </cell>
          <cell r="W63">
            <v>1.2766203703703703E-2</v>
          </cell>
          <cell r="X63">
            <v>1.3587962962962963E-2</v>
          </cell>
          <cell r="Y63">
            <v>1.224537037037037E-2</v>
          </cell>
          <cell r="Z63">
            <v>1.0081018518518519E-2</v>
          </cell>
          <cell r="AA63">
            <v>8.8310185185185176E-3</v>
          </cell>
          <cell r="AB63">
            <v>8.2291666666666659E-3</v>
          </cell>
          <cell r="AC63">
            <v>8.3333333333333332E-3</v>
          </cell>
          <cell r="AD63">
            <v>2.0763888888888887E-2</v>
          </cell>
          <cell r="AF63" t="str">
            <v>Oeste</v>
          </cell>
          <cell r="AG63">
            <v>7.5810185185185182E-3</v>
          </cell>
          <cell r="AH63">
            <v>7.905092592592592E-3</v>
          </cell>
          <cell r="AI63">
            <v>7.1990740740740739E-3</v>
          </cell>
          <cell r="AJ63">
            <v>7.3032407407407412E-3</v>
          </cell>
          <cell r="AK63">
            <v>7.037037037037037E-3</v>
          </cell>
          <cell r="AL63">
            <v>7.1180555555555554E-3</v>
          </cell>
          <cell r="AM63">
            <v>7.4305555555555548E-3</v>
          </cell>
          <cell r="AN63">
            <v>7.1296296296296307E-3</v>
          </cell>
          <cell r="AO63">
            <v>7.4768518518518526E-3</v>
          </cell>
          <cell r="AP63">
            <v>7.3842592592592597E-3</v>
          </cell>
          <cell r="AQ63">
            <v>7.0949074074074074E-3</v>
          </cell>
          <cell r="AR63">
            <v>7.4652777777777781E-3</v>
          </cell>
          <cell r="AS63">
            <v>7.3437499999999996E-3</v>
          </cell>
        </row>
        <row r="64">
          <cell r="B64" t="str">
            <v>SP Sul</v>
          </cell>
          <cell r="C64">
            <v>1.2997685185185183E-2</v>
          </cell>
          <cell r="D64">
            <v>1.4502314814814815E-2</v>
          </cell>
          <cell r="E64">
            <v>1.2708333333333334E-2</v>
          </cell>
          <cell r="F64">
            <v>6.8981481481481489E-3</v>
          </cell>
          <cell r="G64">
            <v>5.2546296296296299E-3</v>
          </cell>
          <cell r="H64">
            <v>3.425925925925926E-3</v>
          </cell>
          <cell r="I64">
            <v>7.8125E-3</v>
          </cell>
          <cell r="J64">
            <v>5.4050925925925924E-3</v>
          </cell>
          <cell r="K64">
            <v>7.3148148148148148E-3</v>
          </cell>
          <cell r="L64">
            <v>6.4583333333333333E-3</v>
          </cell>
          <cell r="M64">
            <v>7.5462962962962966E-3</v>
          </cell>
          <cell r="N64">
            <v>6.3310185185185197E-3</v>
          </cell>
          <cell r="O64">
            <v>8.0545910493827148E-3</v>
          </cell>
          <cell r="Q64" t="str">
            <v>SP Sul</v>
          </cell>
          <cell r="R64">
            <v>2.9062500000000002E-2</v>
          </cell>
          <cell r="S64">
            <v>3.3171296296296296E-2</v>
          </cell>
          <cell r="T64">
            <v>2.9942129629629628E-2</v>
          </cell>
          <cell r="U64">
            <v>1.9814814814814816E-2</v>
          </cell>
          <cell r="V64">
            <v>1.4618055555555556E-2</v>
          </cell>
          <cell r="W64">
            <v>1.2453703703703703E-2</v>
          </cell>
          <cell r="X64">
            <v>1.8854166666666665E-2</v>
          </cell>
          <cell r="Y64">
            <v>1.7210648148148149E-2</v>
          </cell>
          <cell r="Z64">
            <v>1.9178240740740742E-2</v>
          </cell>
          <cell r="AA64">
            <v>1.7962962962962962E-2</v>
          </cell>
          <cell r="AB64">
            <v>1.9502314814814816E-2</v>
          </cell>
          <cell r="AC64">
            <v>1.6701388888888887E-2</v>
          </cell>
          <cell r="AD64">
            <v>3.3171296296296296E-2</v>
          </cell>
          <cell r="AF64" t="str">
            <v>SP Sul</v>
          </cell>
          <cell r="AG64">
            <v>9.6527777777777775E-3</v>
          </cell>
          <cell r="AH64">
            <v>9.3287037037037036E-3</v>
          </cell>
          <cell r="AI64">
            <v>8.8425925925925911E-3</v>
          </cell>
          <cell r="AJ64">
            <v>9.0509259259259258E-3</v>
          </cell>
          <cell r="AK64">
            <v>8.6574074074074071E-3</v>
          </cell>
          <cell r="AL64">
            <v>8.5300925925925926E-3</v>
          </cell>
          <cell r="AM64">
            <v>8.8541666666666664E-3</v>
          </cell>
          <cell r="AN64">
            <v>8.1481481481481474E-3</v>
          </cell>
          <cell r="AO64">
            <v>8.518518518518519E-3</v>
          </cell>
          <cell r="AP64">
            <v>9.2824074074074076E-3</v>
          </cell>
          <cell r="AQ64">
            <v>8.6226851851851846E-3</v>
          </cell>
          <cell r="AR64">
            <v>8.6574074074074071E-3</v>
          </cell>
          <cell r="AS64">
            <v>8.8454861111111095E-3</v>
          </cell>
        </row>
        <row r="65">
          <cell r="B65" t="str">
            <v>Eletropaulo</v>
          </cell>
          <cell r="C65">
            <v>7.2453703703703708E-3</v>
          </cell>
          <cell r="D65">
            <v>8.6689814814814806E-3</v>
          </cell>
          <cell r="E65">
            <v>7.8009259259259256E-3</v>
          </cell>
          <cell r="F65">
            <v>6.7476851851851856E-3</v>
          </cell>
          <cell r="G65">
            <v>6.5740740740740733E-3</v>
          </cell>
          <cell r="H65">
            <v>5.347222222222222E-3</v>
          </cell>
          <cell r="I65">
            <v>6.3310185185185197E-3</v>
          </cell>
          <cell r="J65">
            <v>4.7800925925925919E-3</v>
          </cell>
          <cell r="K65">
            <v>5.1967592592592595E-3</v>
          </cell>
          <cell r="L65">
            <v>4.3055555555555555E-3</v>
          </cell>
          <cell r="M65">
            <v>4.6874999999999998E-3</v>
          </cell>
          <cell r="N65">
            <v>4.6412037037037038E-3</v>
          </cell>
          <cell r="O65">
            <v>6.0271990740740746E-3</v>
          </cell>
          <cell r="Q65" t="str">
            <v>Eletropaulo</v>
          </cell>
          <cell r="R65">
            <v>2.9062500000000002E-2</v>
          </cell>
          <cell r="S65">
            <v>3.3171296296296296E-2</v>
          </cell>
          <cell r="T65">
            <v>2.9942129629629628E-2</v>
          </cell>
          <cell r="U65">
            <v>1.9814814814814816E-2</v>
          </cell>
          <cell r="V65">
            <v>2.1435185185185186E-2</v>
          </cell>
          <cell r="W65">
            <v>1.5868055555555555E-2</v>
          </cell>
          <cell r="X65">
            <v>1.8854166666666665E-2</v>
          </cell>
          <cell r="Y65">
            <v>1.8912037037037036E-2</v>
          </cell>
          <cell r="Z65">
            <v>1.9178240740740742E-2</v>
          </cell>
          <cell r="AA65">
            <v>1.7962962962962962E-2</v>
          </cell>
          <cell r="AB65">
            <v>1.9502314814814816E-2</v>
          </cell>
          <cell r="AC65">
            <v>1.6701388888888887E-2</v>
          </cell>
          <cell r="AD65">
            <v>3.3171296296296296E-2</v>
          </cell>
          <cell r="AF65" t="str">
            <v>Eletropaulo</v>
          </cell>
          <cell r="AG65">
            <v>8.518518518518519E-3</v>
          </cell>
          <cell r="AH65">
            <v>9.1435185185185178E-3</v>
          </cell>
          <cell r="AI65">
            <v>8.1365740740740738E-3</v>
          </cell>
          <cell r="AJ65">
            <v>8.2523148148148148E-3</v>
          </cell>
          <cell r="AK65">
            <v>8.3101851851851861E-3</v>
          </cell>
          <cell r="AL65">
            <v>8.3101851851851861E-3</v>
          </cell>
          <cell r="AM65">
            <v>8.0787037037037043E-3</v>
          </cell>
          <cell r="AN65">
            <v>7.9629629629629634E-3</v>
          </cell>
          <cell r="AO65">
            <v>7.5115740740740742E-3</v>
          </cell>
          <cell r="AP65">
            <v>8.4143518518518517E-3</v>
          </cell>
          <cell r="AQ65">
            <v>8.0324074074074065E-3</v>
          </cell>
          <cell r="AR65">
            <v>8.3680555555555557E-3</v>
          </cell>
          <cell r="AS65">
            <v>8.2532793209876554E-3</v>
          </cell>
        </row>
        <row r="66">
          <cell r="B66">
            <v>9639</v>
          </cell>
          <cell r="C66">
            <v>8164</v>
          </cell>
          <cell r="D66">
            <v>9761</v>
          </cell>
          <cell r="E66">
            <v>8495</v>
          </cell>
          <cell r="F66">
            <v>9543</v>
          </cell>
          <cell r="G66">
            <v>9633</v>
          </cell>
          <cell r="H66">
            <v>9227</v>
          </cell>
          <cell r="I66">
            <v>10189</v>
          </cell>
          <cell r="J66">
            <v>7453</v>
          </cell>
          <cell r="K66">
            <v>8828</v>
          </cell>
          <cell r="L66">
            <v>7825</v>
          </cell>
          <cell r="M66">
            <v>4573</v>
          </cell>
          <cell r="N66">
            <v>103330</v>
          </cell>
        </row>
        <row r="67">
          <cell r="B67" t="str">
            <v>Tempo Médio de Espera</v>
          </cell>
          <cell r="C67">
            <v>0.1711170994610485</v>
          </cell>
          <cell r="D67">
            <v>0.16381518287060751</v>
          </cell>
          <cell r="E67">
            <v>0.15279576221306651</v>
          </cell>
          <cell r="F67">
            <v>0.1584407419050613</v>
          </cell>
          <cell r="G67">
            <v>0.16609571265441711</v>
          </cell>
          <cell r="H67">
            <v>0.14923593800801993</v>
          </cell>
          <cell r="I67">
            <v>0.16772990479929337</v>
          </cell>
          <cell r="J67">
            <v>0.11914665235475648</v>
          </cell>
          <cell r="K67">
            <v>8.2804712279111917E-2</v>
          </cell>
          <cell r="L67">
            <v>9.4185303514376997E-2</v>
          </cell>
          <cell r="M67">
            <v>0.10474524382243604</v>
          </cell>
          <cell r="N67">
            <v>0.14206909900319364</v>
          </cell>
          <cell r="Q67" t="str">
            <v>Tempo Médio de Espera</v>
          </cell>
          <cell r="AF67" t="str">
            <v>Tempo Médio de Espera</v>
          </cell>
        </row>
        <row r="68">
          <cell r="B68" t="str">
            <v>Média</v>
          </cell>
          <cell r="C68" t="str">
            <v>Jan</v>
          </cell>
          <cell r="D68" t="str">
            <v>Fev</v>
          </cell>
          <cell r="E68" t="str">
            <v>Mar</v>
          </cell>
          <cell r="F68" t="str">
            <v>Abr</v>
          </cell>
          <cell r="G68" t="str">
            <v>Mai</v>
          </cell>
          <cell r="H68" t="str">
            <v>Jun</v>
          </cell>
          <cell r="I68" t="str">
            <v>Jul</v>
          </cell>
          <cell r="J68" t="str">
            <v>Ago</v>
          </cell>
          <cell r="K68" t="str">
            <v>Set</v>
          </cell>
          <cell r="L68" t="str">
            <v>Out</v>
          </cell>
          <cell r="M68" t="str">
            <v>Nov</v>
          </cell>
          <cell r="N68" t="str">
            <v>Dez</v>
          </cell>
          <cell r="O68" t="str">
            <v>Média</v>
          </cell>
          <cell r="Q68" t="str">
            <v>Média</v>
          </cell>
          <cell r="R68" t="str">
            <v>Jan</v>
          </cell>
          <cell r="S68" t="str">
            <v>Fev</v>
          </cell>
          <cell r="T68" t="str">
            <v>Mar</v>
          </cell>
          <cell r="U68" t="str">
            <v>Abr</v>
          </cell>
          <cell r="V68" t="str">
            <v>Mai</v>
          </cell>
          <cell r="W68" t="str">
            <v>Jun</v>
          </cell>
          <cell r="X68" t="str">
            <v>Jul</v>
          </cell>
          <cell r="Y68" t="str">
            <v>Ago</v>
          </cell>
          <cell r="Z68" t="str">
            <v>Set</v>
          </cell>
          <cell r="AA68" t="str">
            <v>Out</v>
          </cell>
          <cell r="AB68" t="str">
            <v>Nov</v>
          </cell>
          <cell r="AC68" t="str">
            <v>Dez</v>
          </cell>
          <cell r="AD68" t="str">
            <v>Média</v>
          </cell>
          <cell r="AF68" t="str">
            <v>Média</v>
          </cell>
          <cell r="AG68" t="str">
            <v>Jan</v>
          </cell>
          <cell r="AH68" t="str">
            <v>Fev</v>
          </cell>
          <cell r="AI68" t="str">
            <v>Mar</v>
          </cell>
          <cell r="AJ68" t="str">
            <v>Abr</v>
          </cell>
          <cell r="AK68" t="str">
            <v>Mai</v>
          </cell>
          <cell r="AL68" t="str">
            <v>Jun</v>
          </cell>
          <cell r="AM68" t="str">
            <v>Jul</v>
          </cell>
          <cell r="AN68" t="str">
            <v>Ago</v>
          </cell>
          <cell r="AO68" t="str">
            <v>Set</v>
          </cell>
          <cell r="AP68" t="str">
            <v>Out</v>
          </cell>
          <cell r="AQ68" t="str">
            <v>Nov</v>
          </cell>
          <cell r="AR68" t="str">
            <v>Dez</v>
          </cell>
          <cell r="AS68" t="str">
            <v>Média</v>
          </cell>
        </row>
        <row r="69">
          <cell r="B69" t="str">
            <v>Anhembi</v>
          </cell>
          <cell r="C69">
            <v>5.4166666666666669E-3</v>
          </cell>
          <cell r="D69">
            <v>5.0000000000000001E-3</v>
          </cell>
          <cell r="E69">
            <v>5.5902777777777782E-3</v>
          </cell>
          <cell r="F69">
            <v>6.053240740740741E-3</v>
          </cell>
          <cell r="G69">
            <v>6.9212962962962969E-3</v>
          </cell>
          <cell r="H69">
            <v>5.8564814814814825E-3</v>
          </cell>
          <cell r="I69">
            <v>5.7986111111111112E-3</v>
          </cell>
          <cell r="J69">
            <v>3.7499999999999999E-3</v>
          </cell>
          <cell r="K69">
            <v>4.6412037037037038E-3</v>
          </cell>
          <cell r="L69">
            <v>3.1250000000000002E-3</v>
          </cell>
          <cell r="M69">
            <v>4.4328703703703709E-3</v>
          </cell>
          <cell r="N69">
            <v>3.1597222222222222E-3</v>
          </cell>
          <cell r="O69">
            <v>4.9787808641975316E-3</v>
          </cell>
          <cell r="Q69" t="str">
            <v>Anhembi</v>
          </cell>
          <cell r="R69">
            <v>5.4166666666666669E-3</v>
          </cell>
          <cell r="S69">
            <v>5.0000000000000001E-3</v>
          </cell>
          <cell r="T69">
            <v>5.5902777777777782E-3</v>
          </cell>
          <cell r="U69">
            <v>6.053240740740741E-3</v>
          </cell>
          <cell r="V69">
            <v>6.9212962962962969E-3</v>
          </cell>
          <cell r="W69">
            <v>5.8564814814814825E-3</v>
          </cell>
          <cell r="X69">
            <v>5.7986111111111112E-3</v>
          </cell>
          <cell r="Y69">
            <v>3.7499999999999999E-3</v>
          </cell>
          <cell r="Z69">
            <v>4.6412037037037038E-3</v>
          </cell>
          <cell r="AA69">
            <v>3.1250000000000002E-3</v>
          </cell>
          <cell r="AB69">
            <v>4.4328703703703709E-3</v>
          </cell>
          <cell r="AC69">
            <v>3.1597222222222222E-3</v>
          </cell>
          <cell r="AD69">
            <v>4.9787808641975316E-3</v>
          </cell>
          <cell r="AF69" t="str">
            <v>Anhembi</v>
          </cell>
        </row>
        <row r="70">
          <cell r="B70" t="str">
            <v>Centro</v>
          </cell>
          <cell r="C70">
            <v>4.2361111111111106E-3</v>
          </cell>
          <cell r="D70">
            <v>7.3842592592592597E-3</v>
          </cell>
          <cell r="E70">
            <v>6.238425925925925E-3</v>
          </cell>
          <cell r="F70">
            <v>6.4467592592592597E-3</v>
          </cell>
          <cell r="G70">
            <v>7.4999999999999997E-3</v>
          </cell>
          <cell r="H70">
            <v>5.4513888888888884E-3</v>
          </cell>
          <cell r="I70">
            <v>6.0185185185185177E-3</v>
          </cell>
          <cell r="J70">
            <v>4.6874999999999998E-3</v>
          </cell>
          <cell r="K70">
            <v>4.409722222222222E-3</v>
          </cell>
          <cell r="L70">
            <v>3.0902777777777782E-3</v>
          </cell>
          <cell r="M70">
            <v>2.8935185185185188E-3</v>
          </cell>
          <cell r="N70">
            <v>3.5069444444444445E-3</v>
          </cell>
          <cell r="O70">
            <v>5.1552854938271605E-3</v>
          </cell>
          <cell r="Q70" t="str">
            <v>Centro</v>
          </cell>
          <cell r="R70">
            <v>4.2361111111111106E-3</v>
          </cell>
          <cell r="S70">
            <v>7.3842592592592597E-3</v>
          </cell>
          <cell r="T70">
            <v>6.238425925925925E-3</v>
          </cell>
          <cell r="U70">
            <v>6.4467592592592597E-3</v>
          </cell>
          <cell r="V70">
            <v>7.4999999999999997E-3</v>
          </cell>
          <cell r="W70">
            <v>5.4513888888888884E-3</v>
          </cell>
          <cell r="X70">
            <v>6.0185185185185177E-3</v>
          </cell>
          <cell r="Y70">
            <v>4.6874999999999998E-3</v>
          </cell>
          <cell r="Z70">
            <v>4.409722222222222E-3</v>
          </cell>
          <cell r="AA70">
            <v>3.0902777777777782E-3</v>
          </cell>
          <cell r="AB70">
            <v>2.8935185185185188E-3</v>
          </cell>
          <cell r="AC70">
            <v>3.5069444444444445E-3</v>
          </cell>
          <cell r="AD70">
            <v>5.1552854938271605E-3</v>
          </cell>
          <cell r="AF70" t="str">
            <v>Centro</v>
          </cell>
        </row>
        <row r="71">
          <cell r="B71" t="str">
            <v>Grande ABC</v>
          </cell>
          <cell r="C71">
            <v>5.162037037037037E-3</v>
          </cell>
          <cell r="D71">
            <v>5.9027777777777776E-3</v>
          </cell>
          <cell r="E71">
            <v>5.115740740740741E-3</v>
          </cell>
          <cell r="F71">
            <v>4.9074074074074072E-3</v>
          </cell>
          <cell r="G71">
            <v>4.5254629629629629E-3</v>
          </cell>
          <cell r="H71">
            <v>4.3981481481481484E-3</v>
          </cell>
          <cell r="I71">
            <v>5.4050925925925924E-3</v>
          </cell>
          <cell r="J71">
            <v>4.9305555555555552E-3</v>
          </cell>
          <cell r="K71">
            <v>4.7222222222222223E-3</v>
          </cell>
          <cell r="L71">
            <v>4.9074074074074072E-3</v>
          </cell>
          <cell r="M71">
            <v>4.6064814814814814E-3</v>
          </cell>
          <cell r="N71">
            <v>5.0694444444444441E-3</v>
          </cell>
          <cell r="O71">
            <v>4.9710648148148153E-3</v>
          </cell>
          <cell r="Q71" t="str">
            <v>Grande ABC</v>
          </cell>
          <cell r="R71">
            <v>5.162037037037037E-3</v>
          </cell>
          <cell r="S71">
            <v>5.9027777777777776E-3</v>
          </cell>
          <cell r="T71">
            <v>5.115740740740741E-3</v>
          </cell>
          <cell r="U71">
            <v>4.9074074074074072E-3</v>
          </cell>
          <cell r="V71">
            <v>4.5254629629629629E-3</v>
          </cell>
          <cell r="W71">
            <v>4.3981481481481484E-3</v>
          </cell>
          <cell r="X71">
            <v>5.4050925925925924E-3</v>
          </cell>
          <cell r="Y71">
            <v>4.9305555555555552E-3</v>
          </cell>
          <cell r="Z71">
            <v>4.7222222222222223E-3</v>
          </cell>
          <cell r="AA71">
            <v>4.9074074074074072E-3</v>
          </cell>
          <cell r="AB71">
            <v>4.6064814814814814E-3</v>
          </cell>
          <cell r="AC71">
            <v>5.0694444444444441E-3</v>
          </cell>
          <cell r="AD71">
            <v>4.9710648148148153E-3</v>
          </cell>
          <cell r="AF71" t="str">
            <v>Grande ABC</v>
          </cell>
        </row>
        <row r="72">
          <cell r="B72" t="str">
            <v>Leste</v>
          </cell>
          <cell r="C72">
            <v>7.6041666666666662E-3</v>
          </cell>
          <cell r="D72">
            <v>9.0162037037037034E-3</v>
          </cell>
          <cell r="E72">
            <v>8.564814814814815E-3</v>
          </cell>
          <cell r="F72">
            <v>1.300925925925926E-2</v>
          </cell>
          <cell r="G72">
            <v>1.4756944444444446E-2</v>
          </cell>
          <cell r="H72">
            <v>7.2685185185185188E-3</v>
          </cell>
          <cell r="I72">
            <v>5.6018518518518518E-3</v>
          </cell>
          <cell r="J72">
            <v>8.5300925925925926E-3</v>
          </cell>
          <cell r="K72">
            <v>6.5162037037037037E-3</v>
          </cell>
          <cell r="L72">
            <v>6.0185185185185177E-3</v>
          </cell>
          <cell r="M72">
            <v>5.1041666666666666E-3</v>
          </cell>
          <cell r="N72">
            <v>5.4861111111111117E-3</v>
          </cell>
          <cell r="O72">
            <v>8.1230709876543225E-3</v>
          </cell>
          <cell r="Q72" t="str">
            <v>Leste</v>
          </cell>
          <cell r="R72">
            <v>7.6041666666666662E-3</v>
          </cell>
          <cell r="S72">
            <v>9.0162037037037034E-3</v>
          </cell>
          <cell r="T72">
            <v>8.564814814814815E-3</v>
          </cell>
          <cell r="U72">
            <v>1.300925925925926E-2</v>
          </cell>
          <cell r="V72">
            <v>1.4756944444444446E-2</v>
          </cell>
          <cell r="W72">
            <v>7.2685185185185188E-3</v>
          </cell>
          <cell r="X72">
            <v>5.6018518518518518E-3</v>
          </cell>
          <cell r="Y72">
            <v>8.5300925925925926E-3</v>
          </cell>
          <cell r="Z72">
            <v>6.5162037037037037E-3</v>
          </cell>
          <cell r="AA72">
            <v>6.0185185185185177E-3</v>
          </cell>
          <cell r="AB72">
            <v>5.1041666666666666E-3</v>
          </cell>
          <cell r="AC72">
            <v>5.4861111111111117E-3</v>
          </cell>
          <cell r="AD72">
            <v>8.1230709876543225E-3</v>
          </cell>
          <cell r="AF72" t="str">
            <v>Leste</v>
          </cell>
        </row>
        <row r="73">
          <cell r="B73" t="str">
            <v>Oeste</v>
          </cell>
          <cell r="C73">
            <v>4.6412037037037038E-3</v>
          </cell>
          <cell r="D73">
            <v>6.6782407407407415E-3</v>
          </cell>
          <cell r="E73">
            <v>5.4861111111111117E-3</v>
          </cell>
          <cell r="F73">
            <v>5.6134259259259271E-3</v>
          </cell>
          <cell r="G73">
            <v>4.8611111111111112E-3</v>
          </cell>
          <cell r="H73">
            <v>4.6759259259259263E-3</v>
          </cell>
          <cell r="I73">
            <v>4.6990740740740743E-3</v>
          </cell>
          <cell r="J73">
            <v>3.9120370370370368E-3</v>
          </cell>
          <cell r="K73">
            <v>4.1203703703703706E-3</v>
          </cell>
          <cell r="L73">
            <v>2.4537037037037036E-3</v>
          </cell>
          <cell r="M73">
            <v>2.9166666666666668E-3</v>
          </cell>
          <cell r="N73">
            <v>2.2916666666666667E-3</v>
          </cell>
          <cell r="O73">
            <v>4.3624614197530862E-3</v>
          </cell>
          <cell r="Q73" t="str">
            <v>Oeste</v>
          </cell>
          <cell r="R73">
            <v>4.6412037037037038E-3</v>
          </cell>
          <cell r="S73">
            <v>6.6782407407407415E-3</v>
          </cell>
          <cell r="T73">
            <v>5.4861111111111117E-3</v>
          </cell>
          <cell r="U73">
            <v>5.6134259259259271E-3</v>
          </cell>
          <cell r="V73">
            <v>4.8611111111111112E-3</v>
          </cell>
          <cell r="W73">
            <v>4.6759259259259263E-3</v>
          </cell>
          <cell r="X73">
            <v>4.6990740740740743E-3</v>
          </cell>
          <cell r="Y73">
            <v>3.9120370370370368E-3</v>
          </cell>
          <cell r="Z73">
            <v>4.1203703703703706E-3</v>
          </cell>
          <cell r="AA73">
            <v>2.4537037037037036E-3</v>
          </cell>
          <cell r="AB73">
            <v>2.9166666666666668E-3</v>
          </cell>
          <cell r="AC73">
            <v>2.2916666666666667E-3</v>
          </cell>
          <cell r="AD73">
            <v>4.3624614197530862E-3</v>
          </cell>
          <cell r="AF73" t="str">
            <v>Oeste</v>
          </cell>
        </row>
        <row r="74">
          <cell r="B74" t="str">
            <v>SP Sul</v>
          </cell>
          <cell r="C74">
            <v>8.2986111111111108E-3</v>
          </cell>
          <cell r="D74">
            <v>1.0486111111111111E-2</v>
          </cell>
          <cell r="E74">
            <v>8.0787037037037043E-3</v>
          </cell>
          <cell r="F74">
            <v>5.4050925925925924E-3</v>
          </cell>
          <cell r="G74">
            <v>4.6180555555555558E-3</v>
          </cell>
          <cell r="H74">
            <v>4.9768518518518521E-3</v>
          </cell>
          <cell r="I74">
            <v>6.3888888888888884E-3</v>
          </cell>
          <cell r="J74">
            <v>5.6712962962962958E-3</v>
          </cell>
          <cell r="K74">
            <v>7.5231481481481477E-3</v>
          </cell>
          <cell r="L74">
            <v>5.4629629629629637E-3</v>
          </cell>
          <cell r="M74">
            <v>6.3657407407407404E-3</v>
          </cell>
          <cell r="N74">
            <v>4.6643518518518518E-3</v>
          </cell>
          <cell r="O74">
            <v>6.4949845679012352E-3</v>
          </cell>
          <cell r="Q74" t="str">
            <v>SP Sul</v>
          </cell>
          <cell r="R74">
            <v>8.2986111111111108E-3</v>
          </cell>
          <cell r="S74">
            <v>1.0486111111111111E-2</v>
          </cell>
          <cell r="T74">
            <v>8.0787037037037043E-3</v>
          </cell>
          <cell r="U74">
            <v>5.4050925925925924E-3</v>
          </cell>
          <cell r="V74">
            <v>4.6180555555555558E-3</v>
          </cell>
          <cell r="W74">
            <v>4.9768518518518521E-3</v>
          </cell>
          <cell r="X74">
            <v>6.3888888888888884E-3</v>
          </cell>
          <cell r="Y74">
            <v>5.6712962962962958E-3</v>
          </cell>
          <cell r="Z74">
            <v>7.5231481481481477E-3</v>
          </cell>
          <cell r="AA74">
            <v>5.4629629629629637E-3</v>
          </cell>
          <cell r="AB74">
            <v>6.3657407407407404E-3</v>
          </cell>
          <cell r="AC74">
            <v>4.6643518518518518E-3</v>
          </cell>
          <cell r="AD74">
            <v>6.4949845679012352E-3</v>
          </cell>
          <cell r="AF74" t="str">
            <v>SP Sul</v>
          </cell>
        </row>
        <row r="75">
          <cell r="B75" t="str">
            <v>Eletropaulo</v>
          </cell>
          <cell r="C75">
            <v>5.7291666666666671E-3</v>
          </cell>
          <cell r="D75">
            <v>7.2337962962962963E-3</v>
          </cell>
          <cell r="E75">
            <v>6.2847222222222228E-3</v>
          </cell>
          <cell r="F75">
            <v>6.8055555555555569E-3</v>
          </cell>
          <cell r="G75">
            <v>6.7592592592592591E-3</v>
          </cell>
          <cell r="H75">
            <v>5.2893518518518515E-3</v>
          </cell>
          <cell r="I75">
            <v>5.5555555555555558E-3</v>
          </cell>
          <cell r="J75">
            <v>5.1273148148148146E-3</v>
          </cell>
          <cell r="K75">
            <v>5.162037037037037E-3</v>
          </cell>
          <cell r="L75">
            <v>4.155092592592593E-3</v>
          </cell>
          <cell r="M75">
            <v>4.2939814814814811E-3</v>
          </cell>
          <cell r="N75">
            <v>3.9814814814814817E-3</v>
          </cell>
          <cell r="O75">
            <v>5.531442901234568E-3</v>
          </cell>
          <cell r="Q75" t="str">
            <v>Eletropaulo</v>
          </cell>
          <cell r="R75">
            <v>5.7291666666666671E-3</v>
          </cell>
          <cell r="S75">
            <v>7.2337962962962963E-3</v>
          </cell>
          <cell r="T75">
            <v>6.2847222222222228E-3</v>
          </cell>
          <cell r="U75">
            <v>6.8055555555555569E-3</v>
          </cell>
          <cell r="V75">
            <v>6.7592592592592591E-3</v>
          </cell>
          <cell r="W75">
            <v>5.2893518518518515E-3</v>
          </cell>
          <cell r="X75">
            <v>5.5555555555555558E-3</v>
          </cell>
          <cell r="Y75">
            <v>5.1273148148148146E-3</v>
          </cell>
          <cell r="Z75">
            <v>5.162037037037037E-3</v>
          </cell>
          <cell r="AA75">
            <v>4.155092592592593E-3</v>
          </cell>
          <cell r="AB75">
            <v>4.2939814814814811E-3</v>
          </cell>
          <cell r="AC75">
            <v>3.9814814814814817E-3</v>
          </cell>
          <cell r="AD75">
            <v>5.531442901234568E-3</v>
          </cell>
          <cell r="AF75" t="str">
            <v>Eletropaulo</v>
          </cell>
        </row>
      </sheetData>
      <sheetData sheetId="88" refreshError="1"/>
      <sheetData sheetId="89" refreshError="1"/>
      <sheetData sheetId="90" refreshError="1"/>
      <sheetData sheetId="91" refreshError="1"/>
      <sheetData sheetId="92" refreshError="1"/>
      <sheetData sheetId="93" refreshError="1"/>
      <sheetData sheetId="94" refreshError="1">
        <row r="50">
          <cell r="C50">
            <v>0</v>
          </cell>
          <cell r="D50">
            <v>0</v>
          </cell>
          <cell r="E50">
            <v>0</v>
          </cell>
          <cell r="F50">
            <v>0</v>
          </cell>
          <cell r="G50">
            <v>0</v>
          </cell>
          <cell r="H50">
            <v>0</v>
          </cell>
          <cell r="I50">
            <v>0</v>
          </cell>
          <cell r="J50">
            <v>0</v>
          </cell>
          <cell r="K50">
            <v>0</v>
          </cell>
          <cell r="L50">
            <v>0</v>
          </cell>
          <cell r="M50">
            <v>0</v>
          </cell>
          <cell r="N50">
            <v>0</v>
          </cell>
          <cell r="O50">
            <v>0</v>
          </cell>
        </row>
        <row r="51">
          <cell r="C51">
            <v>0</v>
          </cell>
          <cell r="D51">
            <v>0</v>
          </cell>
          <cell r="E51">
            <v>0</v>
          </cell>
          <cell r="F51">
            <v>0</v>
          </cell>
          <cell r="G51">
            <v>0</v>
          </cell>
          <cell r="H51">
            <v>0</v>
          </cell>
          <cell r="I51">
            <v>0</v>
          </cell>
          <cell r="J51">
            <v>0</v>
          </cell>
          <cell r="K51">
            <v>0</v>
          </cell>
          <cell r="L51">
            <v>0</v>
          </cell>
          <cell r="M51">
            <v>0</v>
          </cell>
          <cell r="N51">
            <v>0</v>
          </cell>
          <cell r="O51">
            <v>0</v>
          </cell>
        </row>
        <row r="52">
          <cell r="C52">
            <v>0</v>
          </cell>
          <cell r="D52">
            <v>0</v>
          </cell>
          <cell r="E52">
            <v>0</v>
          </cell>
          <cell r="F52">
            <v>0</v>
          </cell>
          <cell r="G52">
            <v>0</v>
          </cell>
          <cell r="H52">
            <v>0</v>
          </cell>
          <cell r="I52">
            <v>0</v>
          </cell>
          <cell r="J52">
            <v>0</v>
          </cell>
          <cell r="K52">
            <v>0</v>
          </cell>
          <cell r="L52">
            <v>0</v>
          </cell>
          <cell r="M52">
            <v>0</v>
          </cell>
          <cell r="N52">
            <v>0</v>
          </cell>
          <cell r="O52">
            <v>0</v>
          </cell>
        </row>
        <row r="53">
          <cell r="C53">
            <v>0</v>
          </cell>
          <cell r="D53">
            <v>1</v>
          </cell>
          <cell r="E53">
            <v>0</v>
          </cell>
          <cell r="F53">
            <v>0</v>
          </cell>
          <cell r="G53">
            <v>0</v>
          </cell>
          <cell r="H53">
            <v>0</v>
          </cell>
          <cell r="I53">
            <v>0</v>
          </cell>
          <cell r="J53">
            <v>0</v>
          </cell>
          <cell r="K53">
            <v>0</v>
          </cell>
          <cell r="L53">
            <v>0</v>
          </cell>
          <cell r="M53">
            <v>0</v>
          </cell>
          <cell r="N53">
            <v>0</v>
          </cell>
          <cell r="O53">
            <v>1</v>
          </cell>
        </row>
        <row r="54">
          <cell r="C54">
            <v>0</v>
          </cell>
          <cell r="D54">
            <v>0</v>
          </cell>
          <cell r="E54">
            <v>0</v>
          </cell>
          <cell r="F54">
            <v>0</v>
          </cell>
          <cell r="G54">
            <v>0</v>
          </cell>
          <cell r="H54">
            <v>0</v>
          </cell>
          <cell r="I54">
            <v>0</v>
          </cell>
          <cell r="J54">
            <v>0</v>
          </cell>
          <cell r="K54">
            <v>0</v>
          </cell>
          <cell r="L54">
            <v>0</v>
          </cell>
          <cell r="M54">
            <v>0</v>
          </cell>
          <cell r="N54">
            <v>0</v>
          </cell>
          <cell r="O54">
            <v>0</v>
          </cell>
        </row>
        <row r="55">
          <cell r="C55">
            <v>0</v>
          </cell>
          <cell r="D55">
            <v>0</v>
          </cell>
          <cell r="E55">
            <v>0</v>
          </cell>
          <cell r="F55">
            <v>0</v>
          </cell>
          <cell r="G55">
            <v>0</v>
          </cell>
          <cell r="H55">
            <v>0</v>
          </cell>
          <cell r="I55">
            <v>0</v>
          </cell>
          <cell r="J55">
            <v>0</v>
          </cell>
          <cell r="K55">
            <v>0</v>
          </cell>
          <cell r="L55">
            <v>0</v>
          </cell>
          <cell r="M55">
            <v>0</v>
          </cell>
          <cell r="N55">
            <v>0</v>
          </cell>
          <cell r="O55">
            <v>0</v>
          </cell>
        </row>
        <row r="56">
          <cell r="C56">
            <v>0</v>
          </cell>
          <cell r="D56">
            <v>1</v>
          </cell>
          <cell r="E56">
            <v>0</v>
          </cell>
          <cell r="F56">
            <v>0</v>
          </cell>
          <cell r="G56">
            <v>0</v>
          </cell>
          <cell r="H56">
            <v>0</v>
          </cell>
          <cell r="I56">
            <v>0</v>
          </cell>
          <cell r="J56">
            <v>0</v>
          </cell>
          <cell r="K56">
            <v>0</v>
          </cell>
          <cell r="L56">
            <v>0</v>
          </cell>
          <cell r="M56">
            <v>0</v>
          </cell>
          <cell r="N56">
            <v>0</v>
          </cell>
          <cell r="O56">
            <v>1</v>
          </cell>
        </row>
        <row r="60">
          <cell r="C60">
            <v>0</v>
          </cell>
          <cell r="D60">
            <v>5</v>
          </cell>
          <cell r="E60">
            <v>5</v>
          </cell>
          <cell r="F60">
            <v>9</v>
          </cell>
          <cell r="G60">
            <v>5</v>
          </cell>
          <cell r="H60">
            <v>4</v>
          </cell>
          <cell r="I60">
            <v>0</v>
          </cell>
          <cell r="J60">
            <v>8</v>
          </cell>
          <cell r="K60">
            <v>5</v>
          </cell>
          <cell r="L60">
            <v>0</v>
          </cell>
          <cell r="M60">
            <v>1</v>
          </cell>
          <cell r="N60">
            <v>2</v>
          </cell>
          <cell r="O60">
            <v>44</v>
          </cell>
        </row>
        <row r="61">
          <cell r="C61">
            <v>0</v>
          </cell>
          <cell r="D61">
            <v>0</v>
          </cell>
          <cell r="E61">
            <v>13</v>
          </cell>
          <cell r="F61">
            <v>7</v>
          </cell>
          <cell r="G61">
            <v>4</v>
          </cell>
          <cell r="H61">
            <v>4</v>
          </cell>
          <cell r="I61">
            <v>5</v>
          </cell>
          <cell r="J61">
            <v>5</v>
          </cell>
          <cell r="K61">
            <v>4</v>
          </cell>
          <cell r="L61">
            <v>0</v>
          </cell>
          <cell r="M61">
            <v>2</v>
          </cell>
          <cell r="N61">
            <v>0</v>
          </cell>
          <cell r="O61">
            <v>44</v>
          </cell>
        </row>
        <row r="62">
          <cell r="C62">
            <v>0</v>
          </cell>
          <cell r="D62">
            <v>0</v>
          </cell>
          <cell r="E62">
            <v>0</v>
          </cell>
          <cell r="F62">
            <v>1</v>
          </cell>
          <cell r="G62">
            <v>0</v>
          </cell>
          <cell r="H62">
            <v>0</v>
          </cell>
          <cell r="I62">
            <v>0</v>
          </cell>
          <cell r="J62">
            <v>0</v>
          </cell>
          <cell r="K62">
            <v>0</v>
          </cell>
          <cell r="L62">
            <v>0</v>
          </cell>
          <cell r="M62">
            <v>0</v>
          </cell>
          <cell r="N62">
            <v>0</v>
          </cell>
          <cell r="O62">
            <v>1</v>
          </cell>
        </row>
        <row r="63">
          <cell r="C63">
            <v>6</v>
          </cell>
          <cell r="D63">
            <v>21</v>
          </cell>
          <cell r="E63">
            <v>22</v>
          </cell>
          <cell r="F63">
            <v>21</v>
          </cell>
          <cell r="G63">
            <v>8</v>
          </cell>
          <cell r="H63">
            <v>7</v>
          </cell>
          <cell r="I63">
            <v>9</v>
          </cell>
          <cell r="J63">
            <v>15</v>
          </cell>
          <cell r="K63">
            <v>12</v>
          </cell>
          <cell r="L63">
            <v>1</v>
          </cell>
          <cell r="M63">
            <v>5</v>
          </cell>
          <cell r="N63">
            <v>1</v>
          </cell>
          <cell r="O63">
            <v>128</v>
          </cell>
        </row>
        <row r="64">
          <cell r="C64">
            <v>2</v>
          </cell>
          <cell r="D64">
            <v>0</v>
          </cell>
          <cell r="E64">
            <v>4</v>
          </cell>
          <cell r="F64">
            <v>4</v>
          </cell>
          <cell r="G64">
            <v>1</v>
          </cell>
          <cell r="H64">
            <v>2</v>
          </cell>
          <cell r="I64">
            <v>3</v>
          </cell>
          <cell r="J64">
            <v>3</v>
          </cell>
          <cell r="K64">
            <v>1</v>
          </cell>
          <cell r="L64">
            <v>0</v>
          </cell>
          <cell r="M64">
            <v>0</v>
          </cell>
          <cell r="N64">
            <v>0</v>
          </cell>
          <cell r="O64">
            <v>20</v>
          </cell>
        </row>
        <row r="65">
          <cell r="C65">
            <v>0</v>
          </cell>
          <cell r="D65">
            <v>14</v>
          </cell>
          <cell r="E65">
            <v>15</v>
          </cell>
          <cell r="F65">
            <v>15</v>
          </cell>
          <cell r="G65">
            <v>3</v>
          </cell>
          <cell r="H65">
            <v>3</v>
          </cell>
          <cell r="I65">
            <v>4</v>
          </cell>
          <cell r="J65">
            <v>8</v>
          </cell>
          <cell r="K65">
            <v>4</v>
          </cell>
          <cell r="L65">
            <v>1</v>
          </cell>
          <cell r="M65">
            <v>0</v>
          </cell>
          <cell r="N65">
            <v>7</v>
          </cell>
          <cell r="O65">
            <v>74</v>
          </cell>
        </row>
        <row r="66">
          <cell r="C66">
            <v>8</v>
          </cell>
          <cell r="D66">
            <v>40</v>
          </cell>
          <cell r="E66">
            <v>59</v>
          </cell>
          <cell r="F66">
            <v>57</v>
          </cell>
          <cell r="G66">
            <v>21</v>
          </cell>
          <cell r="H66">
            <v>20</v>
          </cell>
          <cell r="I66">
            <v>21</v>
          </cell>
          <cell r="J66">
            <v>39</v>
          </cell>
          <cell r="K66">
            <v>26</v>
          </cell>
          <cell r="L66">
            <v>2</v>
          </cell>
          <cell r="M66">
            <v>8</v>
          </cell>
          <cell r="N66">
            <v>10</v>
          </cell>
          <cell r="O66">
            <v>311</v>
          </cell>
        </row>
        <row r="70">
          <cell r="C70">
            <v>0</v>
          </cell>
          <cell r="D70">
            <v>0</v>
          </cell>
          <cell r="E70">
            <v>0</v>
          </cell>
          <cell r="F70">
            <v>0</v>
          </cell>
          <cell r="G70">
            <v>0</v>
          </cell>
          <cell r="H70">
            <v>0</v>
          </cell>
          <cell r="I70">
            <v>0</v>
          </cell>
          <cell r="J70">
            <v>0</v>
          </cell>
          <cell r="K70">
            <v>0</v>
          </cell>
          <cell r="L70">
            <v>0</v>
          </cell>
          <cell r="M70">
            <v>0</v>
          </cell>
          <cell r="N70">
            <v>0</v>
          </cell>
          <cell r="O70">
            <v>0</v>
          </cell>
        </row>
        <row r="71">
          <cell r="C71">
            <v>3</v>
          </cell>
          <cell r="D71">
            <v>0</v>
          </cell>
          <cell r="E71">
            <v>0</v>
          </cell>
          <cell r="F71">
            <v>0</v>
          </cell>
          <cell r="G71">
            <v>0</v>
          </cell>
          <cell r="H71">
            <v>0</v>
          </cell>
          <cell r="I71">
            <v>0</v>
          </cell>
          <cell r="J71">
            <v>0</v>
          </cell>
          <cell r="K71">
            <v>0</v>
          </cell>
          <cell r="L71">
            <v>0</v>
          </cell>
          <cell r="M71">
            <v>0</v>
          </cell>
          <cell r="N71">
            <v>0</v>
          </cell>
          <cell r="O71">
            <v>3</v>
          </cell>
        </row>
        <row r="72">
          <cell r="C72">
            <v>0</v>
          </cell>
          <cell r="D72">
            <v>0</v>
          </cell>
          <cell r="E72">
            <v>0</v>
          </cell>
          <cell r="F72">
            <v>0</v>
          </cell>
          <cell r="G72">
            <v>0</v>
          </cell>
          <cell r="H72">
            <v>0</v>
          </cell>
          <cell r="I72">
            <v>0</v>
          </cell>
          <cell r="J72">
            <v>1</v>
          </cell>
          <cell r="K72">
            <v>1</v>
          </cell>
          <cell r="L72">
            <v>0</v>
          </cell>
          <cell r="M72">
            <v>0</v>
          </cell>
          <cell r="N72">
            <v>0</v>
          </cell>
          <cell r="O72">
            <v>2</v>
          </cell>
        </row>
        <row r="73">
          <cell r="C73">
            <v>0</v>
          </cell>
          <cell r="D73">
            <v>1</v>
          </cell>
          <cell r="E73">
            <v>2</v>
          </cell>
          <cell r="F73">
            <v>4</v>
          </cell>
          <cell r="G73">
            <v>2</v>
          </cell>
          <cell r="H73">
            <v>4</v>
          </cell>
          <cell r="I73">
            <v>1</v>
          </cell>
          <cell r="J73">
            <v>1</v>
          </cell>
          <cell r="K73">
            <v>4</v>
          </cell>
          <cell r="L73">
            <v>0</v>
          </cell>
          <cell r="M73">
            <v>0</v>
          </cell>
          <cell r="N73">
            <v>0</v>
          </cell>
          <cell r="O73">
            <v>19</v>
          </cell>
        </row>
        <row r="74">
          <cell r="C74">
            <v>0</v>
          </cell>
          <cell r="D74">
            <v>0</v>
          </cell>
          <cell r="E74">
            <v>2</v>
          </cell>
          <cell r="F74">
            <v>0</v>
          </cell>
          <cell r="G74">
            <v>0</v>
          </cell>
          <cell r="H74">
            <v>1</v>
          </cell>
          <cell r="I74">
            <v>0</v>
          </cell>
          <cell r="J74">
            <v>1</v>
          </cell>
          <cell r="K74">
            <v>0</v>
          </cell>
          <cell r="L74">
            <v>0</v>
          </cell>
          <cell r="M74">
            <v>0</v>
          </cell>
          <cell r="N74">
            <v>0</v>
          </cell>
          <cell r="O74">
            <v>4</v>
          </cell>
        </row>
        <row r="75">
          <cell r="C75">
            <v>0</v>
          </cell>
          <cell r="D75">
            <v>0</v>
          </cell>
          <cell r="E75">
            <v>2</v>
          </cell>
          <cell r="F75">
            <v>1</v>
          </cell>
          <cell r="G75">
            <v>0</v>
          </cell>
          <cell r="H75">
            <v>0</v>
          </cell>
          <cell r="I75">
            <v>0</v>
          </cell>
          <cell r="J75">
            <v>0</v>
          </cell>
          <cell r="K75">
            <v>0</v>
          </cell>
          <cell r="L75">
            <v>0</v>
          </cell>
          <cell r="M75">
            <v>0</v>
          </cell>
          <cell r="N75">
            <v>0</v>
          </cell>
          <cell r="O75">
            <v>3</v>
          </cell>
        </row>
        <row r="76">
          <cell r="C76">
            <v>3</v>
          </cell>
          <cell r="D76">
            <v>1</v>
          </cell>
          <cell r="E76">
            <v>6</v>
          </cell>
          <cell r="F76">
            <v>5</v>
          </cell>
          <cell r="G76">
            <v>2</v>
          </cell>
          <cell r="H76">
            <v>5</v>
          </cell>
          <cell r="I76">
            <v>1</v>
          </cell>
          <cell r="J76">
            <v>3</v>
          </cell>
          <cell r="K76">
            <v>5</v>
          </cell>
          <cell r="L76">
            <v>0</v>
          </cell>
          <cell r="M76">
            <v>0</v>
          </cell>
          <cell r="N76">
            <v>0</v>
          </cell>
          <cell r="O76">
            <v>31</v>
          </cell>
        </row>
      </sheetData>
      <sheetData sheetId="95" refreshError="1"/>
      <sheetData sheetId="96" refreshError="1">
        <row r="24">
          <cell r="D24">
            <v>71</v>
          </cell>
          <cell r="E24">
            <v>80</v>
          </cell>
          <cell r="F24">
            <v>77</v>
          </cell>
          <cell r="G24">
            <v>91</v>
          </cell>
          <cell r="H24">
            <v>143</v>
          </cell>
          <cell r="I24">
            <v>181</v>
          </cell>
          <cell r="J24">
            <v>110</v>
          </cell>
          <cell r="K24">
            <v>98</v>
          </cell>
          <cell r="L24">
            <v>63</v>
          </cell>
          <cell r="M24">
            <v>69</v>
          </cell>
          <cell r="N24">
            <v>80</v>
          </cell>
          <cell r="O24">
            <v>59</v>
          </cell>
          <cell r="P24">
            <v>1122</v>
          </cell>
        </row>
        <row r="25">
          <cell r="D25">
            <v>111</v>
          </cell>
          <cell r="E25">
            <v>243</v>
          </cell>
          <cell r="F25">
            <v>391</v>
          </cell>
          <cell r="G25">
            <v>219</v>
          </cell>
          <cell r="H25">
            <v>103</v>
          </cell>
          <cell r="I25">
            <v>107</v>
          </cell>
          <cell r="J25">
            <v>114</v>
          </cell>
          <cell r="K25">
            <v>91</v>
          </cell>
          <cell r="L25">
            <v>92</v>
          </cell>
          <cell r="M25">
            <v>77</v>
          </cell>
          <cell r="N25">
            <v>101</v>
          </cell>
          <cell r="O25">
            <v>76</v>
          </cell>
          <cell r="P25">
            <v>1725</v>
          </cell>
        </row>
        <row r="26">
          <cell r="D26">
            <v>144</v>
          </cell>
          <cell r="E26">
            <v>173</v>
          </cell>
          <cell r="F26">
            <v>165</v>
          </cell>
          <cell r="G26">
            <v>106</v>
          </cell>
          <cell r="H26">
            <v>104</v>
          </cell>
          <cell r="I26">
            <v>107</v>
          </cell>
          <cell r="J26">
            <v>80</v>
          </cell>
          <cell r="K26">
            <v>183</v>
          </cell>
          <cell r="L26">
            <v>155</v>
          </cell>
          <cell r="M26">
            <v>89</v>
          </cell>
          <cell r="N26">
            <v>77</v>
          </cell>
          <cell r="O26">
            <v>120</v>
          </cell>
          <cell r="P26">
            <v>1503</v>
          </cell>
        </row>
        <row r="27">
          <cell r="D27">
            <v>554</v>
          </cell>
          <cell r="E27">
            <v>793</v>
          </cell>
          <cell r="F27">
            <v>1103</v>
          </cell>
          <cell r="G27">
            <v>889</v>
          </cell>
          <cell r="H27">
            <v>596</v>
          </cell>
          <cell r="I27">
            <v>904</v>
          </cell>
          <cell r="J27">
            <v>426</v>
          </cell>
          <cell r="K27">
            <v>386</v>
          </cell>
          <cell r="L27">
            <v>459</v>
          </cell>
          <cell r="M27">
            <v>630</v>
          </cell>
          <cell r="N27">
            <v>412</v>
          </cell>
          <cell r="O27">
            <v>311</v>
          </cell>
          <cell r="P27">
            <v>7463</v>
          </cell>
        </row>
        <row r="28">
          <cell r="D28">
            <v>214</v>
          </cell>
          <cell r="E28">
            <v>282</v>
          </cell>
          <cell r="F28">
            <v>426</v>
          </cell>
          <cell r="G28">
            <v>418</v>
          </cell>
          <cell r="H28">
            <v>378</v>
          </cell>
          <cell r="I28">
            <v>340</v>
          </cell>
          <cell r="J28">
            <v>206</v>
          </cell>
          <cell r="K28">
            <v>250</v>
          </cell>
          <cell r="L28">
            <v>172</v>
          </cell>
          <cell r="M28">
            <v>225</v>
          </cell>
          <cell r="N28">
            <v>333</v>
          </cell>
          <cell r="O28">
            <v>259</v>
          </cell>
          <cell r="P28">
            <v>3503</v>
          </cell>
        </row>
        <row r="29">
          <cell r="D29">
            <v>332</v>
          </cell>
          <cell r="E29">
            <v>350</v>
          </cell>
          <cell r="F29">
            <v>302</v>
          </cell>
          <cell r="G29">
            <v>272</v>
          </cell>
          <cell r="H29">
            <v>328</v>
          </cell>
          <cell r="I29">
            <v>544</v>
          </cell>
          <cell r="J29">
            <v>300</v>
          </cell>
          <cell r="K29">
            <v>196</v>
          </cell>
          <cell r="L29">
            <v>176</v>
          </cell>
          <cell r="M29">
            <v>213</v>
          </cell>
          <cell r="N29">
            <v>168</v>
          </cell>
          <cell r="O29">
            <v>175</v>
          </cell>
          <cell r="P29">
            <v>3356</v>
          </cell>
        </row>
        <row r="30">
          <cell r="D30">
            <v>1426</v>
          </cell>
          <cell r="E30">
            <v>1921</v>
          </cell>
          <cell r="F30">
            <v>2464</v>
          </cell>
          <cell r="G30">
            <v>1995</v>
          </cell>
          <cell r="H30">
            <v>1652</v>
          </cell>
          <cell r="I30">
            <v>2183</v>
          </cell>
          <cell r="J30">
            <v>1236</v>
          </cell>
          <cell r="K30">
            <v>1204</v>
          </cell>
          <cell r="L30">
            <v>1117</v>
          </cell>
          <cell r="M30">
            <v>1303</v>
          </cell>
          <cell r="N30">
            <v>1171</v>
          </cell>
          <cell r="O30">
            <v>1000</v>
          </cell>
          <cell r="P30">
            <v>18672</v>
          </cell>
        </row>
        <row r="33">
          <cell r="D33">
            <v>132</v>
          </cell>
          <cell r="E33">
            <v>74</v>
          </cell>
          <cell r="F33">
            <v>58</v>
          </cell>
          <cell r="G33">
            <v>53</v>
          </cell>
          <cell r="H33">
            <v>106</v>
          </cell>
          <cell r="I33">
            <v>83</v>
          </cell>
          <cell r="J33">
            <v>83</v>
          </cell>
          <cell r="K33">
            <v>92</v>
          </cell>
          <cell r="L33">
            <v>37</v>
          </cell>
          <cell r="M33">
            <v>42</v>
          </cell>
          <cell r="N33">
            <v>32</v>
          </cell>
          <cell r="O33">
            <v>47</v>
          </cell>
          <cell r="P33">
            <v>839</v>
          </cell>
        </row>
        <row r="34">
          <cell r="D34">
            <v>81</v>
          </cell>
          <cell r="E34">
            <v>111</v>
          </cell>
          <cell r="F34">
            <v>85</v>
          </cell>
          <cell r="G34">
            <v>45</v>
          </cell>
          <cell r="H34">
            <v>27</v>
          </cell>
          <cell r="I34">
            <v>27</v>
          </cell>
          <cell r="J34">
            <v>19</v>
          </cell>
          <cell r="K34">
            <v>52</v>
          </cell>
          <cell r="L34">
            <v>43</v>
          </cell>
          <cell r="M34">
            <v>26</v>
          </cell>
          <cell r="N34">
            <v>23</v>
          </cell>
          <cell r="O34">
            <v>23</v>
          </cell>
          <cell r="P34">
            <v>562</v>
          </cell>
        </row>
        <row r="35">
          <cell r="D35">
            <v>97</v>
          </cell>
          <cell r="E35">
            <v>75</v>
          </cell>
          <cell r="F35">
            <v>77</v>
          </cell>
          <cell r="G35">
            <v>38</v>
          </cell>
          <cell r="H35">
            <v>35</v>
          </cell>
          <cell r="I35">
            <v>13</v>
          </cell>
          <cell r="J35">
            <v>12</v>
          </cell>
          <cell r="K35">
            <v>22</v>
          </cell>
          <cell r="L35">
            <v>21</v>
          </cell>
          <cell r="M35">
            <v>33</v>
          </cell>
          <cell r="N35">
            <v>28</v>
          </cell>
          <cell r="O35">
            <v>19</v>
          </cell>
          <cell r="P35">
            <v>470</v>
          </cell>
        </row>
        <row r="36">
          <cell r="D36">
            <v>359</v>
          </cell>
          <cell r="E36">
            <v>353</v>
          </cell>
          <cell r="F36">
            <v>404</v>
          </cell>
          <cell r="G36">
            <v>340</v>
          </cell>
          <cell r="H36">
            <v>263</v>
          </cell>
          <cell r="I36">
            <v>204</v>
          </cell>
          <cell r="J36">
            <v>206</v>
          </cell>
          <cell r="K36">
            <v>239</v>
          </cell>
          <cell r="L36">
            <v>253</v>
          </cell>
          <cell r="M36">
            <v>254</v>
          </cell>
          <cell r="N36">
            <v>239</v>
          </cell>
          <cell r="O36">
            <v>217</v>
          </cell>
          <cell r="P36">
            <v>3331</v>
          </cell>
        </row>
        <row r="37">
          <cell r="D37">
            <v>294</v>
          </cell>
          <cell r="E37">
            <v>157</v>
          </cell>
          <cell r="F37">
            <v>208</v>
          </cell>
          <cell r="G37">
            <v>134</v>
          </cell>
          <cell r="H37">
            <v>125</v>
          </cell>
          <cell r="I37">
            <v>93</v>
          </cell>
          <cell r="J37">
            <v>159</v>
          </cell>
          <cell r="K37">
            <v>97</v>
          </cell>
          <cell r="L37">
            <v>75</v>
          </cell>
          <cell r="M37">
            <v>46</v>
          </cell>
          <cell r="N37">
            <v>34</v>
          </cell>
          <cell r="O37">
            <v>27</v>
          </cell>
          <cell r="P37">
            <v>1449</v>
          </cell>
        </row>
        <row r="38">
          <cell r="D38">
            <v>166</v>
          </cell>
          <cell r="E38">
            <v>184</v>
          </cell>
          <cell r="F38">
            <v>260</v>
          </cell>
          <cell r="G38">
            <v>168</v>
          </cell>
          <cell r="H38">
            <v>153</v>
          </cell>
          <cell r="I38">
            <v>164</v>
          </cell>
          <cell r="J38">
            <v>182</v>
          </cell>
          <cell r="K38">
            <v>197</v>
          </cell>
          <cell r="L38">
            <v>130</v>
          </cell>
          <cell r="M38">
            <v>91</v>
          </cell>
          <cell r="N38">
            <v>92</v>
          </cell>
          <cell r="O38">
            <v>98</v>
          </cell>
          <cell r="P38">
            <v>1885</v>
          </cell>
        </row>
        <row r="39">
          <cell r="D39">
            <v>1129</v>
          </cell>
          <cell r="E39">
            <v>954</v>
          </cell>
          <cell r="F39">
            <v>1092</v>
          </cell>
          <cell r="G39">
            <v>778</v>
          </cell>
          <cell r="H39">
            <v>709</v>
          </cell>
          <cell r="I39">
            <v>584</v>
          </cell>
          <cell r="J39">
            <v>661</v>
          </cell>
          <cell r="K39">
            <v>699</v>
          </cell>
          <cell r="L39">
            <v>559</v>
          </cell>
          <cell r="M39">
            <v>492</v>
          </cell>
          <cell r="N39">
            <v>448</v>
          </cell>
          <cell r="O39">
            <v>431</v>
          </cell>
          <cell r="P39">
            <v>8536</v>
          </cell>
        </row>
        <row r="42">
          <cell r="D42">
            <v>0.85915492957746475</v>
          </cell>
          <cell r="E42">
            <v>-7.4999999999999997E-2</v>
          </cell>
          <cell r="F42">
            <v>-0.24675324675324672</v>
          </cell>
          <cell r="G42">
            <v>-0.41758241758241754</v>
          </cell>
          <cell r="H42">
            <v>-0.25874125874125875</v>
          </cell>
          <cell r="I42">
            <v>-0.54143646408839774</v>
          </cell>
          <cell r="J42">
            <v>-0.24545454545454548</v>
          </cell>
          <cell r="K42">
            <v>-6.1224489795918324E-2</v>
          </cell>
          <cell r="L42">
            <v>-0.41269841269841268</v>
          </cell>
          <cell r="M42">
            <v>-0.39130434782608692</v>
          </cell>
          <cell r="N42">
            <v>-0.6</v>
          </cell>
          <cell r="O42">
            <v>-0.20338983050847459</v>
          </cell>
          <cell r="P42">
            <v>-0.25222816399286985</v>
          </cell>
        </row>
        <row r="43">
          <cell r="D43">
            <v>-0.27027027027027029</v>
          </cell>
          <cell r="E43">
            <v>-0.54320987654320985</v>
          </cell>
          <cell r="F43">
            <v>-0.78260869565217395</v>
          </cell>
          <cell r="G43">
            <v>-0.79452054794520555</v>
          </cell>
          <cell r="H43">
            <v>-0.73786407766990292</v>
          </cell>
          <cell r="I43">
            <v>-0.74766355140186924</v>
          </cell>
          <cell r="J43">
            <v>-0.83333333333333337</v>
          </cell>
          <cell r="K43">
            <v>-0.4285714285714286</v>
          </cell>
          <cell r="L43">
            <v>-0.53260869565217384</v>
          </cell>
          <cell r="M43">
            <v>-0.66233766233766234</v>
          </cell>
          <cell r="N43">
            <v>-0.7722772277227723</v>
          </cell>
          <cell r="O43">
            <v>-0.69736842105263164</v>
          </cell>
          <cell r="P43">
            <v>-0.67420289855072468</v>
          </cell>
        </row>
        <row r="44">
          <cell r="D44">
            <v>-0.32638888888888884</v>
          </cell>
          <cell r="E44">
            <v>-0.56647398843930641</v>
          </cell>
          <cell r="F44">
            <v>-0.53333333333333333</v>
          </cell>
          <cell r="G44">
            <v>-0.64150943396226423</v>
          </cell>
          <cell r="H44">
            <v>-0.66346153846153844</v>
          </cell>
          <cell r="I44">
            <v>-0.87850467289719625</v>
          </cell>
          <cell r="J44">
            <v>-0.85</v>
          </cell>
          <cell r="K44">
            <v>-0.8797814207650273</v>
          </cell>
          <cell r="L44">
            <v>-0.86451612903225805</v>
          </cell>
          <cell r="M44">
            <v>-0.6292134831460674</v>
          </cell>
          <cell r="N44">
            <v>-0.63636363636363635</v>
          </cell>
          <cell r="O44">
            <v>-0.84166666666666667</v>
          </cell>
          <cell r="P44">
            <v>-0.68729208250166329</v>
          </cell>
        </row>
        <row r="45">
          <cell r="D45">
            <v>-0.35198555956678701</v>
          </cell>
          <cell r="E45">
            <v>-0.55485498108448927</v>
          </cell>
          <cell r="F45">
            <v>-0.63372620126926571</v>
          </cell>
          <cell r="G45">
            <v>-0.6175478065241844</v>
          </cell>
          <cell r="H45">
            <v>-0.5587248322147651</v>
          </cell>
          <cell r="I45">
            <v>-0.77433628318584069</v>
          </cell>
          <cell r="J45">
            <v>-0.51643192488262912</v>
          </cell>
          <cell r="K45">
            <v>-0.38082901554404147</v>
          </cell>
          <cell r="L45">
            <v>-0.44880174291939001</v>
          </cell>
          <cell r="M45">
            <v>-0.59682539682539681</v>
          </cell>
          <cell r="N45">
            <v>-0.41990291262135926</v>
          </cell>
          <cell r="O45">
            <v>-0.30225080385852088</v>
          </cell>
          <cell r="P45">
            <v>-0.55366474608066463</v>
          </cell>
        </row>
        <row r="46">
          <cell r="D46">
            <v>0.37383177570093462</v>
          </cell>
          <cell r="E46">
            <v>-0.44326241134751776</v>
          </cell>
          <cell r="F46">
            <v>-0.51173708920187799</v>
          </cell>
          <cell r="G46">
            <v>-0.67942583732057416</v>
          </cell>
          <cell r="H46">
            <v>-0.6693121693121693</v>
          </cell>
          <cell r="I46">
            <v>-0.72647058823529409</v>
          </cell>
          <cell r="J46">
            <v>-0.22815533980582525</v>
          </cell>
          <cell r="K46">
            <v>-0.61199999999999999</v>
          </cell>
          <cell r="L46">
            <v>-0.56395348837209303</v>
          </cell>
          <cell r="M46">
            <v>-0.79555555555555557</v>
          </cell>
          <cell r="N46">
            <v>-0.89789789789789787</v>
          </cell>
          <cell r="O46">
            <v>-0.89575289575289574</v>
          </cell>
          <cell r="P46">
            <v>-0.58635455324008001</v>
          </cell>
        </row>
        <row r="47">
          <cell r="D47">
            <v>-0.5</v>
          </cell>
          <cell r="E47">
            <v>-0.47428571428571431</v>
          </cell>
          <cell r="F47">
            <v>-0.13907284768211925</v>
          </cell>
          <cell r="G47">
            <v>-0.38235294117647056</v>
          </cell>
          <cell r="H47">
            <v>-0.53353658536585358</v>
          </cell>
          <cell r="I47">
            <v>-0.69852941176470584</v>
          </cell>
          <cell r="J47">
            <v>-0.39333333333333331</v>
          </cell>
          <cell r="K47">
            <v>5.1020408163264808E-3</v>
          </cell>
          <cell r="L47">
            <v>-0.26136363636363635</v>
          </cell>
          <cell r="M47">
            <v>-0.57276995305164324</v>
          </cell>
          <cell r="N47">
            <v>-0.45238095238095233</v>
          </cell>
          <cell r="O47">
            <v>-0.44</v>
          </cell>
          <cell r="P47">
            <v>-0.43831942789034561</v>
          </cell>
        </row>
        <row r="48">
          <cell r="D48">
            <v>-0.20827489481065919</v>
          </cell>
          <cell r="E48">
            <v>-0.50338365434669441</v>
          </cell>
          <cell r="F48">
            <v>-0.55681818181818188</v>
          </cell>
          <cell r="G48">
            <v>-0.61002506265664158</v>
          </cell>
          <cell r="H48">
            <v>-0.57082324455205813</v>
          </cell>
          <cell r="I48">
            <v>-0.73247824095281722</v>
          </cell>
          <cell r="J48">
            <v>-0.46521035598705507</v>
          </cell>
          <cell r="K48">
            <v>-0.41943521594684385</v>
          </cell>
          <cell r="L48">
            <v>-0.49955237242614148</v>
          </cell>
          <cell r="M48">
            <v>-0.6224098234842671</v>
          </cell>
          <cell r="N48">
            <v>-0.61742100768573871</v>
          </cell>
          <cell r="O48">
            <v>-0.56899999999999995</v>
          </cell>
          <cell r="P48">
            <v>-0.5428449014567267</v>
          </cell>
        </row>
        <row r="52">
          <cell r="D52">
            <v>18</v>
          </cell>
          <cell r="E52">
            <v>25</v>
          </cell>
          <cell r="F52">
            <v>23</v>
          </cell>
          <cell r="G52">
            <v>44</v>
          </cell>
          <cell r="H52">
            <v>78</v>
          </cell>
          <cell r="I52">
            <v>109</v>
          </cell>
          <cell r="J52">
            <v>36</v>
          </cell>
          <cell r="K52">
            <v>15</v>
          </cell>
          <cell r="L52">
            <v>11</v>
          </cell>
          <cell r="M52">
            <v>9</v>
          </cell>
          <cell r="N52">
            <v>16</v>
          </cell>
          <cell r="O52">
            <v>14</v>
          </cell>
          <cell r="P52">
            <v>398</v>
          </cell>
        </row>
        <row r="53">
          <cell r="D53">
            <v>4</v>
          </cell>
          <cell r="E53">
            <v>39</v>
          </cell>
          <cell r="F53">
            <v>101</v>
          </cell>
          <cell r="G53">
            <v>34</v>
          </cell>
          <cell r="H53">
            <v>20</v>
          </cell>
          <cell r="I53">
            <v>6</v>
          </cell>
          <cell r="J53">
            <v>19</v>
          </cell>
          <cell r="K53">
            <v>12</v>
          </cell>
          <cell r="L53">
            <v>9</v>
          </cell>
          <cell r="M53">
            <v>11</v>
          </cell>
          <cell r="N53">
            <v>7</v>
          </cell>
          <cell r="O53">
            <v>3</v>
          </cell>
          <cell r="P53">
            <v>265</v>
          </cell>
        </row>
        <row r="54">
          <cell r="D54">
            <v>28</v>
          </cell>
          <cell r="E54">
            <v>22</v>
          </cell>
          <cell r="F54">
            <v>33</v>
          </cell>
          <cell r="G54">
            <v>16</v>
          </cell>
          <cell r="H54">
            <v>14</v>
          </cell>
          <cell r="I54">
            <v>13</v>
          </cell>
          <cell r="J54">
            <v>8</v>
          </cell>
          <cell r="K54">
            <v>30</v>
          </cell>
          <cell r="L54">
            <v>19</v>
          </cell>
          <cell r="M54">
            <v>13</v>
          </cell>
          <cell r="N54">
            <v>10</v>
          </cell>
          <cell r="O54">
            <v>18</v>
          </cell>
          <cell r="P54">
            <v>224</v>
          </cell>
        </row>
        <row r="55">
          <cell r="D55">
            <v>211</v>
          </cell>
          <cell r="E55">
            <v>442</v>
          </cell>
          <cell r="F55">
            <v>959</v>
          </cell>
          <cell r="G55">
            <v>399</v>
          </cell>
          <cell r="H55">
            <v>226</v>
          </cell>
          <cell r="I55">
            <v>257</v>
          </cell>
          <cell r="J55">
            <v>137</v>
          </cell>
          <cell r="K55">
            <v>105</v>
          </cell>
          <cell r="L55">
            <v>91</v>
          </cell>
          <cell r="M55">
            <v>93</v>
          </cell>
          <cell r="N55">
            <v>58</v>
          </cell>
          <cell r="O55">
            <v>45</v>
          </cell>
          <cell r="P55">
            <v>3023</v>
          </cell>
        </row>
        <row r="56">
          <cell r="D56">
            <v>52</v>
          </cell>
          <cell r="E56">
            <v>78</v>
          </cell>
          <cell r="F56">
            <v>115</v>
          </cell>
          <cell r="G56">
            <v>158</v>
          </cell>
          <cell r="H56">
            <v>143</v>
          </cell>
          <cell r="I56">
            <v>102</v>
          </cell>
          <cell r="J56">
            <v>44</v>
          </cell>
          <cell r="K56">
            <v>43</v>
          </cell>
          <cell r="L56">
            <v>49</v>
          </cell>
          <cell r="M56">
            <v>41</v>
          </cell>
          <cell r="N56">
            <v>92</v>
          </cell>
          <cell r="O56">
            <v>65</v>
          </cell>
          <cell r="P56">
            <v>982</v>
          </cell>
        </row>
        <row r="57">
          <cell r="D57">
            <v>75</v>
          </cell>
          <cell r="E57">
            <v>121</v>
          </cell>
          <cell r="F57">
            <v>112</v>
          </cell>
          <cell r="G57">
            <v>92</v>
          </cell>
          <cell r="H57">
            <v>126</v>
          </cell>
          <cell r="I57">
            <v>241</v>
          </cell>
          <cell r="J57">
            <v>64</v>
          </cell>
          <cell r="K57">
            <v>23</v>
          </cell>
          <cell r="L57">
            <v>19</v>
          </cell>
          <cell r="M57">
            <v>34</v>
          </cell>
          <cell r="N57">
            <v>27</v>
          </cell>
          <cell r="O57">
            <v>13</v>
          </cell>
          <cell r="P57">
            <v>947</v>
          </cell>
        </row>
        <row r="58">
          <cell r="D58">
            <v>360</v>
          </cell>
          <cell r="E58">
            <v>705</v>
          </cell>
          <cell r="F58">
            <v>1310</v>
          </cell>
          <cell r="G58">
            <v>727</v>
          </cell>
          <cell r="H58">
            <v>593</v>
          </cell>
          <cell r="I58">
            <v>715</v>
          </cell>
          <cell r="J58">
            <v>300</v>
          </cell>
          <cell r="K58">
            <v>198</v>
          </cell>
          <cell r="L58">
            <v>179</v>
          </cell>
          <cell r="M58">
            <v>188</v>
          </cell>
          <cell r="N58">
            <v>200</v>
          </cell>
          <cell r="O58">
            <v>140</v>
          </cell>
          <cell r="P58">
            <v>5615</v>
          </cell>
        </row>
        <row r="61">
          <cell r="D61">
            <v>14</v>
          </cell>
          <cell r="E61">
            <v>7</v>
          </cell>
          <cell r="F61">
            <v>5</v>
          </cell>
          <cell r="G61">
            <v>3</v>
          </cell>
          <cell r="H61">
            <v>10</v>
          </cell>
          <cell r="I61">
            <v>0</v>
          </cell>
          <cell r="J61">
            <v>1</v>
          </cell>
          <cell r="K61">
            <v>9</v>
          </cell>
          <cell r="L61">
            <v>6</v>
          </cell>
          <cell r="M61">
            <v>0</v>
          </cell>
          <cell r="N61">
            <v>0</v>
          </cell>
          <cell r="O61">
            <v>17</v>
          </cell>
          <cell r="P61">
            <v>72</v>
          </cell>
        </row>
        <row r="62">
          <cell r="D62">
            <v>10</v>
          </cell>
          <cell r="E62">
            <v>7</v>
          </cell>
          <cell r="F62">
            <v>5</v>
          </cell>
          <cell r="G62">
            <v>2</v>
          </cell>
          <cell r="H62">
            <v>1</v>
          </cell>
          <cell r="I62">
            <v>0</v>
          </cell>
          <cell r="J62">
            <v>3</v>
          </cell>
          <cell r="K62">
            <v>3</v>
          </cell>
          <cell r="L62">
            <v>4</v>
          </cell>
          <cell r="M62">
            <v>2</v>
          </cell>
          <cell r="N62">
            <v>4</v>
          </cell>
          <cell r="O62">
            <v>3</v>
          </cell>
          <cell r="P62">
            <v>44</v>
          </cell>
        </row>
        <row r="63">
          <cell r="D63">
            <v>10</v>
          </cell>
          <cell r="E63">
            <v>2</v>
          </cell>
          <cell r="F63">
            <v>6</v>
          </cell>
          <cell r="G63">
            <v>5</v>
          </cell>
          <cell r="H63">
            <v>8</v>
          </cell>
          <cell r="I63">
            <v>1</v>
          </cell>
          <cell r="J63">
            <v>2</v>
          </cell>
          <cell r="K63">
            <v>0</v>
          </cell>
          <cell r="L63">
            <v>0</v>
          </cell>
          <cell r="M63">
            <v>5</v>
          </cell>
          <cell r="N63">
            <v>1</v>
          </cell>
          <cell r="O63">
            <v>1</v>
          </cell>
          <cell r="P63">
            <v>41</v>
          </cell>
        </row>
        <row r="64">
          <cell r="D64">
            <v>118</v>
          </cell>
          <cell r="E64">
            <v>108</v>
          </cell>
          <cell r="F64">
            <v>139</v>
          </cell>
          <cell r="G64">
            <v>90</v>
          </cell>
          <cell r="H64">
            <v>113</v>
          </cell>
          <cell r="I64">
            <v>104</v>
          </cell>
          <cell r="J64">
            <v>115</v>
          </cell>
          <cell r="K64">
            <v>67</v>
          </cell>
          <cell r="L64">
            <v>56</v>
          </cell>
          <cell r="M64">
            <v>79</v>
          </cell>
          <cell r="N64">
            <v>86</v>
          </cell>
          <cell r="O64">
            <v>76</v>
          </cell>
          <cell r="P64">
            <v>1151</v>
          </cell>
        </row>
        <row r="65">
          <cell r="D65">
            <v>83</v>
          </cell>
          <cell r="E65">
            <v>65</v>
          </cell>
          <cell r="F65">
            <v>53</v>
          </cell>
          <cell r="G65">
            <v>28</v>
          </cell>
          <cell r="H65">
            <v>34</v>
          </cell>
          <cell r="I65">
            <v>13</v>
          </cell>
          <cell r="J65">
            <v>20</v>
          </cell>
          <cell r="K65">
            <v>25</v>
          </cell>
          <cell r="L65">
            <v>7</v>
          </cell>
          <cell r="M65">
            <v>5</v>
          </cell>
          <cell r="N65">
            <v>3</v>
          </cell>
          <cell r="O65">
            <v>10</v>
          </cell>
          <cell r="P65">
            <v>346</v>
          </cell>
        </row>
        <row r="66">
          <cell r="D66">
            <v>23</v>
          </cell>
          <cell r="E66">
            <v>26</v>
          </cell>
          <cell r="F66">
            <v>39</v>
          </cell>
          <cell r="G66">
            <v>19</v>
          </cell>
          <cell r="H66">
            <v>16</v>
          </cell>
          <cell r="I66">
            <v>34</v>
          </cell>
          <cell r="J66">
            <v>42</v>
          </cell>
          <cell r="K66">
            <v>27</v>
          </cell>
          <cell r="L66">
            <v>37</v>
          </cell>
          <cell r="M66">
            <v>19</v>
          </cell>
          <cell r="N66">
            <v>17</v>
          </cell>
          <cell r="O66">
            <v>12</v>
          </cell>
          <cell r="P66">
            <v>311</v>
          </cell>
        </row>
        <row r="67">
          <cell r="D67">
            <v>258</v>
          </cell>
          <cell r="E67">
            <v>215</v>
          </cell>
          <cell r="F67">
            <v>247</v>
          </cell>
          <cell r="G67">
            <v>147</v>
          </cell>
          <cell r="H67">
            <v>182</v>
          </cell>
          <cell r="I67">
            <v>152</v>
          </cell>
          <cell r="J67">
            <v>183</v>
          </cell>
          <cell r="K67">
            <v>131</v>
          </cell>
          <cell r="L67">
            <v>110</v>
          </cell>
          <cell r="M67">
            <v>110</v>
          </cell>
          <cell r="N67">
            <v>111</v>
          </cell>
          <cell r="O67">
            <v>119</v>
          </cell>
          <cell r="P67">
            <v>1965</v>
          </cell>
        </row>
        <row r="70">
          <cell r="D70">
            <v>-0.22222222222222221</v>
          </cell>
          <cell r="E70">
            <v>-0.72</v>
          </cell>
          <cell r="F70">
            <v>-0.78260869565217395</v>
          </cell>
          <cell r="G70">
            <v>-0.93181818181818188</v>
          </cell>
          <cell r="H70">
            <v>-0.87179487179487181</v>
          </cell>
          <cell r="I70">
            <v>-1</v>
          </cell>
          <cell r="J70">
            <v>-0.97222222222222221</v>
          </cell>
          <cell r="K70">
            <v>-0.4</v>
          </cell>
          <cell r="L70">
            <v>-0.45454545454545459</v>
          </cell>
          <cell r="M70">
            <v>-1</v>
          </cell>
          <cell r="N70">
            <v>-1</v>
          </cell>
          <cell r="O70">
            <v>0.21428571428571419</v>
          </cell>
          <cell r="P70">
            <v>-0.81909547738693467</v>
          </cell>
        </row>
        <row r="71">
          <cell r="D71">
            <v>1.5</v>
          </cell>
          <cell r="E71">
            <v>-0.82051282051282048</v>
          </cell>
          <cell r="F71">
            <v>-0.95049504950495045</v>
          </cell>
          <cell r="G71">
            <v>-0.94117647058823528</v>
          </cell>
          <cell r="H71">
            <v>-0.95</v>
          </cell>
          <cell r="I71">
            <v>-1</v>
          </cell>
          <cell r="J71">
            <v>-0.84210526315789469</v>
          </cell>
          <cell r="K71">
            <v>-0.75</v>
          </cell>
          <cell r="L71">
            <v>-0.55555555555555558</v>
          </cell>
          <cell r="M71">
            <v>-0.81818181818181812</v>
          </cell>
          <cell r="N71">
            <v>-0.4285714285714286</v>
          </cell>
          <cell r="O71">
            <v>0</v>
          </cell>
          <cell r="P71">
            <v>-0.83396226415094343</v>
          </cell>
        </row>
        <row r="72">
          <cell r="D72">
            <v>-0.64285714285714279</v>
          </cell>
          <cell r="E72">
            <v>-0.90909090909090906</v>
          </cell>
          <cell r="F72">
            <v>-0.81818181818181812</v>
          </cell>
          <cell r="G72">
            <v>-0.6875</v>
          </cell>
          <cell r="H72">
            <v>-0.4285714285714286</v>
          </cell>
          <cell r="I72">
            <v>-0.92307692307692313</v>
          </cell>
          <cell r="J72">
            <v>-0.75</v>
          </cell>
          <cell r="K72">
            <v>-1</v>
          </cell>
          <cell r="L72">
            <v>-1</v>
          </cell>
          <cell r="M72">
            <v>-0.61538461538461542</v>
          </cell>
          <cell r="N72">
            <v>-0.9</v>
          </cell>
          <cell r="O72">
            <v>-0.94444444444444442</v>
          </cell>
          <cell r="P72">
            <v>-0.8169642857142857</v>
          </cell>
        </row>
        <row r="73">
          <cell r="D73">
            <v>-0.44075829383886256</v>
          </cell>
          <cell r="E73">
            <v>-0.75565610859728505</v>
          </cell>
          <cell r="F73">
            <v>-0.85505735140771644</v>
          </cell>
          <cell r="G73">
            <v>-0.77443609022556392</v>
          </cell>
          <cell r="H73">
            <v>-0.5</v>
          </cell>
          <cell r="I73">
            <v>-0.59533073929961089</v>
          </cell>
          <cell r="J73">
            <v>-0.16058394160583944</v>
          </cell>
          <cell r="K73">
            <v>-0.36190476190476195</v>
          </cell>
          <cell r="L73">
            <v>-0.38461538461538458</v>
          </cell>
          <cell r="M73">
            <v>-0.15053763440860213</v>
          </cell>
          <cell r="N73">
            <v>0.48275862068965525</v>
          </cell>
          <cell r="O73">
            <v>0.68888888888888888</v>
          </cell>
          <cell r="P73">
            <v>-0.61925239827985445</v>
          </cell>
        </row>
        <row r="74">
          <cell r="D74">
            <v>0.59615384615384626</v>
          </cell>
          <cell r="E74">
            <v>-0.16666666666666663</v>
          </cell>
          <cell r="F74">
            <v>-0.53913043478260869</v>
          </cell>
          <cell r="G74">
            <v>-0.82278481012658222</v>
          </cell>
          <cell r="H74">
            <v>-0.7622377622377623</v>
          </cell>
          <cell r="I74">
            <v>-0.87254901960784315</v>
          </cell>
          <cell r="J74">
            <v>-0.54545454545454541</v>
          </cell>
          <cell r="K74">
            <v>-0.41860465116279066</v>
          </cell>
          <cell r="L74">
            <v>-0.85714285714285721</v>
          </cell>
          <cell r="M74">
            <v>-0.87804878048780488</v>
          </cell>
          <cell r="N74">
            <v>-0.96739130434782605</v>
          </cell>
          <cell r="O74">
            <v>-0.84615384615384615</v>
          </cell>
          <cell r="P74">
            <v>-0.6476578411405296</v>
          </cell>
        </row>
        <row r="75">
          <cell r="D75">
            <v>-0.69333333333333336</v>
          </cell>
          <cell r="E75">
            <v>-0.78512396694214881</v>
          </cell>
          <cell r="F75">
            <v>-0.6517857142857143</v>
          </cell>
          <cell r="G75">
            <v>-0.79347826086956519</v>
          </cell>
          <cell r="H75">
            <v>-0.87301587301587302</v>
          </cell>
          <cell r="I75">
            <v>-0.8589211618257262</v>
          </cell>
          <cell r="J75">
            <v>-0.34375</v>
          </cell>
          <cell r="K75">
            <v>0.17391304347826098</v>
          </cell>
          <cell r="L75">
            <v>0.94736842105263164</v>
          </cell>
          <cell r="M75">
            <v>-0.44117647058823528</v>
          </cell>
          <cell r="N75">
            <v>-0.37037037037037035</v>
          </cell>
          <cell r="O75">
            <v>-7.6923076923076872E-2</v>
          </cell>
          <cell r="P75">
            <v>-0.67159450897571271</v>
          </cell>
        </row>
        <row r="76">
          <cell r="D76">
            <v>-0.28333333333333333</v>
          </cell>
          <cell r="E76">
            <v>-0.69503546099290781</v>
          </cell>
          <cell r="F76">
            <v>-0.81145038167938932</v>
          </cell>
          <cell r="G76">
            <v>-0.79779917469050887</v>
          </cell>
          <cell r="H76">
            <v>-0.69308600337268134</v>
          </cell>
          <cell r="I76">
            <v>-0.78741258741258746</v>
          </cell>
          <cell r="J76">
            <v>-0.39</v>
          </cell>
          <cell r="K76">
            <v>-0.33838383838383834</v>
          </cell>
          <cell r="L76">
            <v>-0.38547486033519551</v>
          </cell>
          <cell r="M76">
            <v>-0.41489361702127658</v>
          </cell>
          <cell r="N76">
            <v>-0.44500000000000001</v>
          </cell>
          <cell r="O76">
            <v>-0.15</v>
          </cell>
          <cell r="P76">
            <v>-0.65004452359750675</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row r="19">
          <cell r="C19" t="str">
            <v>total de religas</v>
          </cell>
          <cell r="D19">
            <v>7056</v>
          </cell>
          <cell r="E19">
            <v>6154</v>
          </cell>
          <cell r="F19">
            <v>5495</v>
          </cell>
          <cell r="G19">
            <v>6514</v>
          </cell>
          <cell r="H19">
            <v>8333</v>
          </cell>
          <cell r="I19">
            <v>7647</v>
          </cell>
          <cell r="J19">
            <v>8018</v>
          </cell>
          <cell r="K19">
            <v>9842</v>
          </cell>
          <cell r="L19">
            <v>9258</v>
          </cell>
          <cell r="M19">
            <v>8590</v>
          </cell>
          <cell r="N19">
            <v>7975</v>
          </cell>
          <cell r="O19">
            <v>8689</v>
          </cell>
          <cell r="P19">
            <v>18705</v>
          </cell>
          <cell r="S19" t="str">
            <v>total de religas</v>
          </cell>
          <cell r="T19">
            <v>7056</v>
          </cell>
          <cell r="U19">
            <v>6154</v>
          </cell>
          <cell r="V19">
            <v>5495</v>
          </cell>
          <cell r="W19">
            <v>6514</v>
          </cell>
          <cell r="X19">
            <v>8333</v>
          </cell>
          <cell r="Y19">
            <v>7647</v>
          </cell>
          <cell r="Z19">
            <v>8018</v>
          </cell>
          <cell r="AA19">
            <v>9842</v>
          </cell>
          <cell r="AB19">
            <v>9258</v>
          </cell>
          <cell r="AC19">
            <v>8590</v>
          </cell>
          <cell r="AD19">
            <v>7975</v>
          </cell>
          <cell r="AE19">
            <v>8689</v>
          </cell>
          <cell r="AF19">
            <v>18705</v>
          </cell>
          <cell r="AI19" t="str">
            <v>total de religas</v>
          </cell>
          <cell r="AJ19">
            <v>7056</v>
          </cell>
          <cell r="AK19">
            <v>6154</v>
          </cell>
          <cell r="AL19">
            <v>5495</v>
          </cell>
          <cell r="AM19">
            <v>6514</v>
          </cell>
          <cell r="AN19">
            <v>8333</v>
          </cell>
          <cell r="AO19">
            <v>7647</v>
          </cell>
          <cell r="AP19">
            <v>8018</v>
          </cell>
          <cell r="AQ19">
            <v>9842</v>
          </cell>
          <cell r="AR19">
            <v>9258</v>
          </cell>
          <cell r="AS19">
            <v>8590</v>
          </cell>
          <cell r="AT19">
            <v>7975</v>
          </cell>
          <cell r="AU19">
            <v>8689</v>
          </cell>
          <cell r="AV19">
            <v>18705</v>
          </cell>
        </row>
        <row r="20">
          <cell r="C20" t="str">
            <v>total de religas de urgência</v>
          </cell>
          <cell r="D20">
            <v>3674</v>
          </cell>
          <cell r="E20">
            <v>3053</v>
          </cell>
          <cell r="F20">
            <v>2807</v>
          </cell>
          <cell r="G20">
            <v>3386</v>
          </cell>
          <cell r="H20">
            <v>4313</v>
          </cell>
          <cell r="I20">
            <v>3678</v>
          </cell>
          <cell r="J20">
            <v>3654</v>
          </cell>
          <cell r="K20">
            <v>4510</v>
          </cell>
          <cell r="L20">
            <v>4149</v>
          </cell>
          <cell r="M20">
            <v>4403</v>
          </cell>
          <cell r="N20">
            <v>3544</v>
          </cell>
          <cell r="O20">
            <v>3978</v>
          </cell>
          <cell r="P20">
            <v>9534</v>
          </cell>
          <cell r="S20" t="str">
            <v>total de segundos pedidos de religas</v>
          </cell>
          <cell r="T20">
            <v>42</v>
          </cell>
          <cell r="U20">
            <v>31</v>
          </cell>
          <cell r="V20">
            <v>28</v>
          </cell>
          <cell r="W20">
            <v>32</v>
          </cell>
          <cell r="X20">
            <v>63</v>
          </cell>
          <cell r="Y20">
            <v>60</v>
          </cell>
          <cell r="Z20">
            <v>63</v>
          </cell>
          <cell r="AA20">
            <v>60</v>
          </cell>
          <cell r="AB20">
            <v>23</v>
          </cell>
          <cell r="AC20">
            <v>27</v>
          </cell>
          <cell r="AD20">
            <v>17</v>
          </cell>
          <cell r="AE20">
            <v>23</v>
          </cell>
          <cell r="AF20">
            <v>101</v>
          </cell>
          <cell r="AI20" t="str">
            <v>total de religas rejeitadas</v>
          </cell>
          <cell r="AJ20">
            <v>438</v>
          </cell>
          <cell r="AK20">
            <v>378</v>
          </cell>
          <cell r="AL20">
            <v>479</v>
          </cell>
          <cell r="AM20">
            <v>574</v>
          </cell>
          <cell r="AN20">
            <v>741</v>
          </cell>
          <cell r="AO20">
            <v>584</v>
          </cell>
          <cell r="AP20">
            <v>776</v>
          </cell>
          <cell r="AQ20">
            <v>778</v>
          </cell>
          <cell r="AR20">
            <v>1181</v>
          </cell>
          <cell r="AS20">
            <v>731</v>
          </cell>
          <cell r="AT20">
            <v>665</v>
          </cell>
          <cell r="AU20">
            <v>715</v>
          </cell>
          <cell r="AV20">
            <v>1295</v>
          </cell>
        </row>
        <row r="21">
          <cell r="C21" t="str">
            <v>% RU</v>
          </cell>
          <cell r="D21">
            <v>0.52069160997732422</v>
          </cell>
          <cell r="E21">
            <v>0.49610009749756256</v>
          </cell>
          <cell r="F21">
            <v>0.510828025477707</v>
          </cell>
          <cell r="G21">
            <v>0.51980350015351551</v>
          </cell>
          <cell r="H21">
            <v>0.5175807032281291</v>
          </cell>
          <cell r="I21">
            <v>0.48097293056100432</v>
          </cell>
          <cell r="J21">
            <v>0.45572461960588673</v>
          </cell>
          <cell r="K21">
            <v>0.45824019508230035</v>
          </cell>
          <cell r="L21">
            <v>0.44815294880103695</v>
          </cell>
          <cell r="M21">
            <v>0.51257275902211874</v>
          </cell>
          <cell r="N21">
            <v>0.4443887147335423</v>
          </cell>
          <cell r="O21">
            <v>0.45782023247784553</v>
          </cell>
          <cell r="P21">
            <v>0.50970328789093822</v>
          </cell>
          <cell r="S21" t="str">
            <v>% segundos</v>
          </cell>
          <cell r="T21">
            <v>5.6044835868694952E-3</v>
          </cell>
          <cell r="U21">
            <v>4.7458665033680344E-3</v>
          </cell>
          <cell r="V21">
            <v>4.6869768998995644E-3</v>
          </cell>
          <cell r="W21">
            <v>4.5146726862302479E-3</v>
          </cell>
          <cell r="X21">
            <v>6.9429138197046507E-3</v>
          </cell>
          <cell r="Y21">
            <v>7.2895152472360588E-3</v>
          </cell>
          <cell r="Z21">
            <v>7.1639754377984992E-3</v>
          </cell>
          <cell r="AA21">
            <v>5.6497175141242938E-3</v>
          </cell>
          <cell r="AB21">
            <v>2.2032761758789157E-3</v>
          </cell>
          <cell r="AC21">
            <v>2.8966849050531059E-3</v>
          </cell>
          <cell r="AD21">
            <v>1.9675925925925924E-3</v>
          </cell>
          <cell r="AE21">
            <v>2.4457677584006805E-3</v>
          </cell>
          <cell r="AF21">
            <v>5.0499999999999998E-3</v>
          </cell>
          <cell r="AI21" t="str">
            <v>% rejeição</v>
          </cell>
          <cell r="AJ21">
            <v>5.844675740592474E-2</v>
          </cell>
          <cell r="AK21">
            <v>5.7868952847519903E-2</v>
          </cell>
          <cell r="AL21">
            <v>8.0180783394710409E-2</v>
          </cell>
          <cell r="AM21">
            <v>8.0981941309255082E-2</v>
          </cell>
          <cell r="AN21">
            <v>8.1661891117478513E-2</v>
          </cell>
          <cell r="AO21">
            <v>7.6369818229371E-2</v>
          </cell>
          <cell r="AP21">
            <v>9.6782239960089791E-2</v>
          </cell>
          <cell r="AQ21">
            <v>7.9048973785815893E-2</v>
          </cell>
          <cell r="AR21">
            <v>0.12756534888744869</v>
          </cell>
          <cell r="AS21">
            <v>8.509895227008149E-2</v>
          </cell>
          <cell r="AT21">
            <v>8.3385579937304069E-2</v>
          </cell>
          <cell r="AU21">
            <v>8.2287950281965699E-2</v>
          </cell>
          <cell r="AV21">
            <v>6.9232825447741245E-2</v>
          </cell>
        </row>
        <row r="22">
          <cell r="C22" t="str">
            <v>meta % RU *</v>
          </cell>
          <cell r="D22">
            <v>0.45</v>
          </cell>
          <cell r="E22">
            <v>0.45</v>
          </cell>
          <cell r="F22">
            <v>0.45</v>
          </cell>
          <cell r="G22">
            <v>0.45</v>
          </cell>
          <cell r="H22">
            <v>0.45</v>
          </cell>
          <cell r="I22">
            <v>0.45</v>
          </cell>
          <cell r="J22">
            <v>0.45</v>
          </cell>
          <cell r="K22">
            <v>0.45</v>
          </cell>
          <cell r="L22">
            <v>0.45</v>
          </cell>
          <cell r="M22">
            <v>0.45</v>
          </cell>
          <cell r="N22">
            <v>0.45</v>
          </cell>
          <cell r="O22">
            <v>0.45</v>
          </cell>
          <cell r="P22">
            <v>0.45</v>
          </cell>
          <cell r="S22" t="str">
            <v>meta % segundos</v>
          </cell>
          <cell r="T22">
            <v>7.0000000000000001E-3</v>
          </cell>
          <cell r="U22">
            <v>7.0000000000000001E-3</v>
          </cell>
          <cell r="V22">
            <v>7.0000000000000001E-3</v>
          </cell>
          <cell r="W22">
            <v>7.0000000000000001E-3</v>
          </cell>
          <cell r="X22">
            <v>7.0000000000000001E-3</v>
          </cell>
          <cell r="Y22">
            <v>7.0000000000000001E-3</v>
          </cell>
          <cell r="Z22">
            <v>7.0000000000000001E-3</v>
          </cell>
          <cell r="AA22">
            <v>7.0000000000000001E-3</v>
          </cell>
          <cell r="AB22">
            <v>7.0000000000000001E-3</v>
          </cell>
          <cell r="AC22">
            <v>7.0000000000000001E-3</v>
          </cell>
          <cell r="AD22">
            <v>7.0000000000000001E-3</v>
          </cell>
          <cell r="AE22">
            <v>7.0000000000000001E-3</v>
          </cell>
          <cell r="AF22">
            <v>7.0000000000000001E-3</v>
          </cell>
          <cell r="AI22" t="str">
            <v>meta % rejeição</v>
          </cell>
          <cell r="AJ22">
            <v>0.09</v>
          </cell>
          <cell r="AK22">
            <v>0.09</v>
          </cell>
          <cell r="AL22">
            <v>0.09</v>
          </cell>
          <cell r="AM22">
            <v>0.09</v>
          </cell>
          <cell r="AN22">
            <v>0.09</v>
          </cell>
          <cell r="AO22">
            <v>0.09</v>
          </cell>
          <cell r="AP22">
            <v>0.09</v>
          </cell>
          <cell r="AQ22">
            <v>0.09</v>
          </cell>
          <cell r="AR22">
            <v>0.09</v>
          </cell>
          <cell r="AS22">
            <v>0.09</v>
          </cell>
          <cell r="AT22">
            <v>0.09</v>
          </cell>
          <cell r="AU22">
            <v>0.09</v>
          </cell>
          <cell r="AV22">
            <v>0.09</v>
          </cell>
        </row>
        <row r="23">
          <cell r="C23" t="str">
            <v>total de religas</v>
          </cell>
          <cell r="D23">
            <v>10852</v>
          </cell>
          <cell r="E23">
            <v>11811</v>
          </cell>
          <cell r="F23">
            <v>9859</v>
          </cell>
          <cell r="G23">
            <v>11083</v>
          </cell>
          <cell r="H23">
            <v>10284</v>
          </cell>
          <cell r="I23">
            <v>10774</v>
          </cell>
          <cell r="J23">
            <v>11139</v>
          </cell>
          <cell r="K23">
            <v>12297</v>
          </cell>
          <cell r="L23">
            <v>11261</v>
          </cell>
          <cell r="M23">
            <v>11851</v>
          </cell>
          <cell r="N23">
            <v>9040</v>
          </cell>
          <cell r="O23">
            <v>7958</v>
          </cell>
          <cell r="P23">
            <v>32522</v>
          </cell>
          <cell r="S23" t="str">
            <v>total de religas</v>
          </cell>
          <cell r="T23">
            <v>10852</v>
          </cell>
          <cell r="U23">
            <v>11811</v>
          </cell>
          <cell r="V23">
            <v>9859</v>
          </cell>
          <cell r="W23">
            <v>11083</v>
          </cell>
          <cell r="X23">
            <v>10284</v>
          </cell>
          <cell r="Y23">
            <v>10774</v>
          </cell>
          <cell r="Z23">
            <v>11139</v>
          </cell>
          <cell r="AA23">
            <v>12297</v>
          </cell>
          <cell r="AB23">
            <v>11261</v>
          </cell>
          <cell r="AC23">
            <v>11851</v>
          </cell>
          <cell r="AD23">
            <v>9040</v>
          </cell>
          <cell r="AE23">
            <v>7958</v>
          </cell>
          <cell r="AF23">
            <v>32522</v>
          </cell>
          <cell r="AI23" t="str">
            <v>total de religas</v>
          </cell>
          <cell r="AJ23">
            <v>10852</v>
          </cell>
          <cell r="AK23">
            <v>11811</v>
          </cell>
          <cell r="AL23">
            <v>9859</v>
          </cell>
          <cell r="AM23">
            <v>11083</v>
          </cell>
          <cell r="AN23">
            <v>10284</v>
          </cell>
          <cell r="AO23">
            <v>10774</v>
          </cell>
          <cell r="AP23">
            <v>11139</v>
          </cell>
          <cell r="AQ23">
            <v>12297</v>
          </cell>
          <cell r="AR23">
            <v>11261</v>
          </cell>
          <cell r="AS23">
            <v>11851</v>
          </cell>
          <cell r="AT23">
            <v>9040</v>
          </cell>
          <cell r="AU23">
            <v>7958</v>
          </cell>
          <cell r="AV23">
            <v>32522</v>
          </cell>
        </row>
        <row r="24">
          <cell r="C24" t="str">
            <v>total de religas de urgência</v>
          </cell>
          <cell r="D24">
            <v>5768</v>
          </cell>
          <cell r="E24">
            <v>5633</v>
          </cell>
          <cell r="F24">
            <v>4942</v>
          </cell>
          <cell r="G24">
            <v>5767</v>
          </cell>
          <cell r="H24">
            <v>5182</v>
          </cell>
          <cell r="I24">
            <v>5188</v>
          </cell>
          <cell r="J24">
            <v>5550</v>
          </cell>
          <cell r="K24">
            <v>6185</v>
          </cell>
          <cell r="L24">
            <v>5684</v>
          </cell>
          <cell r="M24">
            <v>6671</v>
          </cell>
          <cell r="N24">
            <v>4393</v>
          </cell>
          <cell r="O24">
            <v>3968</v>
          </cell>
          <cell r="P24">
            <v>16343</v>
          </cell>
          <cell r="S24" t="str">
            <v>total de segundos pedidos de religas</v>
          </cell>
          <cell r="T24">
            <v>48</v>
          </cell>
          <cell r="U24">
            <v>72</v>
          </cell>
          <cell r="V24">
            <v>44</v>
          </cell>
          <cell r="W24">
            <v>32</v>
          </cell>
          <cell r="X24">
            <v>9</v>
          </cell>
          <cell r="Y24">
            <v>12</v>
          </cell>
          <cell r="Z24">
            <v>5</v>
          </cell>
          <cell r="AA24">
            <v>30</v>
          </cell>
          <cell r="AB24">
            <v>29</v>
          </cell>
          <cell r="AC24">
            <v>12</v>
          </cell>
          <cell r="AD24">
            <v>9</v>
          </cell>
          <cell r="AE24">
            <v>7</v>
          </cell>
          <cell r="AF24">
            <v>164</v>
          </cell>
          <cell r="AI24" t="str">
            <v>total de religas rejeitadas</v>
          </cell>
          <cell r="AJ24">
            <v>631</v>
          </cell>
          <cell r="AK24">
            <v>772</v>
          </cell>
          <cell r="AL24">
            <v>693</v>
          </cell>
          <cell r="AM24">
            <v>890</v>
          </cell>
          <cell r="AN24">
            <v>737</v>
          </cell>
          <cell r="AO24">
            <v>831</v>
          </cell>
          <cell r="AP24">
            <v>911</v>
          </cell>
          <cell r="AQ24">
            <v>969</v>
          </cell>
          <cell r="AR24">
            <v>890</v>
          </cell>
          <cell r="AS24">
            <v>1096</v>
          </cell>
          <cell r="AT24">
            <v>1033</v>
          </cell>
          <cell r="AU24">
            <v>914</v>
          </cell>
          <cell r="AV24">
            <v>2096</v>
          </cell>
        </row>
        <row r="25">
          <cell r="C25" t="str">
            <v>% RU</v>
          </cell>
          <cell r="D25">
            <v>0.53151492812384815</v>
          </cell>
          <cell r="E25">
            <v>0.47692828718990771</v>
          </cell>
          <cell r="F25">
            <v>0.50126787706663967</v>
          </cell>
          <cell r="G25">
            <v>0.52034647658576194</v>
          </cell>
          <cell r="H25">
            <v>0.50388953714507978</v>
          </cell>
          <cell r="I25">
            <v>0.48152960831631708</v>
          </cell>
          <cell r="J25">
            <v>0.49824939402100726</v>
          </cell>
          <cell r="K25">
            <v>0.50296820362690087</v>
          </cell>
          <cell r="L25">
            <v>0.50475091022111718</v>
          </cell>
          <cell r="M25">
            <v>0.56290608387477847</v>
          </cell>
          <cell r="N25">
            <v>0.48595132743362834</v>
          </cell>
          <cell r="O25">
            <v>0.49861774315154561</v>
          </cell>
          <cell r="P25">
            <v>0.55000000000000004</v>
          </cell>
          <cell r="S25" t="str">
            <v>% segundos</v>
          </cell>
          <cell r="T25">
            <v>4.1800923103718539E-3</v>
          </cell>
          <cell r="U25">
            <v>5.7220058809504884E-3</v>
          </cell>
          <cell r="V25">
            <v>4.169825625473844E-3</v>
          </cell>
          <cell r="W25">
            <v>2.6726801971101643E-3</v>
          </cell>
          <cell r="X25">
            <v>8.1662281099718719E-4</v>
          </cell>
          <cell r="Y25">
            <v>1.034037052994399E-3</v>
          </cell>
          <cell r="Z25">
            <v>4.1493775933609957E-4</v>
          </cell>
          <cell r="AA25">
            <v>2.2614201718679332E-3</v>
          </cell>
          <cell r="AB25">
            <v>2.3866348448687352E-3</v>
          </cell>
          <cell r="AC25">
            <v>9.2685564223372212E-4</v>
          </cell>
          <cell r="AD25">
            <v>8.9347761342201929E-4</v>
          </cell>
          <cell r="AE25">
            <v>7.8899909828674482E-4</v>
          </cell>
          <cell r="AF25">
            <v>4.7374198393899131E-3</v>
          </cell>
          <cell r="AI25" t="str">
            <v>% rejeição</v>
          </cell>
          <cell r="AJ25">
            <v>5.4950796830096661E-2</v>
          </cell>
          <cell r="AK25">
            <v>6.1352618612413576E-2</v>
          </cell>
          <cell r="AL25">
            <v>6.567475360121304E-2</v>
          </cell>
          <cell r="AM25">
            <v>7.4333917982126449E-2</v>
          </cell>
          <cell r="AN25">
            <v>6.6872334633880773E-2</v>
          </cell>
          <cell r="AO25">
            <v>7.7130128086133287E-2</v>
          </cell>
          <cell r="AP25">
            <v>8.1784720351916695E-2</v>
          </cell>
          <cell r="AQ25">
            <v>7.8799707245669676E-2</v>
          </cell>
          <cell r="AR25">
            <v>7.9033833584939164E-2</v>
          </cell>
          <cell r="AS25">
            <v>9.2481647118386634E-2</v>
          </cell>
          <cell r="AT25">
            <v>0.11426991150442478</v>
          </cell>
          <cell r="AU25">
            <v>0.11485297813520985</v>
          </cell>
          <cell r="AV25">
            <v>6.4448680892934013E-2</v>
          </cell>
        </row>
        <row r="26">
          <cell r="C26" t="str">
            <v>meta % RU *</v>
          </cell>
          <cell r="D26">
            <v>0.55000000000000004</v>
          </cell>
          <cell r="E26">
            <v>0.55000000000000004</v>
          </cell>
          <cell r="F26">
            <v>0.55000000000000004</v>
          </cell>
          <cell r="G26">
            <v>0.55000000000000004</v>
          </cell>
          <cell r="H26">
            <v>0.55000000000000004</v>
          </cell>
          <cell r="I26">
            <v>0.55000000000000004</v>
          </cell>
          <cell r="J26">
            <v>0.55000000000000004</v>
          </cell>
          <cell r="K26">
            <v>0.55000000000000004</v>
          </cell>
          <cell r="L26">
            <v>0.55000000000000004</v>
          </cell>
          <cell r="M26">
            <v>0.55000000000000004</v>
          </cell>
          <cell r="N26">
            <v>0.55000000000000004</v>
          </cell>
          <cell r="O26">
            <v>0.55000000000000004</v>
          </cell>
          <cell r="P26">
            <v>0.55000000000000004</v>
          </cell>
          <cell r="S26" t="str">
            <v>meta % segundos</v>
          </cell>
          <cell r="T26">
            <v>8.0000000000000002E-3</v>
          </cell>
          <cell r="U26">
            <v>8.0000000000000002E-3</v>
          </cell>
          <cell r="V26">
            <v>8.0000000000000002E-3</v>
          </cell>
          <cell r="W26">
            <v>8.0000000000000002E-3</v>
          </cell>
          <cell r="X26">
            <v>8.0000000000000002E-3</v>
          </cell>
          <cell r="Y26">
            <v>8.0000000000000002E-3</v>
          </cell>
          <cell r="Z26">
            <v>8.0000000000000002E-3</v>
          </cell>
          <cell r="AA26">
            <v>8.0000000000000002E-3</v>
          </cell>
          <cell r="AB26">
            <v>8.0000000000000002E-3</v>
          </cell>
          <cell r="AC26">
            <v>8.0000000000000002E-3</v>
          </cell>
          <cell r="AD26">
            <v>8.0000000000000002E-3</v>
          </cell>
          <cell r="AE26">
            <v>8.0000000000000002E-3</v>
          </cell>
          <cell r="AF26">
            <v>8.0000000000000002E-3</v>
          </cell>
          <cell r="AI26" t="str">
            <v>meta % rejeição</v>
          </cell>
          <cell r="AJ26">
            <v>6.3E-2</v>
          </cell>
          <cell r="AK26">
            <v>6.3E-2</v>
          </cell>
          <cell r="AL26">
            <v>6.3E-2</v>
          </cell>
          <cell r="AM26">
            <v>6.3E-2</v>
          </cell>
          <cell r="AN26">
            <v>6.3E-2</v>
          </cell>
          <cell r="AO26">
            <v>6.3E-2</v>
          </cell>
          <cell r="AP26">
            <v>6.3E-2</v>
          </cell>
          <cell r="AQ26">
            <v>6.3E-2</v>
          </cell>
          <cell r="AR26">
            <v>6.3E-2</v>
          </cell>
          <cell r="AS26">
            <v>6.3E-2</v>
          </cell>
          <cell r="AT26">
            <v>6.3E-2</v>
          </cell>
          <cell r="AU26">
            <v>6.3E-2</v>
          </cell>
          <cell r="AV26">
            <v>6.3E-2</v>
          </cell>
        </row>
        <row r="27">
          <cell r="C27" t="str">
            <v>total de religas</v>
          </cell>
          <cell r="D27">
            <v>12781</v>
          </cell>
          <cell r="E27">
            <v>11607</v>
          </cell>
          <cell r="F27">
            <v>8373</v>
          </cell>
          <cell r="G27">
            <v>9134</v>
          </cell>
          <cell r="H27">
            <v>9360</v>
          </cell>
          <cell r="I27">
            <v>9773</v>
          </cell>
          <cell r="J27">
            <v>8966</v>
          </cell>
          <cell r="K27">
            <v>10912</v>
          </cell>
          <cell r="L27">
            <v>9572</v>
          </cell>
          <cell r="M27">
            <v>9488</v>
          </cell>
          <cell r="N27">
            <v>10271</v>
          </cell>
          <cell r="O27">
            <v>10173</v>
          </cell>
          <cell r="P27">
            <v>32761</v>
          </cell>
          <cell r="S27" t="str">
            <v>total de religas</v>
          </cell>
          <cell r="T27">
            <v>12781</v>
          </cell>
          <cell r="U27">
            <v>11607</v>
          </cell>
          <cell r="V27">
            <v>8373</v>
          </cell>
          <cell r="W27">
            <v>9134</v>
          </cell>
          <cell r="X27">
            <v>9360</v>
          </cell>
          <cell r="Y27">
            <v>9773</v>
          </cell>
          <cell r="Z27">
            <v>8966</v>
          </cell>
          <cell r="AA27">
            <v>10912</v>
          </cell>
          <cell r="AB27">
            <v>9572</v>
          </cell>
          <cell r="AC27">
            <v>9488</v>
          </cell>
          <cell r="AD27">
            <v>10271</v>
          </cell>
          <cell r="AE27">
            <v>10173</v>
          </cell>
          <cell r="AF27">
            <v>32761</v>
          </cell>
          <cell r="AI27" t="str">
            <v>total de religas</v>
          </cell>
          <cell r="AJ27">
            <v>12781</v>
          </cell>
          <cell r="AK27">
            <v>11607</v>
          </cell>
          <cell r="AL27">
            <v>8373</v>
          </cell>
          <cell r="AM27">
            <v>9134</v>
          </cell>
          <cell r="AN27">
            <v>9360</v>
          </cell>
          <cell r="AO27">
            <v>9773</v>
          </cell>
          <cell r="AP27">
            <v>8966</v>
          </cell>
          <cell r="AQ27">
            <v>10912</v>
          </cell>
          <cell r="AR27">
            <v>9572</v>
          </cell>
          <cell r="AS27">
            <v>9488</v>
          </cell>
          <cell r="AT27">
            <v>10271</v>
          </cell>
          <cell r="AU27">
            <v>10173</v>
          </cell>
          <cell r="AV27">
            <v>32761</v>
          </cell>
        </row>
        <row r="28">
          <cell r="C28" t="str">
            <v>total de religas de urgência</v>
          </cell>
          <cell r="D28">
            <v>6172</v>
          </cell>
          <cell r="E28">
            <v>5320</v>
          </cell>
          <cell r="F28">
            <v>3664</v>
          </cell>
          <cell r="G28">
            <v>4389</v>
          </cell>
          <cell r="H28">
            <v>4504</v>
          </cell>
          <cell r="I28">
            <v>4366</v>
          </cell>
          <cell r="J28">
            <v>4009</v>
          </cell>
          <cell r="K28">
            <v>4707</v>
          </cell>
          <cell r="L28">
            <v>4216</v>
          </cell>
          <cell r="M28">
            <v>4535</v>
          </cell>
          <cell r="N28">
            <v>4522</v>
          </cell>
          <cell r="O28">
            <v>4735</v>
          </cell>
          <cell r="P28">
            <v>15156</v>
          </cell>
          <cell r="S28" t="str">
            <v>total de segundos pedidos de religas</v>
          </cell>
          <cell r="T28">
            <v>21</v>
          </cell>
          <cell r="U28">
            <v>14</v>
          </cell>
          <cell r="V28">
            <v>11</v>
          </cell>
          <cell r="W28">
            <v>17</v>
          </cell>
          <cell r="X28">
            <v>7</v>
          </cell>
          <cell r="Y28">
            <v>4</v>
          </cell>
          <cell r="Z28">
            <v>1</v>
          </cell>
          <cell r="AA28">
            <v>8</v>
          </cell>
          <cell r="AB28">
            <v>5</v>
          </cell>
          <cell r="AC28">
            <v>5</v>
          </cell>
          <cell r="AD28">
            <v>6</v>
          </cell>
          <cell r="AE28">
            <v>8</v>
          </cell>
          <cell r="AF28">
            <v>46</v>
          </cell>
          <cell r="AI28" t="str">
            <v>total de religas rejeitadas</v>
          </cell>
          <cell r="AJ28">
            <v>1031</v>
          </cell>
          <cell r="AK28">
            <v>1078</v>
          </cell>
          <cell r="AL28">
            <v>1033</v>
          </cell>
          <cell r="AM28">
            <v>1064</v>
          </cell>
          <cell r="AN28">
            <v>912</v>
          </cell>
          <cell r="AO28">
            <v>999</v>
          </cell>
          <cell r="AP28">
            <v>830</v>
          </cell>
          <cell r="AQ28">
            <v>967</v>
          </cell>
          <cell r="AR28">
            <v>768</v>
          </cell>
          <cell r="AS28">
            <v>855</v>
          </cell>
          <cell r="AT28">
            <v>888</v>
          </cell>
          <cell r="AU28">
            <v>875</v>
          </cell>
          <cell r="AV28">
            <v>3400</v>
          </cell>
        </row>
        <row r="29">
          <cell r="C29" t="str">
            <v>% RU</v>
          </cell>
          <cell r="D29">
            <v>0.4829043110867694</v>
          </cell>
          <cell r="E29">
            <v>0.45834410269664855</v>
          </cell>
          <cell r="F29">
            <v>0.43759703809865041</v>
          </cell>
          <cell r="G29">
            <v>0.48051237135975478</v>
          </cell>
          <cell r="H29">
            <v>0.48119658119658121</v>
          </cell>
          <cell r="I29">
            <v>0.44674102118080428</v>
          </cell>
          <cell r="J29">
            <v>0.44713361588222172</v>
          </cell>
          <cell r="K29">
            <v>0.43135997067448678</v>
          </cell>
          <cell r="L29">
            <v>0.44045131633932305</v>
          </cell>
          <cell r="M29">
            <v>0.47797217537942666</v>
          </cell>
          <cell r="N29">
            <v>0.44026871774900206</v>
          </cell>
          <cell r="O29">
            <v>0.46544775385825221</v>
          </cell>
          <cell r="P29">
            <v>0.46262324104880803</v>
          </cell>
          <cell r="S29" t="str">
            <v>% segundos</v>
          </cell>
          <cell r="T29">
            <v>1.5204170286707212E-3</v>
          </cell>
          <cell r="U29">
            <v>1.103665746945211E-3</v>
          </cell>
          <cell r="V29">
            <v>1.169466298107591E-3</v>
          </cell>
          <cell r="W29">
            <v>1.6669935281427731E-3</v>
          </cell>
          <cell r="X29">
            <v>6.8146417445482863E-4</v>
          </cell>
          <cell r="Y29">
            <v>3.713330857779428E-4</v>
          </cell>
          <cell r="Z29">
            <v>1.0208248264597796E-4</v>
          </cell>
          <cell r="AA29">
            <v>6.7345736173078543E-4</v>
          </cell>
          <cell r="AB29">
            <v>4.8355899419729207E-4</v>
          </cell>
          <cell r="AC29">
            <v>4.8341873731025815E-4</v>
          </cell>
          <cell r="AD29">
            <v>5.3768258804552378E-4</v>
          </cell>
          <cell r="AE29">
            <v>7.2411296162201298E-4</v>
          </cell>
          <cell r="AF29">
            <v>1.2720887143607754E-3</v>
          </cell>
          <cell r="AI29" t="str">
            <v>% rejeição</v>
          </cell>
          <cell r="AJ29">
            <v>7.4645236026643497E-2</v>
          </cell>
          <cell r="AK29">
            <v>8.4982262514781234E-2</v>
          </cell>
          <cell r="AL29">
            <v>0.10982351690410376</v>
          </cell>
          <cell r="AM29">
            <v>0.10433418317317121</v>
          </cell>
          <cell r="AN29">
            <v>8.8785046728971959E-2</v>
          </cell>
          <cell r="AO29">
            <v>0.10222040315153996</v>
          </cell>
          <cell r="AP29">
            <v>9.2571938434084317E-2</v>
          </cell>
          <cell r="AQ29">
            <v>8.861803519061584E-2</v>
          </cell>
          <cell r="AR29">
            <v>8.0234015879648971E-2</v>
          </cell>
          <cell r="AS29">
            <v>9.0113827993254639E-2</v>
          </cell>
          <cell r="AT29">
            <v>8.6457014896309997E-2</v>
          </cell>
          <cell r="AU29">
            <v>8.6011992529244075E-2</v>
          </cell>
          <cell r="AV29">
            <v>0.10378193583834437</v>
          </cell>
        </row>
        <row r="30">
          <cell r="C30" t="str">
            <v>meta % RU *</v>
          </cell>
          <cell r="D30">
            <v>0.47</v>
          </cell>
          <cell r="E30">
            <v>0.47</v>
          </cell>
          <cell r="F30">
            <v>0.47</v>
          </cell>
          <cell r="G30">
            <v>0.47</v>
          </cell>
          <cell r="H30">
            <v>0.47</v>
          </cell>
          <cell r="I30">
            <v>0.47</v>
          </cell>
          <cell r="J30">
            <v>0.47</v>
          </cell>
          <cell r="K30">
            <v>0.47</v>
          </cell>
          <cell r="L30">
            <v>0.47</v>
          </cell>
          <cell r="M30">
            <v>0.47</v>
          </cell>
          <cell r="N30">
            <v>0.47</v>
          </cell>
          <cell r="O30">
            <v>0.47</v>
          </cell>
          <cell r="P30">
            <v>0.47</v>
          </cell>
          <cell r="S30" t="str">
            <v>meta % segundos</v>
          </cell>
          <cell r="T30">
            <v>5.0000000000000001E-3</v>
          </cell>
          <cell r="U30">
            <v>5.0000000000000001E-3</v>
          </cell>
          <cell r="V30">
            <v>5.0000000000000001E-3</v>
          </cell>
          <cell r="W30">
            <v>5.0000000000000001E-3</v>
          </cell>
          <cell r="X30">
            <v>5.0000000000000001E-3</v>
          </cell>
          <cell r="Y30">
            <v>5.0000000000000001E-3</v>
          </cell>
          <cell r="Z30">
            <v>5.0000000000000001E-3</v>
          </cell>
          <cell r="AA30">
            <v>5.0000000000000001E-3</v>
          </cell>
          <cell r="AB30">
            <v>5.0000000000000001E-3</v>
          </cell>
          <cell r="AC30">
            <v>5.0000000000000001E-3</v>
          </cell>
          <cell r="AD30">
            <v>5.0000000000000001E-3</v>
          </cell>
          <cell r="AE30">
            <v>5.0000000000000001E-3</v>
          </cell>
          <cell r="AF30">
            <v>5.0000000000000001E-3</v>
          </cell>
          <cell r="AI30" t="str">
            <v>meta % rejeição</v>
          </cell>
          <cell r="AJ30">
            <v>8.4000000000000005E-2</v>
          </cell>
          <cell r="AK30">
            <v>8.4000000000000005E-2</v>
          </cell>
          <cell r="AL30">
            <v>8.4000000000000005E-2</v>
          </cell>
          <cell r="AM30">
            <v>8.4000000000000005E-2</v>
          </cell>
          <cell r="AN30">
            <v>8.4000000000000005E-2</v>
          </cell>
          <cell r="AO30">
            <v>8.4000000000000005E-2</v>
          </cell>
          <cell r="AP30">
            <v>8.4000000000000005E-2</v>
          </cell>
          <cell r="AQ30">
            <v>8.4000000000000005E-2</v>
          </cell>
          <cell r="AR30">
            <v>8.4000000000000005E-2</v>
          </cell>
          <cell r="AS30">
            <v>8.4000000000000005E-2</v>
          </cell>
          <cell r="AT30">
            <v>8.4000000000000005E-2</v>
          </cell>
          <cell r="AU30">
            <v>8.4000000000000005E-2</v>
          </cell>
          <cell r="AV30">
            <v>8.4000000000000005E-2</v>
          </cell>
        </row>
        <row r="31">
          <cell r="C31" t="str">
            <v>total de religas</v>
          </cell>
          <cell r="D31">
            <v>19703</v>
          </cell>
          <cell r="E31">
            <v>19149</v>
          </cell>
          <cell r="F31">
            <v>18840</v>
          </cell>
          <cell r="G31">
            <v>22490</v>
          </cell>
          <cell r="H31">
            <v>22759</v>
          </cell>
          <cell r="I31">
            <v>22980</v>
          </cell>
          <cell r="J31">
            <v>20574</v>
          </cell>
          <cell r="K31">
            <v>22245</v>
          </cell>
          <cell r="L31">
            <v>21412</v>
          </cell>
          <cell r="M31">
            <v>21269</v>
          </cell>
          <cell r="N31">
            <v>20585</v>
          </cell>
          <cell r="O31">
            <v>19657</v>
          </cell>
          <cell r="P31">
            <v>57692</v>
          </cell>
          <cell r="S31" t="str">
            <v>total de religas</v>
          </cell>
          <cell r="T31">
            <v>19703</v>
          </cell>
          <cell r="U31">
            <v>19149</v>
          </cell>
          <cell r="V31">
            <v>18840</v>
          </cell>
          <cell r="W31">
            <v>22490</v>
          </cell>
          <cell r="X31">
            <v>22759</v>
          </cell>
          <cell r="Y31">
            <v>22980</v>
          </cell>
          <cell r="Z31">
            <v>20574</v>
          </cell>
          <cell r="AA31">
            <v>22245</v>
          </cell>
          <cell r="AB31">
            <v>21412</v>
          </cell>
          <cell r="AC31">
            <v>21269</v>
          </cell>
          <cell r="AD31">
            <v>20585</v>
          </cell>
          <cell r="AE31">
            <v>19657</v>
          </cell>
          <cell r="AF31">
            <v>57692</v>
          </cell>
          <cell r="AI31" t="str">
            <v>total de religas</v>
          </cell>
          <cell r="AJ31">
            <v>19703</v>
          </cell>
          <cell r="AK31">
            <v>19149</v>
          </cell>
          <cell r="AL31">
            <v>18840</v>
          </cell>
          <cell r="AM31">
            <v>22490</v>
          </cell>
          <cell r="AN31">
            <v>22759</v>
          </cell>
          <cell r="AO31">
            <v>22980</v>
          </cell>
          <cell r="AP31">
            <v>20574</v>
          </cell>
          <cell r="AQ31">
            <v>22245</v>
          </cell>
          <cell r="AR31">
            <v>21412</v>
          </cell>
          <cell r="AS31">
            <v>21269</v>
          </cell>
          <cell r="AT31">
            <v>20585</v>
          </cell>
          <cell r="AU31">
            <v>19657</v>
          </cell>
          <cell r="AV31">
            <v>57692</v>
          </cell>
        </row>
        <row r="32">
          <cell r="C32" t="str">
            <v>total de religas de urgência</v>
          </cell>
          <cell r="D32">
            <v>8994</v>
          </cell>
          <cell r="E32">
            <v>8826</v>
          </cell>
          <cell r="F32">
            <v>8701</v>
          </cell>
          <cell r="G32">
            <v>10425</v>
          </cell>
          <cell r="H32">
            <v>10034</v>
          </cell>
          <cell r="I32">
            <v>9017</v>
          </cell>
          <cell r="J32">
            <v>8344</v>
          </cell>
          <cell r="K32">
            <v>8401</v>
          </cell>
          <cell r="L32">
            <v>8321</v>
          </cell>
          <cell r="M32">
            <v>9399</v>
          </cell>
          <cell r="N32">
            <v>7831</v>
          </cell>
          <cell r="O32">
            <v>7592</v>
          </cell>
          <cell r="P32">
            <v>26521</v>
          </cell>
          <cell r="S32" t="str">
            <v>total de segundos pedidos de religas</v>
          </cell>
          <cell r="T32">
            <v>95</v>
          </cell>
          <cell r="U32">
            <v>94</v>
          </cell>
          <cell r="V32">
            <v>120</v>
          </cell>
          <cell r="W32">
            <v>105</v>
          </cell>
          <cell r="X32">
            <v>51</v>
          </cell>
          <cell r="Y32">
            <v>58</v>
          </cell>
          <cell r="Z32">
            <v>43</v>
          </cell>
          <cell r="AA32">
            <v>69</v>
          </cell>
          <cell r="AB32">
            <v>80</v>
          </cell>
          <cell r="AC32">
            <v>71</v>
          </cell>
          <cell r="AD32">
            <v>56</v>
          </cell>
          <cell r="AE32">
            <v>35</v>
          </cell>
          <cell r="AF32">
            <v>309</v>
          </cell>
          <cell r="AI32" t="str">
            <v>total de religas rejeitadas</v>
          </cell>
          <cell r="AJ32">
            <v>1717</v>
          </cell>
          <cell r="AK32">
            <v>1632</v>
          </cell>
          <cell r="AL32">
            <v>1715</v>
          </cell>
          <cell r="AM32">
            <v>2140</v>
          </cell>
          <cell r="AN32">
            <v>2524</v>
          </cell>
          <cell r="AO32">
            <v>2336</v>
          </cell>
          <cell r="AP32">
            <v>2291</v>
          </cell>
          <cell r="AQ32">
            <v>2699</v>
          </cell>
          <cell r="AR32">
            <v>2295</v>
          </cell>
          <cell r="AS32">
            <v>1915</v>
          </cell>
          <cell r="AT32">
            <v>2049</v>
          </cell>
          <cell r="AU32">
            <v>2269</v>
          </cell>
          <cell r="AV32">
            <v>5064</v>
          </cell>
        </row>
        <row r="33">
          <cell r="C33" t="str">
            <v>% RU</v>
          </cell>
          <cell r="D33">
            <v>0.45647870882606711</v>
          </cell>
          <cell r="E33">
            <v>0.4609117969606768</v>
          </cell>
          <cell r="F33">
            <v>0.46183651804670911</v>
          </cell>
          <cell r="G33">
            <v>0.46353935082258779</v>
          </cell>
          <cell r="H33">
            <v>0.4408805307790325</v>
          </cell>
          <cell r="I33">
            <v>0.39238468233246299</v>
          </cell>
          <cell r="J33">
            <v>0.4055604160591037</v>
          </cell>
          <cell r="K33">
            <v>0.37765790065183186</v>
          </cell>
          <cell r="L33">
            <v>0.38861386138613863</v>
          </cell>
          <cell r="M33">
            <v>0.44191076214208475</v>
          </cell>
          <cell r="N33">
            <v>0.38042263784308961</v>
          </cell>
          <cell r="O33">
            <v>0.38622373709111257</v>
          </cell>
          <cell r="P33">
            <v>0.45969978506552034</v>
          </cell>
          <cell r="S33" t="str">
            <v>% segundos</v>
          </cell>
          <cell r="T33">
            <v>4.4351073762838467E-3</v>
          </cell>
          <cell r="U33">
            <v>4.5233626870699196E-3</v>
          </cell>
          <cell r="V33">
            <v>5.8379956215032841E-3</v>
          </cell>
          <cell r="W33">
            <v>4.2630937880633376E-3</v>
          </cell>
          <cell r="X33">
            <v>2.0171656844520033E-3</v>
          </cell>
          <cell r="Y33">
            <v>2.2910412387422974E-3</v>
          </cell>
          <cell r="Z33">
            <v>1.8806035425322546E-3</v>
          </cell>
          <cell r="AA33">
            <v>2.766196279666453E-3</v>
          </cell>
          <cell r="AB33">
            <v>3.374530729320454E-3</v>
          </cell>
          <cell r="AC33">
            <v>3.062456866804693E-3</v>
          </cell>
          <cell r="AD33">
            <v>2.4741539277193603E-3</v>
          </cell>
          <cell r="AE33">
            <v>1.596278390951382E-3</v>
          </cell>
          <cell r="AF33">
            <v>4.9238319841927464E-3</v>
          </cell>
          <cell r="AI33" t="str">
            <v>% rejeição</v>
          </cell>
          <cell r="AJ33">
            <v>8.0158730158730165E-2</v>
          </cell>
          <cell r="AK33">
            <v>7.8533275588277759E-2</v>
          </cell>
          <cell r="AL33">
            <v>8.3434687423984438E-2</v>
          </cell>
          <cell r="AM33">
            <v>8.6885911490052786E-2</v>
          </cell>
          <cell r="AN33">
            <v>9.9829925246212869E-2</v>
          </cell>
          <cell r="AO33">
            <v>0.10165361183637946</v>
          </cell>
          <cell r="AP33">
            <v>0.11135413628851949</v>
          </cell>
          <cell r="AQ33">
            <v>0.12133063609799954</v>
          </cell>
          <cell r="AR33">
            <v>0.10718288810013077</v>
          </cell>
          <cell r="AS33">
            <v>9.0037143260143865E-2</v>
          </cell>
          <cell r="AT33">
            <v>9.9538498906971098E-2</v>
          </cell>
          <cell r="AU33">
            <v>0.11542961794780485</v>
          </cell>
          <cell r="AV33">
            <v>8.7776468141163425E-2</v>
          </cell>
        </row>
        <row r="34">
          <cell r="C34" t="str">
            <v>meta % RU *</v>
          </cell>
          <cell r="D34">
            <v>0.45</v>
          </cell>
          <cell r="E34">
            <v>0.45</v>
          </cell>
          <cell r="F34">
            <v>0.45</v>
          </cell>
          <cell r="G34">
            <v>0.45</v>
          </cell>
          <cell r="H34">
            <v>0.45</v>
          </cell>
          <cell r="I34">
            <v>0.45</v>
          </cell>
          <cell r="J34">
            <v>0.45</v>
          </cell>
          <cell r="K34">
            <v>0.45</v>
          </cell>
          <cell r="L34">
            <v>0.45</v>
          </cell>
          <cell r="M34">
            <v>0.45</v>
          </cell>
          <cell r="N34">
            <v>0.45</v>
          </cell>
          <cell r="O34">
            <v>0.45</v>
          </cell>
          <cell r="P34">
            <v>0.45</v>
          </cell>
          <cell r="S34" t="str">
            <v>meta % segundos</v>
          </cell>
          <cell r="T34">
            <v>1.4999999999999999E-2</v>
          </cell>
          <cell r="U34">
            <v>1.4999999999999999E-2</v>
          </cell>
          <cell r="V34">
            <v>1.4999999999999999E-2</v>
          </cell>
          <cell r="W34">
            <v>1.4999999999999999E-2</v>
          </cell>
          <cell r="X34">
            <v>1.4999999999999999E-2</v>
          </cell>
          <cell r="Y34">
            <v>1.4999999999999999E-2</v>
          </cell>
          <cell r="Z34">
            <v>1.4999999999999999E-2</v>
          </cell>
          <cell r="AA34">
            <v>1.4999999999999999E-2</v>
          </cell>
          <cell r="AB34">
            <v>1.4999999999999999E-2</v>
          </cell>
          <cell r="AC34">
            <v>1.4999999999999999E-2</v>
          </cell>
          <cell r="AD34">
            <v>1.4999999999999999E-2</v>
          </cell>
          <cell r="AE34">
            <v>1.4999999999999999E-2</v>
          </cell>
          <cell r="AF34">
            <v>1.4999999999999999E-2</v>
          </cell>
          <cell r="AI34" t="str">
            <v>meta % rejeição</v>
          </cell>
          <cell r="AJ34">
            <v>7.9000000000000001E-2</v>
          </cell>
          <cell r="AK34">
            <v>7.9000000000000001E-2</v>
          </cell>
          <cell r="AL34">
            <v>7.9000000000000001E-2</v>
          </cell>
          <cell r="AM34">
            <v>7.9000000000000001E-2</v>
          </cell>
          <cell r="AN34">
            <v>7.9000000000000001E-2</v>
          </cell>
          <cell r="AO34">
            <v>7.9000000000000001E-2</v>
          </cell>
          <cell r="AP34">
            <v>7.9000000000000001E-2</v>
          </cell>
          <cell r="AQ34">
            <v>7.9000000000000001E-2</v>
          </cell>
          <cell r="AR34">
            <v>7.9000000000000001E-2</v>
          </cell>
          <cell r="AS34">
            <v>7.9000000000000001E-2</v>
          </cell>
          <cell r="AT34">
            <v>7.9000000000000001E-2</v>
          </cell>
          <cell r="AU34">
            <v>7.9000000000000001E-2</v>
          </cell>
          <cell r="AV34">
            <v>7.9000000000000001E-2</v>
          </cell>
        </row>
        <row r="35">
          <cell r="C35" t="str">
            <v>total de religas</v>
          </cell>
          <cell r="D35">
            <v>12550</v>
          </cell>
          <cell r="E35">
            <v>12218</v>
          </cell>
          <cell r="F35">
            <v>12649</v>
          </cell>
          <cell r="G35">
            <v>10581</v>
          </cell>
          <cell r="H35">
            <v>10388</v>
          </cell>
          <cell r="I35">
            <v>11556</v>
          </cell>
          <cell r="J35">
            <v>15105</v>
          </cell>
          <cell r="K35">
            <v>14381</v>
          </cell>
          <cell r="L35">
            <v>13264</v>
          </cell>
          <cell r="M35">
            <v>12582</v>
          </cell>
          <cell r="N35">
            <v>10695</v>
          </cell>
          <cell r="O35">
            <v>8124</v>
          </cell>
          <cell r="P35">
            <v>37417</v>
          </cell>
          <cell r="S35" t="str">
            <v>total de religas</v>
          </cell>
          <cell r="T35">
            <v>12550</v>
          </cell>
          <cell r="U35">
            <v>12218</v>
          </cell>
          <cell r="V35">
            <v>12649</v>
          </cell>
          <cell r="W35">
            <v>10581</v>
          </cell>
          <cell r="X35">
            <v>10388</v>
          </cell>
          <cell r="Y35">
            <v>11556</v>
          </cell>
          <cell r="Z35">
            <v>15105</v>
          </cell>
          <cell r="AA35">
            <v>14381</v>
          </cell>
          <cell r="AB35">
            <v>13264</v>
          </cell>
          <cell r="AC35">
            <v>12582</v>
          </cell>
          <cell r="AD35">
            <v>10695</v>
          </cell>
          <cell r="AE35">
            <v>8124</v>
          </cell>
          <cell r="AF35">
            <v>37417</v>
          </cell>
          <cell r="AI35" t="str">
            <v>total de religas</v>
          </cell>
          <cell r="AJ35">
            <v>12550</v>
          </cell>
          <cell r="AK35">
            <v>12218</v>
          </cell>
          <cell r="AL35">
            <v>12649</v>
          </cell>
          <cell r="AM35">
            <v>10581</v>
          </cell>
          <cell r="AN35">
            <v>10388</v>
          </cell>
          <cell r="AO35">
            <v>11556</v>
          </cell>
          <cell r="AP35">
            <v>15105</v>
          </cell>
          <cell r="AQ35">
            <v>14381</v>
          </cell>
          <cell r="AR35">
            <v>13264</v>
          </cell>
          <cell r="AS35">
            <v>12582</v>
          </cell>
          <cell r="AT35">
            <v>10695</v>
          </cell>
          <cell r="AU35">
            <v>8124</v>
          </cell>
          <cell r="AV35">
            <v>37417</v>
          </cell>
        </row>
        <row r="36">
          <cell r="C36" t="str">
            <v>total de religas de urgência</v>
          </cell>
          <cell r="D36">
            <v>5532</v>
          </cell>
          <cell r="E36">
            <v>4928</v>
          </cell>
          <cell r="F36">
            <v>5533</v>
          </cell>
          <cell r="G36">
            <v>4481</v>
          </cell>
          <cell r="H36">
            <v>4411</v>
          </cell>
          <cell r="I36">
            <v>4861</v>
          </cell>
          <cell r="J36">
            <v>6544</v>
          </cell>
          <cell r="K36">
            <v>5470</v>
          </cell>
          <cell r="L36">
            <v>5283</v>
          </cell>
          <cell r="M36">
            <v>5155</v>
          </cell>
          <cell r="N36">
            <v>3506</v>
          </cell>
          <cell r="O36">
            <v>1861</v>
          </cell>
          <cell r="P36">
            <v>15993</v>
          </cell>
          <cell r="S36" t="str">
            <v>total de segundos pedidos de religas</v>
          </cell>
          <cell r="T36">
            <v>150</v>
          </cell>
          <cell r="U36">
            <v>73</v>
          </cell>
          <cell r="V36">
            <v>103</v>
          </cell>
          <cell r="W36">
            <v>54</v>
          </cell>
          <cell r="X36">
            <v>53</v>
          </cell>
          <cell r="Y36">
            <v>41</v>
          </cell>
          <cell r="Z36">
            <v>84</v>
          </cell>
          <cell r="AA36">
            <v>23</v>
          </cell>
          <cell r="AB36">
            <v>33</v>
          </cell>
          <cell r="AC36">
            <v>13</v>
          </cell>
          <cell r="AD36">
            <v>10</v>
          </cell>
          <cell r="AE36">
            <v>5</v>
          </cell>
          <cell r="AF36">
            <v>326</v>
          </cell>
          <cell r="AI36" t="str">
            <v>total de religas rejeitadas</v>
          </cell>
          <cell r="AJ36">
            <v>829</v>
          </cell>
          <cell r="AK36">
            <v>841</v>
          </cell>
          <cell r="AL36">
            <v>910</v>
          </cell>
          <cell r="AM36">
            <v>812</v>
          </cell>
          <cell r="AN36">
            <v>849</v>
          </cell>
          <cell r="AO36">
            <v>803</v>
          </cell>
          <cell r="AP36">
            <v>918</v>
          </cell>
          <cell r="AQ36">
            <v>1179</v>
          </cell>
          <cell r="AR36">
            <v>1181</v>
          </cell>
          <cell r="AS36">
            <v>1131</v>
          </cell>
          <cell r="AT36">
            <v>1224</v>
          </cell>
          <cell r="AU36">
            <v>1207</v>
          </cell>
          <cell r="AV36">
            <v>2580</v>
          </cell>
        </row>
        <row r="37">
          <cell r="C37" t="str">
            <v>% RU</v>
          </cell>
          <cell r="D37">
            <v>0.44079681274900401</v>
          </cell>
          <cell r="E37">
            <v>0.40333933540677691</v>
          </cell>
          <cell r="F37">
            <v>0.43742588346904893</v>
          </cell>
          <cell r="G37">
            <v>0.42349494376712976</v>
          </cell>
          <cell r="H37">
            <v>0.42462456680785521</v>
          </cell>
          <cell r="I37">
            <v>0.42064728279681551</v>
          </cell>
          <cell r="J37">
            <v>0.43323402846739489</v>
          </cell>
          <cell r="K37">
            <v>0.38036297893053334</v>
          </cell>
          <cell r="L37">
            <v>0.39829613992762364</v>
          </cell>
          <cell r="M37">
            <v>0.40971228739469084</v>
          </cell>
          <cell r="N37">
            <v>0.32781673679289386</v>
          </cell>
          <cell r="O37">
            <v>0.22907434761201378</v>
          </cell>
          <cell r="P37">
            <v>0.42742603629366333</v>
          </cell>
          <cell r="S37" t="str">
            <v>% segundos</v>
          </cell>
          <cell r="T37">
            <v>1.1952191235059761E-2</v>
          </cell>
          <cell r="U37">
            <v>5.9747912915370767E-3</v>
          </cell>
          <cell r="V37">
            <v>8.1429362004901574E-3</v>
          </cell>
          <cell r="W37">
            <v>5.1034873830450812E-3</v>
          </cell>
          <cell r="X37">
            <v>5.1020408163265302E-3</v>
          </cell>
          <cell r="Y37">
            <v>3.5479404638283142E-3</v>
          </cell>
          <cell r="Z37">
            <v>5.5610724925521347E-3</v>
          </cell>
          <cell r="AA37">
            <v>1.5993324525415478E-3</v>
          </cell>
          <cell r="AB37">
            <v>2.4879372738238841E-3</v>
          </cell>
          <cell r="AC37">
            <v>1.0332220632649817E-3</v>
          </cell>
          <cell r="AD37">
            <v>9.3501636278634881E-4</v>
          </cell>
          <cell r="AE37">
            <v>6.1546036435253574E-4</v>
          </cell>
          <cell r="AF37">
            <v>8.7126172595344362E-3</v>
          </cell>
          <cell r="AI37" t="str">
            <v>% rejeição</v>
          </cell>
          <cell r="AJ37">
            <v>6.1962777487106657E-2</v>
          </cell>
          <cell r="AK37">
            <v>6.4400030630216709E-2</v>
          </cell>
          <cell r="AL37">
            <v>6.7114093959731544E-2</v>
          </cell>
          <cell r="AM37">
            <v>7.1271833582024047E-2</v>
          </cell>
          <cell r="AN37">
            <v>7.5553973480466316E-2</v>
          </cell>
          <cell r="AO37">
            <v>6.9487712011076494E-2</v>
          </cell>
          <cell r="AP37">
            <v>6.0774577954319758E-2</v>
          </cell>
          <cell r="AQ37">
            <v>8.1983172241151522E-2</v>
          </cell>
          <cell r="AR37">
            <v>8.9037997587454759E-2</v>
          </cell>
          <cell r="AS37">
            <v>8.9890319504053406E-2</v>
          </cell>
          <cell r="AT37">
            <v>0.11444600280504909</v>
          </cell>
          <cell r="AU37">
            <v>0.14857213195470212</v>
          </cell>
          <cell r="AV37">
            <v>6.8952615121468858E-2</v>
          </cell>
        </row>
        <row r="38">
          <cell r="C38" t="str">
            <v>meta % RU *</v>
          </cell>
          <cell r="D38">
            <v>0.42</v>
          </cell>
          <cell r="E38">
            <v>0.42</v>
          </cell>
          <cell r="F38">
            <v>0.42</v>
          </cell>
          <cell r="G38">
            <v>0.42</v>
          </cell>
          <cell r="H38">
            <v>0.42</v>
          </cell>
          <cell r="I38">
            <v>0.42</v>
          </cell>
          <cell r="J38">
            <v>0.42</v>
          </cell>
          <cell r="K38">
            <v>0.42</v>
          </cell>
          <cell r="L38">
            <v>0.42</v>
          </cell>
          <cell r="M38">
            <v>0.42</v>
          </cell>
          <cell r="N38">
            <v>0.42</v>
          </cell>
          <cell r="O38">
            <v>0.42</v>
          </cell>
          <cell r="P38">
            <v>0.42</v>
          </cell>
          <cell r="S38" t="str">
            <v>meta % segundos</v>
          </cell>
          <cell r="T38">
            <v>8.0000000000000002E-3</v>
          </cell>
          <cell r="U38">
            <v>8.0000000000000002E-3</v>
          </cell>
          <cell r="V38">
            <v>8.0000000000000002E-3</v>
          </cell>
          <cell r="W38">
            <v>8.0000000000000002E-3</v>
          </cell>
          <cell r="X38">
            <v>8.0000000000000002E-3</v>
          </cell>
          <cell r="Y38">
            <v>8.0000000000000002E-3</v>
          </cell>
          <cell r="Z38">
            <v>8.0000000000000002E-3</v>
          </cell>
          <cell r="AA38">
            <v>8.0000000000000002E-3</v>
          </cell>
          <cell r="AB38">
            <v>8.0000000000000002E-3</v>
          </cell>
          <cell r="AC38">
            <v>8.0000000000000002E-3</v>
          </cell>
          <cell r="AD38">
            <v>8.0000000000000002E-3</v>
          </cell>
          <cell r="AE38">
            <v>8.0000000000000002E-3</v>
          </cell>
          <cell r="AF38">
            <v>8.0000000000000002E-3</v>
          </cell>
          <cell r="AI38" t="str">
            <v>meta % rejeição</v>
          </cell>
          <cell r="AJ38">
            <v>5.8000000000000003E-2</v>
          </cell>
          <cell r="AK38">
            <v>5.8000000000000003E-2</v>
          </cell>
          <cell r="AL38">
            <v>5.8000000000000003E-2</v>
          </cell>
          <cell r="AM38">
            <v>5.8000000000000003E-2</v>
          </cell>
          <cell r="AN38">
            <v>5.8000000000000003E-2</v>
          </cell>
          <cell r="AO38">
            <v>5.8000000000000003E-2</v>
          </cell>
          <cell r="AP38">
            <v>5.8000000000000003E-2</v>
          </cell>
          <cell r="AQ38">
            <v>5.8000000000000003E-2</v>
          </cell>
          <cell r="AR38">
            <v>5.8000000000000003E-2</v>
          </cell>
          <cell r="AS38">
            <v>5.8000000000000003E-2</v>
          </cell>
          <cell r="AT38">
            <v>5.8000000000000003E-2</v>
          </cell>
          <cell r="AU38">
            <v>5.8000000000000003E-2</v>
          </cell>
          <cell r="AV38">
            <v>5.8000000000000003E-2</v>
          </cell>
        </row>
        <row r="39">
          <cell r="C39" t="str">
            <v>total de religas</v>
          </cell>
          <cell r="D39">
            <v>10518</v>
          </cell>
          <cell r="E39">
            <v>11434</v>
          </cell>
          <cell r="F39">
            <v>10372</v>
          </cell>
          <cell r="G39">
            <v>11403</v>
          </cell>
          <cell r="H39">
            <v>10872</v>
          </cell>
          <cell r="I39">
            <v>10853</v>
          </cell>
          <cell r="J39">
            <v>13634</v>
          </cell>
          <cell r="K39">
            <v>14984</v>
          </cell>
          <cell r="L39">
            <v>12710</v>
          </cell>
          <cell r="M39">
            <v>13335</v>
          </cell>
          <cell r="N39">
            <v>12127</v>
          </cell>
          <cell r="O39">
            <v>12628</v>
          </cell>
          <cell r="P39">
            <v>32324</v>
          </cell>
          <cell r="S39" t="str">
            <v>total de religas</v>
          </cell>
          <cell r="T39">
            <v>10518</v>
          </cell>
          <cell r="U39">
            <v>11434</v>
          </cell>
          <cell r="V39">
            <v>10372</v>
          </cell>
          <cell r="W39">
            <v>11403</v>
          </cell>
          <cell r="X39">
            <v>10872</v>
          </cell>
          <cell r="Y39">
            <v>10853</v>
          </cell>
          <cell r="Z39">
            <v>13634</v>
          </cell>
          <cell r="AA39">
            <v>14984</v>
          </cell>
          <cell r="AB39">
            <v>12710</v>
          </cell>
          <cell r="AC39">
            <v>13335</v>
          </cell>
          <cell r="AD39">
            <v>12127</v>
          </cell>
          <cell r="AE39">
            <v>12628</v>
          </cell>
          <cell r="AF39">
            <v>32324</v>
          </cell>
          <cell r="AI39" t="str">
            <v>total de religas</v>
          </cell>
          <cell r="AJ39">
            <v>10518</v>
          </cell>
          <cell r="AK39">
            <v>11434</v>
          </cell>
          <cell r="AL39">
            <v>10372</v>
          </cell>
          <cell r="AM39">
            <v>11403</v>
          </cell>
          <cell r="AN39">
            <v>10872</v>
          </cell>
          <cell r="AO39">
            <v>10853</v>
          </cell>
          <cell r="AP39">
            <v>13634</v>
          </cell>
          <cell r="AQ39">
            <v>14984</v>
          </cell>
          <cell r="AR39">
            <v>12710</v>
          </cell>
          <cell r="AS39">
            <v>13335</v>
          </cell>
          <cell r="AT39">
            <v>12127</v>
          </cell>
          <cell r="AU39">
            <v>12628</v>
          </cell>
          <cell r="AV39">
            <v>32324</v>
          </cell>
        </row>
        <row r="40">
          <cell r="C40" t="str">
            <v>total de religas de urgência</v>
          </cell>
          <cell r="D40">
            <v>4655</v>
          </cell>
          <cell r="E40">
            <v>5284</v>
          </cell>
          <cell r="F40">
            <v>4844</v>
          </cell>
          <cell r="G40">
            <v>5297</v>
          </cell>
          <cell r="H40">
            <v>4917</v>
          </cell>
          <cell r="I40">
            <v>4694</v>
          </cell>
          <cell r="J40">
            <v>6230</v>
          </cell>
          <cell r="K40">
            <v>6488</v>
          </cell>
          <cell r="L40">
            <v>5057</v>
          </cell>
          <cell r="M40">
            <v>6086</v>
          </cell>
          <cell r="N40">
            <v>4434</v>
          </cell>
          <cell r="O40">
            <v>5261</v>
          </cell>
          <cell r="P40">
            <v>14782</v>
          </cell>
          <cell r="S40" t="str">
            <v>total de segundos pedidos de religas</v>
          </cell>
          <cell r="T40">
            <v>47</v>
          </cell>
          <cell r="U40">
            <v>62</v>
          </cell>
          <cell r="V40">
            <v>82</v>
          </cell>
          <cell r="W40">
            <v>70</v>
          </cell>
          <cell r="X40">
            <v>41</v>
          </cell>
          <cell r="Y40">
            <v>69</v>
          </cell>
          <cell r="Z40">
            <v>68</v>
          </cell>
          <cell r="AA40">
            <v>60</v>
          </cell>
          <cell r="AB40">
            <v>40</v>
          </cell>
          <cell r="AC40">
            <v>23</v>
          </cell>
          <cell r="AD40">
            <v>19</v>
          </cell>
          <cell r="AE40">
            <v>32</v>
          </cell>
          <cell r="AF40">
            <v>191</v>
          </cell>
          <cell r="AI40" t="str">
            <v>total de religas rejeitadas</v>
          </cell>
          <cell r="AJ40">
            <v>846</v>
          </cell>
          <cell r="AK40">
            <v>877</v>
          </cell>
          <cell r="AL40">
            <v>863</v>
          </cell>
          <cell r="AM40">
            <v>940</v>
          </cell>
          <cell r="AN40">
            <v>1047</v>
          </cell>
          <cell r="AO40">
            <v>1027</v>
          </cell>
          <cell r="AP40">
            <v>1048</v>
          </cell>
          <cell r="AQ40">
            <v>1199</v>
          </cell>
          <cell r="AR40">
            <v>1211</v>
          </cell>
          <cell r="AS40">
            <v>1142</v>
          </cell>
          <cell r="AT40">
            <v>1208</v>
          </cell>
          <cell r="AU40">
            <v>1179</v>
          </cell>
          <cell r="AV40">
            <v>2586</v>
          </cell>
        </row>
        <row r="41">
          <cell r="C41" t="str">
            <v>% RU</v>
          </cell>
          <cell r="D41">
            <v>0.44257463396082908</v>
          </cell>
          <cell r="E41">
            <v>0.46213048801819134</v>
          </cell>
          <cell r="F41">
            <v>0.46702661010412649</v>
          </cell>
          <cell r="G41">
            <v>0.46452687889151978</v>
          </cell>
          <cell r="H41">
            <v>0.4522626931567329</v>
          </cell>
          <cell r="I41">
            <v>0.43250714088270525</v>
          </cell>
          <cell r="J41">
            <v>0.45694587061757369</v>
          </cell>
          <cell r="K41">
            <v>0.43299519487453286</v>
          </cell>
          <cell r="L41">
            <v>0.39787568843430371</v>
          </cell>
          <cell r="M41">
            <v>0.45639295088113985</v>
          </cell>
          <cell r="N41">
            <v>0.36563041147851899</v>
          </cell>
          <cell r="O41">
            <v>0.41661387393094712</v>
          </cell>
          <cell r="P41">
            <v>0.45730726395248111</v>
          </cell>
          <cell r="S41" t="str">
            <v>% segundos</v>
          </cell>
          <cell r="T41">
            <v>4.1358676522351284E-3</v>
          </cell>
          <cell r="U41">
            <v>5.0361465356185521E-3</v>
          </cell>
          <cell r="V41">
            <v>7.2986203827325319E-3</v>
          </cell>
          <cell r="W41">
            <v>5.6712306570525801E-3</v>
          </cell>
          <cell r="X41">
            <v>3.4398858964678246E-3</v>
          </cell>
          <cell r="Y41">
            <v>5.8080808080808082E-3</v>
          </cell>
          <cell r="Z41">
            <v>4.6315215910638875E-3</v>
          </cell>
          <cell r="AA41">
            <v>3.7075943891738245E-3</v>
          </cell>
          <cell r="AB41">
            <v>2.8733567990805258E-3</v>
          </cell>
          <cell r="AC41">
            <v>1.5887269461905091E-3</v>
          </cell>
          <cell r="AD41">
            <v>1.4248218972628421E-3</v>
          </cell>
          <cell r="AE41">
            <v>2.3176649525602955E-3</v>
          </cell>
          <cell r="AF41">
            <v>5.471211687195646E-3</v>
          </cell>
          <cell r="AI41" t="str">
            <v>% rejeição</v>
          </cell>
          <cell r="AJ41">
            <v>7.4445617740232312E-2</v>
          </cell>
          <cell r="AK41">
            <v>7.1237105028023717E-2</v>
          </cell>
          <cell r="AL41">
            <v>7.6813529149977744E-2</v>
          </cell>
          <cell r="AM41">
            <v>7.6156525966134647E-2</v>
          </cell>
          <cell r="AN41">
            <v>8.7842939843946644E-2</v>
          </cell>
          <cell r="AO41">
            <v>9.4628213397217359E-2</v>
          </cell>
          <cell r="AP41">
            <v>7.6866656887193782E-2</v>
          </cell>
          <cell r="AQ41">
            <v>8.0018686599038977E-2</v>
          </cell>
          <cell r="AR41">
            <v>9.5279307631785992E-2</v>
          </cell>
          <cell r="AS41">
            <v>8.5639295088113992E-2</v>
          </cell>
          <cell r="AT41">
            <v>9.9612435062257768E-2</v>
          </cell>
          <cell r="AU41">
            <v>9.3363953120050677E-2</v>
          </cell>
          <cell r="AV41">
            <v>8.0002474941220147E-2</v>
          </cell>
        </row>
        <row r="42">
          <cell r="C42" t="str">
            <v>meta % RU *</v>
          </cell>
          <cell r="D42">
            <v>0.45</v>
          </cell>
          <cell r="E42">
            <v>0.45</v>
          </cell>
          <cell r="F42">
            <v>0.45</v>
          </cell>
          <cell r="G42">
            <v>0.45</v>
          </cell>
          <cell r="H42">
            <v>0.45</v>
          </cell>
          <cell r="I42">
            <v>0.45</v>
          </cell>
          <cell r="J42">
            <v>0.45</v>
          </cell>
          <cell r="K42">
            <v>0.45</v>
          </cell>
          <cell r="L42">
            <v>0.45</v>
          </cell>
          <cell r="M42">
            <v>0.45</v>
          </cell>
          <cell r="N42">
            <v>0.45</v>
          </cell>
          <cell r="O42">
            <v>0.45</v>
          </cell>
          <cell r="P42">
            <v>0.45</v>
          </cell>
          <cell r="S42" t="str">
            <v>meta % segundos</v>
          </cell>
          <cell r="T42">
            <v>1.0999999999999999E-2</v>
          </cell>
          <cell r="U42">
            <v>1.0999999999999999E-2</v>
          </cell>
          <cell r="V42">
            <v>1.0999999999999999E-2</v>
          </cell>
          <cell r="W42">
            <v>1.0999999999999999E-2</v>
          </cell>
          <cell r="X42">
            <v>1.0999999999999999E-2</v>
          </cell>
          <cell r="Y42">
            <v>1.0999999999999999E-2</v>
          </cell>
          <cell r="Z42">
            <v>1.0999999999999999E-2</v>
          </cell>
          <cell r="AA42">
            <v>1.0999999999999999E-2</v>
          </cell>
          <cell r="AB42">
            <v>1.0999999999999999E-2</v>
          </cell>
          <cell r="AC42">
            <v>1.0999999999999999E-2</v>
          </cell>
          <cell r="AD42">
            <v>1.0999999999999999E-2</v>
          </cell>
          <cell r="AE42">
            <v>1.0999999999999999E-2</v>
          </cell>
          <cell r="AF42">
            <v>1.0999999999999999E-2</v>
          </cell>
          <cell r="AI42" t="str">
            <v>meta % rejeição</v>
          </cell>
          <cell r="AJ42">
            <v>7.6999999999999999E-2</v>
          </cell>
          <cell r="AK42">
            <v>7.6999999999999999E-2</v>
          </cell>
          <cell r="AL42">
            <v>7.6999999999999999E-2</v>
          </cell>
          <cell r="AM42">
            <v>7.6999999999999999E-2</v>
          </cell>
          <cell r="AN42">
            <v>7.6999999999999999E-2</v>
          </cell>
          <cell r="AO42">
            <v>7.6999999999999999E-2</v>
          </cell>
          <cell r="AP42">
            <v>7.6999999999999999E-2</v>
          </cell>
          <cell r="AQ42">
            <v>7.6999999999999999E-2</v>
          </cell>
          <cell r="AR42">
            <v>7.6999999999999999E-2</v>
          </cell>
          <cell r="AS42">
            <v>7.6999999999999999E-2</v>
          </cell>
          <cell r="AT42">
            <v>7.6999999999999999E-2</v>
          </cell>
          <cell r="AU42">
            <v>7.6999999999999999E-2</v>
          </cell>
          <cell r="AV42">
            <v>7.6999999999999999E-2</v>
          </cell>
        </row>
        <row r="43">
          <cell r="C43" t="str">
            <v>total de religas</v>
          </cell>
          <cell r="D43">
            <v>73460</v>
          </cell>
          <cell r="E43">
            <v>72373</v>
          </cell>
          <cell r="F43">
            <v>65588</v>
          </cell>
          <cell r="G43">
            <v>71205</v>
          </cell>
          <cell r="H43">
            <v>71996</v>
          </cell>
          <cell r="I43">
            <v>73583</v>
          </cell>
          <cell r="J43">
            <v>77436</v>
          </cell>
          <cell r="K43">
            <v>84661</v>
          </cell>
          <cell r="L43">
            <v>77477</v>
          </cell>
          <cell r="M43">
            <v>77115</v>
          </cell>
          <cell r="N43">
            <v>70693</v>
          </cell>
          <cell r="O43">
            <v>67229</v>
          </cell>
          <cell r="P43">
            <v>211421</v>
          </cell>
          <cell r="S43" t="str">
            <v>total de religas</v>
          </cell>
          <cell r="T43">
            <v>73460</v>
          </cell>
          <cell r="U43">
            <v>72373</v>
          </cell>
          <cell r="V43">
            <v>65588</v>
          </cell>
          <cell r="W43">
            <v>71205</v>
          </cell>
          <cell r="X43">
            <v>71996</v>
          </cell>
          <cell r="Y43">
            <v>73583</v>
          </cell>
          <cell r="Z43">
            <v>77436</v>
          </cell>
          <cell r="AA43">
            <v>84661</v>
          </cell>
          <cell r="AB43">
            <v>77477</v>
          </cell>
          <cell r="AC43">
            <v>77115</v>
          </cell>
          <cell r="AD43">
            <v>70693</v>
          </cell>
          <cell r="AE43">
            <v>67229</v>
          </cell>
          <cell r="AF43">
            <v>211421</v>
          </cell>
          <cell r="AI43" t="str">
            <v>total de religas</v>
          </cell>
          <cell r="AJ43">
            <v>73460</v>
          </cell>
          <cell r="AK43">
            <v>72373</v>
          </cell>
          <cell r="AL43">
            <v>65588</v>
          </cell>
          <cell r="AM43">
            <v>71205</v>
          </cell>
          <cell r="AN43">
            <v>71996</v>
          </cell>
          <cell r="AO43">
            <v>73583</v>
          </cell>
          <cell r="AP43">
            <v>77436</v>
          </cell>
          <cell r="AQ43">
            <v>84661</v>
          </cell>
          <cell r="AR43">
            <v>77477</v>
          </cell>
          <cell r="AS43">
            <v>77115</v>
          </cell>
          <cell r="AT43">
            <v>70693</v>
          </cell>
          <cell r="AU43">
            <v>67229</v>
          </cell>
          <cell r="AV43">
            <v>211421</v>
          </cell>
        </row>
        <row r="44">
          <cell r="C44" t="str">
            <v>total de religas de urgência</v>
          </cell>
          <cell r="D44">
            <v>34795</v>
          </cell>
          <cell r="E44">
            <v>33044</v>
          </cell>
          <cell r="F44">
            <v>30491</v>
          </cell>
          <cell r="G44">
            <v>33745</v>
          </cell>
          <cell r="H44">
            <v>33361</v>
          </cell>
          <cell r="I44">
            <v>31804</v>
          </cell>
          <cell r="J44">
            <v>34331</v>
          </cell>
          <cell r="K44">
            <v>35761</v>
          </cell>
          <cell r="L44">
            <v>32710</v>
          </cell>
          <cell r="M44">
            <v>36249</v>
          </cell>
          <cell r="N44">
            <v>28230</v>
          </cell>
          <cell r="O44">
            <v>27395</v>
          </cell>
          <cell r="P44">
            <v>98329</v>
          </cell>
          <cell r="S44" t="str">
            <v>total de segundos pedidos de religas</v>
          </cell>
          <cell r="T44">
            <v>403</v>
          </cell>
          <cell r="U44">
            <v>346</v>
          </cell>
          <cell r="V44">
            <v>388</v>
          </cell>
          <cell r="W44">
            <v>310</v>
          </cell>
          <cell r="X44">
            <v>224</v>
          </cell>
          <cell r="Y44">
            <v>244</v>
          </cell>
          <cell r="Z44">
            <v>264</v>
          </cell>
          <cell r="AA44">
            <v>250</v>
          </cell>
          <cell r="AB44">
            <v>210</v>
          </cell>
          <cell r="AC44">
            <v>151</v>
          </cell>
          <cell r="AD44">
            <v>117</v>
          </cell>
          <cell r="AE44">
            <v>110</v>
          </cell>
          <cell r="AF44">
            <v>1137</v>
          </cell>
          <cell r="AI44" t="str">
            <v>total de religas rejeitadas</v>
          </cell>
          <cell r="AJ44">
            <v>5492</v>
          </cell>
          <cell r="AK44">
            <v>5578</v>
          </cell>
          <cell r="AL44">
            <v>5693</v>
          </cell>
          <cell r="AM44">
            <v>6420</v>
          </cell>
          <cell r="AN44">
            <v>6810</v>
          </cell>
          <cell r="AO44">
            <v>6580</v>
          </cell>
          <cell r="AP44">
            <v>6774</v>
          </cell>
          <cell r="AQ44">
            <v>7791</v>
          </cell>
          <cell r="AR44">
            <v>7526</v>
          </cell>
          <cell r="AS44">
            <v>6870</v>
          </cell>
          <cell r="AT44">
            <v>7067</v>
          </cell>
          <cell r="AU44">
            <v>7159</v>
          </cell>
          <cell r="AV44">
            <v>17021</v>
          </cell>
        </row>
        <row r="45">
          <cell r="C45" t="str">
            <v>% RU</v>
          </cell>
          <cell r="D45">
            <v>0.47365913422270622</v>
          </cell>
          <cell r="E45">
            <v>0.4565791109944316</v>
          </cell>
          <cell r="F45">
            <v>0.4648868695493078</v>
          </cell>
          <cell r="G45">
            <v>0.47391334878168667</v>
          </cell>
          <cell r="H45">
            <v>0.46337296516473137</v>
          </cell>
          <cell r="I45">
            <v>0.43221939850237145</v>
          </cell>
          <cell r="J45">
            <v>0.4433467637791208</v>
          </cell>
          <cell r="K45">
            <v>0.42240228676722458</v>
          </cell>
          <cell r="L45">
            <v>0.4221898111697665</v>
          </cell>
          <cell r="M45">
            <v>0.47006418984633341</v>
          </cell>
          <cell r="N45">
            <v>0.39933232427538795</v>
          </cell>
          <cell r="O45">
            <v>0.40748784006901784</v>
          </cell>
          <cell r="P45">
            <v>0.46508624971029366</v>
          </cell>
          <cell r="S45" t="str">
            <v>% segundos</v>
          </cell>
          <cell r="T45">
            <v>5.1043672104569863E-3</v>
          </cell>
          <cell r="U45">
            <v>4.4386858411053099E-3</v>
          </cell>
          <cell r="V45">
            <v>5.4432457457106384E-3</v>
          </cell>
          <cell r="W45">
            <v>3.9935587761674718E-3</v>
          </cell>
          <cell r="X45">
            <v>2.8424231657488007E-3</v>
          </cell>
          <cell r="Y45">
            <v>3.0437982610431245E-3</v>
          </cell>
          <cell r="Z45">
            <v>3.1350195938724618E-3</v>
          </cell>
          <cell r="AA45">
            <v>2.7041059144204561E-3</v>
          </cell>
          <cell r="AB45">
            <v>2.4705010411397244E-3</v>
          </cell>
          <cell r="AC45">
            <v>1.7979401083526821E-3</v>
          </cell>
          <cell r="AD45">
            <v>1.5046296296296296E-3</v>
          </cell>
          <cell r="AE45">
            <v>1.4787331289993009E-3</v>
          </cell>
          <cell r="AF45">
            <v>4.9771933357263551E-3</v>
          </cell>
          <cell r="AI45" t="str">
            <v>% rejeição</v>
          </cell>
          <cell r="AJ45">
            <v>6.9561252406525484E-2</v>
          </cell>
          <cell r="AK45">
            <v>7.1557773473079248E-2</v>
          </cell>
          <cell r="AL45">
            <v>7.9867005232810984E-2</v>
          </cell>
          <cell r="AM45">
            <v>8.2705314009661829E-2</v>
          </cell>
          <cell r="AN45">
            <v>8.6414739994416664E-2</v>
          </cell>
          <cell r="AO45">
            <v>8.9422828642485352E-2</v>
          </cell>
          <cell r="AP45">
            <v>8.7478692081202541E-2</v>
          </cell>
          <cell r="AQ45">
            <v>9.2025844249418273E-2</v>
          </cell>
          <cell r="AR45">
            <v>9.7138505621023011E-2</v>
          </cell>
          <cell r="AS45">
            <v>8.9087726123322317E-2</v>
          </cell>
          <cell r="AT45">
            <v>9.9967464954097293E-2</v>
          </cell>
          <cell r="AU45">
            <v>0.10648678397715272</v>
          </cell>
          <cell r="AV45">
            <v>8.0507612772619558E-2</v>
          </cell>
        </row>
        <row r="46">
          <cell r="C46" t="str">
            <v>meta % RU *</v>
          </cell>
          <cell r="D46">
            <v>0.46</v>
          </cell>
          <cell r="E46">
            <v>0.46</v>
          </cell>
          <cell r="F46">
            <v>0.46</v>
          </cell>
          <cell r="G46">
            <v>0.46</v>
          </cell>
          <cell r="H46">
            <v>0.46</v>
          </cell>
          <cell r="I46">
            <v>0.46</v>
          </cell>
          <cell r="J46">
            <v>0.46</v>
          </cell>
          <cell r="K46">
            <v>0.46</v>
          </cell>
          <cell r="L46">
            <v>0.46</v>
          </cell>
          <cell r="M46">
            <v>0.46</v>
          </cell>
          <cell r="N46">
            <v>0.46</v>
          </cell>
          <cell r="O46">
            <v>0.46</v>
          </cell>
          <cell r="P46">
            <v>0.46</v>
          </cell>
          <cell r="S46" t="str">
            <v>meta % segundos</v>
          </cell>
          <cell r="T46">
            <v>0.01</v>
          </cell>
          <cell r="U46">
            <v>0.01</v>
          </cell>
          <cell r="V46">
            <v>0.01</v>
          </cell>
          <cell r="W46">
            <v>0.01</v>
          </cell>
          <cell r="X46">
            <v>0.01</v>
          </cell>
          <cell r="Y46">
            <v>0.01</v>
          </cell>
          <cell r="Z46">
            <v>0.01</v>
          </cell>
          <cell r="AA46">
            <v>0.01</v>
          </cell>
          <cell r="AB46">
            <v>0.01</v>
          </cell>
          <cell r="AC46">
            <v>0.01</v>
          </cell>
          <cell r="AD46">
            <v>0.01</v>
          </cell>
          <cell r="AE46">
            <v>0.01</v>
          </cell>
          <cell r="AF46">
            <v>0.01</v>
          </cell>
          <cell r="AI46" t="str">
            <v>meta % rejeição</v>
          </cell>
          <cell r="AJ46">
            <v>7.3999999999999996E-2</v>
          </cell>
          <cell r="AK46">
            <v>7.3999999999999996E-2</v>
          </cell>
          <cell r="AL46">
            <v>7.3999999999999996E-2</v>
          </cell>
          <cell r="AM46">
            <v>7.3999999999999996E-2</v>
          </cell>
          <cell r="AN46">
            <v>7.3999999999999996E-2</v>
          </cell>
          <cell r="AO46">
            <v>7.3999999999999996E-2</v>
          </cell>
          <cell r="AP46">
            <v>7.3999999999999996E-2</v>
          </cell>
          <cell r="AQ46">
            <v>7.3999999999999996E-2</v>
          </cell>
          <cell r="AR46">
            <v>7.3999999999999996E-2</v>
          </cell>
          <cell r="AS46">
            <v>7.3999999999999996E-2</v>
          </cell>
          <cell r="AT46">
            <v>7.3999999999999996E-2</v>
          </cell>
          <cell r="AU46">
            <v>7.3999999999999996E-2</v>
          </cell>
          <cell r="AV46">
            <v>7.3999999999999996E-2</v>
          </cell>
        </row>
      </sheetData>
      <sheetData sheetId="111" refreshError="1"/>
      <sheetData sheetId="112" refreshError="1"/>
      <sheetData sheetId="113" refreshError="1"/>
      <sheetData sheetId="114" refreshError="1"/>
      <sheetData sheetId="115" refreshError="1"/>
      <sheetData sheetId="116" refreshError="1"/>
      <sheetData sheetId="117" refreshError="1">
        <row r="32">
          <cell r="A32" t="str">
            <v>PROPRIO</v>
          </cell>
          <cell r="B32" t="str">
            <v>Limite (*)</v>
          </cell>
          <cell r="C32" t="str">
            <v>Acumulado</v>
          </cell>
          <cell r="D32" t="str">
            <v>Limite</v>
          </cell>
          <cell r="E32" t="str">
            <v>Acumulado</v>
          </cell>
          <cell r="F32" t="str">
            <v>Limite</v>
          </cell>
          <cell r="G32" t="str">
            <v>Acumulado</v>
          </cell>
          <cell r="H32" t="str">
            <v>Limite</v>
          </cell>
          <cell r="I32" t="str">
            <v>Acumulado</v>
          </cell>
          <cell r="J32" t="str">
            <v>Limite</v>
          </cell>
          <cell r="K32" t="str">
            <v>Acumulado</v>
          </cell>
          <cell r="L32" t="str">
            <v>Limite</v>
          </cell>
          <cell r="M32" t="str">
            <v>Acumulado</v>
          </cell>
          <cell r="N32" t="str">
            <v>Limite</v>
          </cell>
          <cell r="O32" t="str">
            <v>Acumulado</v>
          </cell>
          <cell r="P32" t="str">
            <v>Limite</v>
          </cell>
          <cell r="Q32" t="str">
            <v>Acumulado</v>
          </cell>
        </row>
        <row r="33">
          <cell r="A33" t="str">
            <v>Acidentes com Afastamento</v>
          </cell>
          <cell r="B33">
            <v>24</v>
          </cell>
          <cell r="C33">
            <v>26</v>
          </cell>
          <cell r="D33">
            <v>3</v>
          </cell>
          <cell r="E33">
            <v>7</v>
          </cell>
          <cell r="F33">
            <v>4</v>
          </cell>
          <cell r="G33">
            <v>5</v>
          </cell>
          <cell r="H33">
            <v>4</v>
          </cell>
          <cell r="I33">
            <v>0</v>
          </cell>
          <cell r="J33">
            <v>5</v>
          </cell>
          <cell r="K33">
            <v>6</v>
          </cell>
          <cell r="L33">
            <v>4</v>
          </cell>
          <cell r="M33">
            <v>4</v>
          </cell>
          <cell r="N33">
            <v>4</v>
          </cell>
          <cell r="O33">
            <v>4</v>
          </cell>
          <cell r="P33">
            <v>32</v>
          </cell>
          <cell r="Q33">
            <v>30</v>
          </cell>
        </row>
        <row r="34">
          <cell r="A34" t="str">
            <v>Dias Perdidos</v>
          </cell>
          <cell r="B34">
            <v>475</v>
          </cell>
          <cell r="C34">
            <v>1147</v>
          </cell>
          <cell r="D34">
            <v>63</v>
          </cell>
          <cell r="E34">
            <v>260</v>
          </cell>
          <cell r="F34">
            <v>86</v>
          </cell>
          <cell r="G34">
            <v>392</v>
          </cell>
          <cell r="H34">
            <v>74</v>
          </cell>
          <cell r="I34">
            <v>0</v>
          </cell>
          <cell r="J34">
            <v>94</v>
          </cell>
          <cell r="K34">
            <v>313</v>
          </cell>
          <cell r="L34">
            <v>78</v>
          </cell>
          <cell r="M34">
            <v>107</v>
          </cell>
          <cell r="N34">
            <v>80</v>
          </cell>
          <cell r="O34">
            <v>75</v>
          </cell>
          <cell r="P34">
            <v>629</v>
          </cell>
          <cell r="Q34">
            <v>1185</v>
          </cell>
        </row>
        <row r="35">
          <cell r="A35" t="str">
            <v>Taxa de Frequência</v>
          </cell>
          <cell r="B35">
            <v>0.6</v>
          </cell>
          <cell r="C35">
            <v>0.93</v>
          </cell>
          <cell r="D35">
            <v>0.6</v>
          </cell>
          <cell r="E35">
            <v>2.4900000000000002</v>
          </cell>
          <cell r="F35">
            <v>0.6</v>
          </cell>
          <cell r="G35">
            <v>1.01</v>
          </cell>
          <cell r="H35">
            <v>0.6</v>
          </cell>
          <cell r="I35">
            <v>0</v>
          </cell>
          <cell r="J35">
            <v>0.6</v>
          </cell>
          <cell r="K35">
            <v>1.05</v>
          </cell>
          <cell r="L35">
            <v>0.6</v>
          </cell>
          <cell r="M35">
            <v>0.88</v>
          </cell>
          <cell r="N35">
            <v>0.6</v>
          </cell>
          <cell r="O35">
            <v>0.86</v>
          </cell>
          <cell r="P35">
            <v>0.6</v>
          </cell>
          <cell r="Q35">
            <v>0.82</v>
          </cell>
        </row>
        <row r="36">
          <cell r="A36" t="str">
            <v>Taxa de Gravidade</v>
          </cell>
          <cell r="B36">
            <v>12</v>
          </cell>
          <cell r="C36">
            <v>41</v>
          </cell>
          <cell r="D36">
            <v>12</v>
          </cell>
          <cell r="E36">
            <v>72</v>
          </cell>
          <cell r="F36">
            <v>12</v>
          </cell>
          <cell r="G36">
            <v>79</v>
          </cell>
          <cell r="H36">
            <v>12</v>
          </cell>
          <cell r="I36">
            <v>0</v>
          </cell>
          <cell r="J36">
            <v>12</v>
          </cell>
          <cell r="K36">
            <v>55</v>
          </cell>
          <cell r="L36">
            <v>12</v>
          </cell>
          <cell r="M36">
            <v>23</v>
          </cell>
          <cell r="N36">
            <v>12</v>
          </cell>
          <cell r="O36">
            <v>16</v>
          </cell>
          <cell r="P36">
            <v>12</v>
          </cell>
          <cell r="Q36">
            <v>31</v>
          </cell>
        </row>
        <row r="37">
          <cell r="A37" t="str">
            <v>Acidentes sem Afastamento - acumulado</v>
          </cell>
          <cell r="B37">
            <v>0</v>
          </cell>
          <cell r="C37">
            <v>69</v>
          </cell>
          <cell r="D37">
            <v>0</v>
          </cell>
          <cell r="E37">
            <v>10</v>
          </cell>
          <cell r="F37">
            <v>0</v>
          </cell>
          <cell r="G37">
            <v>11</v>
          </cell>
          <cell r="H37">
            <v>0</v>
          </cell>
          <cell r="I37">
            <v>14</v>
          </cell>
          <cell r="J37">
            <v>0</v>
          </cell>
          <cell r="K37">
            <v>16</v>
          </cell>
          <cell r="L37">
            <v>0</v>
          </cell>
          <cell r="M37">
            <v>12</v>
          </cell>
          <cell r="N37">
            <v>0</v>
          </cell>
          <cell r="O37">
            <v>6</v>
          </cell>
          <cell r="P37">
            <v>0</v>
          </cell>
          <cell r="Q37">
            <v>78</v>
          </cell>
        </row>
        <row r="39">
          <cell r="A39" t="str">
            <v>CONTRATADOS</v>
          </cell>
          <cell r="B39" t="str">
            <v>Limite</v>
          </cell>
          <cell r="C39" t="str">
            <v>Acumulado</v>
          </cell>
          <cell r="D39" t="str">
            <v>Limite</v>
          </cell>
          <cell r="E39" t="str">
            <v>Acumulado</v>
          </cell>
          <cell r="F39" t="str">
            <v>Limite</v>
          </cell>
          <cell r="G39" t="str">
            <v>Acumulado</v>
          </cell>
          <cell r="H39" t="str">
            <v>Limite</v>
          </cell>
          <cell r="I39" t="str">
            <v>Acumulado</v>
          </cell>
          <cell r="J39" t="str">
            <v>Limite</v>
          </cell>
          <cell r="K39" t="str">
            <v>Acumulado</v>
          </cell>
          <cell r="L39" t="str">
            <v>Limite</v>
          </cell>
          <cell r="M39" t="str">
            <v>Acumulado</v>
          </cell>
          <cell r="N39" t="str">
            <v>Limite</v>
          </cell>
          <cell r="O39" t="str">
            <v>Acumulado</v>
          </cell>
          <cell r="P39" t="str">
            <v>Limite</v>
          </cell>
          <cell r="Q39" t="str">
            <v>Acumulado</v>
          </cell>
        </row>
        <row r="40">
          <cell r="A40" t="str">
            <v>LTA + FATAL</v>
          </cell>
          <cell r="B40">
            <v>21</v>
          </cell>
          <cell r="C40">
            <v>98</v>
          </cell>
          <cell r="D40">
            <v>2</v>
          </cell>
          <cell r="E40">
            <v>17</v>
          </cell>
          <cell r="F40">
            <v>3</v>
          </cell>
          <cell r="G40">
            <v>10</v>
          </cell>
          <cell r="H40">
            <v>3</v>
          </cell>
          <cell r="I40">
            <v>18</v>
          </cell>
          <cell r="J40">
            <v>5</v>
          </cell>
          <cell r="K40">
            <v>26</v>
          </cell>
          <cell r="L40">
            <v>4</v>
          </cell>
          <cell r="M40">
            <v>14</v>
          </cell>
          <cell r="N40">
            <v>4</v>
          </cell>
          <cell r="O40">
            <v>13</v>
          </cell>
          <cell r="P40">
            <v>29</v>
          </cell>
          <cell r="Q40">
            <v>102</v>
          </cell>
        </row>
        <row r="41">
          <cell r="A41" t="str">
            <v>WORK LOST DAY</v>
          </cell>
          <cell r="B41">
            <v>440</v>
          </cell>
          <cell r="C41">
            <v>1171</v>
          </cell>
          <cell r="D41">
            <v>50</v>
          </cell>
          <cell r="E41">
            <v>110</v>
          </cell>
          <cell r="F41">
            <v>70</v>
          </cell>
          <cell r="G41">
            <v>141</v>
          </cell>
          <cell r="H41">
            <v>70</v>
          </cell>
          <cell r="I41">
            <v>188</v>
          </cell>
          <cell r="J41">
            <v>100</v>
          </cell>
          <cell r="K41">
            <v>229</v>
          </cell>
          <cell r="L41">
            <v>80</v>
          </cell>
          <cell r="M41">
            <v>347</v>
          </cell>
          <cell r="N41">
            <v>72</v>
          </cell>
          <cell r="O41">
            <v>156</v>
          </cell>
          <cell r="P41">
            <v>577</v>
          </cell>
          <cell r="Q41">
            <v>1192</v>
          </cell>
        </row>
        <row r="42">
          <cell r="A42" t="str">
            <v>TF</v>
          </cell>
          <cell r="B42">
            <v>0.6</v>
          </cell>
          <cell r="C42">
            <v>2.75</v>
          </cell>
          <cell r="D42">
            <v>0.6</v>
          </cell>
          <cell r="E42">
            <v>3.74</v>
          </cell>
          <cell r="F42">
            <v>0.6</v>
          </cell>
          <cell r="G42">
            <v>2.25</v>
          </cell>
          <cell r="H42">
            <v>0.6</v>
          </cell>
          <cell r="I42">
            <v>3.51</v>
          </cell>
          <cell r="J42">
            <v>0.6</v>
          </cell>
          <cell r="K42">
            <v>2.93</v>
          </cell>
          <cell r="L42">
            <v>0.6</v>
          </cell>
          <cell r="M42">
            <v>2.23</v>
          </cell>
          <cell r="N42">
            <v>0.6</v>
          </cell>
          <cell r="O42">
            <v>2.06</v>
          </cell>
          <cell r="P42">
            <v>0.6</v>
          </cell>
          <cell r="Q42">
            <v>2.02</v>
          </cell>
        </row>
        <row r="43">
          <cell r="A43" t="str">
            <v>TG</v>
          </cell>
          <cell r="B43">
            <v>12</v>
          </cell>
          <cell r="C43">
            <v>33</v>
          </cell>
          <cell r="D43">
            <v>12</v>
          </cell>
          <cell r="E43">
            <v>24</v>
          </cell>
          <cell r="F43">
            <v>12</v>
          </cell>
          <cell r="G43">
            <v>32</v>
          </cell>
          <cell r="H43">
            <v>12</v>
          </cell>
          <cell r="I43">
            <v>37</v>
          </cell>
          <cell r="J43">
            <v>12</v>
          </cell>
          <cell r="K43">
            <v>26</v>
          </cell>
          <cell r="L43">
            <v>12</v>
          </cell>
          <cell r="M43">
            <v>55</v>
          </cell>
          <cell r="N43">
            <v>12</v>
          </cell>
          <cell r="O43">
            <v>25</v>
          </cell>
          <cell r="P43">
            <v>12</v>
          </cell>
          <cell r="Q43">
            <v>24</v>
          </cell>
        </row>
        <row r="44">
          <cell r="A44" t="str">
            <v>Acidentes sem Afastamento - acumulado</v>
          </cell>
          <cell r="B44">
            <v>0</v>
          </cell>
          <cell r="C44">
            <v>62</v>
          </cell>
          <cell r="D44">
            <v>0</v>
          </cell>
          <cell r="E44">
            <v>4</v>
          </cell>
          <cell r="F44">
            <v>0</v>
          </cell>
          <cell r="G44">
            <v>9</v>
          </cell>
          <cell r="H44">
            <v>0</v>
          </cell>
          <cell r="I44">
            <v>8</v>
          </cell>
          <cell r="J44">
            <v>0</v>
          </cell>
          <cell r="K44">
            <v>20</v>
          </cell>
          <cell r="L44">
            <v>0</v>
          </cell>
          <cell r="M44">
            <v>9</v>
          </cell>
          <cell r="N44">
            <v>0</v>
          </cell>
          <cell r="O44">
            <v>12</v>
          </cell>
          <cell r="P44">
            <v>0</v>
          </cell>
          <cell r="Q44">
            <v>67</v>
          </cell>
        </row>
        <row r="46">
          <cell r="A46" t="str">
            <v>PUBLICO</v>
          </cell>
          <cell r="B46" t="str">
            <v>YTD</v>
          </cell>
          <cell r="D46" t="str">
            <v>YTD</v>
          </cell>
          <cell r="F46" t="str">
            <v>YTD</v>
          </cell>
          <cell r="H46" t="str">
            <v>YTD</v>
          </cell>
          <cell r="J46" t="str">
            <v>YTD</v>
          </cell>
          <cell r="L46" t="str">
            <v>YTD</v>
          </cell>
          <cell r="N46" t="str">
            <v>YTD</v>
          </cell>
          <cell r="P46" t="str">
            <v>YTD</v>
          </cell>
        </row>
        <row r="47">
          <cell r="A47" t="str">
            <v>LEVE</v>
          </cell>
          <cell r="B47">
            <v>95</v>
          </cell>
          <cell r="D47">
            <v>11</v>
          </cell>
          <cell r="F47">
            <v>14</v>
          </cell>
          <cell r="H47">
            <v>10</v>
          </cell>
          <cell r="J47">
            <v>20</v>
          </cell>
          <cell r="L47">
            <v>22</v>
          </cell>
          <cell r="N47">
            <v>18</v>
          </cell>
          <cell r="P47">
            <v>95</v>
          </cell>
        </row>
        <row r="48">
          <cell r="A48" t="str">
            <v>GRAVE</v>
          </cell>
          <cell r="B48">
            <v>56</v>
          </cell>
          <cell r="D48">
            <v>6</v>
          </cell>
          <cell r="F48">
            <v>7</v>
          </cell>
          <cell r="H48">
            <v>16</v>
          </cell>
          <cell r="J48">
            <v>5</v>
          </cell>
          <cell r="L48">
            <v>10</v>
          </cell>
          <cell r="N48">
            <v>12</v>
          </cell>
          <cell r="P48">
            <v>56</v>
          </cell>
        </row>
        <row r="49">
          <cell r="A49" t="str">
            <v>FATAL</v>
          </cell>
          <cell r="B49">
            <v>33</v>
          </cell>
          <cell r="D49">
            <v>7</v>
          </cell>
          <cell r="F49">
            <v>6</v>
          </cell>
          <cell r="H49">
            <v>5</v>
          </cell>
          <cell r="J49">
            <v>5</v>
          </cell>
          <cell r="L49">
            <v>6</v>
          </cell>
          <cell r="N49">
            <v>4</v>
          </cell>
          <cell r="P49">
            <v>33</v>
          </cell>
        </row>
        <row r="53">
          <cell r="B53">
            <v>24</v>
          </cell>
          <cell r="C53">
            <v>3</v>
          </cell>
          <cell r="D53">
            <v>4</v>
          </cell>
          <cell r="E53">
            <v>4</v>
          </cell>
          <cell r="F53">
            <v>5</v>
          </cell>
          <cell r="G53">
            <v>4</v>
          </cell>
          <cell r="H53">
            <v>4</v>
          </cell>
          <cell r="I53">
            <v>32</v>
          </cell>
        </row>
        <row r="54">
          <cell r="B54">
            <v>475</v>
          </cell>
          <cell r="C54">
            <v>63</v>
          </cell>
          <cell r="D54">
            <v>86</v>
          </cell>
          <cell r="E54">
            <v>74</v>
          </cell>
          <cell r="F54">
            <v>94</v>
          </cell>
          <cell r="G54">
            <v>78</v>
          </cell>
          <cell r="H54">
            <v>80</v>
          </cell>
          <cell r="I54">
            <v>629</v>
          </cell>
        </row>
        <row r="55">
          <cell r="B55">
            <v>0.6</v>
          </cell>
          <cell r="C55">
            <v>0.6</v>
          </cell>
          <cell r="D55">
            <v>0.6</v>
          </cell>
          <cell r="E55">
            <v>0.6</v>
          </cell>
          <cell r="F55">
            <v>0.6</v>
          </cell>
          <cell r="G55">
            <v>0.6</v>
          </cell>
          <cell r="H55">
            <v>0.6</v>
          </cell>
          <cell r="I55">
            <v>0.6</v>
          </cell>
        </row>
        <row r="56">
          <cell r="B56">
            <v>12</v>
          </cell>
          <cell r="C56">
            <v>12</v>
          </cell>
          <cell r="D56">
            <v>12</v>
          </cell>
          <cell r="E56">
            <v>12</v>
          </cell>
          <cell r="F56">
            <v>12</v>
          </cell>
          <cell r="G56">
            <v>12</v>
          </cell>
          <cell r="H56">
            <v>12</v>
          </cell>
          <cell r="I56">
            <v>12</v>
          </cell>
        </row>
        <row r="57">
          <cell r="B57">
            <v>0</v>
          </cell>
          <cell r="C57">
            <v>0</v>
          </cell>
          <cell r="D57">
            <v>0</v>
          </cell>
          <cell r="E57">
            <v>0</v>
          </cell>
          <cell r="F57">
            <v>0</v>
          </cell>
          <cell r="G57">
            <v>0</v>
          </cell>
          <cell r="H57">
            <v>0</v>
          </cell>
          <cell r="I57">
            <v>0</v>
          </cell>
        </row>
        <row r="60">
          <cell r="B60">
            <v>26</v>
          </cell>
          <cell r="C60">
            <v>7</v>
          </cell>
          <cell r="D60">
            <v>5</v>
          </cell>
          <cell r="E60">
            <v>0</v>
          </cell>
          <cell r="F60">
            <v>6</v>
          </cell>
          <cell r="G60">
            <v>4</v>
          </cell>
          <cell r="H60">
            <v>4</v>
          </cell>
          <cell r="I60">
            <v>30</v>
          </cell>
        </row>
        <row r="61">
          <cell r="B61">
            <v>1147</v>
          </cell>
          <cell r="C61">
            <v>260</v>
          </cell>
          <cell r="D61">
            <v>392</v>
          </cell>
          <cell r="E61">
            <v>0</v>
          </cell>
          <cell r="F61">
            <v>313</v>
          </cell>
          <cell r="G61">
            <v>107</v>
          </cell>
          <cell r="H61">
            <v>75</v>
          </cell>
          <cell r="I61">
            <v>1185</v>
          </cell>
        </row>
        <row r="62">
          <cell r="B62">
            <v>0.93</v>
          </cell>
          <cell r="C62">
            <v>2.4900000000000002</v>
          </cell>
          <cell r="D62">
            <v>1.01</v>
          </cell>
          <cell r="E62">
            <v>0</v>
          </cell>
          <cell r="F62">
            <v>1.05</v>
          </cell>
          <cell r="G62">
            <v>0.88</v>
          </cell>
          <cell r="H62">
            <v>0.86</v>
          </cell>
          <cell r="I62">
            <v>0.82</v>
          </cell>
        </row>
        <row r="63">
          <cell r="B63">
            <v>41</v>
          </cell>
          <cell r="C63">
            <v>72</v>
          </cell>
          <cell r="D63">
            <v>79</v>
          </cell>
          <cell r="E63">
            <v>0</v>
          </cell>
          <cell r="F63">
            <v>55</v>
          </cell>
          <cell r="G63">
            <v>23</v>
          </cell>
          <cell r="H63">
            <v>16</v>
          </cell>
          <cell r="I63">
            <v>31</v>
          </cell>
        </row>
        <row r="64">
          <cell r="B64">
            <v>69</v>
          </cell>
          <cell r="C64">
            <v>10</v>
          </cell>
          <cell r="D64">
            <v>11</v>
          </cell>
          <cell r="E64">
            <v>14</v>
          </cell>
          <cell r="F64">
            <v>16</v>
          </cell>
          <cell r="G64">
            <v>12</v>
          </cell>
          <cell r="H64">
            <v>6</v>
          </cell>
          <cell r="I64">
            <v>78</v>
          </cell>
        </row>
        <row r="67">
          <cell r="B67">
            <v>21</v>
          </cell>
          <cell r="C67">
            <v>2</v>
          </cell>
          <cell r="D67">
            <v>3</v>
          </cell>
          <cell r="E67">
            <v>3</v>
          </cell>
          <cell r="F67">
            <v>5</v>
          </cell>
          <cell r="G67">
            <v>4</v>
          </cell>
          <cell r="H67">
            <v>4</v>
          </cell>
          <cell r="I67">
            <v>29</v>
          </cell>
        </row>
        <row r="68">
          <cell r="B68">
            <v>440</v>
          </cell>
          <cell r="C68">
            <v>50</v>
          </cell>
          <cell r="D68">
            <v>70</v>
          </cell>
          <cell r="E68">
            <v>70</v>
          </cell>
          <cell r="F68">
            <v>100</v>
          </cell>
          <cell r="G68">
            <v>80</v>
          </cell>
          <cell r="H68">
            <v>72</v>
          </cell>
          <cell r="I68">
            <v>577</v>
          </cell>
        </row>
        <row r="69">
          <cell r="B69">
            <v>0.6</v>
          </cell>
          <cell r="C69">
            <v>0.6</v>
          </cell>
          <cell r="D69">
            <v>0.6</v>
          </cell>
          <cell r="E69">
            <v>0.6</v>
          </cell>
          <cell r="F69">
            <v>0.6</v>
          </cell>
          <cell r="G69">
            <v>0.6</v>
          </cell>
          <cell r="H69">
            <v>0.6</v>
          </cell>
          <cell r="I69">
            <v>0.6</v>
          </cell>
        </row>
        <row r="70">
          <cell r="B70">
            <v>12</v>
          </cell>
          <cell r="C70">
            <v>12</v>
          </cell>
          <cell r="D70">
            <v>12</v>
          </cell>
          <cell r="E70">
            <v>12</v>
          </cell>
          <cell r="F70">
            <v>12</v>
          </cell>
          <cell r="G70">
            <v>12</v>
          </cell>
          <cell r="H70">
            <v>12</v>
          </cell>
          <cell r="I70">
            <v>12</v>
          </cell>
        </row>
        <row r="71">
          <cell r="B71">
            <v>0</v>
          </cell>
          <cell r="C71">
            <v>0</v>
          </cell>
          <cell r="D71">
            <v>0</v>
          </cell>
          <cell r="E71">
            <v>0</v>
          </cell>
          <cell r="F71">
            <v>0</v>
          </cell>
          <cell r="G71">
            <v>0</v>
          </cell>
          <cell r="H71">
            <v>0</v>
          </cell>
          <cell r="I71">
            <v>0</v>
          </cell>
        </row>
        <row r="74">
          <cell r="B74">
            <v>98</v>
          </cell>
          <cell r="C74">
            <v>17</v>
          </cell>
          <cell r="D74">
            <v>10</v>
          </cell>
          <cell r="E74">
            <v>18</v>
          </cell>
          <cell r="F74">
            <v>26</v>
          </cell>
          <cell r="G74">
            <v>14</v>
          </cell>
          <cell r="H74">
            <v>13</v>
          </cell>
          <cell r="I74">
            <v>102</v>
          </cell>
        </row>
        <row r="75">
          <cell r="B75">
            <v>1171</v>
          </cell>
          <cell r="C75">
            <v>110</v>
          </cell>
          <cell r="D75">
            <v>141</v>
          </cell>
          <cell r="E75">
            <v>188</v>
          </cell>
          <cell r="F75">
            <v>229</v>
          </cell>
          <cell r="G75">
            <v>347</v>
          </cell>
          <cell r="H75">
            <v>156</v>
          </cell>
          <cell r="I75">
            <v>1192</v>
          </cell>
        </row>
        <row r="76">
          <cell r="B76">
            <v>2.75</v>
          </cell>
          <cell r="C76">
            <v>3.74</v>
          </cell>
          <cell r="D76">
            <v>2.25</v>
          </cell>
          <cell r="E76">
            <v>3.51</v>
          </cell>
          <cell r="F76">
            <v>2.93</v>
          </cell>
          <cell r="G76">
            <v>2.23</v>
          </cell>
          <cell r="H76">
            <v>2.06</v>
          </cell>
          <cell r="I76">
            <v>2.02</v>
          </cell>
        </row>
        <row r="77">
          <cell r="B77">
            <v>33</v>
          </cell>
          <cell r="C77">
            <v>24</v>
          </cell>
          <cell r="D77">
            <v>32</v>
          </cell>
          <cell r="E77">
            <v>37</v>
          </cell>
          <cell r="F77">
            <v>26</v>
          </cell>
          <cell r="G77">
            <v>55</v>
          </cell>
          <cell r="H77">
            <v>25</v>
          </cell>
          <cell r="I77">
            <v>24</v>
          </cell>
        </row>
        <row r="78">
          <cell r="B78">
            <v>62</v>
          </cell>
          <cell r="C78">
            <v>4</v>
          </cell>
          <cell r="D78">
            <v>9</v>
          </cell>
          <cell r="E78">
            <v>8</v>
          </cell>
          <cell r="F78">
            <v>20</v>
          </cell>
          <cell r="G78">
            <v>9</v>
          </cell>
          <cell r="H78">
            <v>12</v>
          </cell>
          <cell r="I78">
            <v>67</v>
          </cell>
        </row>
        <row r="80">
          <cell r="B80">
            <v>95</v>
          </cell>
          <cell r="C80">
            <v>11</v>
          </cell>
          <cell r="D80">
            <v>14</v>
          </cell>
          <cell r="E80">
            <v>10</v>
          </cell>
          <cell r="F80">
            <v>20</v>
          </cell>
          <cell r="G80">
            <v>22</v>
          </cell>
          <cell r="H80">
            <v>18</v>
          </cell>
          <cell r="I80">
            <v>95</v>
          </cell>
        </row>
        <row r="81">
          <cell r="B81">
            <v>56</v>
          </cell>
          <cell r="C81">
            <v>6</v>
          </cell>
          <cell r="D81">
            <v>7</v>
          </cell>
          <cell r="E81">
            <v>16</v>
          </cell>
          <cell r="F81">
            <v>5</v>
          </cell>
          <cell r="G81">
            <v>10</v>
          </cell>
          <cell r="H81">
            <v>12</v>
          </cell>
          <cell r="I81">
            <v>56</v>
          </cell>
        </row>
        <row r="82">
          <cell r="B82">
            <v>33</v>
          </cell>
          <cell r="C82">
            <v>7</v>
          </cell>
          <cell r="D82">
            <v>6</v>
          </cell>
          <cell r="E82">
            <v>5</v>
          </cell>
          <cell r="F82">
            <v>5</v>
          </cell>
          <cell r="G82">
            <v>6</v>
          </cell>
          <cell r="H82">
            <v>4</v>
          </cell>
          <cell r="I82">
            <v>33</v>
          </cell>
        </row>
      </sheetData>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row r="34">
          <cell r="A34" t="str">
            <v>Plano de Ação</v>
          </cell>
          <cell r="B34" t="str">
            <v>Total</v>
          </cell>
          <cell r="C34" t="str">
            <v>Em andamento</v>
          </cell>
          <cell r="D34" t="str">
            <v>Adiada</v>
          </cell>
          <cell r="E34" t="str">
            <v>Realizada</v>
          </cell>
          <cell r="F34" t="str">
            <v>Indefinida</v>
          </cell>
          <cell r="G34" t="str">
            <v>Fora do Prazo</v>
          </cell>
        </row>
        <row r="35">
          <cell r="A35" t="str">
            <v>Diretoria de Recursos Humanos</v>
          </cell>
          <cell r="B35">
            <v>5</v>
          </cell>
          <cell r="C35">
            <v>0.2</v>
          </cell>
          <cell r="D35">
            <v>0</v>
          </cell>
          <cell r="E35">
            <v>0.8</v>
          </cell>
          <cell r="F35">
            <v>0</v>
          </cell>
          <cell r="G35" t="e">
            <v>#REF!</v>
          </cell>
          <cell r="H35" t="e">
            <v>#REF!</v>
          </cell>
        </row>
        <row r="36">
          <cell r="A36" t="str">
            <v>Diretoria de Negócios Jurídicos e Relações Institucionais</v>
          </cell>
          <cell r="B36">
            <v>2</v>
          </cell>
          <cell r="C36">
            <v>0.5</v>
          </cell>
          <cell r="D36">
            <v>0</v>
          </cell>
          <cell r="E36">
            <v>0</v>
          </cell>
          <cell r="F36">
            <v>0.5</v>
          </cell>
          <cell r="G36" t="e">
            <v>#REF!</v>
          </cell>
          <cell r="H36" t="e">
            <v>#REF!</v>
          </cell>
        </row>
        <row r="37">
          <cell r="A37" t="str">
            <v>Diretoria de Patrimônio</v>
          </cell>
          <cell r="B37">
            <v>5</v>
          </cell>
          <cell r="C37">
            <v>0.6</v>
          </cell>
          <cell r="D37">
            <v>0</v>
          </cell>
          <cell r="E37">
            <v>0.4</v>
          </cell>
          <cell r="F37">
            <v>0</v>
          </cell>
          <cell r="G37" t="e">
            <v>#REF!</v>
          </cell>
          <cell r="H37" t="e">
            <v>#REF!</v>
          </cell>
        </row>
        <row r="38">
          <cell r="A38" t="str">
            <v>Diretoria de Suprimentos</v>
          </cell>
          <cell r="B38">
            <v>2</v>
          </cell>
          <cell r="C38">
            <v>0.5</v>
          </cell>
          <cell r="D38">
            <v>0</v>
          </cell>
          <cell r="E38">
            <v>0.5</v>
          </cell>
          <cell r="F38">
            <v>0</v>
          </cell>
          <cell r="G38" t="e">
            <v>#REF!</v>
          </cell>
          <cell r="H38" t="e">
            <v>#REF!</v>
          </cell>
        </row>
        <row r="39">
          <cell r="A39" t="str">
            <v>Projeto Genesis</v>
          </cell>
          <cell r="B39">
            <v>9</v>
          </cell>
          <cell r="C39">
            <v>0</v>
          </cell>
          <cell r="D39">
            <v>0</v>
          </cell>
          <cell r="E39">
            <v>0</v>
          </cell>
          <cell r="F39">
            <v>1</v>
          </cell>
        </row>
        <row r="40">
          <cell r="A40" t="str">
            <v>Diretoria de Gestão Comercial</v>
          </cell>
          <cell r="B40">
            <v>25</v>
          </cell>
          <cell r="C40">
            <v>0.28000000000000003</v>
          </cell>
          <cell r="D40">
            <v>0.04</v>
          </cell>
          <cell r="E40">
            <v>0.68</v>
          </cell>
          <cell r="F40">
            <v>0</v>
          </cell>
          <cell r="G40" t="e">
            <v>#REF!</v>
          </cell>
          <cell r="H40" t="e">
            <v>#REF!</v>
          </cell>
        </row>
        <row r="41">
          <cell r="A41" t="str">
            <v>Diretoria de Clientes</v>
          </cell>
          <cell r="B41">
            <v>21</v>
          </cell>
          <cell r="C41">
            <v>0.14285714285714285</v>
          </cell>
          <cell r="D41">
            <v>0</v>
          </cell>
          <cell r="E41">
            <v>0.7142857142857143</v>
          </cell>
          <cell r="F41">
            <v>0.14285714285714285</v>
          </cell>
          <cell r="G41" t="e">
            <v>#REF!</v>
          </cell>
          <cell r="H41" t="e">
            <v>#REF!</v>
          </cell>
        </row>
        <row r="42">
          <cell r="A42" t="str">
            <v>Diretoria de Clientes Corporativos</v>
          </cell>
          <cell r="B42">
            <v>1</v>
          </cell>
          <cell r="C42">
            <v>0</v>
          </cell>
          <cell r="D42">
            <v>0</v>
          </cell>
          <cell r="E42">
            <v>1</v>
          </cell>
          <cell r="F42">
            <v>0</v>
          </cell>
        </row>
        <row r="43">
          <cell r="A43" t="str">
            <v>Diretoria Centro de Operações e Call Center</v>
          </cell>
          <cell r="B43">
            <v>16</v>
          </cell>
          <cell r="C43">
            <v>0.25</v>
          </cell>
          <cell r="D43">
            <v>6.25E-2</v>
          </cell>
          <cell r="E43">
            <v>0.5625</v>
          </cell>
          <cell r="F43">
            <v>0.125</v>
          </cell>
          <cell r="G43" t="e">
            <v>#REF!</v>
          </cell>
          <cell r="H43" t="e">
            <v>#REF!</v>
          </cell>
        </row>
        <row r="44">
          <cell r="A44" t="str">
            <v>Diretoria de Engenharia</v>
          </cell>
          <cell r="B44">
            <v>5</v>
          </cell>
          <cell r="C44">
            <v>0</v>
          </cell>
          <cell r="D44">
            <v>0.2</v>
          </cell>
          <cell r="E44">
            <v>0.8</v>
          </cell>
          <cell r="F44">
            <v>0</v>
          </cell>
          <cell r="G44" t="e">
            <v>#REF!</v>
          </cell>
          <cell r="H44" t="e">
            <v>#REF!</v>
          </cell>
        </row>
        <row r="45">
          <cell r="A45" t="str">
            <v>Diretoria de Serviços Técnicos</v>
          </cell>
          <cell r="B45">
            <v>3</v>
          </cell>
          <cell r="C45">
            <v>0</v>
          </cell>
          <cell r="D45">
            <v>0.33333333333333331</v>
          </cell>
          <cell r="E45">
            <v>0</v>
          </cell>
          <cell r="F45">
            <v>0.66666666666666663</v>
          </cell>
          <cell r="G45" t="e">
            <v>#REF!</v>
          </cell>
          <cell r="H45" t="e">
            <v>#REF!</v>
          </cell>
        </row>
        <row r="46">
          <cell r="A46" t="str">
            <v>Diretoria de Segurança, Saúde e Meio Ambiente</v>
          </cell>
          <cell r="B46">
            <v>61</v>
          </cell>
          <cell r="C46">
            <v>0.37704918032786883</v>
          </cell>
          <cell r="D46">
            <v>0.18032786885245902</v>
          </cell>
          <cell r="E46">
            <v>0.44262295081967212</v>
          </cell>
          <cell r="F46">
            <v>0</v>
          </cell>
          <cell r="G46" t="e">
            <v>#REF!</v>
          </cell>
          <cell r="H46" t="e">
            <v>#REF!</v>
          </cell>
        </row>
        <row r="47">
          <cell r="A47" t="str">
            <v>Work Management</v>
          </cell>
          <cell r="B47">
            <v>30</v>
          </cell>
          <cell r="C47">
            <v>0</v>
          </cell>
          <cell r="D47">
            <v>6.6666666666666666E-2</v>
          </cell>
          <cell r="E47">
            <v>0.93333333333333335</v>
          </cell>
          <cell r="F47">
            <v>0</v>
          </cell>
          <cell r="G47" t="e">
            <v>#REF!</v>
          </cell>
          <cell r="H47" t="e">
            <v>#REF!</v>
          </cell>
        </row>
        <row r="48">
          <cell r="A48" t="str">
            <v>Gerência de Performance, Suporte e Infraestrutura</v>
          </cell>
          <cell r="B48">
            <v>12</v>
          </cell>
          <cell r="C48">
            <v>0</v>
          </cell>
          <cell r="D48">
            <v>0</v>
          </cell>
          <cell r="E48">
            <v>1</v>
          </cell>
          <cell r="F48">
            <v>0</v>
          </cell>
          <cell r="G48" t="e">
            <v>#REF!</v>
          </cell>
          <cell r="H48" t="e">
            <v>#REF!</v>
          </cell>
        </row>
        <row r="49">
          <cell r="A49" t="str">
            <v>Gerência de Gestão da Receita</v>
          </cell>
          <cell r="B49">
            <v>17</v>
          </cell>
          <cell r="C49">
            <v>0.11764705882352941</v>
          </cell>
          <cell r="D49">
            <v>0.17647058823529413</v>
          </cell>
          <cell r="E49">
            <v>0.6470588235294118</v>
          </cell>
          <cell r="F49">
            <v>5.8823529411764705E-2</v>
          </cell>
          <cell r="G49" t="e">
            <v>#REF!</v>
          </cell>
          <cell r="H49" t="e">
            <v>#REF!</v>
          </cell>
        </row>
        <row r="50">
          <cell r="A50" t="str">
            <v>Gerência Atendimento Comercial</v>
          </cell>
          <cell r="B50">
            <v>11</v>
          </cell>
          <cell r="C50">
            <v>0</v>
          </cell>
          <cell r="D50">
            <v>9.0909090909090912E-2</v>
          </cell>
          <cell r="E50">
            <v>0.90909090909090906</v>
          </cell>
          <cell r="F50">
            <v>0</v>
          </cell>
          <cell r="G50" t="e">
            <v>#REF!</v>
          </cell>
          <cell r="H50" t="e">
            <v>#REF!</v>
          </cell>
        </row>
        <row r="51">
          <cell r="A51" t="str">
            <v>Gerências de Gestão da Distribuição e Gestão da Subtransmissão</v>
          </cell>
          <cell r="B51">
            <v>3</v>
          </cell>
          <cell r="C51">
            <v>0.33333333333333331</v>
          </cell>
          <cell r="D51">
            <v>0</v>
          </cell>
          <cell r="E51">
            <v>0.66666666666666663</v>
          </cell>
          <cell r="F51">
            <v>0</v>
          </cell>
          <cell r="G51" t="e">
            <v>#REF!</v>
          </cell>
          <cell r="H51" t="e">
            <v>#REF!</v>
          </cell>
        </row>
        <row r="52">
          <cell r="A52" t="str">
            <v>Gerências de Perdas - GEPRP &amp; GORP</v>
          </cell>
          <cell r="B52">
            <v>64</v>
          </cell>
          <cell r="C52">
            <v>1.5625E-2</v>
          </cell>
          <cell r="D52">
            <v>6.25E-2</v>
          </cell>
          <cell r="E52">
            <v>0.921875</v>
          </cell>
          <cell r="F52">
            <v>0</v>
          </cell>
          <cell r="G52" t="e">
            <v>#REF!</v>
          </cell>
          <cell r="H52" t="e">
            <v>#REF!</v>
          </cell>
        </row>
        <row r="53">
          <cell r="A53" t="str">
            <v>Planejamento da VPO</v>
          </cell>
          <cell r="B53">
            <v>292</v>
          </cell>
          <cell r="C53">
            <v>0.16095890410958905</v>
          </cell>
          <cell r="D53">
            <v>8.5616438356164379E-2</v>
          </cell>
          <cell r="E53">
            <v>0.69178082191780821</v>
          </cell>
          <cell r="F53">
            <v>6.1643835616438353E-2</v>
          </cell>
          <cell r="G53" t="e">
            <v>#REF!</v>
          </cell>
          <cell r="H53" t="e">
            <v>#REF!</v>
          </cell>
        </row>
        <row r="56">
          <cell r="A56" t="str">
            <v>Necessidades</v>
          </cell>
          <cell r="C56" t="str">
            <v>Em andamento</v>
          </cell>
          <cell r="D56" t="str">
            <v>Adiada</v>
          </cell>
          <cell r="E56" t="str">
            <v>Realizada</v>
          </cell>
          <cell r="F56" t="str">
            <v>Indefinida</v>
          </cell>
        </row>
        <row r="57">
          <cell r="A57" t="str">
            <v>Diretoria de Recursos Humanos</v>
          </cell>
          <cell r="B57">
            <v>3</v>
          </cell>
          <cell r="C57">
            <v>0</v>
          </cell>
          <cell r="D57">
            <v>0.33333333333333331</v>
          </cell>
          <cell r="E57">
            <v>0.66666666666666663</v>
          </cell>
          <cell r="F57">
            <v>0</v>
          </cell>
          <cell r="G57" t="e">
            <v>#REF!</v>
          </cell>
          <cell r="H57" t="e">
            <v>#REF!</v>
          </cell>
        </row>
        <row r="58">
          <cell r="A58" t="str">
            <v>Diretoria de Negócios Jurídicos e Relações Institucionais</v>
          </cell>
          <cell r="B58" t="str">
            <v>NA</v>
          </cell>
          <cell r="C58" t="str">
            <v>NA</v>
          </cell>
          <cell r="D58" t="str">
            <v>NA</v>
          </cell>
          <cell r="E58" t="str">
            <v>NA</v>
          </cell>
          <cell r="F58" t="str">
            <v>NA</v>
          </cell>
          <cell r="G58" t="str">
            <v>NA</v>
          </cell>
          <cell r="H58" t="e">
            <v>#REF!</v>
          </cell>
        </row>
        <row r="59">
          <cell r="A59" t="str">
            <v>Diretoria de Patrimônio</v>
          </cell>
          <cell r="B59">
            <v>1</v>
          </cell>
          <cell r="C59">
            <v>0</v>
          </cell>
          <cell r="D59">
            <v>1</v>
          </cell>
          <cell r="E59">
            <v>0</v>
          </cell>
          <cell r="F59">
            <v>0</v>
          </cell>
          <cell r="G59" t="e">
            <v>#REF!</v>
          </cell>
          <cell r="H59" t="e">
            <v>#REF!</v>
          </cell>
        </row>
        <row r="60">
          <cell r="A60" t="str">
            <v>Diretoria de Suprimentos</v>
          </cell>
          <cell r="B60">
            <v>1</v>
          </cell>
          <cell r="C60">
            <v>0</v>
          </cell>
          <cell r="D60">
            <v>0</v>
          </cell>
          <cell r="E60">
            <v>1</v>
          </cell>
          <cell r="F60">
            <v>0</v>
          </cell>
          <cell r="G60" t="e">
            <v>#REF!</v>
          </cell>
          <cell r="H60" t="e">
            <v>#REF!</v>
          </cell>
        </row>
        <row r="61">
          <cell r="A61" t="str">
            <v>Projeto Genesis</v>
          </cell>
          <cell r="B61" t="str">
            <v>NA</v>
          </cell>
          <cell r="C61" t="str">
            <v>NA</v>
          </cell>
          <cell r="D61" t="str">
            <v>NA</v>
          </cell>
          <cell r="E61" t="str">
            <v>NA</v>
          </cell>
          <cell r="F61" t="str">
            <v>NA</v>
          </cell>
        </row>
        <row r="62">
          <cell r="A62" t="str">
            <v>Diretoria de Gestão Comercial</v>
          </cell>
          <cell r="B62">
            <v>11</v>
          </cell>
          <cell r="C62">
            <v>0.27272727272727271</v>
          </cell>
          <cell r="D62">
            <v>0</v>
          </cell>
          <cell r="E62">
            <v>0.63636363636363635</v>
          </cell>
          <cell r="F62">
            <v>9.0909090909090912E-2</v>
          </cell>
          <cell r="G62" t="e">
            <v>#REF!</v>
          </cell>
          <cell r="H62" t="e">
            <v>#REF!</v>
          </cell>
        </row>
        <row r="63">
          <cell r="A63" t="str">
            <v>Diretoria de Clientes</v>
          </cell>
          <cell r="B63">
            <v>6</v>
          </cell>
          <cell r="C63">
            <v>0</v>
          </cell>
          <cell r="D63">
            <v>0.16666666666666666</v>
          </cell>
          <cell r="E63">
            <v>0.66666666666666663</v>
          </cell>
          <cell r="F63">
            <v>0.16666666666666666</v>
          </cell>
          <cell r="G63" t="e">
            <v>#REF!</v>
          </cell>
          <cell r="H63" t="e">
            <v>#REF!</v>
          </cell>
        </row>
        <row r="64">
          <cell r="A64" t="str">
            <v>Diretoria de Clientes Corporativos</v>
          </cell>
          <cell r="B64" t="str">
            <v>NA</v>
          </cell>
          <cell r="C64" t="str">
            <v>NA</v>
          </cell>
          <cell r="D64" t="str">
            <v>NA</v>
          </cell>
          <cell r="E64" t="str">
            <v>NA</v>
          </cell>
          <cell r="F64" t="str">
            <v>NA</v>
          </cell>
        </row>
        <row r="65">
          <cell r="A65" t="str">
            <v>Diretoria Centro de Operações e Call Center</v>
          </cell>
          <cell r="B65">
            <v>2</v>
          </cell>
          <cell r="C65">
            <v>0.5</v>
          </cell>
          <cell r="D65">
            <v>0.5</v>
          </cell>
          <cell r="E65">
            <v>0</v>
          </cell>
          <cell r="F65">
            <v>0</v>
          </cell>
          <cell r="G65" t="e">
            <v>#REF!</v>
          </cell>
          <cell r="H65" t="e">
            <v>#REF!</v>
          </cell>
        </row>
        <row r="66">
          <cell r="A66" t="str">
            <v>Diretoria de Engenharia</v>
          </cell>
          <cell r="B66">
            <v>6</v>
          </cell>
          <cell r="C66">
            <v>0.66666666666666663</v>
          </cell>
          <cell r="D66">
            <v>0.16666666666666666</v>
          </cell>
          <cell r="E66">
            <v>0.16666666666666666</v>
          </cell>
          <cell r="F66">
            <v>0</v>
          </cell>
          <cell r="G66" t="e">
            <v>#REF!</v>
          </cell>
          <cell r="H66" t="e">
            <v>#REF!</v>
          </cell>
        </row>
        <row r="67">
          <cell r="A67" t="str">
            <v>Diretoria de Serviços Técnicos</v>
          </cell>
          <cell r="B67">
            <v>1</v>
          </cell>
          <cell r="C67">
            <v>0</v>
          </cell>
          <cell r="D67">
            <v>0</v>
          </cell>
          <cell r="E67">
            <v>0</v>
          </cell>
          <cell r="F67">
            <v>1</v>
          </cell>
          <cell r="G67" t="str">
            <v>NA</v>
          </cell>
          <cell r="H67" t="e">
            <v>#REF!</v>
          </cell>
        </row>
        <row r="68">
          <cell r="A68" t="str">
            <v>Diretoria de Segurança, Saúde e Meio Ambiente</v>
          </cell>
          <cell r="B68" t="str">
            <v>NA</v>
          </cell>
          <cell r="C68" t="str">
            <v>NA</v>
          </cell>
          <cell r="D68" t="str">
            <v>NA</v>
          </cell>
          <cell r="E68" t="str">
            <v>NA</v>
          </cell>
          <cell r="F68" t="str">
            <v>NA</v>
          </cell>
          <cell r="G68" t="str">
            <v>NA</v>
          </cell>
          <cell r="H68" t="e">
            <v>#REF!</v>
          </cell>
        </row>
        <row r="69">
          <cell r="A69" t="str">
            <v>Work Management</v>
          </cell>
          <cell r="B69">
            <v>10</v>
          </cell>
          <cell r="C69">
            <v>0</v>
          </cell>
          <cell r="D69">
            <v>0</v>
          </cell>
          <cell r="E69">
            <v>1</v>
          </cell>
          <cell r="F69">
            <v>0</v>
          </cell>
          <cell r="H69" t="e">
            <v>#REF!</v>
          </cell>
        </row>
        <row r="70">
          <cell r="A70" t="str">
            <v>Gerência de Performance, Suporte e Infraestrutura</v>
          </cell>
          <cell r="B70">
            <v>2</v>
          </cell>
          <cell r="C70">
            <v>0</v>
          </cell>
          <cell r="D70">
            <v>0</v>
          </cell>
          <cell r="E70">
            <v>1</v>
          </cell>
          <cell r="F70">
            <v>0</v>
          </cell>
          <cell r="G70" t="e">
            <v>#REF!</v>
          </cell>
          <cell r="H70" t="e">
            <v>#REF!</v>
          </cell>
        </row>
        <row r="71">
          <cell r="A71" t="str">
            <v>Gerência de Gestão da Receita</v>
          </cell>
          <cell r="B71">
            <v>1</v>
          </cell>
          <cell r="C71">
            <v>0</v>
          </cell>
          <cell r="D71">
            <v>0</v>
          </cell>
          <cell r="E71">
            <v>1</v>
          </cell>
          <cell r="F71">
            <v>0</v>
          </cell>
          <cell r="G71" t="str">
            <v>NA</v>
          </cell>
          <cell r="H71" t="e">
            <v>#REF!</v>
          </cell>
        </row>
        <row r="72">
          <cell r="A72" t="str">
            <v>Gerência Atendimento Comercial</v>
          </cell>
          <cell r="B72">
            <v>2</v>
          </cell>
          <cell r="C72">
            <v>0</v>
          </cell>
          <cell r="D72">
            <v>0</v>
          </cell>
          <cell r="E72">
            <v>1</v>
          </cell>
          <cell r="F72">
            <v>0</v>
          </cell>
          <cell r="G72" t="str">
            <v>NA</v>
          </cell>
          <cell r="H72" t="e">
            <v>#REF!</v>
          </cell>
        </row>
        <row r="73">
          <cell r="A73" t="str">
            <v>Gerências de Gestão da Distribuição e Gestão da Subtransmissão</v>
          </cell>
          <cell r="B73">
            <v>1</v>
          </cell>
          <cell r="C73">
            <v>1</v>
          </cell>
          <cell r="D73">
            <v>0</v>
          </cell>
          <cell r="E73">
            <v>0</v>
          </cell>
          <cell r="F73">
            <v>0</v>
          </cell>
          <cell r="H73" t="e">
            <v>#REF!</v>
          </cell>
        </row>
        <row r="74">
          <cell r="A74" t="str">
            <v>Gerências de Perdas - GEPRP &amp; GORP</v>
          </cell>
          <cell r="B74">
            <v>10</v>
          </cell>
          <cell r="C74">
            <v>0.1</v>
          </cell>
          <cell r="D74">
            <v>0.2</v>
          </cell>
          <cell r="E74">
            <v>0.7</v>
          </cell>
          <cell r="F74">
            <v>0</v>
          </cell>
          <cell r="G74" t="e">
            <v>#REF!</v>
          </cell>
          <cell r="H74" t="e">
            <v>#REF!</v>
          </cell>
        </row>
        <row r="75">
          <cell r="A75" t="str">
            <v>Planejamento da VPO</v>
          </cell>
          <cell r="B75">
            <v>57</v>
          </cell>
          <cell r="C75">
            <v>0.17543859649122806</v>
          </cell>
          <cell r="D75">
            <v>0.12280701754385964</v>
          </cell>
          <cell r="E75">
            <v>0.64912280701754388</v>
          </cell>
          <cell r="F75">
            <v>5.2631578947368418E-2</v>
          </cell>
          <cell r="G75" t="e">
            <v>#REF!</v>
          </cell>
          <cell r="H75" t="e">
            <v>#REF!</v>
          </cell>
        </row>
      </sheetData>
      <sheetData sheetId="188" refreshError="1"/>
      <sheetData sheetId="189" refreshError="1"/>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row r="9">
          <cell r="A9" t="str">
            <v>Anhembi</v>
          </cell>
        </row>
      </sheetData>
      <sheetData sheetId="354"/>
      <sheetData sheetId="355"/>
      <sheetData sheetId="356"/>
      <sheetData sheetId="357"/>
      <sheetData sheetId="358"/>
      <sheetData sheetId="359"/>
      <sheetData sheetId="360"/>
      <sheetData sheetId="361"/>
      <sheetData sheetId="362"/>
      <sheetData sheetId="363"/>
      <sheetData sheetId="364"/>
      <sheetData sheetId="365">
        <row r="21">
          <cell r="A21" t="str">
            <v>PERDAS Anhembi</v>
          </cell>
        </row>
      </sheetData>
      <sheetData sheetId="366">
        <row r="26">
          <cell r="C26">
            <v>5915</v>
          </cell>
        </row>
      </sheetData>
      <sheetData sheetId="367">
        <row r="8">
          <cell r="A8" t="str">
            <v>Anhembi</v>
          </cell>
        </row>
      </sheetData>
      <sheetData sheetId="368">
        <row r="9">
          <cell r="A9" t="str">
            <v>Anhembi</v>
          </cell>
        </row>
      </sheetData>
      <sheetData sheetId="369"/>
      <sheetData sheetId="370">
        <row r="34">
          <cell r="A34" t="str">
            <v>Plano de Ação</v>
          </cell>
        </row>
      </sheetData>
      <sheetData sheetId="371">
        <row r="52">
          <cell r="U52" t="str">
            <v>Anhembi</v>
          </cell>
        </row>
      </sheetData>
      <sheetData sheetId="372">
        <row r="92">
          <cell r="X92">
            <v>0</v>
          </cell>
        </row>
      </sheetData>
      <sheetData sheetId="373"/>
      <sheetData sheetId="374"/>
      <sheetData sheetId="375"/>
      <sheetData sheetId="376"/>
      <sheetData sheetId="377"/>
      <sheetData sheetId="378"/>
      <sheetData sheetId="379"/>
      <sheetData sheetId="380">
        <row r="24">
          <cell r="D24">
            <v>4186</v>
          </cell>
        </row>
      </sheetData>
      <sheetData sheetId="381"/>
      <sheetData sheetId="382"/>
      <sheetData sheetId="383">
        <row r="21">
          <cell r="C21">
            <v>722787</v>
          </cell>
        </row>
      </sheetData>
      <sheetData sheetId="384"/>
      <sheetData sheetId="385"/>
      <sheetData sheetId="386"/>
      <sheetData sheetId="387"/>
      <sheetData sheetId="388"/>
      <sheetData sheetId="389"/>
      <sheetData sheetId="390">
        <row r="35">
          <cell r="C35" t="str">
            <v>Anhembi</v>
          </cell>
        </row>
      </sheetData>
      <sheetData sheetId="391"/>
      <sheetData sheetId="392"/>
      <sheetData sheetId="393"/>
      <sheetData sheetId="394"/>
      <sheetData sheetId="395"/>
      <sheetData sheetId="396"/>
      <sheetData sheetId="397"/>
      <sheetData sheetId="398"/>
      <sheetData sheetId="399"/>
      <sheetData sheetId="400"/>
      <sheetData sheetId="401">
        <row r="24">
          <cell r="C24">
            <v>0</v>
          </cell>
        </row>
      </sheetData>
      <sheetData sheetId="402"/>
      <sheetData sheetId="403"/>
      <sheetData sheetId="404"/>
      <sheetData sheetId="405">
        <row r="5">
          <cell r="AC5">
            <v>0.57999999999999996</v>
          </cell>
        </row>
      </sheetData>
      <sheetData sheetId="406"/>
      <sheetData sheetId="407"/>
      <sheetData sheetId="408"/>
      <sheetData sheetId="409">
        <row r="27">
          <cell r="B27" t="str">
            <v>Tempo Médio de Espera</v>
          </cell>
        </row>
      </sheetData>
      <sheetData sheetId="410"/>
      <sheetData sheetId="411"/>
      <sheetData sheetId="412"/>
      <sheetData sheetId="413"/>
      <sheetData sheetId="414"/>
      <sheetData sheetId="415"/>
      <sheetData sheetId="416">
        <row r="50">
          <cell r="C50">
            <v>0</v>
          </cell>
        </row>
      </sheetData>
      <sheetData sheetId="417"/>
      <sheetData sheetId="418">
        <row r="24">
          <cell r="D24">
            <v>71</v>
          </cell>
        </row>
      </sheetData>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row r="19">
          <cell r="C19" t="str">
            <v>total de religas</v>
          </cell>
        </row>
      </sheetData>
      <sheetData sheetId="433"/>
      <sheetData sheetId="434"/>
      <sheetData sheetId="435"/>
      <sheetData sheetId="436"/>
      <sheetData sheetId="437"/>
      <sheetData sheetId="438"/>
      <sheetData sheetId="439">
        <row r="32">
          <cell r="A32" t="str">
            <v>PROPRIO</v>
          </cell>
        </row>
      </sheetData>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row r="34">
          <cell r="A34" t="str">
            <v>Plano de Ação</v>
          </cell>
        </row>
      </sheetData>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refreshError="1"/>
      <sheetData sheetId="1151"/>
      <sheetData sheetId="1152"/>
      <sheetData sheetId="1153"/>
      <sheetData sheetId="1154">
        <row r="9">
          <cell r="A9" t="str">
            <v>Anhembi</v>
          </cell>
        </row>
      </sheetData>
      <sheetData sheetId="1155"/>
      <sheetData sheetId="1156"/>
      <sheetData sheetId="1157"/>
      <sheetData sheetId="1158"/>
      <sheetData sheetId="1159"/>
      <sheetData sheetId="1160"/>
      <sheetData sheetId="1161"/>
      <sheetData sheetId="1162"/>
      <sheetData sheetId="1163"/>
      <sheetData sheetId="1164"/>
      <sheetData sheetId="1165"/>
      <sheetData sheetId="1166">
        <row r="21">
          <cell r="A21" t="str">
            <v>PERDAS Anhembi</v>
          </cell>
        </row>
      </sheetData>
      <sheetData sheetId="1167">
        <row r="26">
          <cell r="C26">
            <v>5915</v>
          </cell>
        </row>
      </sheetData>
      <sheetData sheetId="1168">
        <row r="8">
          <cell r="A8" t="str">
            <v>Anhembi</v>
          </cell>
        </row>
      </sheetData>
      <sheetData sheetId="1169">
        <row r="9">
          <cell r="A9" t="str">
            <v>Anhembi</v>
          </cell>
        </row>
      </sheetData>
      <sheetData sheetId="1170"/>
      <sheetData sheetId="1171">
        <row r="34">
          <cell r="A34" t="str">
            <v>Plano de Ação</v>
          </cell>
        </row>
      </sheetData>
      <sheetData sheetId="1172">
        <row r="52">
          <cell r="U52" t="str">
            <v>Anhembi</v>
          </cell>
        </row>
      </sheetData>
      <sheetData sheetId="1173">
        <row r="92">
          <cell r="X92">
            <v>0</v>
          </cell>
        </row>
      </sheetData>
      <sheetData sheetId="1174"/>
      <sheetData sheetId="1175"/>
      <sheetData sheetId="1176"/>
      <sheetData sheetId="1177"/>
      <sheetData sheetId="1178"/>
      <sheetData sheetId="1179"/>
      <sheetData sheetId="1180"/>
      <sheetData sheetId="1181">
        <row r="24">
          <cell r="D24">
            <v>4186</v>
          </cell>
        </row>
      </sheetData>
      <sheetData sheetId="1182"/>
      <sheetData sheetId="1183"/>
      <sheetData sheetId="1184">
        <row r="21">
          <cell r="C21">
            <v>722787</v>
          </cell>
        </row>
      </sheetData>
      <sheetData sheetId="1185"/>
      <sheetData sheetId="1186"/>
      <sheetData sheetId="1187"/>
      <sheetData sheetId="1188"/>
      <sheetData sheetId="1189"/>
      <sheetData sheetId="1190"/>
      <sheetData sheetId="1191">
        <row r="35">
          <cell r="C35" t="str">
            <v>Anhembi</v>
          </cell>
        </row>
      </sheetData>
      <sheetData sheetId="1192"/>
      <sheetData sheetId="1193"/>
      <sheetData sheetId="1194"/>
      <sheetData sheetId="1195"/>
      <sheetData sheetId="1196"/>
      <sheetData sheetId="1197"/>
      <sheetData sheetId="1198"/>
      <sheetData sheetId="1199"/>
      <sheetData sheetId="1200"/>
      <sheetData sheetId="1201"/>
      <sheetData sheetId="1202">
        <row r="24">
          <cell r="C24">
            <v>0</v>
          </cell>
        </row>
      </sheetData>
      <sheetData sheetId="1203"/>
      <sheetData sheetId="1204"/>
      <sheetData sheetId="1205"/>
      <sheetData sheetId="1206">
        <row r="5">
          <cell r="AC5">
            <v>0.57999999999999996</v>
          </cell>
        </row>
      </sheetData>
      <sheetData sheetId="1207"/>
      <sheetData sheetId="1208"/>
      <sheetData sheetId="1209"/>
      <sheetData sheetId="1210">
        <row r="27">
          <cell r="B27" t="str">
            <v>Tempo Médio de Espera</v>
          </cell>
        </row>
      </sheetData>
      <sheetData sheetId="1211"/>
      <sheetData sheetId="1212"/>
      <sheetData sheetId="1213"/>
      <sheetData sheetId="1214"/>
      <sheetData sheetId="1215"/>
      <sheetData sheetId="1216"/>
      <sheetData sheetId="1217">
        <row r="50">
          <cell r="C50">
            <v>0</v>
          </cell>
        </row>
      </sheetData>
      <sheetData sheetId="1218"/>
      <sheetData sheetId="1219">
        <row r="24">
          <cell r="D24">
            <v>71</v>
          </cell>
        </row>
      </sheetData>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row r="19">
          <cell r="C19" t="str">
            <v>total de religas</v>
          </cell>
        </row>
      </sheetData>
      <sheetData sheetId="1234"/>
      <sheetData sheetId="1235"/>
      <sheetData sheetId="1236"/>
      <sheetData sheetId="1237"/>
      <sheetData sheetId="1238"/>
      <sheetData sheetId="1239"/>
      <sheetData sheetId="1240">
        <row r="32">
          <cell r="A32" t="str">
            <v>PROPRIO</v>
          </cell>
        </row>
      </sheetData>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row r="34">
          <cell r="A34" t="str">
            <v>Plano de Ação</v>
          </cell>
        </row>
      </sheetData>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refreshError="1"/>
      <sheetData sheetId="1635" refreshError="1"/>
      <sheetData sheetId="1636" refreshError="1"/>
      <sheetData sheetId="1637" refreshError="1"/>
      <sheetData sheetId="163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EGIR"/>
      <sheetName val="c.u. vigentes"/>
      <sheetName val="costo SE"/>
      <sheetName val="costo TRF y COMP."/>
      <sheetName val="costo PROM SUB."/>
      <sheetName val="costo PROM LIN."/>
      <sheetName val="linSTN"/>
      <sheetName val="trfSTN"/>
      <sheetName val="trfCONX"/>
      <sheetName val="compCAP"/>
      <sheetName val="otros elem."/>
      <sheetName val="configuración subestac."/>
      <sheetName val="ISA"/>
      <sheetName val="EPM"/>
      <sheetName val="EEB"/>
      <sheetName val="TRANSCELCA"/>
      <sheetName val="EPSA"/>
      <sheetName val="TEBSA"/>
      <sheetName val="CENS"/>
      <sheetName val="CHB"/>
      <sheetName val="CHEC"/>
      <sheetName val="DISTASA"/>
      <sheetName val="ESSA"/>
      <sheetName val="TCARTAGENA"/>
      <sheetName val="EBSA"/>
      <sheetName val="OTRO (&quot;0&quot;)"/>
      <sheetName val="propietarios"/>
      <sheetName val="nom_usored"/>
      <sheetName val="TOTAL STN"/>
      <sheetName val="TOTAL STN C.U. vigentes"/>
      <sheetName val="comparación"/>
      <sheetName val="total subest"/>
      <sheetName val="RESUMEN"/>
      <sheetName val="IMPRESIÓN"/>
      <sheetName val="linSTN (2)"/>
      <sheetName val="linSTN (3)"/>
      <sheetName val="trfSTN (2)"/>
      <sheetName val="compCAP (2)"/>
      <sheetName val="Informe Octubre"/>
      <sheetName val="c_u_ vigentes"/>
      <sheetName val="c_u__vigentes"/>
      <sheetName val="costo_SE"/>
      <sheetName val="costo_TRF_y_COMP_"/>
      <sheetName val="costo_PROM_SUB_"/>
      <sheetName val="costo_PROM_LIN_"/>
      <sheetName val="otros_elem_"/>
      <sheetName val="configuración_subestac_"/>
      <sheetName val="OTRO_(&quot;0&quot;)"/>
      <sheetName val="TOTAL_STN"/>
      <sheetName val="TOTAL_STN_C_U__vigentes"/>
      <sheetName val="total_subest"/>
      <sheetName val="linSTN_(2)"/>
      <sheetName val="linSTN_(3)"/>
      <sheetName val="trfSTN_(2)"/>
      <sheetName val="compCAP_(2)"/>
      <sheetName val="Informe_Octubre"/>
      <sheetName val="c_u__vigentes1"/>
      <sheetName val="c_u__vigentes2"/>
      <sheetName val="costo_SE1"/>
      <sheetName val="costo_TRF_y_COMP_1"/>
      <sheetName val="costo_PROM_SUB_1"/>
      <sheetName val="costo_PROM_LIN_1"/>
      <sheetName val="otros_elem_1"/>
      <sheetName val="configuración_subestac_1"/>
      <sheetName val="OTRO_(&quot;0&quot;)1"/>
      <sheetName val="TOTAL_STN1"/>
      <sheetName val="TOTAL_STN_C_U__vigentes1"/>
      <sheetName val="total_subest1"/>
      <sheetName val="linSTN_(2)1"/>
      <sheetName val="linSTN_(3)1"/>
      <sheetName val="trfSTN_(2)1"/>
      <sheetName val="compCAP_(2)1"/>
      <sheetName val="Informe_Octubre1"/>
      <sheetName val="c_u__vigentes3"/>
    </sheetNames>
    <sheetDataSet>
      <sheetData sheetId="0" refreshError="1">
        <row r="5">
          <cell r="D5">
            <v>0.02</v>
          </cell>
        </row>
        <row r="6">
          <cell r="D6">
            <v>0.05</v>
          </cell>
        </row>
        <row r="7">
          <cell r="D7">
            <v>0.09</v>
          </cell>
        </row>
        <row r="8">
          <cell r="D8">
            <v>0.05</v>
          </cell>
          <cell r="E8">
            <v>36525</v>
          </cell>
        </row>
        <row r="19">
          <cell r="B19">
            <v>25</v>
          </cell>
        </row>
      </sheetData>
      <sheetData sheetId="1" refreshError="1">
        <row r="26">
          <cell r="B26">
            <v>1.0191906578371615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6">
          <cell r="B26">
            <v>1.0191906578371615</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Cadastro Trafos"/>
      <sheetName val="Cadastro Postes"/>
      <sheetName val="Grafico Trafos"/>
      <sheetName val="Grafico Postes"/>
      <sheetName val="Trafos"/>
      <sheetName val="Postes"/>
      <sheetName val="Dados Grafico"/>
      <sheetName val="Tabela"/>
      <sheetName val="Cadastro_Trafos2"/>
      <sheetName val="Cadastro_Postes2"/>
      <sheetName val="Grafico_Trafos2"/>
      <sheetName val="Grafico_Postes2"/>
      <sheetName val="Dados_Grafico2"/>
      <sheetName val="Cadastro_Trafos"/>
      <sheetName val="Cadastro_Postes"/>
      <sheetName val="Grafico_Trafos"/>
      <sheetName val="Grafico_Postes"/>
      <sheetName val="Dados_Grafico"/>
      <sheetName val="Cadastro_Trafos1"/>
      <sheetName val="Cadastro_Postes1"/>
      <sheetName val="Grafico_Trafos1"/>
      <sheetName val="Grafico_Postes1"/>
      <sheetName val="Dados_Grafico1"/>
      <sheetName val="Cadastro_Trafos3"/>
      <sheetName val="Cadastro_Postes3"/>
      <sheetName val="Grafico_Trafos3"/>
      <sheetName val="Grafico_Postes3"/>
      <sheetName val="Dados_Grafico3"/>
      <sheetName val="Cadastro_Trafos4"/>
      <sheetName val="Cadastro_Postes4"/>
      <sheetName val="Grafico_Trafos4"/>
      <sheetName val="Grafico_Postes4"/>
      <sheetName val="Dados_Grafico4"/>
      <sheetName val="Cadastro_Trafos5"/>
      <sheetName val="Cadastro_Postes5"/>
      <sheetName val="Grafico_Trafos5"/>
      <sheetName val="Grafico_Postes5"/>
      <sheetName val="Dados_Grafico5"/>
      <sheetName val="Cadastro_Trafos6"/>
      <sheetName val="Cadastro_Postes6"/>
      <sheetName val="Grafico_Trafos6"/>
      <sheetName val="Grafico_Postes6"/>
      <sheetName val="Dados_Grafico6"/>
      <sheetName val="Cadastro_Trafos7"/>
      <sheetName val="Cadastro_Postes7"/>
      <sheetName val="Grafico_Trafos7"/>
      <sheetName val="Grafico_Postes7"/>
      <sheetName val="Dados_Grafico7"/>
      <sheetName val="Cadastro_Trafos8"/>
      <sheetName val="Cadastro_Postes8"/>
      <sheetName val="Grafico_Trafos8"/>
      <sheetName val="Grafico_Postes8"/>
      <sheetName val="Dados_Grafico8"/>
      <sheetName val="Nota de Costos"/>
      <sheetName val="P. Variables Industria"/>
      <sheetName val="Variables Industria"/>
      <sheetName val="Anticipo al 2006"/>
    </sheetNames>
    <sheetDataSet>
      <sheetData sheetId="0" refreshError="1"/>
      <sheetData sheetId="1" refreshError="1">
        <row r="1">
          <cell r="J1">
            <v>1</v>
          </cell>
        </row>
        <row r="3">
          <cell r="W3" t="str">
            <v>ABC</v>
          </cell>
        </row>
        <row r="4">
          <cell r="W4" t="str">
            <v>Anhembi</v>
          </cell>
        </row>
        <row r="5">
          <cell r="W5" t="str">
            <v>Centro</v>
          </cell>
        </row>
        <row r="6">
          <cell r="W6" t="str">
            <v>Leste</v>
          </cell>
        </row>
        <row r="7">
          <cell r="W7" t="str">
            <v>Oeste</v>
          </cell>
        </row>
        <row r="8">
          <cell r="W8" t="str">
            <v>Sul</v>
          </cell>
        </row>
      </sheetData>
      <sheetData sheetId="2" refreshError="1"/>
      <sheetData sheetId="3" refreshError="1"/>
      <sheetData sheetId="4" refreshError="1"/>
      <sheetData sheetId="5" refreshError="1"/>
      <sheetData sheetId="6" refreshError="1">
        <row r="1">
          <cell r="J1">
            <v>1</v>
          </cell>
        </row>
      </sheetData>
      <sheetData sheetId="7" refreshError="1"/>
      <sheetData sheetId="8" refreshError="1">
        <row r="12">
          <cell r="B12">
            <v>2006</v>
          </cell>
        </row>
      </sheetData>
      <sheetData sheetId="9"/>
      <sheetData sheetId="10"/>
      <sheetData sheetId="11"/>
      <sheetData sheetId="12"/>
      <sheetData sheetId="13"/>
      <sheetData sheetId="14">
        <row r="1">
          <cell r="J1">
            <v>1</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
          <cell r="J1">
            <v>1</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Name val="ESRES"/>
      <sheetName val="HESREGRF"/>
      <sheetName val="Tablas"/>
      <sheetName val="ISA"/>
      <sheetName val="10"/>
      <sheetName val="Responsables"/>
      <sheetName val="Impuestos (3)"/>
      <sheetName val="Conc. IFRS vs L.Trib"/>
      <sheetName val="Balance 2016"/>
      <sheetName val="Balances 2015"/>
      <sheetName val="Impuestos (2)"/>
      <sheetName val="Impuestos"/>
      <sheetName val="ingra8"/>
      <sheetName val="Colombia CE"/>
      <sheetName val="1A- DATOS INICIALES"/>
      <sheetName val="4 CÁLCULOS PRESUNT-ANTICIP."/>
      <sheetName val="Colombia_CE"/>
      <sheetName val="Impuestos_(3)"/>
      <sheetName val="Conc__IFRS_vs_L_Trib"/>
      <sheetName val="Balance_2016"/>
      <sheetName val="Balances_2015"/>
      <sheetName val="Impuestos_(2)"/>
      <sheetName val="1A-_DATOS_INICIALES"/>
      <sheetName val="4_CÁLCULOS_PRESUNT-ANTICIP_"/>
      <sheetName val="Colombia_CE1"/>
      <sheetName val="Impuestos_(3)1"/>
      <sheetName val="Conc__IFRS_vs_L_Trib1"/>
      <sheetName val="Balance_20161"/>
      <sheetName val="Balances_20151"/>
      <sheetName val="Impuestos_(2)1"/>
      <sheetName val="1A-_DATOS_INICIALES1"/>
      <sheetName val="4_CÁLCULOS_PRESUNT-ANTICIP_1"/>
      <sheetName val="Colombia_CE2"/>
      <sheetName val="Impuestos_(3)2"/>
      <sheetName val="Conc__IFRS_vs_L_Trib2"/>
      <sheetName val="Balance_20162"/>
      <sheetName val="Balances_20152"/>
      <sheetName val="Impuestos_(2)2"/>
      <sheetName val="1A-_DATOS_INICIALES2"/>
      <sheetName val="4_CÁLCULOS_PRESUNT-ANTICIP_2"/>
      <sheetName val="ANEXOS"/>
      <sheetName val="Tax"/>
      <sheetName val="ENE_FEB"/>
      <sheetName val="A1_Management_Comments"/>
      <sheetName val="A32_Bal_Sheet"/>
      <sheetName val="B&amp;STOP"/>
    </sheetNames>
    <sheetDataSet>
      <sheetData sheetId="0" refreshError="1">
        <row r="2">
          <cell r="A2" t="str">
            <v xml:space="preserve"> BALANCE GENERAL</v>
          </cell>
        </row>
        <row r="3">
          <cell r="A3" t="str">
            <v>Millones de Pesos</v>
          </cell>
        </row>
        <row r="5">
          <cell r="B5" t="str">
            <v xml:space="preserve">   A MAYO  DE 1997</v>
          </cell>
          <cell r="D5" t="str">
            <v>A DICIEMBRE DE 1.996*</v>
          </cell>
          <cell r="F5" t="str">
            <v>VARIACIÓN</v>
          </cell>
        </row>
        <row r="6">
          <cell r="B6" t="str">
            <v>VALOR</v>
          </cell>
          <cell r="C6" t="str">
            <v>%</v>
          </cell>
          <cell r="D6" t="str">
            <v>VALOR</v>
          </cell>
          <cell r="E6" t="str">
            <v>%</v>
          </cell>
          <cell r="F6" t="str">
            <v>VALOR</v>
          </cell>
          <cell r="G6" t="str">
            <v>%</v>
          </cell>
        </row>
        <row r="8">
          <cell r="A8" t="str">
            <v>ACTIVO FIJO Y VALORIZACIÓN</v>
          </cell>
          <cell r="B8">
            <v>1498902</v>
          </cell>
          <cell r="C8">
            <v>83.342850645295997</v>
          </cell>
          <cell r="D8">
            <v>1512182</v>
          </cell>
          <cell r="E8">
            <v>88.026772751774587</v>
          </cell>
          <cell r="F8">
            <v>-13280</v>
          </cell>
          <cell r="G8">
            <v>-0.87820116890691724</v>
          </cell>
        </row>
        <row r="9">
          <cell r="A9" t="str">
            <v>ACTIVO CORRIENTE</v>
          </cell>
          <cell r="B9">
            <v>218066</v>
          </cell>
          <cell r="C9">
            <v>12.125036906226768</v>
          </cell>
          <cell r="D9">
            <v>171326</v>
          </cell>
          <cell r="E9">
            <v>9.973187664229922</v>
          </cell>
          <cell r="F9">
            <v>46740</v>
          </cell>
          <cell r="G9">
            <v>27.281323325122862</v>
          </cell>
        </row>
        <row r="10">
          <cell r="A10" t="str">
            <v>OTROS ACTIVOS</v>
          </cell>
          <cell r="B10">
            <v>81509</v>
          </cell>
          <cell r="C10">
            <v>4.532112448477239</v>
          </cell>
          <cell r="D10">
            <v>34358</v>
          </cell>
          <cell r="E10">
            <v>2.0000395839954921</v>
          </cell>
          <cell r="F10">
            <v>47151</v>
          </cell>
          <cell r="G10">
            <v>137.23441411025087</v>
          </cell>
        </row>
        <row r="11">
          <cell r="A11" t="str">
            <v>TOTAL ACTIVO</v>
          </cell>
          <cell r="B11">
            <v>1798477</v>
          </cell>
          <cell r="C11">
            <v>100</v>
          </cell>
          <cell r="D11">
            <v>1717866</v>
          </cell>
          <cell r="E11">
            <v>100</v>
          </cell>
          <cell r="F11">
            <v>80611</v>
          </cell>
          <cell r="G11">
            <v>4.6925080303120268</v>
          </cell>
        </row>
        <row r="12">
          <cell r="E12">
            <v>0</v>
          </cell>
        </row>
        <row r="13">
          <cell r="A13" t="str">
            <v>PASIVO LARGO PLAZO</v>
          </cell>
          <cell r="B13">
            <v>297713</v>
          </cell>
          <cell r="C13">
            <v>16.553617310646732</v>
          </cell>
          <cell r="D13">
            <v>260535</v>
          </cell>
          <cell r="E13">
            <v>15.166200390484475</v>
          </cell>
          <cell r="F13">
            <v>37178</v>
          </cell>
          <cell r="G13">
            <v>14.269867772084366</v>
          </cell>
        </row>
        <row r="14">
          <cell r="A14" t="str">
            <v>PASIVO CORRIENTE</v>
          </cell>
          <cell r="B14">
            <v>151280</v>
          </cell>
          <cell r="C14">
            <v>8.4115615601422764</v>
          </cell>
          <cell r="D14">
            <v>76166</v>
          </cell>
          <cell r="E14">
            <v>4.4337567656615828</v>
          </cell>
          <cell r="F14">
            <v>75114</v>
          </cell>
          <cell r="G14">
            <v>98.618806291521153</v>
          </cell>
        </row>
        <row r="15">
          <cell r="A15" t="str">
            <v>TOTAL PASIVO</v>
          </cell>
          <cell r="B15">
            <v>448993</v>
          </cell>
          <cell r="C15">
            <v>24.965178870789007</v>
          </cell>
          <cell r="D15">
            <v>336701</v>
          </cell>
          <cell r="E15">
            <v>19.599957156146054</v>
          </cell>
          <cell r="F15">
            <v>112292</v>
          </cell>
          <cell r="G15">
            <v>33.350658299203154</v>
          </cell>
        </row>
        <row r="16">
          <cell r="C16">
            <v>0</v>
          </cell>
          <cell r="E16">
            <v>0</v>
          </cell>
        </row>
        <row r="17">
          <cell r="A17" t="str">
            <v>TOTAL PATRIMONIO</v>
          </cell>
          <cell r="B17">
            <v>1349484</v>
          </cell>
          <cell r="C17">
            <v>75.034821129210997</v>
          </cell>
          <cell r="D17">
            <v>1381165</v>
          </cell>
          <cell r="E17">
            <v>80.400042843853953</v>
          </cell>
          <cell r="F17">
            <v>-31681</v>
          </cell>
          <cell r="G17">
            <v>-2.2937882150213769</v>
          </cell>
        </row>
        <row r="18">
          <cell r="C18">
            <v>0</v>
          </cell>
          <cell r="E18">
            <v>0</v>
          </cell>
        </row>
        <row r="19">
          <cell r="A19" t="str">
            <v>PASIVO MÁS PATRIMONIO</v>
          </cell>
          <cell r="B19">
            <v>1798477</v>
          </cell>
          <cell r="C19">
            <v>100</v>
          </cell>
          <cell r="D19">
            <v>1717866</v>
          </cell>
          <cell r="E19">
            <v>100</v>
          </cell>
          <cell r="F19">
            <v>80611</v>
          </cell>
          <cell r="G19">
            <v>4.6925080303120268</v>
          </cell>
        </row>
      </sheetData>
      <sheetData sheetId="1" refreshError="1">
        <row r="2">
          <cell r="A2" t="str">
            <v xml:space="preserve"> ESTADO DE RESULTADOS COMPARATIVO</v>
          </cell>
        </row>
        <row r="3">
          <cell r="A3" t="str">
            <v>A MAYO 31 DE 1997</v>
          </cell>
        </row>
        <row r="4">
          <cell r="A4" t="str">
            <v>Millones de Pesos</v>
          </cell>
        </row>
        <row r="7">
          <cell r="B7">
            <v>1997</v>
          </cell>
          <cell r="D7" t="str">
            <v>1996*</v>
          </cell>
          <cell r="F7" t="str">
            <v>VARIACIÓN</v>
          </cell>
        </row>
        <row r="8">
          <cell r="B8" t="str">
            <v>VALOR</v>
          </cell>
          <cell r="C8" t="str">
            <v>%</v>
          </cell>
          <cell r="D8" t="str">
            <v>VALOR</v>
          </cell>
          <cell r="E8" t="str">
            <v>%</v>
          </cell>
          <cell r="F8" t="str">
            <v>VALOR</v>
          </cell>
          <cell r="G8" t="str">
            <v>%</v>
          </cell>
        </row>
        <row r="10">
          <cell r="A10" t="str">
            <v>INGRESOS DE OPERACION</v>
          </cell>
        </row>
        <row r="11">
          <cell r="A11" t="str">
            <v>STN</v>
          </cell>
          <cell r="B11">
            <v>107750</v>
          </cell>
          <cell r="C11">
            <v>87.019374429629394</v>
          </cell>
          <cell r="D11">
            <v>75068</v>
          </cell>
          <cell r="E11">
            <v>89.999880108861149</v>
          </cell>
          <cell r="F11">
            <v>32682</v>
          </cell>
          <cell r="G11">
            <v>43.536526882293387</v>
          </cell>
        </row>
        <row r="12">
          <cell r="A12" t="str">
            <v>CONEXION</v>
          </cell>
          <cell r="B12">
            <v>6141</v>
          </cell>
          <cell r="C12">
            <v>4.959498639186581</v>
          </cell>
          <cell r="D12">
            <v>8340</v>
          </cell>
          <cell r="E12">
            <v>9.9989209797503857</v>
          </cell>
          <cell r="F12">
            <v>-2199</v>
          </cell>
          <cell r="G12">
            <v>-26.366906474820144</v>
          </cell>
        </row>
        <row r="13">
          <cell r="A13" t="str">
            <v>CND</v>
          </cell>
          <cell r="B13">
            <v>6893</v>
          </cell>
          <cell r="C13">
            <v>5.5668171502871031</v>
          </cell>
          <cell r="D13">
            <v>0</v>
          </cell>
          <cell r="E13">
            <v>0</v>
          </cell>
          <cell r="F13">
            <v>6893</v>
          </cell>
          <cell r="G13">
            <v>100</v>
          </cell>
        </row>
        <row r="14">
          <cell r="A14" t="str">
            <v>MEM</v>
          </cell>
          <cell r="B14">
            <v>2134</v>
          </cell>
          <cell r="C14">
            <v>1.7234277961283444</v>
          </cell>
          <cell r="D14">
            <v>0</v>
          </cell>
          <cell r="E14">
            <v>0</v>
          </cell>
          <cell r="F14">
            <v>2134</v>
          </cell>
          <cell r="G14">
            <v>100</v>
          </cell>
        </row>
        <row r="15">
          <cell r="A15" t="str">
            <v>TELECOMUNICACIONES</v>
          </cell>
          <cell r="B15">
            <v>204</v>
          </cell>
          <cell r="C15">
            <v>0.16475129822407791</v>
          </cell>
          <cell r="D15">
            <v>0</v>
          </cell>
          <cell r="E15">
            <v>0</v>
          </cell>
          <cell r="F15">
            <v>204</v>
          </cell>
          <cell r="G15">
            <v>100</v>
          </cell>
        </row>
        <row r="16">
          <cell r="A16" t="str">
            <v>ACTIVIDADES CONEXAS</v>
          </cell>
          <cell r="B16">
            <v>701</v>
          </cell>
          <cell r="C16">
            <v>0.56613068654450305</v>
          </cell>
          <cell r="D16">
            <v>0</v>
          </cell>
          <cell r="E16">
            <v>0</v>
          </cell>
          <cell r="F16">
            <v>701</v>
          </cell>
          <cell r="G16">
            <v>100</v>
          </cell>
        </row>
        <row r="17">
          <cell r="A17" t="str">
            <v>TOTAL INGRESOS DE OPERACION</v>
          </cell>
          <cell r="B17">
            <v>123823</v>
          </cell>
          <cell r="C17">
            <v>100</v>
          </cell>
          <cell r="D17">
            <v>83409</v>
          </cell>
          <cell r="E17">
            <v>100</v>
          </cell>
          <cell r="F17">
            <v>40414</v>
          </cell>
          <cell r="G17">
            <v>48.4528048531933</v>
          </cell>
        </row>
        <row r="19">
          <cell r="A19" t="str">
            <v>GASTOS DE OPERACION</v>
          </cell>
        </row>
        <row r="20">
          <cell r="A20" t="str">
            <v>ADMINISTRACION</v>
          </cell>
          <cell r="B20">
            <v>29260</v>
          </cell>
          <cell r="C20">
            <v>24</v>
          </cell>
          <cell r="D20">
            <v>19971</v>
          </cell>
          <cell r="E20">
            <v>23.943459338920263</v>
          </cell>
          <cell r="F20">
            <v>9289</v>
          </cell>
          <cell r="G20">
            <v>46.512443042411498</v>
          </cell>
        </row>
        <row r="21">
          <cell r="A21" t="str">
            <v>DEPRECIACION Y AMORTIZACIONES</v>
          </cell>
          <cell r="B21">
            <v>22715</v>
          </cell>
          <cell r="C21">
            <v>18.344734015489852</v>
          </cell>
          <cell r="D21">
            <v>14523</v>
          </cell>
          <cell r="E21">
            <v>17.41179009459411</v>
          </cell>
          <cell r="F21">
            <v>8192</v>
          </cell>
          <cell r="G21">
            <v>56.407078427322176</v>
          </cell>
        </row>
        <row r="22">
          <cell r="A22" t="str">
            <v>TOTAL GASTOS DE OPERACION</v>
          </cell>
          <cell r="B22">
            <v>51975</v>
          </cell>
          <cell r="C22">
            <v>41.975238849002203</v>
          </cell>
          <cell r="D22">
            <v>34494</v>
          </cell>
          <cell r="E22">
            <v>41.355249433514366</v>
          </cell>
          <cell r="F22">
            <v>17481</v>
          </cell>
          <cell r="G22">
            <v>50.678378848495385</v>
          </cell>
        </row>
        <row r="24">
          <cell r="A24" t="str">
            <v>PRODUCTO BRUTO DE OPERACION</v>
          </cell>
          <cell r="B24">
            <v>71848</v>
          </cell>
          <cell r="C24">
            <v>58.024761150997797</v>
          </cell>
          <cell r="D24">
            <v>48915</v>
          </cell>
          <cell r="E24">
            <v>58.644750566485627</v>
          </cell>
          <cell r="F24">
            <v>22933</v>
          </cell>
          <cell r="G24">
            <v>46.883369109680054</v>
          </cell>
        </row>
        <row r="26">
          <cell r="A26" t="str">
            <v>INGRESOS NO OPERACIONALES</v>
          </cell>
        </row>
        <row r="27">
          <cell r="A27" t="str">
            <v>INTERESES Y OTROS</v>
          </cell>
          <cell r="B27">
            <v>9677</v>
          </cell>
          <cell r="C27">
            <v>7.8151878084039312</v>
          </cell>
          <cell r="D27">
            <v>7386</v>
          </cell>
          <cell r="E27">
            <v>8.8551595151602331</v>
          </cell>
          <cell r="F27">
            <v>2291</v>
          </cell>
          <cell r="G27">
            <v>31.018142431627403</v>
          </cell>
        </row>
        <row r="28">
          <cell r="A28" t="str">
            <v>DIFERENCIA EN CAMBIO</v>
          </cell>
          <cell r="B28">
            <v>437</v>
          </cell>
          <cell r="C28">
            <v>0.35292312413687277</v>
          </cell>
          <cell r="D28">
            <v>793</v>
          </cell>
          <cell r="E28">
            <v>0.95073673104820822</v>
          </cell>
          <cell r="F28">
            <v>-356</v>
          </cell>
          <cell r="G28">
            <v>-44.892812105926858</v>
          </cell>
        </row>
        <row r="29">
          <cell r="A29" t="str">
            <v>TOTAL INGRESOS NO OPERACIONALES</v>
          </cell>
          <cell r="B29">
            <v>10114</v>
          </cell>
          <cell r="C29">
            <v>8.1681109325408041</v>
          </cell>
          <cell r="D29">
            <v>8179</v>
          </cell>
          <cell r="E29">
            <v>9.8058962462084427</v>
          </cell>
          <cell r="F29">
            <v>1935</v>
          </cell>
          <cell r="G29">
            <v>23.658148917960631</v>
          </cell>
        </row>
        <row r="31">
          <cell r="A31" t="str">
            <v>GASTOS NO OPERACIONALES</v>
          </cell>
        </row>
        <row r="32">
          <cell r="A32" t="str">
            <v>INTERESES Y OTROS</v>
          </cell>
          <cell r="B32">
            <v>12465</v>
          </cell>
          <cell r="C32">
            <v>10.066788884132997</v>
          </cell>
          <cell r="D32">
            <v>8299</v>
          </cell>
          <cell r="E32">
            <v>9.9497656128235565</v>
          </cell>
          <cell r="F32">
            <v>4166</v>
          </cell>
          <cell r="G32">
            <v>50.198819134835524</v>
          </cell>
        </row>
        <row r="33">
          <cell r="A33" t="str">
            <v>DIFERENCIA EN CAMBIO</v>
          </cell>
          <cell r="B33">
            <v>9058</v>
          </cell>
          <cell r="C33">
            <v>7.3152806829102826</v>
          </cell>
          <cell r="D33">
            <v>19874</v>
          </cell>
          <cell r="E33">
            <v>23.827164934239711</v>
          </cell>
          <cell r="F33">
            <v>-10816</v>
          </cell>
          <cell r="G33">
            <v>-54.422864043473886</v>
          </cell>
        </row>
        <row r="34">
          <cell r="A34" t="str">
            <v>TOTAL GASTOS NO OPERACIONALES</v>
          </cell>
          <cell r="B34">
            <v>21523</v>
          </cell>
          <cell r="C34">
            <v>17.382069567043278</v>
          </cell>
          <cell r="D34">
            <v>28173</v>
          </cell>
          <cell r="E34">
            <v>33.776930547063266</v>
          </cell>
          <cell r="F34">
            <v>-6650</v>
          </cell>
          <cell r="G34">
            <v>-23.604160011358395</v>
          </cell>
        </row>
        <row r="36">
          <cell r="A36" t="str">
            <v>UTILIDAD ANTES DE CORRECCION MONETARIA</v>
          </cell>
          <cell r="B36">
            <v>60439</v>
          </cell>
          <cell r="C36">
            <v>48.810802516495322</v>
          </cell>
          <cell r="D36">
            <v>28922</v>
          </cell>
          <cell r="E36">
            <v>34.674915177019265</v>
          </cell>
          <cell r="F36">
            <v>31517</v>
          </cell>
          <cell r="G36">
            <v>108.97240854712675</v>
          </cell>
        </row>
        <row r="38">
          <cell r="A38" t="str">
            <v>CORRECCION MONETARIA</v>
          </cell>
          <cell r="B38">
            <v>11534</v>
          </cell>
          <cell r="C38">
            <v>9.3149091848848755</v>
          </cell>
          <cell r="D38">
            <v>26307</v>
          </cell>
          <cell r="E38">
            <v>31.539761896198254</v>
          </cell>
          <cell r="F38">
            <v>-14773</v>
          </cell>
          <cell r="G38">
            <v>-56.156156156156158</v>
          </cell>
        </row>
        <row r="40">
          <cell r="A40" t="str">
            <v>UTILIDAD NETA</v>
          </cell>
          <cell r="B40">
            <v>71974</v>
          </cell>
          <cell r="C40">
            <v>58.126519305783255</v>
          </cell>
          <cell r="D40">
            <v>55229</v>
          </cell>
          <cell r="E40">
            <v>66.214677073217516</v>
          </cell>
          <cell r="F40">
            <v>16745</v>
          </cell>
          <cell r="G40">
            <v>30.319216353727207</v>
          </cell>
        </row>
      </sheetData>
      <sheetData sheetId="2" refreshError="1">
        <row r="17">
          <cell r="A17" t="str">
            <v>ESTADO DE RESULTADOS COMPARATIVO</v>
          </cell>
        </row>
        <row r="18">
          <cell r="A18" t="str">
            <v xml:space="preserve"> A MAYO</v>
          </cell>
        </row>
        <row r="19">
          <cell r="A19" t="str">
            <v>Millones de pesos</v>
          </cell>
        </row>
      </sheetData>
      <sheetData sheetId="3" refreshError="1"/>
      <sheetData sheetId="4" refreshError="1"/>
      <sheetData sheetId="5" refreshError="1"/>
      <sheetData sheetId="6" refreshError="1"/>
      <sheetData sheetId="7"/>
      <sheetData sheetId="8"/>
      <sheetData sheetId="9">
        <row r="1">
          <cell r="C1" t="str">
            <v>Página 1 de 1</v>
          </cell>
        </row>
      </sheetData>
      <sheetData sheetId="10"/>
      <sheetData sheetId="11"/>
      <sheetData sheetId="12"/>
      <sheetData sheetId="13" refreshError="1"/>
      <sheetData sheetId="14" refreshError="1"/>
      <sheetData sheetId="15" refreshError="1"/>
      <sheetData sheetId="16" refreshError="1"/>
      <sheetData sheetId="17"/>
      <sheetData sheetId="18"/>
      <sheetData sheetId="19"/>
      <sheetData sheetId="20">
        <row r="1">
          <cell r="C1" t="str">
            <v>Página 1 de 1</v>
          </cell>
        </row>
      </sheetData>
      <sheetData sheetId="21"/>
      <sheetData sheetId="22"/>
      <sheetData sheetId="23"/>
      <sheetData sheetId="24"/>
      <sheetData sheetId="25"/>
      <sheetData sheetId="26"/>
      <sheetData sheetId="27"/>
      <sheetData sheetId="28">
        <row r="1">
          <cell r="C1" t="str">
            <v>Página 1 de 1</v>
          </cell>
        </row>
      </sheetData>
      <sheetData sheetId="29"/>
      <sheetData sheetId="30"/>
      <sheetData sheetId="31"/>
      <sheetData sheetId="32"/>
      <sheetData sheetId="33"/>
      <sheetData sheetId="34"/>
      <sheetData sheetId="35"/>
      <sheetData sheetId="36">
        <row r="1">
          <cell r="C1" t="str">
            <v>Página 1 de 1</v>
          </cell>
        </row>
      </sheetData>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bilidad"/>
      <sheetName val="#¡REF"/>
      <sheetName val="DEUDACOP"/>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AT_GRUPO-B_ELPA"/>
      <sheetName val="REFAT_GRUPO-B_UNIDADES"/>
      <sheetName val="BD_REFATURAMENTO_GRUPO-B"/>
      <sheetName val="CAPTURA"/>
      <sheetName val="Saldos Com Despesas"/>
    </sheetNames>
    <sheetDataSet>
      <sheetData sheetId="0" refreshError="1">
        <row r="3">
          <cell r="AW3" t="str">
            <v>Reclamação</v>
          </cell>
        </row>
      </sheetData>
      <sheetData sheetId="1" refreshError="1"/>
      <sheetData sheetId="2" refreshError="1">
        <row r="1">
          <cell r="D1" t="str">
            <v>Ano/Mês</v>
          </cell>
          <cell r="E1" t="str">
            <v>CFat_Qtde</v>
          </cell>
          <cell r="F1" t="str">
            <v>CRe_Qtde</v>
          </cell>
          <cell r="G1" t="str">
            <v>Cre_Cont_Int</v>
          </cell>
          <cell r="H1" t="str">
            <v>Reclamação</v>
          </cell>
          <cell r="I1" t="str">
            <v>Índice_Mês/Ano_Anterior</v>
          </cell>
          <cell r="J1" t="str">
            <v>Meta_refat</v>
          </cell>
          <cell r="K1" t="str">
            <v>Meta</v>
          </cell>
        </row>
        <row r="2">
          <cell r="D2" t="str">
            <v>2005janeiroUnidade Oeste</v>
          </cell>
          <cell r="E2">
            <v>730142</v>
          </cell>
          <cell r="F2">
            <v>876</v>
          </cell>
          <cell r="G2">
            <v>200</v>
          </cell>
          <cell r="H2">
            <v>676</v>
          </cell>
          <cell r="I2">
            <v>446.36862244897958</v>
          </cell>
          <cell r="J2">
            <v>876</v>
          </cell>
          <cell r="K2">
            <v>1080</v>
          </cell>
        </row>
        <row r="3">
          <cell r="D3" t="str">
            <v>2005janeiroUnidade São Paulo Sul</v>
          </cell>
          <cell r="E3">
            <v>919520</v>
          </cell>
          <cell r="F3">
            <v>1336</v>
          </cell>
          <cell r="G3">
            <v>379</v>
          </cell>
          <cell r="H3">
            <v>957</v>
          </cell>
          <cell r="I3">
            <v>458.07026476578409</v>
          </cell>
          <cell r="J3">
            <v>1336</v>
          </cell>
          <cell r="K3">
            <v>960</v>
          </cell>
        </row>
        <row r="4">
          <cell r="D4" t="str">
            <v>2005janeiroUnidade Anhembi</v>
          </cell>
          <cell r="E4">
            <v>701802</v>
          </cell>
          <cell r="F4">
            <v>3182</v>
          </cell>
          <cell r="G4">
            <v>2601</v>
          </cell>
          <cell r="H4">
            <v>581</v>
          </cell>
          <cell r="I4">
            <v>337.87205218263927</v>
          </cell>
          <cell r="J4">
            <v>3182</v>
          </cell>
          <cell r="K4">
            <v>1207</v>
          </cell>
        </row>
        <row r="5">
          <cell r="D5" t="str">
            <v>2005janeiroUnidade Centro</v>
          </cell>
          <cell r="E5">
            <v>823287</v>
          </cell>
          <cell r="F5">
            <v>843</v>
          </cell>
          <cell r="G5">
            <v>356</v>
          </cell>
          <cell r="H5">
            <v>487</v>
          </cell>
          <cell r="I5">
            <v>589.67831149927224</v>
          </cell>
          <cell r="J5">
            <v>843</v>
          </cell>
          <cell r="K5">
            <v>1690</v>
          </cell>
        </row>
        <row r="6">
          <cell r="D6" t="str">
            <v>2005janeiroUnidade Leste</v>
          </cell>
          <cell r="E6">
            <v>1193837</v>
          </cell>
          <cell r="F6">
            <v>2845</v>
          </cell>
          <cell r="G6">
            <v>1605</v>
          </cell>
          <cell r="H6">
            <v>1240</v>
          </cell>
          <cell r="I6">
            <v>395.54346361185986</v>
          </cell>
          <cell r="J6">
            <v>2845</v>
          </cell>
          <cell r="K6">
            <v>962</v>
          </cell>
        </row>
        <row r="7">
          <cell r="D7" t="str">
            <v>2005janeiroUnidade Grande ABC</v>
          </cell>
          <cell r="E7">
            <v>762794</v>
          </cell>
          <cell r="F7">
            <v>1780</v>
          </cell>
          <cell r="G7">
            <v>899</v>
          </cell>
          <cell r="H7">
            <v>881</v>
          </cell>
          <cell r="I7">
            <v>506.95085324232082</v>
          </cell>
          <cell r="J7">
            <v>1780</v>
          </cell>
          <cell r="K7">
            <v>865</v>
          </cell>
        </row>
        <row r="8">
          <cell r="D8" t="str">
            <v>2005janeiroCAPITAL</v>
          </cell>
          <cell r="E8">
            <v>6059</v>
          </cell>
          <cell r="F8">
            <v>98</v>
          </cell>
          <cell r="G8" t="str">
            <v/>
          </cell>
        </row>
        <row r="9">
          <cell r="D9" t="str">
            <v>2005janeiroOESTE</v>
          </cell>
          <cell r="E9">
            <v>3260</v>
          </cell>
          <cell r="F9">
            <v>126</v>
          </cell>
          <cell r="G9" t="str">
            <v/>
          </cell>
        </row>
        <row r="10">
          <cell r="D10" t="str">
            <v>2005janeiroABC</v>
          </cell>
          <cell r="E10">
            <v>2340</v>
          </cell>
          <cell r="F10">
            <v>0</v>
          </cell>
          <cell r="G10" t="str">
            <v/>
          </cell>
        </row>
        <row r="11">
          <cell r="D11" t="str">
            <v>2005janeiroUnidade Poder Publico</v>
          </cell>
          <cell r="E11">
            <v>11659</v>
          </cell>
          <cell r="F11">
            <v>224</v>
          </cell>
          <cell r="G11">
            <v>224</v>
          </cell>
          <cell r="J11">
            <v>801</v>
          </cell>
        </row>
        <row r="12">
          <cell r="D12" t="str">
            <v>2005janeiroAES Eletropaulo</v>
          </cell>
          <cell r="E12">
            <v>5143041</v>
          </cell>
          <cell r="F12">
            <v>11086</v>
          </cell>
          <cell r="G12">
            <v>6040</v>
          </cell>
          <cell r="H12">
            <v>4822</v>
          </cell>
          <cell r="I12">
            <v>442</v>
          </cell>
          <cell r="J12">
            <v>11086</v>
          </cell>
          <cell r="K12">
            <v>1067</v>
          </cell>
        </row>
        <row r="13">
          <cell r="D13" t="str">
            <v>2005fevereiroUnidade Oeste</v>
          </cell>
          <cell r="E13">
            <v>731541</v>
          </cell>
          <cell r="F13">
            <v>790</v>
          </cell>
          <cell r="G13">
            <v>301</v>
          </cell>
          <cell r="H13">
            <v>489</v>
          </cell>
          <cell r="I13">
            <v>495.90286117979514</v>
          </cell>
          <cell r="J13">
            <v>790</v>
          </cell>
          <cell r="K13">
            <v>1254</v>
          </cell>
        </row>
        <row r="14">
          <cell r="D14" t="str">
            <v>2005fevereiroUnidade São Paulo Sul</v>
          </cell>
          <cell r="E14">
            <v>925201</v>
          </cell>
          <cell r="F14">
            <v>1609</v>
          </cell>
          <cell r="G14">
            <v>480</v>
          </cell>
          <cell r="H14">
            <v>1129</v>
          </cell>
          <cell r="I14">
            <v>514.26113013698625</v>
          </cell>
          <cell r="J14">
            <v>1609</v>
          </cell>
          <cell r="K14">
            <v>884</v>
          </cell>
        </row>
        <row r="15">
          <cell r="D15" t="str">
            <v>2005fevereiroUnidade Anhembi</v>
          </cell>
          <cell r="E15">
            <v>702965</v>
          </cell>
          <cell r="F15">
            <v>1479</v>
          </cell>
          <cell r="G15">
            <v>846</v>
          </cell>
          <cell r="H15">
            <v>633</v>
          </cell>
          <cell r="I15">
            <v>357.41679915209329</v>
          </cell>
          <cell r="J15">
            <v>1479</v>
          </cell>
          <cell r="K15">
            <v>1157</v>
          </cell>
        </row>
        <row r="16">
          <cell r="D16" t="str">
            <v>2005fevereiroUnidade Centro</v>
          </cell>
          <cell r="E16">
            <v>825123</v>
          </cell>
          <cell r="F16">
            <v>792</v>
          </cell>
          <cell r="G16">
            <v>281</v>
          </cell>
          <cell r="H16">
            <v>511</v>
          </cell>
          <cell r="I16">
            <v>731.82724402345514</v>
          </cell>
          <cell r="J16">
            <v>792</v>
          </cell>
          <cell r="K16">
            <v>1651</v>
          </cell>
        </row>
        <row r="17">
          <cell r="D17" t="str">
            <v>2005fevereiroUnidade Leste</v>
          </cell>
          <cell r="E17">
            <v>1200705</v>
          </cell>
          <cell r="F17">
            <v>2694</v>
          </cell>
          <cell r="G17">
            <v>1512</v>
          </cell>
          <cell r="H17">
            <v>1182</v>
          </cell>
          <cell r="I17">
            <v>431.83735050597977</v>
          </cell>
          <cell r="J17">
            <v>2694</v>
          </cell>
          <cell r="K17">
            <v>988</v>
          </cell>
        </row>
        <row r="18">
          <cell r="D18" t="str">
            <v>2005fevereiroUnidade Grande ABC</v>
          </cell>
          <cell r="E18">
            <v>764373</v>
          </cell>
          <cell r="F18">
            <v>1468</v>
          </cell>
          <cell r="G18">
            <v>558</v>
          </cell>
          <cell r="H18">
            <v>910</v>
          </cell>
          <cell r="I18">
            <v>535.06772334293953</v>
          </cell>
          <cell r="J18">
            <v>1468</v>
          </cell>
          <cell r="K18">
            <v>852</v>
          </cell>
        </row>
        <row r="19">
          <cell r="D19" t="str">
            <v>2005fevereiroCAPITAL</v>
          </cell>
          <cell r="E19">
            <v>6050</v>
          </cell>
          <cell r="F19">
            <v>122</v>
          </cell>
          <cell r="G19" t="str">
            <v/>
          </cell>
          <cell r="H19" t="str">
            <v/>
          </cell>
        </row>
        <row r="20">
          <cell r="D20" t="str">
            <v>2005fevereiroOESTE</v>
          </cell>
          <cell r="E20">
            <v>3233</v>
          </cell>
          <cell r="F20">
            <v>173</v>
          </cell>
          <cell r="G20" t="str">
            <v/>
          </cell>
          <cell r="H20" t="str">
            <v/>
          </cell>
        </row>
        <row r="21">
          <cell r="D21" t="str">
            <v>2005fevereiroABC</v>
          </cell>
          <cell r="E21">
            <v>2335</v>
          </cell>
          <cell r="F21">
            <v>474</v>
          </cell>
          <cell r="G21" t="str">
            <v/>
          </cell>
          <cell r="H21" t="str">
            <v/>
          </cell>
        </row>
        <row r="22">
          <cell r="D22" t="str">
            <v>2005fevereiroUnidade Poder Publico</v>
          </cell>
          <cell r="E22">
            <v>11618</v>
          </cell>
          <cell r="F22">
            <v>769</v>
          </cell>
          <cell r="G22">
            <v>769</v>
          </cell>
          <cell r="H22" t="str">
            <v/>
          </cell>
          <cell r="J22">
            <v>799</v>
          </cell>
        </row>
        <row r="23">
          <cell r="D23" t="str">
            <v>2005fevereiroAES Eletropaulo</v>
          </cell>
          <cell r="E23">
            <v>5161526</v>
          </cell>
          <cell r="F23">
            <v>9601</v>
          </cell>
          <cell r="G23">
            <v>3978</v>
          </cell>
          <cell r="H23">
            <v>4854</v>
          </cell>
          <cell r="I23">
            <v>489</v>
          </cell>
          <cell r="J23">
            <v>9601</v>
          </cell>
          <cell r="K23">
            <v>1062</v>
          </cell>
        </row>
        <row r="24">
          <cell r="D24" t="str">
            <v>2005marçoUnidade Oeste</v>
          </cell>
          <cell r="E24">
            <v>733652</v>
          </cell>
          <cell r="F24">
            <v>714</v>
          </cell>
          <cell r="G24">
            <v>131</v>
          </cell>
          <cell r="H24">
            <v>583</v>
          </cell>
          <cell r="I24">
            <v>513.87116415002436</v>
          </cell>
          <cell r="J24">
            <v>871</v>
          </cell>
          <cell r="K24">
            <v>1259</v>
          </cell>
        </row>
        <row r="25">
          <cell r="D25" t="str">
            <v>2005marçoUnidade São Paulo Sul</v>
          </cell>
          <cell r="E25">
            <v>930590</v>
          </cell>
          <cell r="F25">
            <v>1509</v>
          </cell>
          <cell r="G25">
            <v>381</v>
          </cell>
          <cell r="H25">
            <v>1128</v>
          </cell>
          <cell r="I25">
            <v>515.47458595088517</v>
          </cell>
          <cell r="J25">
            <v>1628</v>
          </cell>
          <cell r="K25">
            <v>909</v>
          </cell>
        </row>
        <row r="26">
          <cell r="D26" t="str">
            <v>2005marçoUnidade Anhembi</v>
          </cell>
          <cell r="E26">
            <v>705573</v>
          </cell>
          <cell r="F26">
            <v>1146</v>
          </cell>
          <cell r="G26">
            <v>626</v>
          </cell>
          <cell r="H26">
            <v>520</v>
          </cell>
          <cell r="I26">
            <v>351.65225694444445</v>
          </cell>
          <cell r="J26">
            <v>1400</v>
          </cell>
          <cell r="K26">
            <v>1176</v>
          </cell>
        </row>
        <row r="27">
          <cell r="D27" t="str">
            <v>2005marçoUnidade Centro</v>
          </cell>
          <cell r="E27">
            <v>828534</v>
          </cell>
          <cell r="F27">
            <v>888</v>
          </cell>
          <cell r="G27">
            <v>424</v>
          </cell>
          <cell r="H27">
            <v>464</v>
          </cell>
          <cell r="I27">
            <v>850</v>
          </cell>
          <cell r="J27">
            <v>844</v>
          </cell>
          <cell r="K27">
            <v>1649</v>
          </cell>
        </row>
        <row r="28">
          <cell r="D28" t="str">
            <v>2005marçoUnidade Leste</v>
          </cell>
          <cell r="E28">
            <v>1208019</v>
          </cell>
          <cell r="F28">
            <v>2645</v>
          </cell>
          <cell r="G28">
            <v>1347</v>
          </cell>
          <cell r="H28">
            <v>1298</v>
          </cell>
          <cell r="I28">
            <v>416.10531914893619</v>
          </cell>
          <cell r="J28">
            <v>2602</v>
          </cell>
          <cell r="K28">
            <v>1013</v>
          </cell>
        </row>
        <row r="29">
          <cell r="D29" t="str">
            <v>2005marçoUnidade Grande ABC</v>
          </cell>
          <cell r="E29">
            <v>766256</v>
          </cell>
          <cell r="F29">
            <v>1183</v>
          </cell>
          <cell r="G29">
            <v>354</v>
          </cell>
          <cell r="H29">
            <v>829</v>
          </cell>
          <cell r="I29">
            <v>535.19054475641951</v>
          </cell>
          <cell r="J29">
            <v>1411</v>
          </cell>
          <cell r="K29">
            <v>896</v>
          </cell>
        </row>
        <row r="30">
          <cell r="D30" t="str">
            <v>2005marçoCAPITAL</v>
          </cell>
          <cell r="E30">
            <v>6073</v>
          </cell>
          <cell r="F30">
            <v>532</v>
          </cell>
          <cell r="G30" t="str">
            <v/>
          </cell>
          <cell r="H30" t="str">
            <v/>
          </cell>
        </row>
        <row r="31">
          <cell r="D31" t="str">
            <v>2005marçoOESTE</v>
          </cell>
          <cell r="E31">
            <v>3130</v>
          </cell>
          <cell r="F31">
            <v>43</v>
          </cell>
          <cell r="G31" t="str">
            <v/>
          </cell>
          <cell r="H31" t="str">
            <v/>
          </cell>
        </row>
        <row r="32">
          <cell r="D32" t="str">
            <v>2005marçoABC</v>
          </cell>
          <cell r="E32">
            <v>2319</v>
          </cell>
          <cell r="F32">
            <v>943</v>
          </cell>
          <cell r="G32" t="str">
            <v/>
          </cell>
          <cell r="H32" t="str">
            <v/>
          </cell>
        </row>
        <row r="33">
          <cell r="D33" t="str">
            <v>2005marçoUnidade Poder Publico</v>
          </cell>
          <cell r="E33">
            <v>11522</v>
          </cell>
          <cell r="F33">
            <v>1518</v>
          </cell>
          <cell r="G33">
            <v>1518</v>
          </cell>
          <cell r="H33" t="str">
            <v xml:space="preserve"> </v>
          </cell>
          <cell r="J33">
            <v>794</v>
          </cell>
        </row>
        <row r="34">
          <cell r="D34" t="str">
            <v>2005marçoAES Eletropaulo</v>
          </cell>
          <cell r="E34">
            <v>5184146</v>
          </cell>
          <cell r="F34">
            <v>9603</v>
          </cell>
          <cell r="G34">
            <v>3263</v>
          </cell>
          <cell r="H34">
            <v>4822</v>
          </cell>
          <cell r="I34">
            <v>488</v>
          </cell>
          <cell r="J34">
            <v>9267</v>
          </cell>
          <cell r="K34">
            <v>1080</v>
          </cell>
        </row>
        <row r="35">
          <cell r="D35" t="str">
            <v>2005abrilUnidade Oeste</v>
          </cell>
          <cell r="E35" t="str">
            <v/>
          </cell>
          <cell r="F35" t="str">
            <v/>
          </cell>
          <cell r="G35" t="str">
            <v/>
          </cell>
          <cell r="H35" t="str">
            <v/>
          </cell>
          <cell r="I35">
            <v>557.09806247528672</v>
          </cell>
          <cell r="J35">
            <v>869</v>
          </cell>
          <cell r="K35">
            <v>1264</v>
          </cell>
        </row>
        <row r="36">
          <cell r="D36" t="str">
            <v>2005abrilUnidade São Paulo Sul</v>
          </cell>
          <cell r="E36" t="str">
            <v/>
          </cell>
          <cell r="F36" t="str">
            <v/>
          </cell>
          <cell r="G36" t="str">
            <v/>
          </cell>
          <cell r="H36" t="str">
            <v/>
          </cell>
          <cell r="I36">
            <v>553.14609147927183</v>
          </cell>
          <cell r="J36">
            <v>1588</v>
          </cell>
          <cell r="K36">
            <v>934</v>
          </cell>
        </row>
        <row r="37">
          <cell r="D37" t="str">
            <v>2005abrilUnidade Anhembi</v>
          </cell>
          <cell r="E37" t="str">
            <v/>
          </cell>
          <cell r="F37" t="str">
            <v/>
          </cell>
          <cell r="G37" t="str">
            <v/>
          </cell>
          <cell r="H37" t="str">
            <v/>
          </cell>
          <cell r="I37">
            <v>369.61863133451715</v>
          </cell>
          <cell r="J37">
            <v>1324</v>
          </cell>
          <cell r="K37">
            <v>1194</v>
          </cell>
        </row>
        <row r="38">
          <cell r="D38" t="str">
            <v>2005abrilUnidade Centro</v>
          </cell>
          <cell r="E38" t="str">
            <v/>
          </cell>
          <cell r="F38" t="str">
            <v/>
          </cell>
          <cell r="G38" t="str">
            <v/>
          </cell>
          <cell r="H38" t="str">
            <v/>
          </cell>
          <cell r="I38">
            <v>891</v>
          </cell>
          <cell r="J38">
            <v>845</v>
          </cell>
          <cell r="K38">
            <v>1645</v>
          </cell>
        </row>
        <row r="39">
          <cell r="D39" t="str">
            <v>2005abrilUnidade Leste</v>
          </cell>
          <cell r="E39" t="str">
            <v/>
          </cell>
          <cell r="F39" t="str">
            <v/>
          </cell>
          <cell r="G39" t="str">
            <v/>
          </cell>
          <cell r="H39" t="str">
            <v/>
          </cell>
          <cell r="I39">
            <v>432.65428913664425</v>
          </cell>
          <cell r="J39">
            <v>2513</v>
          </cell>
          <cell r="K39">
            <v>1038</v>
          </cell>
        </row>
        <row r="40">
          <cell r="D40" t="str">
            <v>2005abrilUnidade Grande ABC</v>
          </cell>
          <cell r="E40" t="str">
            <v/>
          </cell>
          <cell r="F40" t="str">
            <v/>
          </cell>
          <cell r="G40" t="str">
            <v/>
          </cell>
          <cell r="H40" t="str">
            <v/>
          </cell>
          <cell r="I40">
            <v>565.65615501519756</v>
          </cell>
          <cell r="J40">
            <v>1356</v>
          </cell>
          <cell r="K40">
            <v>940</v>
          </cell>
        </row>
        <row r="41">
          <cell r="D41" t="str">
            <v>2005abrilCAPITAL</v>
          </cell>
          <cell r="E41" t="str">
            <v/>
          </cell>
          <cell r="F41" t="str">
            <v/>
          </cell>
          <cell r="G41" t="str">
            <v/>
          </cell>
          <cell r="H41" t="str">
            <v/>
          </cell>
        </row>
        <row r="42">
          <cell r="D42" t="str">
            <v>2005abrilOESTE</v>
          </cell>
          <cell r="E42" t="str">
            <v/>
          </cell>
          <cell r="F42" t="str">
            <v/>
          </cell>
          <cell r="G42" t="str">
            <v/>
          </cell>
          <cell r="H42" t="str">
            <v/>
          </cell>
        </row>
        <row r="43">
          <cell r="D43" t="str">
            <v>2005abrilABC</v>
          </cell>
          <cell r="E43" t="str">
            <v/>
          </cell>
          <cell r="F43" t="str">
            <v/>
          </cell>
          <cell r="G43" t="str">
            <v/>
          </cell>
          <cell r="H43" t="str">
            <v/>
          </cell>
        </row>
        <row r="44">
          <cell r="D44" t="str">
            <v>2005abrilUnidade Poder Publico</v>
          </cell>
          <cell r="E44" t="str">
            <v xml:space="preserve"> </v>
          </cell>
          <cell r="F44" t="str">
            <v xml:space="preserve"> </v>
          </cell>
          <cell r="H44" t="str">
            <v xml:space="preserve"> </v>
          </cell>
          <cell r="J44">
            <v>791</v>
          </cell>
        </row>
        <row r="45">
          <cell r="D45" t="str">
            <v>2005abrilAES Eletropaulo</v>
          </cell>
          <cell r="E45" t="str">
            <v/>
          </cell>
          <cell r="F45" t="str">
            <v/>
          </cell>
          <cell r="G45" t="str">
            <v/>
          </cell>
          <cell r="H45" t="str">
            <v/>
          </cell>
          <cell r="I45">
            <v>518</v>
          </cell>
          <cell r="J45">
            <v>8944</v>
          </cell>
          <cell r="K45">
            <v>1098</v>
          </cell>
        </row>
        <row r="46">
          <cell r="D46" t="str">
            <v>2005maioUnidade Oeste</v>
          </cell>
          <cell r="E46" t="str">
            <v/>
          </cell>
          <cell r="F46" t="str">
            <v/>
          </cell>
          <cell r="G46" t="str">
            <v/>
          </cell>
          <cell r="H46" t="str">
            <v/>
          </cell>
          <cell r="I46">
            <v>586</v>
          </cell>
          <cell r="J46">
            <v>867</v>
          </cell>
          <cell r="K46">
            <v>1268</v>
          </cell>
        </row>
        <row r="47">
          <cell r="D47" t="str">
            <v>2005maioUnidade São Paulo Sul</v>
          </cell>
          <cell r="E47" t="str">
            <v/>
          </cell>
          <cell r="F47" t="str">
            <v/>
          </cell>
          <cell r="G47" t="str">
            <v/>
          </cell>
          <cell r="H47" t="str">
            <v/>
          </cell>
          <cell r="I47">
            <v>545</v>
          </cell>
          <cell r="J47">
            <v>1548</v>
          </cell>
          <cell r="K47">
            <v>960</v>
          </cell>
        </row>
        <row r="48">
          <cell r="D48" t="str">
            <v>2005maioUnidade Anhembi</v>
          </cell>
          <cell r="E48" t="str">
            <v/>
          </cell>
          <cell r="F48" t="str">
            <v/>
          </cell>
          <cell r="G48" t="str">
            <v/>
          </cell>
          <cell r="H48" t="str">
            <v/>
          </cell>
          <cell r="I48">
            <v>382</v>
          </cell>
          <cell r="J48">
            <v>1253</v>
          </cell>
          <cell r="K48">
            <v>1213</v>
          </cell>
        </row>
        <row r="49">
          <cell r="D49" t="str">
            <v>2005maioUnidade Centro</v>
          </cell>
          <cell r="E49" t="str">
            <v/>
          </cell>
          <cell r="F49" t="str">
            <v/>
          </cell>
          <cell r="G49" t="str">
            <v/>
          </cell>
          <cell r="H49" t="str">
            <v/>
          </cell>
          <cell r="I49">
            <v>941</v>
          </cell>
          <cell r="J49">
            <v>846</v>
          </cell>
          <cell r="K49">
            <v>1642</v>
          </cell>
        </row>
        <row r="50">
          <cell r="D50" t="str">
            <v>2005maioUnidade Leste</v>
          </cell>
          <cell r="E50" t="str">
            <v/>
          </cell>
          <cell r="F50" t="str">
            <v/>
          </cell>
          <cell r="G50" t="str">
            <v/>
          </cell>
          <cell r="H50" t="str">
            <v/>
          </cell>
          <cell r="I50">
            <v>448</v>
          </cell>
          <cell r="J50">
            <v>2426</v>
          </cell>
          <cell r="K50">
            <v>1063</v>
          </cell>
        </row>
        <row r="51">
          <cell r="D51" t="str">
            <v>2005maioUnidade Grande ABC</v>
          </cell>
          <cell r="E51" t="str">
            <v/>
          </cell>
          <cell r="F51" t="str">
            <v/>
          </cell>
          <cell r="G51" t="str">
            <v/>
          </cell>
          <cell r="H51" t="str">
            <v/>
          </cell>
          <cell r="I51">
            <v>591</v>
          </cell>
          <cell r="J51">
            <v>1303</v>
          </cell>
          <cell r="K51">
            <v>987</v>
          </cell>
        </row>
        <row r="52">
          <cell r="D52" t="str">
            <v>2005maioCAPITAL</v>
          </cell>
          <cell r="E52" t="str">
            <v/>
          </cell>
          <cell r="F52" t="str">
            <v/>
          </cell>
          <cell r="G52" t="str">
            <v/>
          </cell>
          <cell r="H52" t="str">
            <v/>
          </cell>
        </row>
        <row r="53">
          <cell r="D53" t="str">
            <v>2005maioOESTE</v>
          </cell>
          <cell r="E53" t="str">
            <v/>
          </cell>
          <cell r="F53" t="str">
            <v/>
          </cell>
          <cell r="G53" t="str">
            <v/>
          </cell>
          <cell r="H53" t="str">
            <v/>
          </cell>
        </row>
        <row r="54">
          <cell r="D54" t="str">
            <v>2005maioABC</v>
          </cell>
          <cell r="E54" t="str">
            <v/>
          </cell>
          <cell r="F54" t="str">
            <v/>
          </cell>
          <cell r="G54" t="str">
            <v/>
          </cell>
          <cell r="H54" t="str">
            <v/>
          </cell>
        </row>
        <row r="55">
          <cell r="D55" t="str">
            <v>2005maioUnidade Poder Publico</v>
          </cell>
          <cell r="E55" t="str">
            <v xml:space="preserve"> </v>
          </cell>
          <cell r="F55" t="str">
            <v xml:space="preserve"> </v>
          </cell>
          <cell r="H55" t="str">
            <v xml:space="preserve"> </v>
          </cell>
          <cell r="J55">
            <v>789</v>
          </cell>
        </row>
        <row r="56">
          <cell r="D56" t="str">
            <v>2005maioAES Eletropaulo</v>
          </cell>
          <cell r="E56" t="str">
            <v/>
          </cell>
          <cell r="F56" t="str">
            <v/>
          </cell>
          <cell r="G56" t="str">
            <v/>
          </cell>
          <cell r="H56" t="str">
            <v/>
          </cell>
          <cell r="I56">
            <v>533</v>
          </cell>
          <cell r="J56">
            <v>8633</v>
          </cell>
          <cell r="K56">
            <v>1117</v>
          </cell>
        </row>
        <row r="57">
          <cell r="D57" t="str">
            <v>2005junhoUnidade Oeste</v>
          </cell>
          <cell r="E57" t="str">
            <v/>
          </cell>
          <cell r="F57" t="str">
            <v/>
          </cell>
          <cell r="G57" t="str">
            <v/>
          </cell>
          <cell r="H57" t="str">
            <v/>
          </cell>
          <cell r="I57">
            <v>623.4454759799587</v>
          </cell>
          <cell r="J57">
            <v>864</v>
          </cell>
          <cell r="K57">
            <v>1273</v>
          </cell>
        </row>
        <row r="58">
          <cell r="D58" t="str">
            <v>2005junhoUnidade São Paulo Sul</v>
          </cell>
          <cell r="E58" t="str">
            <v/>
          </cell>
          <cell r="F58" t="str">
            <v/>
          </cell>
          <cell r="G58" t="str">
            <v/>
          </cell>
          <cell r="H58" t="str">
            <v/>
          </cell>
          <cell r="I58">
            <v>546.96609657947681</v>
          </cell>
          <cell r="J58">
            <v>1510</v>
          </cell>
          <cell r="K58">
            <v>987</v>
          </cell>
        </row>
        <row r="59">
          <cell r="D59" t="str">
            <v>2005junhoUnidade Anhembi</v>
          </cell>
          <cell r="E59" t="str">
            <v/>
          </cell>
          <cell r="F59" t="str">
            <v/>
          </cell>
          <cell r="G59" t="str">
            <v/>
          </cell>
          <cell r="H59" t="str">
            <v/>
          </cell>
          <cell r="I59">
            <v>409.84953703703701</v>
          </cell>
          <cell r="J59">
            <v>1185</v>
          </cell>
          <cell r="K59">
            <v>1233</v>
          </cell>
        </row>
        <row r="60">
          <cell r="D60" t="str">
            <v>2005junhoUnidade Centro</v>
          </cell>
          <cell r="E60" t="str">
            <v/>
          </cell>
          <cell r="F60" t="str">
            <v/>
          </cell>
          <cell r="G60" t="str">
            <v/>
          </cell>
          <cell r="H60" t="str">
            <v/>
          </cell>
          <cell r="I60">
            <v>975</v>
          </cell>
          <cell r="J60">
            <v>846</v>
          </cell>
          <cell r="K60">
            <v>1639</v>
          </cell>
        </row>
        <row r="61">
          <cell r="D61" t="str">
            <v>2005junhoUnidade Leste</v>
          </cell>
          <cell r="E61" t="str">
            <v/>
          </cell>
          <cell r="F61" t="str">
            <v/>
          </cell>
          <cell r="G61" t="str">
            <v/>
          </cell>
          <cell r="H61" t="str">
            <v/>
          </cell>
          <cell r="I61">
            <v>467.77883850437547</v>
          </cell>
          <cell r="J61">
            <v>2343</v>
          </cell>
          <cell r="K61">
            <v>1090</v>
          </cell>
        </row>
        <row r="62">
          <cell r="D62" t="str">
            <v>2005junhoUnidade Grande ABC</v>
          </cell>
          <cell r="E62" t="str">
            <v/>
          </cell>
          <cell r="F62" t="str">
            <v/>
          </cell>
          <cell r="G62" t="str">
            <v/>
          </cell>
          <cell r="H62" t="str">
            <v/>
          </cell>
          <cell r="I62">
            <v>611.07614628820966</v>
          </cell>
          <cell r="J62">
            <v>1252</v>
          </cell>
          <cell r="K62">
            <v>1037</v>
          </cell>
        </row>
        <row r="63">
          <cell r="D63" t="str">
            <v>2005junhoCAPITAL</v>
          </cell>
          <cell r="E63" t="str">
            <v/>
          </cell>
          <cell r="F63" t="str">
            <v/>
          </cell>
          <cell r="G63" t="str">
            <v/>
          </cell>
          <cell r="H63" t="str">
            <v/>
          </cell>
        </row>
        <row r="64">
          <cell r="D64" t="str">
            <v>2005junhoOESTE</v>
          </cell>
          <cell r="E64" t="str">
            <v/>
          </cell>
          <cell r="F64" t="str">
            <v/>
          </cell>
          <cell r="G64" t="str">
            <v/>
          </cell>
          <cell r="H64" t="str">
            <v/>
          </cell>
        </row>
        <row r="65">
          <cell r="D65" t="str">
            <v>2005junhoABC</v>
          </cell>
          <cell r="E65" t="str">
            <v/>
          </cell>
          <cell r="F65" t="str">
            <v/>
          </cell>
          <cell r="G65" t="str">
            <v/>
          </cell>
          <cell r="H65" t="str">
            <v/>
          </cell>
        </row>
        <row r="66">
          <cell r="D66" t="str">
            <v>2005junhoUnidade Poder Publico</v>
          </cell>
          <cell r="E66" t="str">
            <v xml:space="preserve"> </v>
          </cell>
          <cell r="F66" t="str">
            <v xml:space="preserve"> </v>
          </cell>
          <cell r="H66" t="str">
            <v xml:space="preserve"> </v>
          </cell>
          <cell r="J66">
            <v>786</v>
          </cell>
        </row>
        <row r="67">
          <cell r="D67" t="str">
            <v>2005junhoAES Eletropaulo</v>
          </cell>
          <cell r="E67" t="str">
            <v/>
          </cell>
          <cell r="F67" t="str">
            <v/>
          </cell>
          <cell r="G67" t="str">
            <v/>
          </cell>
          <cell r="H67" t="str">
            <v/>
          </cell>
          <cell r="I67">
            <v>557</v>
          </cell>
          <cell r="J67">
            <v>8332</v>
          </cell>
          <cell r="K67">
            <v>1136</v>
          </cell>
        </row>
        <row r="68">
          <cell r="D68" t="str">
            <v>2005julhoUnidade Oeste</v>
          </cell>
          <cell r="E68" t="str">
            <v/>
          </cell>
          <cell r="F68" t="str">
            <v/>
          </cell>
          <cell r="G68" t="str">
            <v/>
          </cell>
          <cell r="H68" t="str">
            <v/>
          </cell>
          <cell r="I68">
            <v>647.30774269618757</v>
          </cell>
          <cell r="J68">
            <v>862</v>
          </cell>
          <cell r="K68">
            <v>1277</v>
          </cell>
        </row>
        <row r="69">
          <cell r="D69" t="str">
            <v>2005julhoUnidade São Paulo Sul</v>
          </cell>
          <cell r="E69" t="str">
            <v/>
          </cell>
          <cell r="F69" t="str">
            <v/>
          </cell>
          <cell r="G69" t="str">
            <v/>
          </cell>
          <cell r="H69" t="str">
            <v/>
          </cell>
          <cell r="I69">
            <v>547.53747951349953</v>
          </cell>
          <cell r="J69">
            <v>1473</v>
          </cell>
          <cell r="K69">
            <v>1015</v>
          </cell>
        </row>
        <row r="70">
          <cell r="D70" t="str">
            <v>2005julhoUnidade Anhembi</v>
          </cell>
          <cell r="E70" t="str">
            <v/>
          </cell>
          <cell r="F70" t="str">
            <v/>
          </cell>
          <cell r="G70" t="str">
            <v/>
          </cell>
          <cell r="H70" t="str">
            <v/>
          </cell>
          <cell r="I70">
            <v>429.62757313109427</v>
          </cell>
          <cell r="J70">
            <v>1121</v>
          </cell>
          <cell r="K70">
            <v>1253</v>
          </cell>
        </row>
        <row r="71">
          <cell r="D71" t="str">
            <v>2005julhoUnidade Centro</v>
          </cell>
          <cell r="E71" t="str">
            <v/>
          </cell>
          <cell r="F71" t="str">
            <v/>
          </cell>
          <cell r="G71" t="str">
            <v/>
          </cell>
          <cell r="H71" t="str">
            <v/>
          </cell>
          <cell r="I71">
            <v>1012</v>
          </cell>
          <cell r="J71">
            <v>847</v>
          </cell>
          <cell r="K71">
            <v>1636</v>
          </cell>
        </row>
        <row r="72">
          <cell r="D72" t="str">
            <v>2005julhoUnidade Leste</v>
          </cell>
          <cell r="E72" t="str">
            <v/>
          </cell>
          <cell r="F72" t="str">
            <v/>
          </cell>
          <cell r="G72" t="str">
            <v/>
          </cell>
          <cell r="H72" t="str">
            <v/>
          </cell>
          <cell r="I72">
            <v>484.29740366541353</v>
          </cell>
          <cell r="J72">
            <v>2263</v>
          </cell>
          <cell r="K72">
            <v>1116</v>
          </cell>
        </row>
        <row r="73">
          <cell r="D73" t="str">
            <v>2005julhoUnidade Grande ABC</v>
          </cell>
          <cell r="E73" t="str">
            <v/>
          </cell>
          <cell r="F73" t="str">
            <v/>
          </cell>
          <cell r="G73" t="str">
            <v/>
          </cell>
          <cell r="H73" t="str">
            <v/>
          </cell>
          <cell r="I73">
            <v>625.8533141899976</v>
          </cell>
          <cell r="J73">
            <v>1203</v>
          </cell>
          <cell r="K73">
            <v>1089</v>
          </cell>
        </row>
        <row r="74">
          <cell r="D74" t="str">
            <v>2005julhoCAPITAL</v>
          </cell>
          <cell r="E74" t="str">
            <v/>
          </cell>
          <cell r="F74" t="str">
            <v/>
          </cell>
          <cell r="G74" t="str">
            <v/>
          </cell>
          <cell r="H74" t="str">
            <v/>
          </cell>
        </row>
        <row r="75">
          <cell r="D75" t="str">
            <v>2005julhoOESTE</v>
          </cell>
          <cell r="E75" t="str">
            <v/>
          </cell>
          <cell r="F75" t="str">
            <v/>
          </cell>
          <cell r="G75" t="str">
            <v/>
          </cell>
          <cell r="H75" t="str">
            <v/>
          </cell>
        </row>
        <row r="76">
          <cell r="D76" t="str">
            <v>2005julhoABC</v>
          </cell>
          <cell r="E76" t="str">
            <v/>
          </cell>
          <cell r="F76" t="str">
            <v/>
          </cell>
          <cell r="G76" t="str">
            <v/>
          </cell>
          <cell r="H76" t="str">
            <v/>
          </cell>
        </row>
        <row r="77">
          <cell r="D77" t="str">
            <v>2005julhoUnidade Poder Publico</v>
          </cell>
          <cell r="E77" t="str">
            <v xml:space="preserve"> </v>
          </cell>
          <cell r="F77" t="str">
            <v xml:space="preserve"> </v>
          </cell>
          <cell r="H77" t="str">
            <v xml:space="preserve"> </v>
          </cell>
          <cell r="J77">
            <v>784</v>
          </cell>
        </row>
        <row r="78">
          <cell r="D78" t="str">
            <v>2005julhoAES Eletropaulo</v>
          </cell>
          <cell r="E78" t="str">
            <v/>
          </cell>
          <cell r="F78" t="str">
            <v/>
          </cell>
          <cell r="G78" t="str">
            <v/>
          </cell>
          <cell r="H78" t="str">
            <v/>
          </cell>
          <cell r="I78">
            <v>574</v>
          </cell>
          <cell r="J78">
            <v>8042</v>
          </cell>
          <cell r="K78">
            <v>1155</v>
          </cell>
        </row>
        <row r="79">
          <cell r="D79" t="str">
            <v>2005agostoUnidade Oeste</v>
          </cell>
          <cell r="E79" t="str">
            <v/>
          </cell>
          <cell r="F79" t="str">
            <v/>
          </cell>
          <cell r="G79" t="str">
            <v/>
          </cell>
          <cell r="H79" t="str">
            <v/>
          </cell>
          <cell r="I79">
            <v>668.86050917702778</v>
          </cell>
          <cell r="J79">
            <v>860</v>
          </cell>
          <cell r="K79">
            <v>1282</v>
          </cell>
        </row>
        <row r="80">
          <cell r="D80" t="str">
            <v>2005agostoUnidade São Paulo Sul</v>
          </cell>
          <cell r="E80" t="str">
            <v/>
          </cell>
          <cell r="F80" t="str">
            <v/>
          </cell>
          <cell r="G80" t="str">
            <v/>
          </cell>
          <cell r="H80" t="str">
            <v/>
          </cell>
          <cell r="I80">
            <v>546.85010545344983</v>
          </cell>
          <cell r="J80">
            <v>1436</v>
          </cell>
          <cell r="K80">
            <v>1043</v>
          </cell>
        </row>
        <row r="81">
          <cell r="D81" t="str">
            <v>2005agostoUnidade Anhembi</v>
          </cell>
          <cell r="E81" t="str">
            <v/>
          </cell>
          <cell r="F81" t="str">
            <v/>
          </cell>
          <cell r="G81" t="str">
            <v/>
          </cell>
          <cell r="H81" t="str">
            <v/>
          </cell>
          <cell r="I81">
            <v>447.72423993426457</v>
          </cell>
          <cell r="J81">
            <v>1061</v>
          </cell>
          <cell r="K81">
            <v>1273</v>
          </cell>
        </row>
        <row r="82">
          <cell r="D82" t="str">
            <v>2005agostoUnidade Centro</v>
          </cell>
          <cell r="E82" t="str">
            <v/>
          </cell>
          <cell r="F82" t="str">
            <v/>
          </cell>
          <cell r="G82" t="str">
            <v/>
          </cell>
          <cell r="H82" t="str">
            <v/>
          </cell>
          <cell r="I82">
            <v>1049</v>
          </cell>
          <cell r="J82">
            <v>848</v>
          </cell>
          <cell r="K82">
            <v>1632</v>
          </cell>
        </row>
        <row r="83">
          <cell r="D83" t="str">
            <v>2005agostoUnidade Leste</v>
          </cell>
          <cell r="E83" t="str">
            <v/>
          </cell>
          <cell r="F83" t="str">
            <v/>
          </cell>
          <cell r="G83" t="str">
            <v/>
          </cell>
          <cell r="H83" t="str">
            <v/>
          </cell>
          <cell r="I83">
            <v>492.82316404822797</v>
          </cell>
          <cell r="J83">
            <v>2185</v>
          </cell>
          <cell r="K83">
            <v>1144</v>
          </cell>
        </row>
        <row r="84">
          <cell r="D84" t="str">
            <v>2005agostoUnidade Grande ABC</v>
          </cell>
          <cell r="E84" t="str">
            <v/>
          </cell>
          <cell r="F84" t="str">
            <v/>
          </cell>
          <cell r="G84" t="str">
            <v/>
          </cell>
          <cell r="H84" t="str">
            <v/>
          </cell>
          <cell r="I84">
            <v>626.20473100272136</v>
          </cell>
          <cell r="J84">
            <v>1157</v>
          </cell>
          <cell r="K84">
            <v>1143</v>
          </cell>
        </row>
        <row r="85">
          <cell r="D85" t="str">
            <v>2005agostoCAPITAL</v>
          </cell>
          <cell r="E85" t="str">
            <v/>
          </cell>
          <cell r="F85" t="str">
            <v/>
          </cell>
          <cell r="G85" t="str">
            <v/>
          </cell>
          <cell r="H85" t="str">
            <v/>
          </cell>
        </row>
        <row r="86">
          <cell r="D86" t="str">
            <v>2005agostoOESTE</v>
          </cell>
          <cell r="E86" t="str">
            <v/>
          </cell>
          <cell r="F86" t="str">
            <v/>
          </cell>
          <cell r="G86" t="str">
            <v/>
          </cell>
          <cell r="H86" t="str">
            <v/>
          </cell>
        </row>
        <row r="87">
          <cell r="D87" t="str">
            <v>2005agostoABC</v>
          </cell>
          <cell r="E87" t="str">
            <v/>
          </cell>
          <cell r="F87" t="str">
            <v/>
          </cell>
          <cell r="G87" t="str">
            <v/>
          </cell>
          <cell r="H87" t="str">
            <v/>
          </cell>
        </row>
        <row r="88">
          <cell r="D88" t="str">
            <v>2005agostoUnidade Poder Publico</v>
          </cell>
          <cell r="E88" t="str">
            <v xml:space="preserve"> </v>
          </cell>
          <cell r="F88" t="str">
            <v xml:space="preserve"> </v>
          </cell>
          <cell r="H88" t="str">
            <v xml:space="preserve"> </v>
          </cell>
          <cell r="J88">
            <v>781</v>
          </cell>
        </row>
        <row r="89">
          <cell r="D89" t="str">
            <v>2005agostoAES Eletropaulo</v>
          </cell>
          <cell r="E89" t="str">
            <v/>
          </cell>
          <cell r="F89" t="str">
            <v/>
          </cell>
          <cell r="G89" t="str">
            <v/>
          </cell>
          <cell r="H89" t="str">
            <v/>
          </cell>
          <cell r="I89">
            <v>585</v>
          </cell>
          <cell r="J89">
            <v>7762</v>
          </cell>
          <cell r="K89">
            <v>1175</v>
          </cell>
        </row>
        <row r="90">
          <cell r="D90" t="str">
            <v>2005setembroUnidade Oeste</v>
          </cell>
          <cell r="E90" t="str">
            <v/>
          </cell>
          <cell r="F90" t="str">
            <v/>
          </cell>
          <cell r="G90" t="str">
            <v/>
          </cell>
          <cell r="H90" t="str">
            <v/>
          </cell>
          <cell r="I90">
            <v>695.33227744401961</v>
          </cell>
          <cell r="J90">
            <v>857</v>
          </cell>
          <cell r="K90">
            <v>1286</v>
          </cell>
        </row>
        <row r="91">
          <cell r="D91" t="str">
            <v>2005setembroUnidade São Paulo Sul</v>
          </cell>
          <cell r="E91" t="str">
            <v/>
          </cell>
          <cell r="F91" t="str">
            <v/>
          </cell>
          <cell r="G91" t="str">
            <v/>
          </cell>
          <cell r="H91" t="str">
            <v/>
          </cell>
          <cell r="I91">
            <v>563.28971125353178</v>
          </cell>
          <cell r="J91">
            <v>1401</v>
          </cell>
          <cell r="K91">
            <v>1073</v>
          </cell>
        </row>
        <row r="92">
          <cell r="D92" t="str">
            <v>2005setembroUnidade Anhembi</v>
          </cell>
          <cell r="E92" t="str">
            <v/>
          </cell>
          <cell r="F92" t="str">
            <v/>
          </cell>
          <cell r="G92" t="str">
            <v/>
          </cell>
          <cell r="H92" t="str">
            <v/>
          </cell>
          <cell r="I92">
            <v>486.81643813901877</v>
          </cell>
          <cell r="J92">
            <v>1004</v>
          </cell>
          <cell r="K92">
            <v>1293</v>
          </cell>
        </row>
        <row r="93">
          <cell r="D93" t="str">
            <v>2005setembroUnidade Centro</v>
          </cell>
          <cell r="E93" t="str">
            <v/>
          </cell>
          <cell r="F93" t="str">
            <v/>
          </cell>
          <cell r="G93" t="str">
            <v/>
          </cell>
          <cell r="H93" t="str">
            <v/>
          </cell>
          <cell r="I93">
            <v>1049</v>
          </cell>
          <cell r="J93">
            <v>848</v>
          </cell>
          <cell r="K93">
            <v>1629</v>
          </cell>
        </row>
        <row r="94">
          <cell r="D94" t="str">
            <v>2005setembroUnidade Leste</v>
          </cell>
          <cell r="E94" t="str">
            <v/>
          </cell>
          <cell r="F94" t="str">
            <v/>
          </cell>
          <cell r="G94" t="str">
            <v/>
          </cell>
          <cell r="H94" t="str">
            <v/>
          </cell>
          <cell r="I94">
            <v>514.88249806501551</v>
          </cell>
          <cell r="J94">
            <v>2110</v>
          </cell>
          <cell r="K94">
            <v>1172</v>
          </cell>
        </row>
        <row r="95">
          <cell r="D95" t="str">
            <v>2005setembroUnidade Grande ABC</v>
          </cell>
          <cell r="E95" t="str">
            <v/>
          </cell>
          <cell r="F95" t="str">
            <v/>
          </cell>
          <cell r="G95" t="str">
            <v/>
          </cell>
          <cell r="H95" t="str">
            <v/>
          </cell>
          <cell r="I95">
            <v>618.54271817931544</v>
          </cell>
          <cell r="J95">
            <v>1111</v>
          </cell>
          <cell r="K95">
            <v>1200</v>
          </cell>
        </row>
        <row r="96">
          <cell r="D96" t="str">
            <v>2005setembroCAPITAL</v>
          </cell>
          <cell r="E96" t="str">
            <v/>
          </cell>
          <cell r="F96" t="str">
            <v/>
          </cell>
          <cell r="G96" t="str">
            <v/>
          </cell>
          <cell r="H96" t="str">
            <v/>
          </cell>
        </row>
        <row r="97">
          <cell r="D97" t="str">
            <v>2005setembroOESTE</v>
          </cell>
          <cell r="E97" t="str">
            <v/>
          </cell>
          <cell r="F97" t="str">
            <v/>
          </cell>
          <cell r="G97" t="str">
            <v/>
          </cell>
          <cell r="H97" t="str">
            <v/>
          </cell>
        </row>
        <row r="98">
          <cell r="D98" t="str">
            <v>2005setembroABC</v>
          </cell>
          <cell r="E98" t="str">
            <v/>
          </cell>
          <cell r="F98" t="str">
            <v/>
          </cell>
          <cell r="G98" t="str">
            <v/>
          </cell>
          <cell r="H98" t="str">
            <v/>
          </cell>
        </row>
        <row r="99">
          <cell r="D99" t="str">
            <v>2005setembroUnidade Poder Publico</v>
          </cell>
          <cell r="E99" t="str">
            <v xml:space="preserve"> </v>
          </cell>
          <cell r="F99" t="str">
            <v xml:space="preserve"> </v>
          </cell>
          <cell r="H99" t="str">
            <v xml:space="preserve"> </v>
          </cell>
          <cell r="J99">
            <v>779</v>
          </cell>
        </row>
        <row r="100">
          <cell r="D100" t="str">
            <v>2005setembroAES Eletropaulo</v>
          </cell>
          <cell r="E100" t="str">
            <v/>
          </cell>
          <cell r="F100" t="str">
            <v/>
          </cell>
          <cell r="G100" t="str">
            <v/>
          </cell>
          <cell r="H100" t="str">
            <v/>
          </cell>
          <cell r="I100">
            <v>608</v>
          </cell>
          <cell r="J100">
            <v>7492</v>
          </cell>
          <cell r="K100">
            <v>1195</v>
          </cell>
        </row>
        <row r="101">
          <cell r="D101" t="str">
            <v>2005outubroUnidade Oeste</v>
          </cell>
          <cell r="E101" t="str">
            <v/>
          </cell>
          <cell r="F101" t="str">
            <v/>
          </cell>
          <cell r="G101" t="str">
            <v/>
          </cell>
          <cell r="H101" t="str">
            <v/>
          </cell>
          <cell r="I101">
            <v>730.32814432989687</v>
          </cell>
          <cell r="J101">
            <v>855</v>
          </cell>
          <cell r="K101">
            <v>1291</v>
          </cell>
        </row>
        <row r="102">
          <cell r="D102" t="str">
            <v>2005outubroUnidade São Paulo Sul</v>
          </cell>
          <cell r="E102" t="str">
            <v/>
          </cell>
          <cell r="F102" t="str">
            <v/>
          </cell>
          <cell r="G102" t="str">
            <v/>
          </cell>
          <cell r="H102" t="str">
            <v/>
          </cell>
          <cell r="I102">
            <v>586</v>
          </cell>
          <cell r="J102">
            <v>1366</v>
          </cell>
          <cell r="K102">
            <v>1103</v>
          </cell>
        </row>
        <row r="103">
          <cell r="D103" t="str">
            <v>2005outubroUnidade Anhembi</v>
          </cell>
          <cell r="E103" t="str">
            <v/>
          </cell>
          <cell r="F103" t="str">
            <v/>
          </cell>
          <cell r="G103" t="str">
            <v/>
          </cell>
          <cell r="H103" t="str">
            <v/>
          </cell>
          <cell r="I103">
            <v>516.66364392050173</v>
          </cell>
          <cell r="J103">
            <v>950</v>
          </cell>
          <cell r="K103">
            <v>1314</v>
          </cell>
        </row>
        <row r="104">
          <cell r="D104" t="str">
            <v>2005outubroUnidade Centro</v>
          </cell>
          <cell r="E104" t="str">
            <v/>
          </cell>
          <cell r="F104" t="str">
            <v/>
          </cell>
          <cell r="G104" t="str">
            <v/>
          </cell>
          <cell r="H104" t="str">
            <v/>
          </cell>
          <cell r="I104">
            <v>1051</v>
          </cell>
          <cell r="J104">
            <v>849</v>
          </cell>
          <cell r="K104">
            <v>1626</v>
          </cell>
        </row>
        <row r="105">
          <cell r="D105" t="str">
            <v>2005outubroUnidade Leste</v>
          </cell>
          <cell r="E105" t="str">
            <v/>
          </cell>
          <cell r="F105" t="str">
            <v/>
          </cell>
          <cell r="G105" t="str">
            <v/>
          </cell>
          <cell r="H105" t="str">
            <v/>
          </cell>
          <cell r="I105">
            <v>549.95960627727732</v>
          </cell>
          <cell r="J105">
            <v>2038</v>
          </cell>
          <cell r="K105">
            <v>1200</v>
          </cell>
        </row>
        <row r="106">
          <cell r="D106" t="str">
            <v>2005outubroUnidade Grande ABC</v>
          </cell>
          <cell r="E106" t="str">
            <v/>
          </cell>
          <cell r="F106" t="str">
            <v/>
          </cell>
          <cell r="G106" t="str">
            <v/>
          </cell>
          <cell r="H106" t="str">
            <v/>
          </cell>
          <cell r="I106">
            <v>631.03459013634074</v>
          </cell>
          <cell r="J106">
            <v>1068</v>
          </cell>
          <cell r="K106">
            <v>1260</v>
          </cell>
        </row>
        <row r="107">
          <cell r="D107" t="str">
            <v>2005outubroCAPITAL</v>
          </cell>
          <cell r="E107" t="str">
            <v/>
          </cell>
          <cell r="F107" t="str">
            <v/>
          </cell>
          <cell r="G107" t="str">
            <v/>
          </cell>
          <cell r="H107" t="str">
            <v/>
          </cell>
        </row>
        <row r="108">
          <cell r="D108" t="str">
            <v>2005outubroOESTE</v>
          </cell>
          <cell r="E108" t="str">
            <v/>
          </cell>
          <cell r="F108" t="str">
            <v/>
          </cell>
          <cell r="G108" t="str">
            <v/>
          </cell>
          <cell r="H108" t="str">
            <v/>
          </cell>
        </row>
        <row r="109">
          <cell r="D109" t="str">
            <v>2005outubroABC</v>
          </cell>
          <cell r="E109" t="str">
            <v/>
          </cell>
          <cell r="F109" t="str">
            <v/>
          </cell>
          <cell r="G109" t="str">
            <v/>
          </cell>
          <cell r="H109" t="str">
            <v/>
          </cell>
        </row>
        <row r="110">
          <cell r="D110" t="str">
            <v>2005outubroUnidade Poder Publico</v>
          </cell>
          <cell r="E110" t="str">
            <v xml:space="preserve"> </v>
          </cell>
          <cell r="F110" t="str">
            <v xml:space="preserve"> </v>
          </cell>
          <cell r="H110" t="str">
            <v xml:space="preserve"> </v>
          </cell>
          <cell r="J110">
            <v>777</v>
          </cell>
        </row>
        <row r="111">
          <cell r="D111" t="str">
            <v>2005outubroAES Eletropaulo</v>
          </cell>
          <cell r="E111" t="str">
            <v/>
          </cell>
          <cell r="F111" t="str">
            <v/>
          </cell>
          <cell r="G111" t="str">
            <v/>
          </cell>
          <cell r="H111" t="str">
            <v/>
          </cell>
          <cell r="I111">
            <v>636</v>
          </cell>
          <cell r="J111">
            <v>7231</v>
          </cell>
          <cell r="K111">
            <v>1215</v>
          </cell>
        </row>
        <row r="112">
          <cell r="D112" t="str">
            <v>2005novembroUnidade Oeste</v>
          </cell>
          <cell r="E112" t="str">
            <v/>
          </cell>
          <cell r="F112" t="str">
            <v/>
          </cell>
          <cell r="G112" t="str">
            <v/>
          </cell>
          <cell r="H112" t="str">
            <v/>
          </cell>
          <cell r="I112">
            <v>743.82671239401736</v>
          </cell>
          <cell r="J112">
            <v>853</v>
          </cell>
          <cell r="K112">
            <v>1295</v>
          </cell>
        </row>
        <row r="113">
          <cell r="D113" t="str">
            <v>2005novembroUnidade São Paulo Sul</v>
          </cell>
          <cell r="E113" t="str">
            <v/>
          </cell>
          <cell r="F113" t="str">
            <v/>
          </cell>
          <cell r="G113" t="str">
            <v/>
          </cell>
          <cell r="H113" t="str">
            <v/>
          </cell>
          <cell r="I113">
            <v>591.38001536370621</v>
          </cell>
          <cell r="J113">
            <v>1333</v>
          </cell>
          <cell r="K113">
            <v>1133</v>
          </cell>
        </row>
        <row r="114">
          <cell r="D114" t="str">
            <v>2005novembroUnidade Anhembi</v>
          </cell>
          <cell r="E114" t="str">
            <v/>
          </cell>
          <cell r="F114" t="str">
            <v/>
          </cell>
          <cell r="G114" t="str">
            <v/>
          </cell>
          <cell r="H114" t="str">
            <v/>
          </cell>
          <cell r="I114">
            <v>559.90277261577342</v>
          </cell>
          <cell r="J114">
            <v>898</v>
          </cell>
          <cell r="K114">
            <v>1335</v>
          </cell>
        </row>
        <row r="115">
          <cell r="D115" t="str">
            <v>2005novembroUnidade Centro</v>
          </cell>
          <cell r="E115" t="str">
            <v/>
          </cell>
          <cell r="F115" t="str">
            <v/>
          </cell>
          <cell r="G115" t="str">
            <v/>
          </cell>
          <cell r="H115" t="str">
            <v/>
          </cell>
          <cell r="I115">
            <v>1101</v>
          </cell>
          <cell r="J115">
            <v>850</v>
          </cell>
          <cell r="K115">
            <v>1623</v>
          </cell>
        </row>
        <row r="116">
          <cell r="D116" t="str">
            <v>2005novembroUnidade Leste</v>
          </cell>
          <cell r="E116" t="str">
            <v/>
          </cell>
          <cell r="F116" t="str">
            <v/>
          </cell>
          <cell r="G116" t="str">
            <v/>
          </cell>
          <cell r="H116" t="str">
            <v/>
          </cell>
          <cell r="I116">
            <v>568.82406801831257</v>
          </cell>
          <cell r="J116">
            <v>1968</v>
          </cell>
          <cell r="K116">
            <v>1230</v>
          </cell>
        </row>
        <row r="117">
          <cell r="D117" t="str">
            <v>2005novembroUnidade Grande ABC</v>
          </cell>
          <cell r="E117" t="str">
            <v/>
          </cell>
          <cell r="F117" t="str">
            <v/>
          </cell>
          <cell r="G117" t="str">
            <v/>
          </cell>
          <cell r="H117" t="str">
            <v/>
          </cell>
          <cell r="I117">
            <v>645.99804443053813</v>
          </cell>
          <cell r="J117">
            <v>1026</v>
          </cell>
          <cell r="K117">
            <v>1323</v>
          </cell>
        </row>
        <row r="118">
          <cell r="D118" t="str">
            <v>2005novembroCAPITAL</v>
          </cell>
          <cell r="E118" t="str">
            <v/>
          </cell>
          <cell r="F118" t="str">
            <v/>
          </cell>
          <cell r="G118" t="str">
            <v/>
          </cell>
          <cell r="H118" t="str">
            <v/>
          </cell>
        </row>
        <row r="119">
          <cell r="D119" t="str">
            <v>2005novembroOESTE</v>
          </cell>
          <cell r="E119" t="str">
            <v/>
          </cell>
          <cell r="F119" t="str">
            <v/>
          </cell>
          <cell r="G119" t="str">
            <v/>
          </cell>
          <cell r="H119" t="str">
            <v/>
          </cell>
        </row>
        <row r="120">
          <cell r="D120" t="str">
            <v>2005novembroABC</v>
          </cell>
          <cell r="E120" t="str">
            <v/>
          </cell>
          <cell r="F120" t="str">
            <v/>
          </cell>
          <cell r="G120" t="str">
            <v/>
          </cell>
          <cell r="H120" t="str">
            <v/>
          </cell>
        </row>
        <row r="121">
          <cell r="D121" t="str">
            <v>2005novembroUnidade Poder Publico</v>
          </cell>
          <cell r="E121" t="str">
            <v xml:space="preserve"> </v>
          </cell>
          <cell r="F121" t="str">
            <v xml:space="preserve"> </v>
          </cell>
          <cell r="H121" t="str">
            <v xml:space="preserve"> </v>
          </cell>
          <cell r="J121">
            <v>774</v>
          </cell>
        </row>
        <row r="122">
          <cell r="D122" t="str">
            <v>2005novembroAES Eletropaulo</v>
          </cell>
          <cell r="E122" t="str">
            <v/>
          </cell>
          <cell r="F122" t="str">
            <v/>
          </cell>
          <cell r="G122" t="str">
            <v/>
          </cell>
          <cell r="H122" t="str">
            <v/>
          </cell>
          <cell r="I122">
            <v>658</v>
          </cell>
          <cell r="J122">
            <v>6980</v>
          </cell>
          <cell r="K122">
            <v>1236</v>
          </cell>
        </row>
        <row r="123">
          <cell r="D123" t="str">
            <v>2005dezembroUnidade Oeste</v>
          </cell>
          <cell r="E123" t="str">
            <v/>
          </cell>
          <cell r="F123" t="str">
            <v/>
          </cell>
          <cell r="G123" t="str">
            <v/>
          </cell>
          <cell r="H123" t="str">
            <v/>
          </cell>
          <cell r="I123">
            <v>751.20545774647883</v>
          </cell>
          <cell r="J123">
            <v>850</v>
          </cell>
          <cell r="K123">
            <v>1300</v>
          </cell>
        </row>
        <row r="124">
          <cell r="D124" t="str">
            <v>2005dezembroUnidade São Paulo Sul</v>
          </cell>
          <cell r="E124" t="str">
            <v/>
          </cell>
          <cell r="F124" t="str">
            <v/>
          </cell>
          <cell r="G124" t="str">
            <v/>
          </cell>
          <cell r="H124" t="str">
            <v/>
          </cell>
          <cell r="I124">
            <v>612.83947501261991</v>
          </cell>
          <cell r="J124">
            <v>1300</v>
          </cell>
          <cell r="K124">
            <v>1165</v>
          </cell>
        </row>
        <row r="125">
          <cell r="D125" t="str">
            <v>2005dezembroUnidade Anhembi</v>
          </cell>
          <cell r="E125" t="str">
            <v/>
          </cell>
          <cell r="F125" t="str">
            <v/>
          </cell>
          <cell r="G125" t="str">
            <v/>
          </cell>
          <cell r="H125" t="str">
            <v/>
          </cell>
          <cell r="I125">
            <v>599.89541578602143</v>
          </cell>
          <cell r="J125">
            <v>850</v>
          </cell>
          <cell r="K125">
            <v>1356</v>
          </cell>
        </row>
        <row r="126">
          <cell r="D126" t="str">
            <v>2005dezembroUnidade Centro</v>
          </cell>
          <cell r="E126" t="str">
            <v/>
          </cell>
          <cell r="F126" t="str">
            <v/>
          </cell>
          <cell r="G126" t="str">
            <v/>
          </cell>
          <cell r="H126" t="str">
            <v/>
          </cell>
          <cell r="I126">
            <v>1146</v>
          </cell>
          <cell r="J126">
            <v>850</v>
          </cell>
          <cell r="K126">
            <v>1619</v>
          </cell>
        </row>
        <row r="127">
          <cell r="D127" t="str">
            <v>2005dezembroUnidade Leste</v>
          </cell>
          <cell r="E127" t="str">
            <v/>
          </cell>
          <cell r="F127" t="str">
            <v/>
          </cell>
          <cell r="G127" t="str">
            <v/>
          </cell>
          <cell r="H127" t="str">
            <v/>
          </cell>
          <cell r="I127">
            <v>583.15491054980146</v>
          </cell>
          <cell r="J127">
            <v>1900</v>
          </cell>
          <cell r="K127">
            <v>1260</v>
          </cell>
        </row>
        <row r="128">
          <cell r="D128" t="str">
            <v>2005dezembroUnidade Grande ABC</v>
          </cell>
          <cell r="E128" t="str">
            <v/>
          </cell>
          <cell r="F128" t="str">
            <v/>
          </cell>
          <cell r="G128" t="str">
            <v/>
          </cell>
          <cell r="H128" t="str">
            <v/>
          </cell>
          <cell r="I128">
            <v>659.9827308649202</v>
          </cell>
          <cell r="J128">
            <v>986</v>
          </cell>
          <cell r="K128">
            <v>1389</v>
          </cell>
        </row>
        <row r="129">
          <cell r="D129" t="str">
            <v>2005dezembroCAPITAL</v>
          </cell>
          <cell r="E129" t="str">
            <v/>
          </cell>
          <cell r="F129" t="str">
            <v/>
          </cell>
          <cell r="G129" t="str">
            <v/>
          </cell>
          <cell r="H129" t="str">
            <v/>
          </cell>
        </row>
        <row r="130">
          <cell r="D130" t="str">
            <v>2005dezembroOESTE</v>
          </cell>
          <cell r="E130" t="str">
            <v/>
          </cell>
          <cell r="F130" t="str">
            <v/>
          </cell>
          <cell r="G130" t="str">
            <v/>
          </cell>
          <cell r="H130" t="str">
            <v/>
          </cell>
        </row>
        <row r="131">
          <cell r="D131" t="str">
            <v>2005dezembroABC</v>
          </cell>
          <cell r="E131" t="str">
            <v/>
          </cell>
          <cell r="F131" t="str">
            <v/>
          </cell>
          <cell r="G131" t="str">
            <v/>
          </cell>
          <cell r="H131" t="str">
            <v/>
          </cell>
        </row>
        <row r="132">
          <cell r="D132" t="str">
            <v>2005dezembroUnidade Poder Publico</v>
          </cell>
          <cell r="E132" t="str">
            <v xml:space="preserve"> </v>
          </cell>
          <cell r="F132" t="str">
            <v xml:space="preserve"> </v>
          </cell>
          <cell r="H132" t="str">
            <v xml:space="preserve"> </v>
          </cell>
          <cell r="J132">
            <v>772</v>
          </cell>
        </row>
        <row r="133">
          <cell r="D133" t="str">
            <v>2005dezembroAES Eletropaulo</v>
          </cell>
          <cell r="E133" t="str">
            <v/>
          </cell>
          <cell r="F133" t="str">
            <v/>
          </cell>
          <cell r="G133" t="str">
            <v/>
          </cell>
          <cell r="H133" t="str">
            <v/>
          </cell>
          <cell r="I133">
            <v>680</v>
          </cell>
          <cell r="J133">
            <v>6737</v>
          </cell>
          <cell r="K133">
            <v>1257</v>
          </cell>
        </row>
      </sheetData>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Vinculo Blanco"/>
      <sheetName val="#¡REF"/>
      <sheetName val="Resumen Efectivo"/>
      <sheetName val="Indicadores"/>
      <sheetName val="BASES GENERALES"/>
      <sheetName val="SDIISA98"/>
      <sheetName val="PISASD95"/>
      <sheetName val="BALANCE"/>
      <sheetName val="ESRES"/>
      <sheetName val="HESREGRF"/>
      <sheetName val="SOLUCION  DOLAR "/>
      <sheetName val="inversion"/>
      <sheetName val="flujo millones"/>
      <sheetName val="ESTIMADO AÑO2000"/>
      <sheetName val="FYU$"/>
      <sheetName val="compar año  1999"/>
      <sheetName val="escenarios"/>
      <sheetName val="bases escenarios"/>
      <sheetName val="PYG$"/>
      <sheetName val="Vinculo_Blanco2"/>
      <sheetName val="Resumen_Efectivo2"/>
      <sheetName val="BASES_GENERALES2"/>
      <sheetName val="SOLUCION__DOLAR_"/>
      <sheetName val="flujo_millones"/>
      <sheetName val="ESTIMADO_AÑO2000"/>
      <sheetName val="compar_año__1999"/>
      <sheetName val="bases_escenarios"/>
      <sheetName val="Vinculo_Blanco"/>
      <sheetName val="Resumen_Efectivo"/>
      <sheetName val="BASES_GENERALES"/>
      <sheetName val="Vinculo_Blanco1"/>
      <sheetName val="Resumen_Efectivo1"/>
      <sheetName val="BASES_GENERALES1"/>
      <sheetName val="Vinculo_Blanco3"/>
      <sheetName val="Resumen_Efectivo3"/>
      <sheetName val="BASES_GENERALES3"/>
      <sheetName val="Vinculo_Blanco4"/>
      <sheetName val="Resumen_Efectivo4"/>
      <sheetName val="BASES_GENERALES4"/>
      <sheetName val="SOLUCION__DOLAR_1"/>
      <sheetName val="flujo_millones1"/>
      <sheetName val="ESTIMADO_AÑO20001"/>
      <sheetName val="compar_año__19991"/>
      <sheetName val="bases_escenarios1"/>
      <sheetName val="Vinculo_Blanco5"/>
      <sheetName val="Resumen_Efectivo5"/>
      <sheetName val="BASES_GENERALES5"/>
      <sheetName val="SOLUCION__DOLAR_2"/>
      <sheetName val="flujo_millones2"/>
      <sheetName val="ESTIMADO_AÑO20002"/>
      <sheetName val="compar_año__19992"/>
      <sheetName val="bases_escenarios2"/>
      <sheetName val="Colombia CE"/>
      <sheetName val="Vinculo_Blanco6"/>
      <sheetName val="Resumen_Efectivo6"/>
      <sheetName val="BASES_GENERALES6"/>
      <sheetName val="SOLUCION__DOLAR_3"/>
      <sheetName val="flujo_millones3"/>
      <sheetName val="ESTIMADO_AÑO20003"/>
      <sheetName val="compar_año__19993"/>
      <sheetName val="bases_escenarios3"/>
      <sheetName val="Colombia_CE"/>
      <sheetName val="Vinculo_Blanco7"/>
      <sheetName val="Resumen_Efectivo7"/>
      <sheetName val="BASES_GENERALES7"/>
      <sheetName val="SOLUCION__DOLAR_4"/>
      <sheetName val="flujo_millones4"/>
      <sheetName val="ESTIMADO_AÑO20004"/>
      <sheetName val="compar_año__19994"/>
      <sheetName val="bases_escenarios4"/>
      <sheetName val="Colombia_CE1"/>
      <sheetName val="Vinculo_Blanco8"/>
      <sheetName val="Resumen_Efectivo8"/>
      <sheetName val="BASES_GENERALES8"/>
      <sheetName val="SOLUCION__DOLAR_5"/>
      <sheetName val="flujo_millones5"/>
      <sheetName val="ESTIMADO_AÑO20005"/>
      <sheetName val="compar_año__19995"/>
      <sheetName val="bases_escenarios5"/>
      <sheetName val="Colombia_CE2"/>
      <sheetName val="BD Reportes"/>
      <sheetName val="Proc"/>
      <sheetName val="Control"/>
      <sheetName val="INST"/>
      <sheetName val="SABANA"/>
      <sheetName val="Detalle"/>
      <sheetName val="Balance Correccion "/>
      <sheetName val="Subsumaria"/>
      <sheetName val="MMA Gas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sensibilidades"/>
      <sheetName val="Datos  Generales L.P."/>
      <sheetName val="INVERSIONES EN ACTIVOS"/>
      <sheetName val="BASES GENERALES"/>
      <sheetName val="Flujo de caja"/>
      <sheetName val="PYG"/>
      <sheetName val="Balance"/>
      <sheetName val="Bases Indicadores"/>
      <sheetName val="Indicadores"/>
      <sheetName val="HelpSheet"/>
      <sheetName val="Datos__Generales_L_P_"/>
      <sheetName val="INVERSIONES_EN_ACTIVOS"/>
      <sheetName val="BASES_GENERALES"/>
      <sheetName val="Flujo_de_caja"/>
      <sheetName val="Bases_Indicadores"/>
      <sheetName val="Datos__Generales_L_P_1"/>
      <sheetName val="INVERSIONES_EN_ACTIVOS1"/>
      <sheetName val="BASES_GENERALES1"/>
      <sheetName val="Flujo_de_caja1"/>
      <sheetName val="Bases_Indicadore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RESENTAÇÃO"/>
      <sheetName val="SINTÉTICO"/>
      <sheetName val="MENSAL"/>
      <sheetName val="POR NGs"/>
      <sheetName val="GERENCIAL (BENEF.RATEADOS)"/>
      <sheetName val="GERENCIAL"/>
      <sheetName val="ANALITICO"/>
      <sheetName val="TABELA_DE_CONTA"/>
      <sheetName val="NGs"/>
      <sheetName val="TÍTULOS"/>
      <sheetName val="TABELA DE UA"/>
    </sheetNames>
    <sheetDataSet>
      <sheetData sheetId="0" refreshError="1"/>
      <sheetData sheetId="1" refreshError="1"/>
      <sheetData sheetId="2" refreshError="1"/>
      <sheetData sheetId="3" refreshError="1"/>
      <sheetData sheetId="4" refreshError="1"/>
      <sheetData sheetId="5" refreshError="1"/>
      <sheetData sheetId="6" refreshError="1">
        <row r="1">
          <cell r="K1" t="str">
            <v>SALDO</v>
          </cell>
          <cell r="S1" t="str">
            <v>NG_D</v>
          </cell>
        </row>
        <row r="2">
          <cell r="S2" t="str">
            <v>OPERAÇÕES REMUNERAÇÃO BASE</v>
          </cell>
        </row>
        <row r="3">
          <cell r="S3" t="str">
            <v>EMPREENDIMENTOS REMUNERAÇÃO BASE</v>
          </cell>
        </row>
        <row r="4">
          <cell r="S4" t="str">
            <v>EMPREENDIMENTOS REMUNERAÇÃO BASE</v>
          </cell>
        </row>
        <row r="5">
          <cell r="S5" t="str">
            <v>EMPREENDIMENTOS REMUNERAÇÃO BASE</v>
          </cell>
        </row>
        <row r="6">
          <cell r="S6" t="str">
            <v>EMPREENDIMENTOS REMUNERAÇÃO BASE</v>
          </cell>
        </row>
        <row r="7">
          <cell r="S7" t="str">
            <v>OPERAÇÕES REMUNERAÇÃO BASE</v>
          </cell>
        </row>
        <row r="8">
          <cell r="S8" t="str">
            <v>OPERAÇÕES REMUNERAÇÃO BASE</v>
          </cell>
        </row>
        <row r="9">
          <cell r="S9" t="str">
            <v>OPERAÇÕES REMUNERAÇÃO BASE</v>
          </cell>
        </row>
        <row r="10">
          <cell r="S10" t="str">
            <v>OPERAÇÕES REMUNERAÇÃO BASE</v>
          </cell>
        </row>
        <row r="11">
          <cell r="S11" t="str">
            <v>OPERAÇÕES REMUNERAÇÃO BASE</v>
          </cell>
        </row>
        <row r="12">
          <cell r="S12" t="str">
            <v>OPERAÇÕES REMUNERAÇÃO BASE</v>
          </cell>
        </row>
        <row r="13">
          <cell r="S13" t="str">
            <v>OPERAÇÕES REMUNERAÇÃO BASE</v>
          </cell>
        </row>
        <row r="14">
          <cell r="S14" t="str">
            <v>OPERAÇÕES REMUNERAÇÃO BASE</v>
          </cell>
        </row>
        <row r="15">
          <cell r="S15" t="str">
            <v>OPERAÇÕES REMUNERAÇÃO BASE</v>
          </cell>
        </row>
        <row r="16">
          <cell r="S16" t="str">
            <v>OPERAÇÕES REMUNERAÇÃO BASE</v>
          </cell>
        </row>
        <row r="17">
          <cell r="S17" t="str">
            <v>OPERAÇÕES REMUNERAÇÃO BASE</v>
          </cell>
        </row>
        <row r="18">
          <cell r="S18" t="str">
            <v>OPERAÇÕES REMUNERAÇÃO BASE</v>
          </cell>
        </row>
        <row r="19">
          <cell r="S19" t="str">
            <v>OPERAÇÕES REMUNERAÇÃO BASE</v>
          </cell>
        </row>
        <row r="20">
          <cell r="S20" t="str">
            <v>OPERAÇÕES REMUNERAÇÃO BASE</v>
          </cell>
        </row>
        <row r="21">
          <cell r="S21" t="str">
            <v>OPERAÇÕES REMUNERAÇÃO BASE</v>
          </cell>
        </row>
        <row r="22">
          <cell r="S22" t="str">
            <v>OPERAÇÕES REMUNERAÇÃO BASE</v>
          </cell>
        </row>
        <row r="23">
          <cell r="S23" t="str">
            <v>OPERAÇÕES REMUNERAÇÃO BASE</v>
          </cell>
        </row>
        <row r="24">
          <cell r="S24" t="str">
            <v>OPERAÇÕES REMUNERAÇÃO BASE</v>
          </cell>
        </row>
        <row r="25">
          <cell r="S25" t="str">
            <v>OPERAÇÕES REMUNERAÇÃO BASE</v>
          </cell>
        </row>
        <row r="26">
          <cell r="S26" t="str">
            <v>OPERAÇÕES REMUNERAÇÃO BASE</v>
          </cell>
        </row>
        <row r="27">
          <cell r="S27" t="str">
            <v>OPERAÇÕES REMUNERAÇÃO BASE</v>
          </cell>
        </row>
        <row r="28">
          <cell r="S28" t="str">
            <v>OPERAÇÕES REMUNERAÇÃO BASE</v>
          </cell>
        </row>
        <row r="29">
          <cell r="S29" t="str">
            <v>OPERAÇÕES REMUNERAÇÃO BASE</v>
          </cell>
        </row>
        <row r="30">
          <cell r="S30" t="str">
            <v>OPERAÇÕES REMUNERAÇÃO BASE</v>
          </cell>
        </row>
        <row r="31">
          <cell r="S31" t="str">
            <v>OPERAÇÕES REMUNERAÇÃO BASE</v>
          </cell>
        </row>
        <row r="32">
          <cell r="S32" t="str">
            <v>OPERAÇÕES REMUNERAÇÃO BASE</v>
          </cell>
        </row>
        <row r="33">
          <cell r="S33" t="str">
            <v>OPERAÇÕES REMUNERAÇÃO BASE</v>
          </cell>
        </row>
        <row r="34">
          <cell r="S34" t="str">
            <v>OPERAÇÕES REMUNERAÇÃO BASE</v>
          </cell>
        </row>
        <row r="35">
          <cell r="S35" t="str">
            <v>OPERAÇÕES REMUNERAÇÃO BASE</v>
          </cell>
        </row>
        <row r="36">
          <cell r="S36" t="str">
            <v>OPERAÇÕES REMUNERAÇÃO BASE</v>
          </cell>
        </row>
        <row r="37">
          <cell r="S37" t="str">
            <v>OPERAÇÕES REMUNERAÇÃO BASE</v>
          </cell>
        </row>
        <row r="38">
          <cell r="S38" t="str">
            <v>OPERAÇÕES REMUNERAÇÃO BASE</v>
          </cell>
        </row>
        <row r="39">
          <cell r="S39" t="str">
            <v>OPERAÇÕES REMUNERAÇÃO BASE</v>
          </cell>
        </row>
        <row r="40">
          <cell r="S40" t="str">
            <v>OPERAÇÕES REMUNERAÇÃO BASE</v>
          </cell>
        </row>
        <row r="41">
          <cell r="S41" t="str">
            <v>OPERAÇÕES REMUNERAÇÃO BASE</v>
          </cell>
        </row>
        <row r="42">
          <cell r="S42" t="str">
            <v>OPERAÇÕES REMUNERAÇÃO BASE</v>
          </cell>
        </row>
        <row r="43">
          <cell r="S43" t="str">
            <v>OPERAÇÕES REMUNERAÇÃO BASE</v>
          </cell>
        </row>
        <row r="44">
          <cell r="S44" t="str">
            <v>OPERAÇÕES REMUNERAÇÃO BASE</v>
          </cell>
        </row>
        <row r="45">
          <cell r="S45" t="str">
            <v>OPERAÇÕES REMUNERAÇÃO BASE</v>
          </cell>
        </row>
        <row r="46">
          <cell r="S46" t="str">
            <v>EMPREENDIMENTOS REMUNERAÇÃO BASE</v>
          </cell>
        </row>
        <row r="47">
          <cell r="S47" t="str">
            <v>OPERAÇÕES REMUNERAÇÃO BASE</v>
          </cell>
        </row>
        <row r="48">
          <cell r="S48" t="str">
            <v>OPERAÇÕES REMUNERAÇÃO BASE</v>
          </cell>
        </row>
        <row r="49">
          <cell r="S49" t="str">
            <v>OPERAÇÕES REMUNERAÇÃO BASE</v>
          </cell>
        </row>
        <row r="50">
          <cell r="S50" t="str">
            <v>OPERAÇÕES REMUNERAÇÃO BASE</v>
          </cell>
        </row>
        <row r="51">
          <cell r="S51" t="str">
            <v>OPERAÇÕES REMUNERAÇÃO BASE</v>
          </cell>
        </row>
        <row r="52">
          <cell r="S52" t="str">
            <v>OPERAÇÕES REMUNERAÇÃO BASE</v>
          </cell>
        </row>
        <row r="53">
          <cell r="S53" t="str">
            <v>OPERAÇÕES REMUNERAÇÃO BASE</v>
          </cell>
        </row>
        <row r="54">
          <cell r="S54" t="str">
            <v>OPERAÇÕES REMUNERAÇÃO BASE</v>
          </cell>
        </row>
        <row r="55">
          <cell r="S55" t="str">
            <v>OPERAÇÕES REMUNERAÇÃO BASE</v>
          </cell>
        </row>
        <row r="56">
          <cell r="S56" t="str">
            <v>OPERAÇÕES REMUNERAÇÃO BASE</v>
          </cell>
        </row>
        <row r="57">
          <cell r="S57" t="str">
            <v>OPERAÇÕES REMUNERAÇÃO BASE</v>
          </cell>
        </row>
        <row r="58">
          <cell r="S58" t="str">
            <v>OPERAÇÕES HORAS EXTRAS</v>
          </cell>
        </row>
        <row r="59">
          <cell r="S59" t="str">
            <v>OPERAÇÕES HORAS EXTRAS</v>
          </cell>
        </row>
        <row r="60">
          <cell r="S60" t="str">
            <v>EMPREENDIMENTOS HORAS EXTRAS</v>
          </cell>
        </row>
        <row r="61">
          <cell r="S61" t="str">
            <v>EMPREENDIMENTOS HORAS EXTRAS</v>
          </cell>
        </row>
        <row r="62">
          <cell r="S62" t="str">
            <v>EMPREENDIMENTOS HORAS EXTRAS</v>
          </cell>
        </row>
        <row r="63">
          <cell r="S63" t="str">
            <v>EMPREENDIMENTOS HORAS EXTRAS</v>
          </cell>
        </row>
        <row r="64">
          <cell r="S64" t="str">
            <v>OPERAÇÕES HORAS EXTRAS</v>
          </cell>
        </row>
        <row r="65">
          <cell r="S65" t="str">
            <v>OPERAÇÕES HORAS EXTRAS</v>
          </cell>
        </row>
        <row r="66">
          <cell r="S66" t="str">
            <v>OPERAÇÕES HORAS EXTRAS</v>
          </cell>
        </row>
        <row r="67">
          <cell r="S67" t="str">
            <v>OPERAÇÕES HORAS EXTRAS</v>
          </cell>
        </row>
        <row r="68">
          <cell r="S68" t="str">
            <v>OPERAÇÕES HORAS EXTRAS</v>
          </cell>
        </row>
        <row r="69">
          <cell r="S69" t="str">
            <v>OPERAÇÕES HORAS EXTRAS</v>
          </cell>
        </row>
        <row r="70">
          <cell r="S70" t="str">
            <v>OPERAÇÕES HORAS EXTRAS</v>
          </cell>
        </row>
        <row r="71">
          <cell r="S71" t="str">
            <v>OPERAÇÕES HORAS EXTRAS</v>
          </cell>
        </row>
        <row r="72">
          <cell r="S72" t="str">
            <v>OPERAÇÕES HORAS EXTRAS</v>
          </cell>
        </row>
        <row r="73">
          <cell r="S73" t="str">
            <v>OPERAÇÕES HORAS EXTRAS</v>
          </cell>
        </row>
        <row r="74">
          <cell r="S74" t="str">
            <v>OPERAÇÕES HORAS EXTRAS</v>
          </cell>
        </row>
        <row r="75">
          <cell r="S75" t="str">
            <v>OPERAÇÕES HORAS EXTRAS</v>
          </cell>
        </row>
        <row r="76">
          <cell r="S76" t="str">
            <v>OPERAÇÕES HORAS EXTRAS</v>
          </cell>
        </row>
        <row r="77">
          <cell r="S77" t="str">
            <v>OPERAÇÕES HORAS EXTRAS</v>
          </cell>
        </row>
        <row r="78">
          <cell r="S78" t="str">
            <v>OPERAÇÕES HORAS EXTRAS</v>
          </cell>
        </row>
        <row r="79">
          <cell r="S79" t="str">
            <v>OPERAÇÕES HORAS EXTRAS</v>
          </cell>
        </row>
        <row r="80">
          <cell r="S80" t="str">
            <v>OPERAÇÕES HORAS EXTRAS</v>
          </cell>
        </row>
        <row r="81">
          <cell r="S81" t="str">
            <v>OPERAÇÕES HORAS EXTRAS</v>
          </cell>
        </row>
        <row r="82">
          <cell r="S82" t="str">
            <v>OPERAÇÕES HORAS EXTRAS</v>
          </cell>
        </row>
        <row r="83">
          <cell r="S83" t="str">
            <v>OPERAÇÕES HORAS EXTRAS</v>
          </cell>
        </row>
        <row r="84">
          <cell r="S84" t="str">
            <v>OPERAÇÕES HORAS EXTRAS</v>
          </cell>
        </row>
        <row r="85">
          <cell r="S85" t="str">
            <v>OPERAÇÕES HORAS EXTRAS</v>
          </cell>
        </row>
        <row r="86">
          <cell r="S86" t="str">
            <v>OPERAÇÕES HORAS EXTRAS</v>
          </cell>
        </row>
        <row r="87">
          <cell r="S87" t="str">
            <v>OPERAÇÕES HORAS EXTRAS</v>
          </cell>
        </row>
        <row r="88">
          <cell r="S88" t="str">
            <v>OPERAÇÕES HORAS EXTRAS</v>
          </cell>
        </row>
        <row r="89">
          <cell r="S89" t="str">
            <v>OPERAÇÕES HORAS EXTRAS</v>
          </cell>
        </row>
        <row r="90">
          <cell r="S90" t="str">
            <v>OPERAÇÕES HORAS EXTRAS</v>
          </cell>
        </row>
        <row r="91">
          <cell r="S91" t="str">
            <v>OPERAÇÕES HORAS EXTRAS</v>
          </cell>
        </row>
        <row r="92">
          <cell r="S92" t="str">
            <v>OPERAÇÕES HORAS EXTRAS</v>
          </cell>
        </row>
        <row r="93">
          <cell r="S93" t="str">
            <v>OPERAÇÕES HORAS EXTRAS</v>
          </cell>
        </row>
        <row r="94">
          <cell r="S94" t="str">
            <v>OPERAÇÕES HORAS EXTRAS</v>
          </cell>
        </row>
        <row r="95">
          <cell r="S95" t="str">
            <v>OPERAÇÕES HORAS EXTRAS</v>
          </cell>
        </row>
        <row r="96">
          <cell r="S96" t="str">
            <v>EMPREENDIMENTOS ADICIONAIS FIXOS</v>
          </cell>
        </row>
        <row r="97">
          <cell r="S97" t="str">
            <v>EMPREENDIMENTOS ADICIONAIS FIXOS</v>
          </cell>
        </row>
        <row r="98">
          <cell r="S98" t="str">
            <v>EMPREENDIMENTOS ADICIONAIS FIXOS</v>
          </cell>
        </row>
        <row r="99">
          <cell r="S99" t="str">
            <v>EMPREENDIMENTOS ADICIONAIS FIXOS</v>
          </cell>
        </row>
        <row r="100">
          <cell r="S100" t="str">
            <v>OPERAÇÕES ADICIONAIS FIXOS</v>
          </cell>
        </row>
        <row r="101">
          <cell r="S101" t="str">
            <v>OPERAÇÕES ADICIONAIS FIXOS</v>
          </cell>
        </row>
        <row r="102">
          <cell r="S102" t="str">
            <v>OPERAÇÕES ADICIONAIS FIXOS</v>
          </cell>
        </row>
        <row r="103">
          <cell r="S103" t="str">
            <v>OPERAÇÕES ADICIONAIS FIXOS</v>
          </cell>
        </row>
        <row r="104">
          <cell r="S104" t="str">
            <v>OPERAÇÕES ADICIONAIS FIXOS</v>
          </cell>
        </row>
        <row r="105">
          <cell r="S105" t="str">
            <v>OPERAÇÕES ADICIONAIS FIXOS</v>
          </cell>
        </row>
        <row r="106">
          <cell r="S106" t="str">
            <v>OPERAÇÕES ADICIONAIS FIXOS</v>
          </cell>
        </row>
        <row r="107">
          <cell r="S107" t="str">
            <v>OPERAÇÕES ADICIONAIS FIXOS</v>
          </cell>
        </row>
        <row r="108">
          <cell r="S108" t="str">
            <v>OPERAÇÕES ADICIONAIS FIXOS</v>
          </cell>
        </row>
        <row r="109">
          <cell r="S109" t="str">
            <v>OPERAÇÕES ADICIONAIS FIXOS</v>
          </cell>
        </row>
        <row r="110">
          <cell r="S110" t="str">
            <v>OPERAÇÕES ADICIONAIS FIXOS</v>
          </cell>
        </row>
        <row r="111">
          <cell r="S111" t="str">
            <v>OPERAÇÕES ADICIONAIS FIXOS</v>
          </cell>
        </row>
        <row r="112">
          <cell r="S112" t="str">
            <v>OPERAÇÕES ADICIONAIS FIXOS</v>
          </cell>
        </row>
        <row r="113">
          <cell r="S113" t="str">
            <v>OPERAÇÕES ADICIONAIS FIXOS</v>
          </cell>
        </row>
        <row r="114">
          <cell r="S114" t="str">
            <v>OPERAÇÕES ADICIONAIS FIXOS</v>
          </cell>
        </row>
        <row r="115">
          <cell r="S115" t="str">
            <v>OPERAÇÕES ADICIONAIS FIXOS</v>
          </cell>
        </row>
        <row r="116">
          <cell r="S116" t="str">
            <v>OPERAÇÕES ADICIONAIS FIXOS</v>
          </cell>
        </row>
        <row r="117">
          <cell r="S117" t="str">
            <v>OPERAÇÕES ADICIONAIS FIXOS</v>
          </cell>
        </row>
        <row r="118">
          <cell r="S118" t="str">
            <v>OPERAÇÕES ADICIONAIS FIXOS</v>
          </cell>
        </row>
        <row r="119">
          <cell r="S119" t="str">
            <v>OPERAÇÕES ADICIONAIS FIXOS</v>
          </cell>
        </row>
        <row r="120">
          <cell r="S120" t="str">
            <v>OPERAÇÕES ADICIONAIS FIXOS</v>
          </cell>
        </row>
        <row r="121">
          <cell r="S121" t="str">
            <v>OPERAÇÕES ADICIONAIS FIXOS</v>
          </cell>
        </row>
        <row r="122">
          <cell r="S122" t="str">
            <v>OPERAÇÕES ADICIONAIS FIXOS</v>
          </cell>
        </row>
        <row r="123">
          <cell r="S123" t="str">
            <v>OPERAÇÕES ADICIONAIS FIXOS</v>
          </cell>
        </row>
        <row r="124">
          <cell r="S124" t="str">
            <v>OPERAÇÕES ADICIONAIS FIXOS</v>
          </cell>
        </row>
        <row r="125">
          <cell r="S125" t="str">
            <v>OPERAÇÕES ADICIONAIS FIXOS</v>
          </cell>
        </row>
        <row r="126">
          <cell r="S126" t="str">
            <v>OPERAÇÕES ADICIONAIS FIXOS</v>
          </cell>
        </row>
        <row r="127">
          <cell r="S127" t="str">
            <v>OPERAÇÕES ADICIONAIS FIXOS</v>
          </cell>
        </row>
        <row r="128">
          <cell r="S128" t="str">
            <v>OPERAÇÕES ADICIONAIS FIXOS</v>
          </cell>
        </row>
        <row r="129">
          <cell r="S129" t="str">
            <v>OPERAÇÕES ADICIONAIS FIXOS</v>
          </cell>
        </row>
        <row r="130">
          <cell r="S130" t="str">
            <v>OPERAÇÕES ADICIONAIS FIXOS</v>
          </cell>
        </row>
        <row r="131">
          <cell r="S131" t="str">
            <v>OPERAÇÕES ADICIONAIS FIXOS</v>
          </cell>
        </row>
        <row r="132">
          <cell r="S132" t="str">
            <v>OPERAÇÕES ADICIONAIS FIXOS</v>
          </cell>
        </row>
        <row r="133">
          <cell r="S133" t="str">
            <v>OPERAÇÕES ADICIONAIS FIXOS</v>
          </cell>
        </row>
        <row r="134">
          <cell r="S134" t="str">
            <v>OPERAÇÕES ADICIONAIS FIXOS</v>
          </cell>
        </row>
        <row r="135">
          <cell r="S135" t="str">
            <v>OPERAÇÕES ADICIONAIS FIXOS</v>
          </cell>
        </row>
        <row r="136">
          <cell r="S136" t="str">
            <v>OPERAÇÕES ADICIONAIS FIXOS</v>
          </cell>
        </row>
        <row r="137">
          <cell r="S137" t="str">
            <v>OPERAÇÕES ADICIONAIS FIXOS</v>
          </cell>
        </row>
        <row r="138">
          <cell r="S138" t="str">
            <v>OPERAÇÕES ADICIONAIS FIXOS</v>
          </cell>
        </row>
        <row r="139">
          <cell r="S139" t="str">
            <v>EMPREENDIMENTOS ADICIONAIS DIVERSOS</v>
          </cell>
        </row>
        <row r="140">
          <cell r="S140" t="str">
            <v>EMPREENDIMENTOS ADICIONAIS DIVERSOS</v>
          </cell>
        </row>
        <row r="141">
          <cell r="S141" t="str">
            <v>EMPREENDIMENTOS ADICIONAIS DIVERSOS</v>
          </cell>
        </row>
        <row r="142">
          <cell r="S142" t="str">
            <v>OPERAÇÕES ADICIONAIS DIVERSOS</v>
          </cell>
        </row>
        <row r="143">
          <cell r="S143" t="str">
            <v>OPERAÇÕES ADICIONAIS DIVERSOS</v>
          </cell>
        </row>
        <row r="144">
          <cell r="S144" t="str">
            <v>OPERAÇÕES ADICIONAIS DIVERSOS</v>
          </cell>
        </row>
        <row r="145">
          <cell r="S145" t="str">
            <v>OPERAÇÕES ADICIONAIS DIVERSOS</v>
          </cell>
        </row>
        <row r="146">
          <cell r="S146" t="str">
            <v>OPERAÇÕES ADICIONAIS DIVERSOS</v>
          </cell>
        </row>
        <row r="147">
          <cell r="S147" t="str">
            <v>OPERAÇÕES ADICIONAIS DIVERSOS</v>
          </cell>
        </row>
        <row r="148">
          <cell r="S148" t="str">
            <v>OPERAÇÕES ADICIONAIS DIVERSOS</v>
          </cell>
        </row>
        <row r="149">
          <cell r="S149" t="str">
            <v>OPERAÇÕES ADICIONAIS DIVERSOS</v>
          </cell>
        </row>
        <row r="150">
          <cell r="S150" t="str">
            <v>OPERAÇÕES ADICIONAIS DIVERSOS</v>
          </cell>
        </row>
        <row r="151">
          <cell r="S151" t="str">
            <v>OPERAÇÕES ADICIONAIS DIVERSOS</v>
          </cell>
        </row>
        <row r="152">
          <cell r="S152" t="str">
            <v>OPERAÇÕES ADICIONAIS DIVERSOS</v>
          </cell>
        </row>
        <row r="153">
          <cell r="S153" t="str">
            <v>OPERAÇÕES ADICIONAIS DIVERSOS</v>
          </cell>
        </row>
        <row r="154">
          <cell r="S154" t="str">
            <v>OPERAÇÕES ADICIONAIS DIVERSOS</v>
          </cell>
        </row>
        <row r="155">
          <cell r="S155" t="str">
            <v>OPERAÇÕES ADICIONAIS DIVERSOS</v>
          </cell>
        </row>
        <row r="156">
          <cell r="S156" t="str">
            <v>OPERAÇÕES ADICIONAIS DIVERSOS</v>
          </cell>
        </row>
        <row r="157">
          <cell r="S157" t="str">
            <v>OPERAÇÕES ADICIONAIS DIVERSOS</v>
          </cell>
        </row>
        <row r="158">
          <cell r="S158" t="str">
            <v>OPERAÇÕES ADICIONAIS DIVERSOS</v>
          </cell>
        </row>
        <row r="159">
          <cell r="S159" t="str">
            <v>OPERAÇÕES ADICIONAIS DIVERSOS</v>
          </cell>
        </row>
        <row r="160">
          <cell r="S160" t="str">
            <v>OPERAÇÕES ADICIONAIS DIVERSOS</v>
          </cell>
        </row>
        <row r="161">
          <cell r="S161" t="str">
            <v>OPERAÇÕES ADICIONAIS DIVERSOS</v>
          </cell>
        </row>
        <row r="162">
          <cell r="S162" t="str">
            <v>OPERAÇÕES ADICIONAIS DIVERSOS</v>
          </cell>
        </row>
        <row r="163">
          <cell r="S163" t="str">
            <v>OPERAÇÕES ADICIONAIS DIVERSOS</v>
          </cell>
        </row>
        <row r="164">
          <cell r="S164" t="str">
            <v>OPERAÇÕES ADICIONAIS DIVERSOS</v>
          </cell>
        </row>
        <row r="165">
          <cell r="S165" t="str">
            <v>OPERAÇÕES ADICIONAIS DIVERSOS</v>
          </cell>
        </row>
        <row r="166">
          <cell r="S166" t="str">
            <v>OPERAÇÕES ADICIONAIS DIVERSOS</v>
          </cell>
        </row>
        <row r="167">
          <cell r="S167" t="str">
            <v>OPERAÇÕES ADICIONAIS DIVERSOS</v>
          </cell>
        </row>
        <row r="168">
          <cell r="S168" t="str">
            <v>OPERAÇÕES ADICIONAIS DIVERSOS</v>
          </cell>
        </row>
        <row r="169">
          <cell r="S169" t="str">
            <v>OPERAÇÕES ADICIONAIS DIVERSOS</v>
          </cell>
        </row>
        <row r="170">
          <cell r="S170" t="str">
            <v>OPERAÇÕES ADICIONAIS DIVERSOS</v>
          </cell>
        </row>
        <row r="171">
          <cell r="S171" t="str">
            <v>OPERAÇÕES ADICIONAIS DIVERSOS</v>
          </cell>
        </row>
        <row r="172">
          <cell r="S172" t="str">
            <v>OPERAÇÕES ADICIONAIS DIVERSOS</v>
          </cell>
        </row>
        <row r="173">
          <cell r="S173" t="str">
            <v>OPERAÇÕES ADICIONAIS DIVERSOS</v>
          </cell>
        </row>
        <row r="174">
          <cell r="S174" t="str">
            <v>OPERAÇÕES ADICIONAIS DIVERSOS</v>
          </cell>
        </row>
        <row r="175">
          <cell r="S175" t="str">
            <v>OPERAÇÕES ADICIONAIS DIVERSOS</v>
          </cell>
        </row>
        <row r="176">
          <cell r="S176" t="str">
            <v>OPERAÇÕES ADICIONAIS DIVERSOS</v>
          </cell>
        </row>
        <row r="177">
          <cell r="S177" t="str">
            <v>OPERAÇÕES ADICIONAIS DIVERSOS</v>
          </cell>
        </row>
        <row r="178">
          <cell r="S178" t="str">
            <v>OPERAÇÕES ADICIONAIS DIVERSOS</v>
          </cell>
        </row>
        <row r="179">
          <cell r="S179" t="str">
            <v>OPERAÇÕES ADICIONAIS DIVERSOS</v>
          </cell>
        </row>
        <row r="180">
          <cell r="S180" t="str">
            <v>EMPREENDIMENTOS REMUNERAÇÃO BASE</v>
          </cell>
        </row>
        <row r="181">
          <cell r="S181" t="str">
            <v>OPERAÇÕES REMUNERAÇÃO BASE</v>
          </cell>
        </row>
        <row r="182">
          <cell r="S182" t="str">
            <v>OPERAÇÕES REMUNERAÇÃO BASE</v>
          </cell>
        </row>
        <row r="183">
          <cell r="S183" t="str">
            <v>OPERAÇÕES REMUNERAÇÃO BASE</v>
          </cell>
        </row>
        <row r="184">
          <cell r="S184" t="str">
            <v>OPERAÇÕES REMUNERAÇÃO BASE</v>
          </cell>
        </row>
        <row r="185">
          <cell r="S185" t="str">
            <v>OPERAÇÕES REMUNERAÇÃO BASE</v>
          </cell>
        </row>
        <row r="186">
          <cell r="S186" t="str">
            <v>OPERAÇÕES REMUNERAÇÃO BASE</v>
          </cell>
        </row>
        <row r="187">
          <cell r="S187" t="str">
            <v>OPERAÇÕES REMUNERAÇÃO BASE</v>
          </cell>
        </row>
        <row r="188">
          <cell r="S188" t="str">
            <v>OPERAÇÕES REMUNERAÇÃO BASE</v>
          </cell>
        </row>
        <row r="189">
          <cell r="S189" t="str">
            <v>OPERAÇÕES REMUNERAÇÃO BASE</v>
          </cell>
        </row>
        <row r="190">
          <cell r="S190" t="str">
            <v>OPERAÇÕES REMUNERAÇÃO BASE</v>
          </cell>
        </row>
        <row r="191">
          <cell r="S191" t="str">
            <v>OPERAÇÕES REMUNERAÇÃO BASE</v>
          </cell>
        </row>
        <row r="192">
          <cell r="S192" t="str">
            <v>OPERAÇÕES REMUNERAÇÃO BASE</v>
          </cell>
        </row>
        <row r="193">
          <cell r="S193" t="str">
            <v>OPERAÇÕES REMUNERAÇÃO BASE</v>
          </cell>
        </row>
        <row r="194">
          <cell r="S194" t="str">
            <v>OPERAÇÕES REMUNERAÇÃO BASE</v>
          </cell>
        </row>
        <row r="195">
          <cell r="S195" t="str">
            <v>OPERAÇÕES REMUNERAÇÃO BASE</v>
          </cell>
        </row>
        <row r="196">
          <cell r="S196" t="str">
            <v>OPERAÇÕES REMUNERAÇÃO BASE</v>
          </cell>
        </row>
        <row r="197">
          <cell r="S197" t="str">
            <v>OPERAÇÕES REMUNERAÇÃO BASE</v>
          </cell>
        </row>
        <row r="198">
          <cell r="S198" t="str">
            <v>OPERAÇÕES REMUNERAÇÃO BASE</v>
          </cell>
        </row>
        <row r="199">
          <cell r="S199" t="str">
            <v>OPERAÇÕES REMUNERAÇÃO BASE</v>
          </cell>
        </row>
        <row r="200">
          <cell r="S200" t="str">
            <v>OPERAÇÕES REMUNERAÇÃO BASE</v>
          </cell>
        </row>
        <row r="201">
          <cell r="S201" t="str">
            <v>OPERAÇÕES REMUNERAÇÃO BASE</v>
          </cell>
        </row>
        <row r="202">
          <cell r="S202" t="str">
            <v>OPERAÇÕES REMUNERAÇÃO BASE</v>
          </cell>
        </row>
        <row r="203">
          <cell r="S203" t="str">
            <v>OPERAÇÕES REMUNERAÇÃO BASE</v>
          </cell>
        </row>
        <row r="204">
          <cell r="S204" t="str">
            <v>OPERAÇÕES REMUNERAÇÃO BASE</v>
          </cell>
        </row>
        <row r="205">
          <cell r="S205" t="str">
            <v>OPERAÇÕES REMUNERAÇÃO BASE</v>
          </cell>
        </row>
        <row r="206">
          <cell r="S206" t="str">
            <v>OPERAÇÕES REMUNERAÇÃO BASE</v>
          </cell>
        </row>
        <row r="207">
          <cell r="S207" t="str">
            <v>OPERAÇÕES REMUNERAÇÃO BASE</v>
          </cell>
        </row>
        <row r="208">
          <cell r="S208" t="str">
            <v>OPERAÇÕES REMUNERAÇÃO BASE</v>
          </cell>
        </row>
        <row r="209">
          <cell r="S209" t="str">
            <v>OPERAÇÕES REMUNERAÇÃO BASE</v>
          </cell>
        </row>
        <row r="210">
          <cell r="S210" t="str">
            <v>OPERAÇÕES REMUNERAÇÃO BASE</v>
          </cell>
        </row>
        <row r="211">
          <cell r="S211" t="str">
            <v>OPERAÇÕES REMUNERAÇÃO BASE</v>
          </cell>
        </row>
        <row r="212">
          <cell r="S212" t="str">
            <v>OPERAÇÕES REMUNERAÇÃO BASE</v>
          </cell>
        </row>
        <row r="213">
          <cell r="S213" t="str">
            <v>EMPREENDIMENTOS REMUNERAÇÃO BASE</v>
          </cell>
        </row>
        <row r="214">
          <cell r="S214" t="str">
            <v>EMPREENDIMENTOS REMUNERAÇÃO BASE</v>
          </cell>
        </row>
        <row r="215">
          <cell r="S215" t="str">
            <v>OPERAÇÕES REMUNERAÇÃO BASE</v>
          </cell>
        </row>
        <row r="216">
          <cell r="S216" t="str">
            <v>OPERAÇÕES REMUNERAÇÃO BASE</v>
          </cell>
        </row>
        <row r="217">
          <cell r="S217" t="str">
            <v>OPERAÇÕES REMUNERAÇÃO BASE</v>
          </cell>
        </row>
        <row r="218">
          <cell r="S218" t="str">
            <v>OPERAÇÕES REMUNERAÇÃO BASE</v>
          </cell>
        </row>
        <row r="219">
          <cell r="S219" t="str">
            <v>OPERAÇÕES REMUNERAÇÃO BASE</v>
          </cell>
        </row>
        <row r="220">
          <cell r="S220" t="str">
            <v>OPERAÇÕES REMUNERAÇÃO BASE</v>
          </cell>
        </row>
        <row r="221">
          <cell r="S221" t="str">
            <v>OPERAÇÕES REMUNERAÇÃO BASE</v>
          </cell>
        </row>
        <row r="222">
          <cell r="S222" t="str">
            <v>OPERAÇÕES REMUNERAÇÃO BASE</v>
          </cell>
        </row>
        <row r="223">
          <cell r="S223" t="str">
            <v>OPERAÇÕES REMUNERAÇÃO BASE</v>
          </cell>
        </row>
        <row r="224">
          <cell r="S224" t="str">
            <v>OPERAÇÕES REMUNERAÇÃO BASE</v>
          </cell>
        </row>
        <row r="225">
          <cell r="S225" t="str">
            <v>OPERAÇÕES REMUNERAÇÃO BASE</v>
          </cell>
        </row>
        <row r="226">
          <cell r="S226" t="str">
            <v>OPERAÇÕES REMUNERAÇÃO BASE</v>
          </cell>
        </row>
        <row r="227">
          <cell r="S227" t="str">
            <v>OPERAÇÕES REMUNERAÇÃO BASE</v>
          </cell>
        </row>
        <row r="228">
          <cell r="S228" t="str">
            <v>OPERAÇÕES REMUNERAÇÃO BASE</v>
          </cell>
        </row>
        <row r="229">
          <cell r="S229" t="str">
            <v>OPERAÇÕES REMUNERAÇÃO BASE</v>
          </cell>
        </row>
        <row r="230">
          <cell r="S230" t="str">
            <v>OPERAÇÕES REMUNERAÇÃO BASE</v>
          </cell>
        </row>
        <row r="231">
          <cell r="S231" t="str">
            <v>OPERAÇÕES REMUNERAÇÃO BASE</v>
          </cell>
        </row>
        <row r="232">
          <cell r="S232" t="str">
            <v>OPERAÇÕES REMUNERAÇÃO BASE</v>
          </cell>
        </row>
        <row r="233">
          <cell r="S233" t="str">
            <v>OPERAÇÕES REMUNERAÇÃO BASE</v>
          </cell>
        </row>
        <row r="234">
          <cell r="S234" t="str">
            <v>OPERAÇÕES REMUNERAÇÃO BASE</v>
          </cell>
        </row>
        <row r="235">
          <cell r="S235" t="str">
            <v>OPERAÇÕES REMUNERAÇÃO BASE</v>
          </cell>
        </row>
        <row r="236">
          <cell r="S236" t="str">
            <v>OPERAÇÕES REMUNERAÇÃO BASE</v>
          </cell>
        </row>
        <row r="237">
          <cell r="S237" t="str">
            <v>EMPREENDIMENTOS REMUNERAÇÃO BASE</v>
          </cell>
        </row>
        <row r="238">
          <cell r="S238" t="str">
            <v>EMPREENDIMENTOS REMUNERAÇÃO BASE</v>
          </cell>
        </row>
        <row r="239">
          <cell r="S239" t="str">
            <v>EMPREENDIMENTOS REMUNERAÇÃO BASE</v>
          </cell>
        </row>
        <row r="240">
          <cell r="S240" t="str">
            <v>OPERAÇÕES REMUNERAÇÃO BASE</v>
          </cell>
        </row>
        <row r="241">
          <cell r="S241" t="str">
            <v>OPERAÇÕES REMUNERAÇÃO BASE</v>
          </cell>
        </row>
        <row r="242">
          <cell r="S242" t="str">
            <v>OPERAÇÕES REMUNERAÇÃO BASE</v>
          </cell>
        </row>
        <row r="243">
          <cell r="S243" t="str">
            <v>OPERAÇÕES REMUNERAÇÃO BASE</v>
          </cell>
        </row>
        <row r="244">
          <cell r="S244" t="str">
            <v>OPERAÇÕES REMUNERAÇÃO BASE</v>
          </cell>
        </row>
        <row r="245">
          <cell r="S245" t="str">
            <v>OPERAÇÕES REMUNERAÇÃO BASE</v>
          </cell>
        </row>
        <row r="246">
          <cell r="S246" t="str">
            <v>OPERAÇÕES REMUNERAÇÃO BASE</v>
          </cell>
        </row>
        <row r="247">
          <cell r="S247" t="str">
            <v>OPERAÇÕES REMUNERAÇÃO BASE</v>
          </cell>
        </row>
        <row r="248">
          <cell r="S248" t="str">
            <v>OPERAÇÕES REMUNERAÇÃO BASE</v>
          </cell>
        </row>
        <row r="249">
          <cell r="S249" t="str">
            <v>OPERAÇÕES REMUNERAÇÃO BASE</v>
          </cell>
        </row>
        <row r="250">
          <cell r="S250" t="str">
            <v>OPERAÇÕES REMUNERAÇÃO BASE</v>
          </cell>
        </row>
        <row r="251">
          <cell r="S251" t="str">
            <v>OPERAÇÕES REMUNERAÇÃO BASE</v>
          </cell>
        </row>
        <row r="252">
          <cell r="S252" t="str">
            <v>OPERAÇÕES REMUNERAÇÃO BASE</v>
          </cell>
        </row>
        <row r="253">
          <cell r="S253" t="str">
            <v>OPERAÇÕES REMUNERAÇÃO BASE</v>
          </cell>
        </row>
        <row r="254">
          <cell r="S254" t="str">
            <v>OPERAÇÕES REMUNERAÇÃO BASE</v>
          </cell>
        </row>
        <row r="255">
          <cell r="S255" t="str">
            <v>OPERAÇÕES REMUNERAÇÃO BASE</v>
          </cell>
        </row>
        <row r="256">
          <cell r="S256" t="str">
            <v>OPERAÇÕES REMUNERAÇÃO BASE</v>
          </cell>
        </row>
        <row r="257">
          <cell r="S257" t="str">
            <v>OPERAÇÕES REMUNERAÇÃO BASE</v>
          </cell>
        </row>
        <row r="258">
          <cell r="S258" t="str">
            <v>OPERAÇÕES REMUNERAÇÃO BASE</v>
          </cell>
        </row>
        <row r="259">
          <cell r="S259" t="str">
            <v>OPERAÇÕES REMUNERAÇÃO BASE</v>
          </cell>
        </row>
        <row r="260">
          <cell r="S260" t="str">
            <v>OPERAÇÕES REMUNERAÇÃO BASE</v>
          </cell>
        </row>
        <row r="261">
          <cell r="S261" t="str">
            <v>OPERAÇÕES REMUNERAÇÃO BASE</v>
          </cell>
        </row>
        <row r="262">
          <cell r="S262" t="str">
            <v>OPERAÇÕES REMUNERAÇÃO BASE</v>
          </cell>
        </row>
        <row r="263">
          <cell r="S263" t="str">
            <v>OPERAÇÕES REMUNERAÇÃO BASE</v>
          </cell>
        </row>
        <row r="264">
          <cell r="S264" t="str">
            <v>OPERAÇÕES REMUNERAÇÃO BASE</v>
          </cell>
        </row>
        <row r="265">
          <cell r="S265" t="str">
            <v>OPERAÇÕES REMUNERAÇÃO BASE</v>
          </cell>
        </row>
        <row r="266">
          <cell r="S266" t="str">
            <v>OPERAÇÕES REMUNERAÇÃO BASE</v>
          </cell>
        </row>
        <row r="267">
          <cell r="S267" t="str">
            <v>OPERAÇÕES REMUNERAÇÃO BASE</v>
          </cell>
        </row>
        <row r="268">
          <cell r="S268" t="str">
            <v>OPERAÇÕES REMUNERAÇÃO BASE</v>
          </cell>
        </row>
        <row r="269">
          <cell r="S269" t="str">
            <v>OPERAÇÕES REMUNERAÇÃO BASE</v>
          </cell>
        </row>
        <row r="270">
          <cell r="S270" t="str">
            <v>OPERAÇÕES REMUNERAÇÃO BASE</v>
          </cell>
        </row>
        <row r="271">
          <cell r="S271" t="str">
            <v>OPERAÇÕES REMUNERAÇÃO BASE</v>
          </cell>
        </row>
        <row r="272">
          <cell r="S272" t="str">
            <v>OPERAÇÕES REMUNERAÇÃO BASE</v>
          </cell>
        </row>
        <row r="273">
          <cell r="S273" t="str">
            <v>OPERAÇÕES REMUNERAÇÃO BASE</v>
          </cell>
        </row>
        <row r="274">
          <cell r="S274" t="str">
            <v>EMPREENDIMENTOS REMUNERAÇÃO BASE</v>
          </cell>
        </row>
        <row r="275">
          <cell r="S275" t="str">
            <v>EMPREENDIMENTOS REMUNERAÇÃO BASE</v>
          </cell>
        </row>
        <row r="276">
          <cell r="S276" t="str">
            <v>OPERAÇÕES REMUNERAÇÃO BASE</v>
          </cell>
        </row>
        <row r="277">
          <cell r="S277" t="str">
            <v>OPERAÇÕES REMUNERAÇÃO BASE</v>
          </cell>
        </row>
        <row r="278">
          <cell r="S278" t="str">
            <v>OPERAÇÕES REMUNERAÇÃO BASE</v>
          </cell>
        </row>
        <row r="279">
          <cell r="S279" t="str">
            <v>OPERAÇÕES REMUNERAÇÃO BASE</v>
          </cell>
        </row>
        <row r="280">
          <cell r="S280" t="str">
            <v>OPERAÇÕES REMUNERAÇÃO BASE</v>
          </cell>
        </row>
        <row r="281">
          <cell r="S281" t="str">
            <v>OPERAÇÕES REMUNERAÇÃO BASE</v>
          </cell>
        </row>
        <row r="282">
          <cell r="S282" t="str">
            <v>OPERAÇÕES REMUNERAÇÃO BASE</v>
          </cell>
        </row>
        <row r="283">
          <cell r="S283" t="str">
            <v>OPERAÇÕES REMUNERAÇÃO BASE</v>
          </cell>
        </row>
        <row r="284">
          <cell r="S284" t="str">
            <v>EMPREENDIMENTOS REMUNERAÇÃO BASE</v>
          </cell>
        </row>
        <row r="285">
          <cell r="S285" t="str">
            <v>EMPREENDIMENTOS REMUNERAÇÃO BASE</v>
          </cell>
        </row>
        <row r="286">
          <cell r="S286" t="str">
            <v>EMPREENDIMENTOS REMUNERAÇÃO BASE</v>
          </cell>
        </row>
        <row r="287">
          <cell r="S287" t="str">
            <v>OPERAÇÕES REMUNERAÇÃO BASE</v>
          </cell>
        </row>
        <row r="288">
          <cell r="S288" t="str">
            <v>OPERAÇÕES REMUNERAÇÃO BASE</v>
          </cell>
        </row>
        <row r="289">
          <cell r="S289" t="str">
            <v>OPERAÇÕES REMUNERAÇÃO BASE</v>
          </cell>
        </row>
        <row r="290">
          <cell r="S290" t="str">
            <v>OPERAÇÕES REMUNERAÇÃO BASE</v>
          </cell>
        </row>
        <row r="291">
          <cell r="S291" t="str">
            <v>OPERAÇÕES REMUNERAÇÃO BASE</v>
          </cell>
        </row>
        <row r="292">
          <cell r="S292" t="str">
            <v>OPERAÇÕES REMUNERAÇÃO BASE</v>
          </cell>
        </row>
        <row r="293">
          <cell r="S293" t="str">
            <v>OPERAÇÕES REMUNERAÇÃO BASE</v>
          </cell>
        </row>
        <row r="294">
          <cell r="S294" t="str">
            <v>OPERAÇÕES REMUNERAÇÃO BASE</v>
          </cell>
        </row>
        <row r="295">
          <cell r="S295" t="str">
            <v>OPERAÇÕES REMUNERAÇÃO BASE</v>
          </cell>
        </row>
        <row r="296">
          <cell r="S296" t="str">
            <v>OPERAÇÕES REMUNERAÇÃO BASE</v>
          </cell>
        </row>
        <row r="297">
          <cell r="S297" t="str">
            <v>OPERAÇÕES REMUNERAÇÃO BASE</v>
          </cell>
        </row>
        <row r="298">
          <cell r="S298" t="str">
            <v>OPERAÇÕES REMUNERAÇÃO BASE</v>
          </cell>
        </row>
        <row r="299">
          <cell r="S299" t="str">
            <v>OPERAÇÕES REMUNERAÇÃO BASE</v>
          </cell>
        </row>
        <row r="300">
          <cell r="S300" t="str">
            <v>OPERAÇÕES REMUNERAÇÃO BASE</v>
          </cell>
        </row>
        <row r="301">
          <cell r="S301" t="str">
            <v>OPERAÇÕES REMUNERAÇÃO BASE</v>
          </cell>
        </row>
        <row r="302">
          <cell r="S302" t="str">
            <v>OPERAÇÕES REMUNERAÇÃO BASE</v>
          </cell>
        </row>
        <row r="303">
          <cell r="S303" t="str">
            <v>OPERAÇÕES REMUNERAÇÃO BASE</v>
          </cell>
        </row>
        <row r="304">
          <cell r="S304" t="str">
            <v>OPERAÇÕES REMUNERAÇÃO BASE</v>
          </cell>
        </row>
        <row r="305">
          <cell r="S305" t="str">
            <v>OPERAÇÕES REMUNERAÇÃO BASE</v>
          </cell>
        </row>
        <row r="306">
          <cell r="S306" t="str">
            <v>OPERAÇÕES REMUNERAÇÃO BASE</v>
          </cell>
        </row>
        <row r="307">
          <cell r="S307" t="str">
            <v>OPERAÇÕES REMUNERAÇÃO BASE</v>
          </cell>
        </row>
        <row r="308">
          <cell r="S308" t="str">
            <v>EMPREENDIMENTOS ADICIONAIS FIXOS</v>
          </cell>
        </row>
        <row r="309">
          <cell r="S309" t="str">
            <v>OPERAÇÕES ADICIONAIS FIXOS</v>
          </cell>
        </row>
        <row r="310">
          <cell r="S310" t="str">
            <v>OPERAÇÕES ADICIONAIS FIXOS</v>
          </cell>
        </row>
        <row r="311">
          <cell r="S311" t="str">
            <v>OPERAÇÕES ADICIONAIS FIXOS</v>
          </cell>
        </row>
        <row r="312">
          <cell r="S312" t="str">
            <v>OPERAÇÕES ADICIONAIS FIXOS</v>
          </cell>
        </row>
        <row r="313">
          <cell r="S313" t="str">
            <v>OPERAÇÕES ADICIONAIS FIXOS</v>
          </cell>
        </row>
        <row r="314">
          <cell r="S314" t="str">
            <v>OPERAÇÕES ADICIONAIS FIXOS</v>
          </cell>
        </row>
        <row r="315">
          <cell r="S315" t="str">
            <v>OPERAÇÕES ADICIONAIS FIXOS</v>
          </cell>
        </row>
        <row r="316">
          <cell r="S316" t="str">
            <v>OPERAÇÕES ADICIONAIS FIXOS</v>
          </cell>
        </row>
        <row r="317">
          <cell r="S317" t="str">
            <v>EMPREENDIMENTOS ADICIONAIS DIVERSOS</v>
          </cell>
        </row>
        <row r="318">
          <cell r="S318" t="str">
            <v>EMPREENDIMENTOS ADICIONAIS DIVERSOS</v>
          </cell>
        </row>
        <row r="319">
          <cell r="S319" t="str">
            <v>EMPREENDIMENTOS ADICIONAIS DIVERSOS</v>
          </cell>
        </row>
        <row r="320">
          <cell r="S320" t="str">
            <v>OPERAÇÕES ADICIONAIS DIVERSOS</v>
          </cell>
        </row>
        <row r="321">
          <cell r="S321" t="str">
            <v>OPERAÇÕES ADICIONAIS DIVERSOS</v>
          </cell>
        </row>
        <row r="322">
          <cell r="S322" t="str">
            <v>OPERAÇÕES ADICIONAIS DIVERSOS</v>
          </cell>
        </row>
        <row r="323">
          <cell r="S323" t="str">
            <v>OPERAÇÕES ADICIONAIS DIVERSOS</v>
          </cell>
        </row>
        <row r="324">
          <cell r="S324" t="str">
            <v>OPERAÇÕES ADICIONAIS DIVERSOS</v>
          </cell>
        </row>
        <row r="325">
          <cell r="S325" t="str">
            <v>OPERAÇÕES ADICIONAIS DIVERSOS</v>
          </cell>
        </row>
        <row r="326">
          <cell r="S326" t="str">
            <v>OPERAÇÕES ADICIONAIS DIVERSOS</v>
          </cell>
        </row>
        <row r="327">
          <cell r="S327" t="str">
            <v>OPERAÇÕES ADICIONAIS DIVERSOS</v>
          </cell>
        </row>
        <row r="328">
          <cell r="S328" t="str">
            <v>OPERAÇÕES ADICIONAIS DIVERSOS</v>
          </cell>
        </row>
        <row r="329">
          <cell r="S329" t="str">
            <v>OPERAÇÕES ADICIONAIS DIVERSOS</v>
          </cell>
        </row>
        <row r="330">
          <cell r="S330" t="str">
            <v>OPERAÇÕES ADICIONAIS DIVERSOS</v>
          </cell>
        </row>
        <row r="331">
          <cell r="S331" t="str">
            <v>EMPREENDIMENTOS REMUNERAÇÃO BASE</v>
          </cell>
        </row>
        <row r="332">
          <cell r="S332" t="str">
            <v>EMPREENDIMENTOS REMUNERAÇÃO BASE</v>
          </cell>
        </row>
        <row r="333">
          <cell r="S333" t="str">
            <v>EMPREENDIMENTOS REMUNERAÇÃO BASE</v>
          </cell>
        </row>
        <row r="334">
          <cell r="S334" t="str">
            <v>EMPREENDIMENTOS REMUNERAÇÃO BASE</v>
          </cell>
        </row>
        <row r="335">
          <cell r="S335" t="str">
            <v>OPERAÇÕES REMUNERAÇÃO BASE</v>
          </cell>
        </row>
        <row r="336">
          <cell r="S336" t="str">
            <v>OPERAÇÕES REMUNERAÇÃO BASE</v>
          </cell>
        </row>
        <row r="337">
          <cell r="S337" t="str">
            <v>OPERAÇÕES REMUNERAÇÃO BASE</v>
          </cell>
        </row>
        <row r="338">
          <cell r="S338" t="str">
            <v>OPERAÇÕES REMUNERAÇÃO BASE</v>
          </cell>
        </row>
        <row r="339">
          <cell r="S339" t="str">
            <v>OPERAÇÕES REMUNERAÇÃO BASE</v>
          </cell>
        </row>
        <row r="340">
          <cell r="S340" t="str">
            <v>OPERAÇÕES REMUNERAÇÃO BASE</v>
          </cell>
        </row>
        <row r="341">
          <cell r="S341" t="str">
            <v>OPERAÇÕES REMUNERAÇÃO BASE</v>
          </cell>
        </row>
        <row r="342">
          <cell r="S342" t="str">
            <v>OPERAÇÕES REMUNERAÇÃO BASE</v>
          </cell>
        </row>
        <row r="343">
          <cell r="S343" t="str">
            <v>OPERAÇÕES REMUNERAÇÃO BASE</v>
          </cell>
        </row>
        <row r="344">
          <cell r="S344" t="str">
            <v>OPERAÇÕES REMUNERAÇÃO BASE</v>
          </cell>
        </row>
        <row r="345">
          <cell r="S345" t="str">
            <v>OPERAÇÕES REMUNERAÇÃO BASE</v>
          </cell>
        </row>
        <row r="346">
          <cell r="S346" t="str">
            <v>OPERAÇÕES REMUNERAÇÃO BASE</v>
          </cell>
        </row>
        <row r="347">
          <cell r="S347" t="str">
            <v>EMPREENDIMENTOS REMUNERAÇÃO BASE</v>
          </cell>
        </row>
        <row r="348">
          <cell r="S348" t="str">
            <v>EMPREENDIMENTOS REMUNERAÇÃO BASE</v>
          </cell>
        </row>
        <row r="349">
          <cell r="S349" t="str">
            <v>OPERAÇÕES REMUNERAÇÃO BASE</v>
          </cell>
        </row>
        <row r="350">
          <cell r="S350" t="str">
            <v>OPERAÇÕES REMUNERAÇÃO BASE</v>
          </cell>
        </row>
        <row r="351">
          <cell r="S351" t="str">
            <v>OPERAÇÕES REMUNERAÇÃO BASE</v>
          </cell>
        </row>
        <row r="352">
          <cell r="S352" t="str">
            <v>OPERAÇÕES REMUNERAÇÃO BASE</v>
          </cell>
        </row>
        <row r="353">
          <cell r="S353" t="str">
            <v>OPERAÇÕES REMUNERAÇÃO BASE</v>
          </cell>
        </row>
        <row r="354">
          <cell r="S354" t="str">
            <v>OPERAÇÕES REMUNERAÇÃO BASE</v>
          </cell>
        </row>
        <row r="355">
          <cell r="S355" t="str">
            <v>OPERAÇÕES REMUNERAÇÃO BASE</v>
          </cell>
        </row>
        <row r="356">
          <cell r="S356" t="str">
            <v>OPERAÇÕES REMUNERAÇÃO BASE</v>
          </cell>
        </row>
        <row r="357">
          <cell r="S357" t="str">
            <v>OPERAÇÕES REMUNERAÇÃO BASE</v>
          </cell>
        </row>
        <row r="358">
          <cell r="S358" t="str">
            <v>OPERAÇÕES REMUNERAÇÃO BASE</v>
          </cell>
        </row>
        <row r="359">
          <cell r="S359" t="str">
            <v>OPERAÇÕES REMUNERAÇÃO BASE</v>
          </cell>
        </row>
        <row r="360">
          <cell r="S360" t="str">
            <v>OPERAÇÕES REMUNERAÇÃO BASE</v>
          </cell>
        </row>
        <row r="361">
          <cell r="S361" t="str">
            <v>OPERAÇÕES REMUNERAÇÃO BASE</v>
          </cell>
        </row>
        <row r="362">
          <cell r="S362" t="str">
            <v>OPERAÇÕES REMUNERAÇÃO BASE</v>
          </cell>
        </row>
        <row r="363">
          <cell r="S363" t="str">
            <v>OPERAÇÕES REMUNERAÇÃO BASE</v>
          </cell>
        </row>
        <row r="364">
          <cell r="S364" t="str">
            <v>OPERAÇÕES REMUNERAÇÃO BASE</v>
          </cell>
        </row>
        <row r="365">
          <cell r="S365" t="str">
            <v>OPERAÇÕES REMUNERAÇÃO BASE</v>
          </cell>
        </row>
        <row r="366">
          <cell r="S366" t="str">
            <v>OPERAÇÕES REMUNERAÇÃO BASE</v>
          </cell>
        </row>
        <row r="367">
          <cell r="S367" t="str">
            <v>OPERAÇÕES REMUNERAÇÃO BASE</v>
          </cell>
        </row>
        <row r="368">
          <cell r="S368" t="str">
            <v>OPERAÇÕES REMUNERAÇÃO BASE</v>
          </cell>
        </row>
        <row r="369">
          <cell r="S369" t="str">
            <v>OPERAÇÕES REMUNERAÇÃO BASE</v>
          </cell>
        </row>
        <row r="370">
          <cell r="S370" t="str">
            <v>OPERAÇÕES REMUNERAÇÃO BASE</v>
          </cell>
        </row>
        <row r="371">
          <cell r="S371" t="str">
            <v>OPERAÇÕES REMUNERAÇÃO BASE</v>
          </cell>
        </row>
        <row r="372">
          <cell r="S372" t="str">
            <v>EMPREENDIMENTOS REMUNERAÇÃO BASE</v>
          </cell>
        </row>
        <row r="373">
          <cell r="S373" t="str">
            <v>OPERAÇÕES REMUNERAÇÃO BASE</v>
          </cell>
        </row>
        <row r="374">
          <cell r="S374" t="str">
            <v>ADMINISTRATIVA REMUNERAÇÃO BASE</v>
          </cell>
        </row>
        <row r="375">
          <cell r="S375" t="str">
            <v>EMPREENDIMENTOS FÉRIAS, ABONO FÉRIAS E FÉRIAS INDENIZADAS</v>
          </cell>
        </row>
        <row r="376">
          <cell r="S376" t="str">
            <v>EMPREENDIMENTOS FÉRIAS, ABONO FÉRIAS E FÉRIAS INDENIZADAS</v>
          </cell>
        </row>
        <row r="377">
          <cell r="S377" t="str">
            <v>EMPREENDIMENTOS FÉRIAS, ABONO FÉRIAS E FÉRIAS INDENIZADAS</v>
          </cell>
        </row>
        <row r="378">
          <cell r="S378" t="str">
            <v>EMPREENDIMENTOS FÉRIAS, ABONO FÉRIAS E FÉRIAS INDENIZADAS</v>
          </cell>
        </row>
        <row r="379">
          <cell r="S379" t="str">
            <v>OPERAÇÕES FÉRIAS, ABONO FÉRIAS E FÉRIAS INDENIZADAS</v>
          </cell>
        </row>
        <row r="380">
          <cell r="S380" t="str">
            <v>OPERAÇÕES FÉRIAS, ABONO FÉRIAS E FÉRIAS INDENIZADAS</v>
          </cell>
        </row>
        <row r="381">
          <cell r="S381" t="str">
            <v>OPERAÇÕES FÉRIAS, ABONO FÉRIAS E FÉRIAS INDENIZADAS</v>
          </cell>
        </row>
        <row r="382">
          <cell r="S382" t="str">
            <v>OPERAÇÕES FÉRIAS, ABONO FÉRIAS E FÉRIAS INDENIZADAS</v>
          </cell>
        </row>
        <row r="383">
          <cell r="S383" t="str">
            <v>OPERAÇÕES FÉRIAS, ABONO FÉRIAS E FÉRIAS INDENIZADAS</v>
          </cell>
        </row>
        <row r="384">
          <cell r="S384" t="str">
            <v>OPERAÇÕES FÉRIAS, ABONO FÉRIAS E FÉRIAS INDENIZADAS</v>
          </cell>
        </row>
        <row r="385">
          <cell r="S385" t="str">
            <v>OPERAÇÕES FÉRIAS, ABONO FÉRIAS E FÉRIAS INDENIZADAS</v>
          </cell>
        </row>
        <row r="386">
          <cell r="S386" t="str">
            <v>OPERAÇÕES FÉRIAS, ABONO FÉRIAS E FÉRIAS INDENIZADAS</v>
          </cell>
        </row>
        <row r="387">
          <cell r="S387" t="str">
            <v>OPERAÇÕES FÉRIAS, ABONO FÉRIAS E FÉRIAS INDENIZADAS</v>
          </cell>
        </row>
        <row r="388">
          <cell r="S388" t="str">
            <v>OPERAÇÕES FÉRIAS, ABONO FÉRIAS E FÉRIAS INDENIZADAS</v>
          </cell>
        </row>
        <row r="389">
          <cell r="S389" t="str">
            <v>OPERAÇÕES FÉRIAS, ABONO FÉRIAS E FÉRIAS INDENIZADAS</v>
          </cell>
        </row>
        <row r="390">
          <cell r="S390" t="str">
            <v>OPERAÇÕES FÉRIAS, ABONO FÉRIAS E FÉRIAS INDENIZADAS</v>
          </cell>
        </row>
        <row r="391">
          <cell r="S391" t="str">
            <v>OPERAÇÕES FÉRIAS, ABONO FÉRIAS E FÉRIAS INDENIZADAS</v>
          </cell>
        </row>
        <row r="392">
          <cell r="S392" t="str">
            <v>OPERAÇÕES FÉRIAS, ABONO FÉRIAS E FÉRIAS INDENIZADAS</v>
          </cell>
        </row>
        <row r="393">
          <cell r="S393" t="str">
            <v>EMPREENDIMENTOS GRATIFICAÇÃO DE FÉRIAS</v>
          </cell>
        </row>
        <row r="394">
          <cell r="S394" t="str">
            <v>EMPREENDIMENTOS GRATIFICAÇÃO DE FÉRIAS</v>
          </cell>
        </row>
        <row r="395">
          <cell r="S395" t="str">
            <v>EMPREENDIMENTOS GRATIFICAÇÃO DE FÉRIAS</v>
          </cell>
        </row>
        <row r="396">
          <cell r="S396" t="str">
            <v>EMPREENDIMENTOS GRATIFICAÇÃO DE FÉRIAS</v>
          </cell>
        </row>
        <row r="397">
          <cell r="S397" t="str">
            <v>OPERAÇÕES GRATIFICAÇÃO DE FÉRIAS</v>
          </cell>
        </row>
        <row r="398">
          <cell r="S398" t="str">
            <v>OPERAÇÕES GRATIFICAÇÃO DE FÉRIAS</v>
          </cell>
        </row>
        <row r="399">
          <cell r="S399" t="str">
            <v>OPERAÇÕES GRATIFICAÇÃO DE FÉRIAS</v>
          </cell>
        </row>
        <row r="400">
          <cell r="S400" t="str">
            <v>OPERAÇÕES GRATIFICAÇÃO DE FÉRIAS</v>
          </cell>
        </row>
        <row r="401">
          <cell r="S401" t="str">
            <v>OPERAÇÕES GRATIFICAÇÃO DE FÉRIAS</v>
          </cell>
        </row>
        <row r="402">
          <cell r="S402" t="str">
            <v>OPERAÇÕES GRATIFICAÇÃO DE FÉRIAS</v>
          </cell>
        </row>
        <row r="403">
          <cell r="S403" t="str">
            <v>OPERAÇÕES GRATIFICAÇÃO DE FÉRIAS</v>
          </cell>
        </row>
        <row r="404">
          <cell r="S404" t="str">
            <v>OPERAÇÕES GRATIFICAÇÃO DE FÉRIAS</v>
          </cell>
        </row>
        <row r="405">
          <cell r="S405" t="str">
            <v>OPERAÇÕES GRATIFICAÇÃO DE FÉRIAS</v>
          </cell>
        </row>
        <row r="406">
          <cell r="S406" t="str">
            <v>OPERAÇÕES GRATIFICAÇÃO DE FÉRIAS</v>
          </cell>
        </row>
        <row r="407">
          <cell r="S407" t="str">
            <v>OPERAÇÕES GRATIFICAÇÃO DE FÉRIAS</v>
          </cell>
        </row>
        <row r="408">
          <cell r="S408" t="str">
            <v>OPERAÇÕES GRATIFICAÇÃO DE FÉRIAS</v>
          </cell>
        </row>
        <row r="409">
          <cell r="S409" t="str">
            <v>OPERAÇÕES GRATIFICAÇÃO DE FÉRIAS</v>
          </cell>
        </row>
        <row r="410">
          <cell r="S410" t="str">
            <v>OPERAÇÕES GRATIFICAÇÃO DE FÉRIAS</v>
          </cell>
        </row>
        <row r="411">
          <cell r="S411" t="str">
            <v>EMPREENDIMENTOS 13º SALÁRIO</v>
          </cell>
        </row>
        <row r="412">
          <cell r="S412" t="str">
            <v>EMPREENDIMENTOS 13º SALÁRIO</v>
          </cell>
        </row>
        <row r="413">
          <cell r="S413" t="str">
            <v>EMPREENDIMENTOS 13º SALÁRIO</v>
          </cell>
        </row>
        <row r="414">
          <cell r="S414" t="str">
            <v>EMPREENDIMENTOS 13º SALÁRIO</v>
          </cell>
        </row>
        <row r="415">
          <cell r="S415" t="str">
            <v>OPERAÇÕES 13º SALÁRIO</v>
          </cell>
        </row>
        <row r="416">
          <cell r="S416" t="str">
            <v>OPERAÇÕES 13º SALÁRIO</v>
          </cell>
        </row>
        <row r="417">
          <cell r="S417" t="str">
            <v>OPERAÇÕES 13º SALÁRIO</v>
          </cell>
        </row>
        <row r="418">
          <cell r="S418" t="str">
            <v>OPERAÇÕES 13º SALÁRIO</v>
          </cell>
        </row>
        <row r="419">
          <cell r="S419" t="str">
            <v>OPERAÇÕES 13º SALÁRIO</v>
          </cell>
        </row>
        <row r="420">
          <cell r="S420" t="str">
            <v>OPERAÇÕES 13º SALÁRIO</v>
          </cell>
        </row>
        <row r="421">
          <cell r="S421" t="str">
            <v>OPERAÇÕES 13º SALÁRIO</v>
          </cell>
        </row>
        <row r="422">
          <cell r="S422" t="str">
            <v>OPERAÇÕES 13º SALÁRIO</v>
          </cell>
        </row>
        <row r="423">
          <cell r="S423" t="str">
            <v>OPERAÇÕES 13º SALÁRIO</v>
          </cell>
        </row>
        <row r="424">
          <cell r="S424" t="str">
            <v>OPERAÇÕES 13º SALÁRIO</v>
          </cell>
        </row>
        <row r="425">
          <cell r="S425" t="str">
            <v>OPERAÇÕES 13º SALÁRIO</v>
          </cell>
        </row>
        <row r="426">
          <cell r="S426" t="str">
            <v>OPERAÇÕES 13º SALÁRIO</v>
          </cell>
        </row>
        <row r="427">
          <cell r="S427" t="str">
            <v>OPERAÇÕES 13º SALÁRIO</v>
          </cell>
        </row>
        <row r="428">
          <cell r="S428" t="str">
            <v>OPERAÇÕES 13º SALÁRIO</v>
          </cell>
        </row>
        <row r="429">
          <cell r="S429" t="str">
            <v>OPERAÇÕES 13º SALÁRIO</v>
          </cell>
        </row>
        <row r="430">
          <cell r="S430" t="str">
            <v>OPERAÇÕES 13º SALÁRIO</v>
          </cell>
        </row>
        <row r="431">
          <cell r="S431" t="str">
            <v>OPERAÇÕES 13º SALÁRIO</v>
          </cell>
        </row>
        <row r="432">
          <cell r="S432" t="str">
            <v>OPERAÇÕES 13º SALÁRIO</v>
          </cell>
        </row>
        <row r="433">
          <cell r="S433" t="str">
            <v>OPERAÇÕES 13º SALÁRIO</v>
          </cell>
        </row>
        <row r="434">
          <cell r="S434" t="str">
            <v>OPERAÇÕES 13º SALÁRIO</v>
          </cell>
        </row>
        <row r="435">
          <cell r="S435" t="str">
            <v>OPERAÇÕES 13º SALÁRIO</v>
          </cell>
        </row>
        <row r="436">
          <cell r="S436" t="str">
            <v>OPERAÇÕES 13º SALÁRIO</v>
          </cell>
        </row>
        <row r="437">
          <cell r="S437" t="str">
            <v>OPERAÇÕES 13º SALÁRIO</v>
          </cell>
        </row>
        <row r="438">
          <cell r="S438" t="str">
            <v>OPERAÇÕES 13º SALÁRIO</v>
          </cell>
        </row>
        <row r="439">
          <cell r="S439" t="str">
            <v>OPERAÇÕES 13º SALÁRIO</v>
          </cell>
        </row>
        <row r="440">
          <cell r="S440" t="str">
            <v>OPERAÇÕES 13º SALÁRIO</v>
          </cell>
        </row>
        <row r="441">
          <cell r="S441" t="str">
            <v>OPERAÇÕES 13º SALÁRIO</v>
          </cell>
        </row>
        <row r="442">
          <cell r="S442" t="str">
            <v>OPERAÇÕES 13º SALÁRIO</v>
          </cell>
        </row>
        <row r="443">
          <cell r="S443" t="str">
            <v>OPERAÇÕES 13º SALÁRIO</v>
          </cell>
        </row>
        <row r="444">
          <cell r="S444" t="str">
            <v>OPERAÇÕES 13º SALÁRIO</v>
          </cell>
        </row>
        <row r="445">
          <cell r="S445" t="str">
            <v>OPERAÇÕES 13º SALÁRIO</v>
          </cell>
        </row>
        <row r="446">
          <cell r="S446" t="str">
            <v>OPERAÇÕES 13º SALÁRIO</v>
          </cell>
        </row>
        <row r="447">
          <cell r="S447" t="str">
            <v>OPERAÇÕES 13º SALÁRIO</v>
          </cell>
        </row>
        <row r="448">
          <cell r="S448" t="str">
            <v>OPERAÇÕES 13º SALÁRIO</v>
          </cell>
        </row>
        <row r="449">
          <cell r="S449" t="str">
            <v>OPERAÇÕES 13º SALÁRIO</v>
          </cell>
        </row>
        <row r="450">
          <cell r="S450" t="str">
            <v>EMPREENDIMENTOS INSS SOBRE 13º SALÁRIO E FÉRIAS</v>
          </cell>
        </row>
        <row r="451">
          <cell r="S451" t="str">
            <v>EMPREENDIMENTOS INSS SOBRE 13º SALÁRIO E FÉRIAS</v>
          </cell>
        </row>
        <row r="452">
          <cell r="S452" t="str">
            <v>EMPREENDIMENTOS INSS SOBRE 13º SALÁRIO E FÉRIAS</v>
          </cell>
        </row>
        <row r="453">
          <cell r="S453" t="str">
            <v>EMPREENDIMENTOS INSS SOBRE 13º SALÁRIO E FÉRIAS</v>
          </cell>
        </row>
        <row r="454">
          <cell r="S454" t="str">
            <v>OPERAÇÕES INSS SOBRE 13º SALÁRIO E FÉRIAS</v>
          </cell>
        </row>
        <row r="455">
          <cell r="S455" t="str">
            <v>OPERAÇÕES INSS SOBRE 13º SALÁRIO E FÉRIAS</v>
          </cell>
        </row>
        <row r="456">
          <cell r="S456" t="str">
            <v>OPERAÇÕES INSS SOBRE 13º SALÁRIO E FÉRIAS</v>
          </cell>
        </row>
        <row r="457">
          <cell r="S457" t="str">
            <v>OPERAÇÕES INSS SOBRE 13º SALÁRIO E FÉRIAS</v>
          </cell>
        </row>
        <row r="458">
          <cell r="S458" t="str">
            <v>OPERAÇÕES INSS SOBRE 13º SALÁRIO E FÉRIAS</v>
          </cell>
        </row>
        <row r="459">
          <cell r="S459" t="str">
            <v>OPERAÇÕES INSS SOBRE 13º SALÁRIO E FÉRIAS</v>
          </cell>
        </row>
        <row r="460">
          <cell r="S460" t="str">
            <v>OPERAÇÕES INSS SOBRE 13º SALÁRIO E FÉRIAS</v>
          </cell>
        </row>
        <row r="461">
          <cell r="S461" t="str">
            <v>OPERAÇÕES INSS SOBRE 13º SALÁRIO E FÉRIAS</v>
          </cell>
        </row>
        <row r="462">
          <cell r="S462" t="str">
            <v>OPERAÇÕES INSS SOBRE 13º SALÁRIO E FÉRIAS</v>
          </cell>
        </row>
        <row r="463">
          <cell r="S463" t="str">
            <v>OPERAÇÕES INSS SOBRE 13º SALÁRIO E FÉRIAS</v>
          </cell>
        </row>
        <row r="464">
          <cell r="S464" t="str">
            <v>OPERAÇÕES INSS SOBRE 13º SALÁRIO E FÉRIAS</v>
          </cell>
        </row>
        <row r="465">
          <cell r="S465" t="str">
            <v>OPERAÇÕES INSS SOBRE 13º SALÁRIO E FÉRIAS</v>
          </cell>
        </row>
        <row r="466">
          <cell r="S466" t="str">
            <v>OPERAÇÕES INSS SOBRE 13º SALÁRIO E FÉRIAS</v>
          </cell>
        </row>
        <row r="467">
          <cell r="S467" t="str">
            <v>OPERAÇÕES INSS SOBRE 13º SALÁRIO E FÉRIAS</v>
          </cell>
        </row>
        <row r="468">
          <cell r="S468" t="str">
            <v>EMPREENDIMENTOS FGTS SOBRE 13º SALÁRIO E FÉRIAS</v>
          </cell>
        </row>
        <row r="469">
          <cell r="S469" t="str">
            <v>EMPREENDIMENTOS FGTS SOBRE 13º SALÁRIO E FÉRIAS</v>
          </cell>
        </row>
        <row r="470">
          <cell r="S470" t="str">
            <v>EMPREENDIMENTOS FGTS SOBRE 13º SALÁRIO E FÉRIAS</v>
          </cell>
        </row>
        <row r="471">
          <cell r="S471" t="str">
            <v>EMPREENDIMENTOS FGTS SOBRE 13º SALÁRIO E FÉRIAS</v>
          </cell>
        </row>
        <row r="472">
          <cell r="S472" t="str">
            <v>OPERAÇÕES FGTS SOBRE 13º SALÁRIO E FÉRIAS</v>
          </cell>
        </row>
        <row r="473">
          <cell r="S473" t="str">
            <v>OPERAÇÕES FGTS SOBRE 13º SALÁRIO E FÉRIAS</v>
          </cell>
        </row>
        <row r="474">
          <cell r="S474" t="str">
            <v>OPERAÇÕES FGTS SOBRE 13º SALÁRIO E FÉRIAS</v>
          </cell>
        </row>
        <row r="475">
          <cell r="S475" t="str">
            <v>OPERAÇÕES FGTS SOBRE 13º SALÁRIO E FÉRIAS</v>
          </cell>
        </row>
        <row r="476">
          <cell r="S476" t="str">
            <v>OPERAÇÕES FGTS SOBRE 13º SALÁRIO E FÉRIAS</v>
          </cell>
        </row>
        <row r="477">
          <cell r="S477" t="str">
            <v>OPERAÇÕES FGTS SOBRE 13º SALÁRIO E FÉRIAS</v>
          </cell>
        </row>
        <row r="478">
          <cell r="S478" t="str">
            <v>OPERAÇÕES FGTS SOBRE 13º SALÁRIO E FÉRIAS</v>
          </cell>
        </row>
        <row r="479">
          <cell r="S479" t="str">
            <v>OPERAÇÕES FGTS SOBRE 13º SALÁRIO E FÉRIAS</v>
          </cell>
        </row>
        <row r="480">
          <cell r="S480" t="str">
            <v>OPERAÇÕES FGTS SOBRE 13º SALÁRIO E FÉRIAS</v>
          </cell>
        </row>
        <row r="481">
          <cell r="S481" t="str">
            <v>OPERAÇÕES FGTS SOBRE 13º SALÁRIO E FÉRIAS</v>
          </cell>
        </row>
        <row r="482">
          <cell r="S482" t="str">
            <v>OPERAÇÕES FGTS SOBRE 13º SALÁRIO E FÉRIAS</v>
          </cell>
        </row>
        <row r="483">
          <cell r="S483" t="str">
            <v>OPERAÇÕES FGTS SOBRE 13º SALÁRIO E FÉRIAS</v>
          </cell>
        </row>
        <row r="484">
          <cell r="S484" t="str">
            <v>OPERAÇÕES FGTS SOBRE 13º SALÁRIO E FÉRIAS</v>
          </cell>
        </row>
        <row r="485">
          <cell r="S485" t="str">
            <v>OPERAÇÕES FGTS SOBRE 13º SALÁRIO E FÉRIAS</v>
          </cell>
        </row>
        <row r="486">
          <cell r="S486" t="str">
            <v>EMPREENDIMENTOS INSS SOBRE 13º SALÁRIO E FÉRIAS</v>
          </cell>
        </row>
        <row r="487">
          <cell r="S487" t="str">
            <v>EMPREENDIMENTOS INSS SOBRE 13º SALÁRIO E FÉRIAS</v>
          </cell>
        </row>
        <row r="488">
          <cell r="S488" t="str">
            <v>EMPREENDIMENTOS INSS SOBRE 13º SALÁRIO E FÉRIAS</v>
          </cell>
        </row>
        <row r="489">
          <cell r="S489" t="str">
            <v>EMPREENDIMENTOS INSS SOBRE 13º SALÁRIO E FÉRIAS</v>
          </cell>
        </row>
        <row r="490">
          <cell r="S490" t="str">
            <v>OPERAÇÕES INSS SOBRE 13º SALÁRIO E FÉRIAS</v>
          </cell>
        </row>
        <row r="491">
          <cell r="S491" t="str">
            <v>OPERAÇÕES INSS SOBRE 13º SALÁRIO E FÉRIAS</v>
          </cell>
        </row>
        <row r="492">
          <cell r="S492" t="str">
            <v>OPERAÇÕES INSS SOBRE 13º SALÁRIO E FÉRIAS</v>
          </cell>
        </row>
        <row r="493">
          <cell r="S493" t="str">
            <v>OPERAÇÕES INSS SOBRE 13º SALÁRIO E FÉRIAS</v>
          </cell>
        </row>
        <row r="494">
          <cell r="S494" t="str">
            <v>OPERAÇÕES INSS SOBRE 13º SALÁRIO E FÉRIAS</v>
          </cell>
        </row>
        <row r="495">
          <cell r="S495" t="str">
            <v>OPERAÇÕES INSS SOBRE 13º SALÁRIO E FÉRIAS</v>
          </cell>
        </row>
        <row r="496">
          <cell r="S496" t="str">
            <v>OPERAÇÕES INSS SOBRE 13º SALÁRIO E FÉRIAS</v>
          </cell>
        </row>
        <row r="497">
          <cell r="S497" t="str">
            <v>OPERAÇÕES INSS SOBRE 13º SALÁRIO E FÉRIAS</v>
          </cell>
        </row>
        <row r="498">
          <cell r="S498" t="str">
            <v>OPERAÇÕES INSS SOBRE 13º SALÁRIO E FÉRIAS</v>
          </cell>
        </row>
        <row r="499">
          <cell r="S499" t="str">
            <v>OPERAÇÕES INSS SOBRE 13º SALÁRIO E FÉRIAS</v>
          </cell>
        </row>
        <row r="500">
          <cell r="S500" t="str">
            <v>OPERAÇÕES INSS SOBRE 13º SALÁRIO E FÉRIAS</v>
          </cell>
        </row>
        <row r="501">
          <cell r="S501" t="str">
            <v>OPERAÇÕES INSS SOBRE 13º SALÁRIO E FÉRIAS</v>
          </cell>
        </row>
        <row r="502">
          <cell r="S502" t="str">
            <v>OPERAÇÕES INSS SOBRE 13º SALÁRIO E FÉRIAS</v>
          </cell>
        </row>
        <row r="503">
          <cell r="S503" t="str">
            <v>OPERAÇÕES INSS SOBRE 13º SALÁRIO E FÉRIAS</v>
          </cell>
        </row>
        <row r="504">
          <cell r="S504" t="str">
            <v>OPERAÇÕES INSS SOBRE 13º SALÁRIO E FÉRIAS</v>
          </cell>
        </row>
        <row r="505">
          <cell r="S505" t="str">
            <v>OPERAÇÕES INSS SOBRE 13º SALÁRIO E FÉRIAS</v>
          </cell>
        </row>
        <row r="506">
          <cell r="S506" t="str">
            <v>OPERAÇÕES INSS SOBRE 13º SALÁRIO E FÉRIAS</v>
          </cell>
        </row>
        <row r="507">
          <cell r="S507" t="str">
            <v>OPERAÇÕES INSS SOBRE 13º SALÁRIO E FÉRIAS</v>
          </cell>
        </row>
        <row r="508">
          <cell r="S508" t="str">
            <v>OPERAÇÕES INSS SOBRE 13º SALÁRIO E FÉRIAS</v>
          </cell>
        </row>
        <row r="509">
          <cell r="S509" t="str">
            <v>OPERAÇÕES INSS SOBRE 13º SALÁRIO E FÉRIAS</v>
          </cell>
        </row>
        <row r="510">
          <cell r="S510" t="str">
            <v>OPERAÇÕES INSS SOBRE 13º SALÁRIO E FÉRIAS</v>
          </cell>
        </row>
        <row r="511">
          <cell r="S511" t="str">
            <v>OPERAÇÕES INSS SOBRE 13º SALÁRIO E FÉRIAS</v>
          </cell>
        </row>
        <row r="512">
          <cell r="S512" t="str">
            <v>OPERAÇÕES INSS SOBRE 13º SALÁRIO E FÉRIAS</v>
          </cell>
        </row>
        <row r="513">
          <cell r="S513" t="str">
            <v>OPERAÇÕES INSS SOBRE 13º SALÁRIO E FÉRIAS</v>
          </cell>
        </row>
        <row r="514">
          <cell r="S514" t="str">
            <v>OPERAÇÕES INSS SOBRE 13º SALÁRIO E FÉRIAS</v>
          </cell>
        </row>
        <row r="515">
          <cell r="S515" t="str">
            <v>OPERAÇÕES INSS SOBRE 13º SALÁRIO E FÉRIAS</v>
          </cell>
        </row>
        <row r="516">
          <cell r="S516" t="str">
            <v>OPERAÇÕES INSS SOBRE 13º SALÁRIO E FÉRIAS</v>
          </cell>
        </row>
        <row r="517">
          <cell r="S517" t="str">
            <v>OPERAÇÕES INSS SOBRE 13º SALÁRIO E FÉRIAS</v>
          </cell>
        </row>
        <row r="518">
          <cell r="S518" t="str">
            <v>OPERAÇÕES INSS SOBRE 13º SALÁRIO E FÉRIAS</v>
          </cell>
        </row>
        <row r="519">
          <cell r="S519" t="str">
            <v>OPERAÇÕES INSS SOBRE 13º SALÁRIO E FÉRIAS</v>
          </cell>
        </row>
        <row r="520">
          <cell r="S520" t="str">
            <v>OPERAÇÕES INSS SOBRE 13º SALÁRIO E FÉRIAS</v>
          </cell>
        </row>
        <row r="521">
          <cell r="S521" t="str">
            <v>OPERAÇÕES INSS SOBRE 13º SALÁRIO E FÉRIAS</v>
          </cell>
        </row>
        <row r="522">
          <cell r="S522" t="str">
            <v>OPERAÇÕES INSS SOBRE 13º SALÁRIO E FÉRIAS</v>
          </cell>
        </row>
        <row r="523">
          <cell r="S523" t="str">
            <v>OPERAÇÕES INSS SOBRE 13º SALÁRIO E FÉRIAS</v>
          </cell>
        </row>
        <row r="524">
          <cell r="S524" t="str">
            <v>OPERAÇÕES INSS SOBRE 13º SALÁRIO E FÉRIAS</v>
          </cell>
        </row>
        <row r="525">
          <cell r="S525" t="str">
            <v>EMPREENDIMENTOS FGTS SOBRE 13º SALÁRIO E FÉRIAS</v>
          </cell>
        </row>
        <row r="526">
          <cell r="S526" t="str">
            <v>EMPREENDIMENTOS FGTS SOBRE 13º SALÁRIO E FÉRIAS</v>
          </cell>
        </row>
        <row r="527">
          <cell r="S527" t="str">
            <v>EMPREENDIMENTOS FGTS SOBRE 13º SALÁRIO E FÉRIAS</v>
          </cell>
        </row>
        <row r="528">
          <cell r="S528" t="str">
            <v>EMPREENDIMENTOS FGTS SOBRE 13º SALÁRIO E FÉRIAS</v>
          </cell>
        </row>
        <row r="529">
          <cell r="S529" t="str">
            <v>OPERAÇÕES FGTS SOBRE 13º SALÁRIO E FÉRIAS</v>
          </cell>
        </row>
        <row r="530">
          <cell r="S530" t="str">
            <v>OPERAÇÕES FGTS SOBRE 13º SALÁRIO E FÉRIAS</v>
          </cell>
        </row>
        <row r="531">
          <cell r="S531" t="str">
            <v>OPERAÇÕES FGTS SOBRE 13º SALÁRIO E FÉRIAS</v>
          </cell>
        </row>
        <row r="532">
          <cell r="S532" t="str">
            <v>OPERAÇÕES FGTS SOBRE 13º SALÁRIO E FÉRIAS</v>
          </cell>
        </row>
        <row r="533">
          <cell r="S533" t="str">
            <v>OPERAÇÕES FGTS SOBRE 13º SALÁRIO E FÉRIAS</v>
          </cell>
        </row>
        <row r="534">
          <cell r="S534" t="str">
            <v>OPERAÇÕES FGTS SOBRE 13º SALÁRIO E FÉRIAS</v>
          </cell>
        </row>
        <row r="535">
          <cell r="S535" t="str">
            <v>OPERAÇÕES FGTS SOBRE 13º SALÁRIO E FÉRIAS</v>
          </cell>
        </row>
        <row r="536">
          <cell r="S536" t="str">
            <v>OPERAÇÕES FGTS SOBRE 13º SALÁRIO E FÉRIAS</v>
          </cell>
        </row>
        <row r="537">
          <cell r="S537" t="str">
            <v>OPERAÇÕES FGTS SOBRE 13º SALÁRIO E FÉRIAS</v>
          </cell>
        </row>
        <row r="538">
          <cell r="S538" t="str">
            <v>OPERAÇÕES FGTS SOBRE 13º SALÁRIO E FÉRIAS</v>
          </cell>
        </row>
        <row r="539">
          <cell r="S539" t="str">
            <v>OPERAÇÕES FGTS SOBRE 13º SALÁRIO E FÉRIAS</v>
          </cell>
        </row>
        <row r="540">
          <cell r="S540" t="str">
            <v>OPERAÇÕES FGTS SOBRE 13º SALÁRIO E FÉRIAS</v>
          </cell>
        </row>
        <row r="541">
          <cell r="S541" t="str">
            <v>OPERAÇÕES FGTS SOBRE 13º SALÁRIO E FÉRIAS</v>
          </cell>
        </row>
        <row r="542">
          <cell r="S542" t="str">
            <v>OPERAÇÕES FGTS SOBRE 13º SALÁRIO E FÉRIAS</v>
          </cell>
        </row>
        <row r="543">
          <cell r="S543" t="str">
            <v>OPERAÇÕES FGTS SOBRE 13º SALÁRIO E FÉRIAS</v>
          </cell>
        </row>
        <row r="544">
          <cell r="S544" t="str">
            <v>OPERAÇÕES FGTS SOBRE 13º SALÁRIO E FÉRIAS</v>
          </cell>
        </row>
        <row r="545">
          <cell r="S545" t="str">
            <v>OPERAÇÕES FGTS SOBRE 13º SALÁRIO E FÉRIAS</v>
          </cell>
        </row>
        <row r="546">
          <cell r="S546" t="str">
            <v>OPERAÇÕES FGTS SOBRE 13º SALÁRIO E FÉRIAS</v>
          </cell>
        </row>
        <row r="547">
          <cell r="S547" t="str">
            <v>OPERAÇÕES FGTS SOBRE 13º SALÁRIO E FÉRIAS</v>
          </cell>
        </row>
        <row r="548">
          <cell r="S548" t="str">
            <v>OPERAÇÕES FGTS SOBRE 13º SALÁRIO E FÉRIAS</v>
          </cell>
        </row>
        <row r="549">
          <cell r="S549" t="str">
            <v>OPERAÇÕES FGTS SOBRE 13º SALÁRIO E FÉRIAS</v>
          </cell>
        </row>
        <row r="550">
          <cell r="S550" t="str">
            <v>OPERAÇÕES FGTS SOBRE 13º SALÁRIO E FÉRIAS</v>
          </cell>
        </row>
        <row r="551">
          <cell r="S551" t="str">
            <v>OPERAÇÕES FGTS SOBRE 13º SALÁRIO E FÉRIAS</v>
          </cell>
        </row>
        <row r="552">
          <cell r="S552" t="str">
            <v>OPERAÇÕES FGTS SOBRE 13º SALÁRIO E FÉRIAS</v>
          </cell>
        </row>
        <row r="553">
          <cell r="S553" t="str">
            <v>OPERAÇÕES FGTS SOBRE 13º SALÁRIO E FÉRIAS</v>
          </cell>
        </row>
        <row r="554">
          <cell r="S554" t="str">
            <v>OPERAÇÕES FGTS SOBRE 13º SALÁRIO E FÉRIAS</v>
          </cell>
        </row>
        <row r="555">
          <cell r="S555" t="str">
            <v>OPERAÇÕES FGTS SOBRE 13º SALÁRIO E FÉRIAS</v>
          </cell>
        </row>
        <row r="556">
          <cell r="S556" t="str">
            <v>OPERAÇÕES FGTS SOBRE 13º SALÁRIO E FÉRIAS</v>
          </cell>
        </row>
        <row r="557">
          <cell r="S557" t="str">
            <v>OPERAÇÕES FGTS SOBRE 13º SALÁRIO E FÉRIAS</v>
          </cell>
        </row>
        <row r="558">
          <cell r="S558" t="str">
            <v>OPERAÇÕES FGTS SOBRE 13º SALÁRIO E FÉRIAS</v>
          </cell>
        </row>
        <row r="559">
          <cell r="S559" t="str">
            <v>OPERAÇÕES FGTS SOBRE 13º SALÁRIO E FÉRIAS</v>
          </cell>
        </row>
        <row r="560">
          <cell r="S560" t="str">
            <v>OPERAÇÕES FGTS SOBRE 13º SALÁRIO E FÉRIAS</v>
          </cell>
        </row>
        <row r="561">
          <cell r="S561" t="str">
            <v>OPERAÇÕES FGTS SOBRE 13º SALÁRIO E FÉRIAS</v>
          </cell>
        </row>
        <row r="562">
          <cell r="S562" t="str">
            <v>OPERAÇÕES FGTS SOBRE 13º SALÁRIO E FÉRIAS</v>
          </cell>
        </row>
        <row r="563">
          <cell r="S563" t="str">
            <v>OPERAÇÕES FGTS SOBRE 13º SALÁRIO E FÉRIAS</v>
          </cell>
        </row>
        <row r="564">
          <cell r="S564" t="str">
            <v>EMPREENDIMENTOS PSAP SOBRE 13º SALÁRIO E FÉRIAS</v>
          </cell>
        </row>
        <row r="565">
          <cell r="S565" t="str">
            <v>EMPREENDIMENTOS PSAP SOBRE 13º SALÁRIO E FÉRIAS</v>
          </cell>
        </row>
        <row r="566">
          <cell r="S566" t="str">
            <v>EMPREENDIMENTOS PSAP SOBRE 13º SALÁRIO E FÉRIAS</v>
          </cell>
        </row>
        <row r="567">
          <cell r="S567" t="str">
            <v>EMPREENDIMENTOS PSAP SOBRE 13º SALÁRIO E FÉRIAS</v>
          </cell>
        </row>
        <row r="568">
          <cell r="S568" t="str">
            <v>OPERAÇÕES PSAP SOBRE 13º SALÁRIO E FÉRIAS</v>
          </cell>
        </row>
        <row r="569">
          <cell r="S569" t="str">
            <v>OPERAÇÕES PSAP SOBRE 13º SALÁRIO E FÉRIAS</v>
          </cell>
        </row>
        <row r="570">
          <cell r="S570" t="str">
            <v>OPERAÇÕES PSAP SOBRE 13º SALÁRIO E FÉRIAS</v>
          </cell>
        </row>
        <row r="571">
          <cell r="S571" t="str">
            <v>OPERAÇÕES PSAP SOBRE 13º SALÁRIO E FÉRIAS</v>
          </cell>
        </row>
        <row r="572">
          <cell r="S572" t="str">
            <v>OPERAÇÕES PSAP SOBRE 13º SALÁRIO E FÉRIAS</v>
          </cell>
        </row>
        <row r="573">
          <cell r="S573" t="str">
            <v>OPERAÇÕES PSAP SOBRE 13º SALÁRIO E FÉRIAS</v>
          </cell>
        </row>
        <row r="574">
          <cell r="S574" t="str">
            <v>OPERAÇÕES PSAP SOBRE 13º SALÁRIO E FÉRIAS</v>
          </cell>
        </row>
        <row r="575">
          <cell r="S575" t="str">
            <v>OPERAÇÕES PSAP SOBRE 13º SALÁRIO E FÉRIAS</v>
          </cell>
        </row>
        <row r="576">
          <cell r="S576" t="str">
            <v>OPERAÇÕES PSAP SOBRE 13º SALÁRIO E FÉRIAS</v>
          </cell>
        </row>
        <row r="577">
          <cell r="S577" t="str">
            <v>OPERAÇÕES PSAP SOBRE 13º SALÁRIO E FÉRIAS</v>
          </cell>
        </row>
        <row r="578">
          <cell r="S578" t="str">
            <v>OPERAÇÕES PSAP SOBRE 13º SALÁRIO E FÉRIAS</v>
          </cell>
        </row>
        <row r="579">
          <cell r="S579" t="str">
            <v>OPERAÇÕES PSAP SOBRE 13º SALÁRIO E FÉRIAS</v>
          </cell>
        </row>
        <row r="580">
          <cell r="S580" t="str">
            <v>EMPREENDIMENTOS PSAP SOBRE 13º SALÁRIO E FÉRIAS</v>
          </cell>
        </row>
        <row r="581">
          <cell r="S581" t="str">
            <v>EMPREENDIMENTOS PSAP SOBRE 13º SALÁRIO E FÉRIAS</v>
          </cell>
        </row>
        <row r="582">
          <cell r="S582" t="str">
            <v>EMPREENDIMENTOS PSAP SOBRE 13º SALÁRIO E FÉRIAS</v>
          </cell>
        </row>
        <row r="583">
          <cell r="S583" t="str">
            <v>EMPREENDIMENTOS PSAP SOBRE 13º SALÁRIO E FÉRIAS</v>
          </cell>
        </row>
        <row r="584">
          <cell r="S584" t="str">
            <v>OPERAÇÕES PSAP SOBRE 13º SALÁRIO E FÉRIAS</v>
          </cell>
        </row>
        <row r="585">
          <cell r="S585" t="str">
            <v>OPERAÇÕES PSAP SOBRE 13º SALÁRIO E FÉRIAS</v>
          </cell>
        </row>
        <row r="586">
          <cell r="S586" t="str">
            <v>OPERAÇÕES PSAP SOBRE 13º SALÁRIO E FÉRIAS</v>
          </cell>
        </row>
        <row r="587">
          <cell r="S587" t="str">
            <v>OPERAÇÕES PSAP SOBRE 13º SALÁRIO E FÉRIAS</v>
          </cell>
        </row>
        <row r="588">
          <cell r="S588" t="str">
            <v>OPERAÇÕES PSAP SOBRE 13º SALÁRIO E FÉRIAS</v>
          </cell>
        </row>
        <row r="589">
          <cell r="S589" t="str">
            <v>OPERAÇÕES PSAP SOBRE 13º SALÁRIO E FÉRIAS</v>
          </cell>
        </row>
        <row r="590">
          <cell r="S590" t="str">
            <v>OPERAÇÕES PSAP SOBRE 13º SALÁRIO E FÉRIAS</v>
          </cell>
        </row>
        <row r="591">
          <cell r="S591" t="str">
            <v>OPERAÇÕES PSAP SOBRE 13º SALÁRIO E FÉRIAS</v>
          </cell>
        </row>
        <row r="592">
          <cell r="S592" t="str">
            <v>OPERAÇÕES PSAP SOBRE 13º SALÁRIO E FÉRIAS</v>
          </cell>
        </row>
        <row r="593">
          <cell r="S593" t="str">
            <v>OPERAÇÕES PSAP SOBRE 13º SALÁRIO E FÉRIAS</v>
          </cell>
        </row>
        <row r="594">
          <cell r="S594" t="str">
            <v>OPERAÇÕES PSAP SOBRE 13º SALÁRIO E FÉRIAS</v>
          </cell>
        </row>
        <row r="595">
          <cell r="S595" t="str">
            <v>OPERAÇÕES PSAP SOBRE 13º SALÁRIO E FÉRIAS</v>
          </cell>
        </row>
        <row r="596">
          <cell r="S596" t="str">
            <v>EMPREENDIMENTOS INSS</v>
          </cell>
        </row>
        <row r="597">
          <cell r="S597" t="str">
            <v>EMPREENDIMENTOS INSS</v>
          </cell>
        </row>
        <row r="598">
          <cell r="S598" t="str">
            <v>EMPREENDIMENTOS INSS</v>
          </cell>
        </row>
        <row r="599">
          <cell r="S599" t="str">
            <v>EMPREENDIMENTOS INSS</v>
          </cell>
        </row>
        <row r="600">
          <cell r="S600" t="str">
            <v>OPERAÇÕES INSS</v>
          </cell>
        </row>
        <row r="601">
          <cell r="S601" t="str">
            <v>OPERAÇÕES INSS</v>
          </cell>
        </row>
        <row r="602">
          <cell r="S602" t="str">
            <v>OPERAÇÕES INSS</v>
          </cell>
        </row>
        <row r="603">
          <cell r="S603" t="str">
            <v>OPERAÇÕES INSS</v>
          </cell>
        </row>
        <row r="604">
          <cell r="S604" t="str">
            <v>OPERAÇÕES INSS</v>
          </cell>
        </row>
        <row r="605">
          <cell r="S605" t="str">
            <v>OPERAÇÕES INSS</v>
          </cell>
        </row>
        <row r="606">
          <cell r="S606" t="str">
            <v>OPERAÇÕES INSS</v>
          </cell>
        </row>
        <row r="607">
          <cell r="S607" t="str">
            <v>OPERAÇÕES INSS</v>
          </cell>
        </row>
        <row r="608">
          <cell r="S608" t="str">
            <v>OPERAÇÕES INSS</v>
          </cell>
        </row>
        <row r="609">
          <cell r="S609" t="str">
            <v>OPERAÇÕES INSS</v>
          </cell>
        </row>
        <row r="610">
          <cell r="S610" t="str">
            <v>OPERAÇÕES INSS</v>
          </cell>
        </row>
        <row r="611">
          <cell r="S611" t="str">
            <v>OPERAÇÕES INSS</v>
          </cell>
        </row>
        <row r="612">
          <cell r="S612" t="str">
            <v>OPERAÇÕES INSS</v>
          </cell>
        </row>
        <row r="613">
          <cell r="S613" t="str">
            <v>OPERAÇÕES INSS</v>
          </cell>
        </row>
        <row r="614">
          <cell r="S614" t="str">
            <v>OPERAÇÕES INSS</v>
          </cell>
        </row>
        <row r="615">
          <cell r="S615" t="str">
            <v>OPERAÇÕES INSS</v>
          </cell>
        </row>
        <row r="616">
          <cell r="S616" t="str">
            <v>OPERAÇÕES INSS</v>
          </cell>
        </row>
        <row r="617">
          <cell r="S617" t="str">
            <v>OPERAÇÕES INSS</v>
          </cell>
        </row>
        <row r="618">
          <cell r="S618" t="str">
            <v>OPERAÇÕES INSS</v>
          </cell>
        </row>
        <row r="619">
          <cell r="S619" t="str">
            <v>OPERAÇÕES INSS</v>
          </cell>
        </row>
        <row r="620">
          <cell r="S620" t="str">
            <v>OPERAÇÕES INSS</v>
          </cell>
        </row>
        <row r="621">
          <cell r="S621" t="str">
            <v>OPERAÇÕES INSS</v>
          </cell>
        </row>
        <row r="622">
          <cell r="S622" t="str">
            <v>OPERAÇÕES INSS</v>
          </cell>
        </row>
        <row r="623">
          <cell r="S623" t="str">
            <v>OPERAÇÕES INSS</v>
          </cell>
        </row>
        <row r="624">
          <cell r="S624" t="str">
            <v>OPERAÇÕES INSS</v>
          </cell>
        </row>
        <row r="625">
          <cell r="S625" t="str">
            <v>OPERAÇÕES INSS</v>
          </cell>
        </row>
        <row r="626">
          <cell r="S626" t="str">
            <v>OPERAÇÕES INSS</v>
          </cell>
        </row>
        <row r="627">
          <cell r="S627" t="str">
            <v>OPERAÇÕES INSS</v>
          </cell>
        </row>
        <row r="628">
          <cell r="S628" t="str">
            <v>OPERAÇÕES INSS</v>
          </cell>
        </row>
        <row r="629">
          <cell r="S629" t="str">
            <v>OPERAÇÕES INSS</v>
          </cell>
        </row>
        <row r="630">
          <cell r="S630" t="str">
            <v>OPERAÇÕES INSS</v>
          </cell>
        </row>
        <row r="631">
          <cell r="S631" t="str">
            <v>OPERAÇÕES INSS</v>
          </cell>
        </row>
        <row r="632">
          <cell r="S632" t="str">
            <v>OPERAÇÕES INSS</v>
          </cell>
        </row>
        <row r="633">
          <cell r="S633" t="str">
            <v>OPERAÇÕES INSS</v>
          </cell>
        </row>
        <row r="634">
          <cell r="S634" t="str">
            <v>OPERAÇÕES INSS</v>
          </cell>
        </row>
        <row r="635">
          <cell r="S635" t="str">
            <v>OPERAÇÕES INSS</v>
          </cell>
        </row>
        <row r="636">
          <cell r="S636" t="str">
            <v>OPERAÇÕES INSS</v>
          </cell>
        </row>
        <row r="637">
          <cell r="S637" t="str">
            <v>OPERAÇÕES INSS</v>
          </cell>
        </row>
        <row r="638">
          <cell r="S638" t="str">
            <v>OPERAÇÕES INSS</v>
          </cell>
        </row>
        <row r="639">
          <cell r="S639" t="str">
            <v>ADMINISTRATIVA INSS</v>
          </cell>
        </row>
        <row r="640">
          <cell r="S640" t="str">
            <v>EMPREENDIMENTOS SENAI - SESI - SEBRAE</v>
          </cell>
        </row>
        <row r="641">
          <cell r="S641" t="str">
            <v>EMPREENDIMENTOS SENAI - SESI - SEBRAE</v>
          </cell>
        </row>
        <row r="642">
          <cell r="S642" t="str">
            <v>EMPREENDIMENTOS SENAI - SESI - SEBRAE</v>
          </cell>
        </row>
        <row r="643">
          <cell r="S643" t="str">
            <v>EMPREENDIMENTOS SENAI - SESI - SEBRAE</v>
          </cell>
        </row>
        <row r="644">
          <cell r="S644" t="str">
            <v>OPERAÇÕES SENAI - SESI - SEBRAE</v>
          </cell>
        </row>
        <row r="645">
          <cell r="S645" t="str">
            <v>OPERAÇÕES SENAI - SESI - SEBRAE</v>
          </cell>
        </row>
        <row r="646">
          <cell r="S646" t="str">
            <v>OPERAÇÕES SENAI - SESI - SEBRAE</v>
          </cell>
        </row>
        <row r="647">
          <cell r="S647" t="str">
            <v>OPERAÇÕES SENAI - SESI - SEBRAE</v>
          </cell>
        </row>
        <row r="648">
          <cell r="S648" t="str">
            <v>OPERAÇÕES SENAI - SESI - SEBRAE</v>
          </cell>
        </row>
        <row r="649">
          <cell r="S649" t="str">
            <v>OPERAÇÕES SENAI - SESI - SEBRAE</v>
          </cell>
        </row>
        <row r="650">
          <cell r="S650" t="str">
            <v>OPERAÇÕES SENAI - SESI - SEBRAE</v>
          </cell>
        </row>
        <row r="651">
          <cell r="S651" t="str">
            <v>OPERAÇÕES SENAI - SESI - SEBRAE</v>
          </cell>
        </row>
        <row r="652">
          <cell r="S652" t="str">
            <v>OPERAÇÕES SENAI - SESI - SEBRAE</v>
          </cell>
        </row>
        <row r="653">
          <cell r="S653" t="str">
            <v>OPERAÇÕES SENAI - SESI - SEBRAE</v>
          </cell>
        </row>
        <row r="654">
          <cell r="S654" t="str">
            <v>OPERAÇÕES SENAI - SESI - SEBRAE</v>
          </cell>
        </row>
        <row r="655">
          <cell r="S655" t="str">
            <v>OPERAÇÕES SENAI - SESI - SEBRAE</v>
          </cell>
        </row>
        <row r="656">
          <cell r="S656" t="str">
            <v>OPERAÇÕES SENAI - SESI - SEBRAE</v>
          </cell>
        </row>
        <row r="657">
          <cell r="S657" t="str">
            <v>OPERAÇÕES SENAI - SESI - SEBRAE</v>
          </cell>
        </row>
        <row r="658">
          <cell r="S658" t="str">
            <v>OPERAÇÕES SENAI - SESI - SEBRAE</v>
          </cell>
        </row>
        <row r="659">
          <cell r="S659" t="str">
            <v>OPERAÇÕES SENAI - SESI - SEBRAE</v>
          </cell>
        </row>
        <row r="660">
          <cell r="S660" t="str">
            <v>OPERAÇÕES SENAI - SESI - SEBRAE</v>
          </cell>
        </row>
        <row r="661">
          <cell r="S661" t="str">
            <v>OPERAÇÕES SENAI - SESI - SEBRAE</v>
          </cell>
        </row>
        <row r="662">
          <cell r="S662" t="str">
            <v>OPERAÇÕES SENAI - SESI - SEBRAE</v>
          </cell>
        </row>
        <row r="663">
          <cell r="S663" t="str">
            <v>OPERAÇÕES SENAI - SESI - SEBRAE</v>
          </cell>
        </row>
        <row r="664">
          <cell r="S664" t="str">
            <v>OPERAÇÕES SENAI - SESI - SEBRAE</v>
          </cell>
        </row>
        <row r="665">
          <cell r="S665" t="str">
            <v>OPERAÇÕES SENAI - SESI - SEBRAE</v>
          </cell>
        </row>
        <row r="666">
          <cell r="S666" t="str">
            <v>OPERAÇÕES SENAI - SESI - SEBRAE</v>
          </cell>
        </row>
        <row r="667">
          <cell r="S667" t="str">
            <v>OPERAÇÕES SENAI - SESI - SEBRAE</v>
          </cell>
        </row>
        <row r="668">
          <cell r="S668" t="str">
            <v>OPERAÇÕES SENAI - SESI - SEBRAE</v>
          </cell>
        </row>
        <row r="669">
          <cell r="S669" t="str">
            <v>OPERAÇÕES SENAI - SESI - SEBRAE</v>
          </cell>
        </row>
        <row r="670">
          <cell r="S670" t="str">
            <v>OPERAÇÕES SENAI - SESI - SEBRAE</v>
          </cell>
        </row>
        <row r="671">
          <cell r="S671" t="str">
            <v>OPERAÇÕES SENAI - SESI - SEBRAE</v>
          </cell>
        </row>
        <row r="672">
          <cell r="S672" t="str">
            <v>OPERAÇÕES SENAI - SESI - SEBRAE</v>
          </cell>
        </row>
        <row r="673">
          <cell r="S673" t="str">
            <v>OPERAÇÕES SENAI - SESI - SEBRAE</v>
          </cell>
        </row>
        <row r="674">
          <cell r="S674" t="str">
            <v>OPERAÇÕES SENAI - SESI - SEBRAE</v>
          </cell>
        </row>
        <row r="675">
          <cell r="S675" t="str">
            <v>OPERAÇÕES SENAI - SESI - SEBRAE</v>
          </cell>
        </row>
        <row r="676">
          <cell r="S676" t="str">
            <v>OPERAÇÕES SENAI - SESI - SEBRAE</v>
          </cell>
        </row>
        <row r="677">
          <cell r="S677" t="str">
            <v>OPERAÇÕES SENAI - SESI - SEBRAE</v>
          </cell>
        </row>
        <row r="678">
          <cell r="S678" t="str">
            <v>OPERAÇÕES SENAI - SESI - SEBRAE</v>
          </cell>
        </row>
        <row r="679">
          <cell r="S679" t="str">
            <v>OPERAÇÕES SENAI - SESI - SEBRAE</v>
          </cell>
        </row>
        <row r="680">
          <cell r="S680" t="str">
            <v>OPERAÇÕES SENAI - SESI - SEBRAE</v>
          </cell>
        </row>
        <row r="681">
          <cell r="S681" t="str">
            <v>OPERAÇÕES SENAI - SESI - SEBRAE</v>
          </cell>
        </row>
        <row r="682">
          <cell r="S682" t="str">
            <v>OPERAÇÕES SENAI - SESI - SEBRAE</v>
          </cell>
        </row>
        <row r="683">
          <cell r="S683" t="str">
            <v>EMPREENDIMENTOS SENAI - SESI - SEBRAE</v>
          </cell>
        </row>
        <row r="684">
          <cell r="S684" t="str">
            <v>EMPREENDIMENTOS SENAI - SESI - SEBRAE</v>
          </cell>
        </row>
        <row r="685">
          <cell r="S685" t="str">
            <v>EMPREENDIMENTOS SENAI - SESI - SEBRAE</v>
          </cell>
        </row>
        <row r="686">
          <cell r="S686" t="str">
            <v>EMPREENDIMENTOS SENAI - SESI - SEBRAE</v>
          </cell>
        </row>
        <row r="687">
          <cell r="S687" t="str">
            <v>OPERAÇÕES SENAI - SESI - SEBRAE</v>
          </cell>
        </row>
        <row r="688">
          <cell r="S688" t="str">
            <v>OPERAÇÕES SENAI - SESI - SEBRAE</v>
          </cell>
        </row>
        <row r="689">
          <cell r="S689" t="str">
            <v>OPERAÇÕES SENAI - SESI - SEBRAE</v>
          </cell>
        </row>
        <row r="690">
          <cell r="S690" t="str">
            <v>OPERAÇÕES SENAI - SESI - SEBRAE</v>
          </cell>
        </row>
        <row r="691">
          <cell r="S691" t="str">
            <v>OPERAÇÕES SENAI - SESI - SEBRAE</v>
          </cell>
        </row>
        <row r="692">
          <cell r="S692" t="str">
            <v>OPERAÇÕES SENAI - SESI - SEBRAE</v>
          </cell>
        </row>
        <row r="693">
          <cell r="S693" t="str">
            <v>OPERAÇÕES SENAI - SESI - SEBRAE</v>
          </cell>
        </row>
        <row r="694">
          <cell r="S694" t="str">
            <v>OPERAÇÕES SENAI - SESI - SEBRAE</v>
          </cell>
        </row>
        <row r="695">
          <cell r="S695" t="str">
            <v>OPERAÇÕES SENAI - SESI - SEBRAE</v>
          </cell>
        </row>
        <row r="696">
          <cell r="S696" t="str">
            <v>OPERAÇÕES SENAI - SESI - SEBRAE</v>
          </cell>
        </row>
        <row r="697">
          <cell r="S697" t="str">
            <v>OPERAÇÕES SENAI - SESI - SEBRAE</v>
          </cell>
        </row>
        <row r="698">
          <cell r="S698" t="str">
            <v>OPERAÇÕES SENAI - SESI - SEBRAE</v>
          </cell>
        </row>
        <row r="699">
          <cell r="S699" t="str">
            <v>OPERAÇÕES SENAI - SESI - SEBRAE</v>
          </cell>
        </row>
        <row r="700">
          <cell r="S700" t="str">
            <v>OPERAÇÕES SENAI - SESI - SEBRAE</v>
          </cell>
        </row>
        <row r="701">
          <cell r="S701" t="str">
            <v>OPERAÇÕES SENAI - SESI - SEBRAE</v>
          </cell>
        </row>
        <row r="702">
          <cell r="S702" t="str">
            <v>OPERAÇÕES SENAI - SESI - SEBRAE</v>
          </cell>
        </row>
        <row r="703">
          <cell r="S703" t="str">
            <v>OPERAÇÕES SENAI - SESI - SEBRAE</v>
          </cell>
        </row>
        <row r="704">
          <cell r="S704" t="str">
            <v>OPERAÇÕES SENAI - SESI - SEBRAE</v>
          </cell>
        </row>
        <row r="705">
          <cell r="S705" t="str">
            <v>OPERAÇÕES SENAI - SESI - SEBRAE</v>
          </cell>
        </row>
        <row r="706">
          <cell r="S706" t="str">
            <v>OPERAÇÕES SENAI - SESI - SEBRAE</v>
          </cell>
        </row>
        <row r="707">
          <cell r="S707" t="str">
            <v>OPERAÇÕES SENAI - SESI - SEBRAE</v>
          </cell>
        </row>
        <row r="708">
          <cell r="S708" t="str">
            <v>OPERAÇÕES SENAI - SESI - SEBRAE</v>
          </cell>
        </row>
        <row r="709">
          <cell r="S709" t="str">
            <v>OPERAÇÕES SENAI - SESI - SEBRAE</v>
          </cell>
        </row>
        <row r="710">
          <cell r="S710" t="str">
            <v>OPERAÇÕES SENAI - SESI - SEBRAE</v>
          </cell>
        </row>
        <row r="711">
          <cell r="S711" t="str">
            <v>OPERAÇÕES SENAI - SESI - SEBRAE</v>
          </cell>
        </row>
        <row r="712">
          <cell r="S712" t="str">
            <v>OPERAÇÕES SENAI - SESI - SEBRAE</v>
          </cell>
        </row>
        <row r="713">
          <cell r="S713" t="str">
            <v>OPERAÇÕES SENAI - SESI - SEBRAE</v>
          </cell>
        </row>
        <row r="714">
          <cell r="S714" t="str">
            <v>OPERAÇÕES SENAI - SESI - SEBRAE</v>
          </cell>
        </row>
        <row r="715">
          <cell r="S715" t="str">
            <v>OPERAÇÕES SENAI - SESI - SEBRAE</v>
          </cell>
        </row>
        <row r="716">
          <cell r="S716" t="str">
            <v>OPERAÇÕES SENAI - SESI - SEBRAE</v>
          </cell>
        </row>
        <row r="717">
          <cell r="S717" t="str">
            <v>OPERAÇÕES SENAI - SESI - SEBRAE</v>
          </cell>
        </row>
        <row r="718">
          <cell r="S718" t="str">
            <v>OPERAÇÕES SENAI - SESI - SEBRAE</v>
          </cell>
        </row>
        <row r="719">
          <cell r="S719" t="str">
            <v>OPERAÇÕES SENAI - SESI - SEBRAE</v>
          </cell>
        </row>
        <row r="720">
          <cell r="S720" t="str">
            <v>OPERAÇÕES SENAI - SESI - SEBRAE</v>
          </cell>
        </row>
        <row r="721">
          <cell r="S721" t="str">
            <v>OPERAÇÕES SENAI - SESI - SEBRAE</v>
          </cell>
        </row>
        <row r="722">
          <cell r="S722" t="str">
            <v>OPERAÇÕES SENAI - SESI - SEBRAE</v>
          </cell>
        </row>
        <row r="723">
          <cell r="S723" t="str">
            <v>OPERAÇÕES SENAI - SESI - SEBRAE</v>
          </cell>
        </row>
        <row r="724">
          <cell r="S724" t="str">
            <v>OPERAÇÕES SENAI - SESI - SEBRAE</v>
          </cell>
        </row>
        <row r="725">
          <cell r="S725" t="str">
            <v>OPERAÇÕES SENAI - SESI - SEBRAE</v>
          </cell>
        </row>
        <row r="726">
          <cell r="S726" t="str">
            <v>EMPREENDIMENTOS INCRA E FUNDO AEROVIÁRIO</v>
          </cell>
        </row>
        <row r="727">
          <cell r="S727" t="str">
            <v>EMPREENDIMENTOS INCRA E FUNDO AEROVIÁRIO</v>
          </cell>
        </row>
        <row r="728">
          <cell r="S728" t="str">
            <v>EMPREENDIMENTOS INCRA E FUNDO AEROVIÁRIO</v>
          </cell>
        </row>
        <row r="729">
          <cell r="S729" t="str">
            <v>EMPREENDIMENTOS INCRA E FUNDO AEROVIÁRIO</v>
          </cell>
        </row>
        <row r="730">
          <cell r="S730" t="str">
            <v>OPERAÇÕES INCRA E FUNDO AEROVIÁRIO</v>
          </cell>
        </row>
        <row r="731">
          <cell r="S731" t="str">
            <v>OPERAÇÕES INCRA E FUNDO AEROVIÁRIO</v>
          </cell>
        </row>
        <row r="732">
          <cell r="S732" t="str">
            <v>OPERAÇÕES INCRA E FUNDO AEROVIÁRIO</v>
          </cell>
        </row>
        <row r="733">
          <cell r="S733" t="str">
            <v>OPERAÇÕES INCRA E FUNDO AEROVIÁRIO</v>
          </cell>
        </row>
        <row r="734">
          <cell r="S734" t="str">
            <v>OPERAÇÕES INCRA E FUNDO AEROVIÁRIO</v>
          </cell>
        </row>
        <row r="735">
          <cell r="S735" t="str">
            <v>OPERAÇÕES INCRA E FUNDO AEROVIÁRIO</v>
          </cell>
        </row>
        <row r="736">
          <cell r="S736" t="str">
            <v>OPERAÇÕES INCRA E FUNDO AEROVIÁRIO</v>
          </cell>
        </row>
        <row r="737">
          <cell r="S737" t="str">
            <v>OPERAÇÕES INCRA E FUNDO AEROVIÁRIO</v>
          </cell>
        </row>
        <row r="738">
          <cell r="S738" t="str">
            <v>OPERAÇÕES INCRA E FUNDO AEROVIÁRIO</v>
          </cell>
        </row>
        <row r="739">
          <cell r="S739" t="str">
            <v>OPERAÇÕES INCRA E FUNDO AEROVIÁRIO</v>
          </cell>
        </row>
        <row r="740">
          <cell r="S740" t="str">
            <v>OPERAÇÕES INCRA E FUNDO AEROVIÁRIO</v>
          </cell>
        </row>
        <row r="741">
          <cell r="S741" t="str">
            <v>OPERAÇÕES INCRA E FUNDO AEROVIÁRIO</v>
          </cell>
        </row>
        <row r="742">
          <cell r="S742" t="str">
            <v>OPERAÇÕES INCRA E FUNDO AEROVIÁRIO</v>
          </cell>
        </row>
        <row r="743">
          <cell r="S743" t="str">
            <v>OPERAÇÕES INCRA E FUNDO AEROVIÁRIO</v>
          </cell>
        </row>
        <row r="744">
          <cell r="S744" t="str">
            <v>OPERAÇÕES INCRA E FUNDO AEROVIÁRIO</v>
          </cell>
        </row>
        <row r="745">
          <cell r="S745" t="str">
            <v>OPERAÇÕES INCRA E FUNDO AEROVIÁRIO</v>
          </cell>
        </row>
        <row r="746">
          <cell r="S746" t="str">
            <v>OPERAÇÕES INCRA E FUNDO AEROVIÁRIO</v>
          </cell>
        </row>
        <row r="747">
          <cell r="S747" t="str">
            <v>OPERAÇÕES INCRA E FUNDO AEROVIÁRIO</v>
          </cell>
        </row>
        <row r="748">
          <cell r="S748" t="str">
            <v>OPERAÇÕES INCRA E FUNDO AEROVIÁRIO</v>
          </cell>
        </row>
        <row r="749">
          <cell r="S749" t="str">
            <v>OPERAÇÕES INCRA E FUNDO AEROVIÁRIO</v>
          </cell>
        </row>
        <row r="750">
          <cell r="S750" t="str">
            <v>OPERAÇÕES INCRA E FUNDO AEROVIÁRIO</v>
          </cell>
        </row>
        <row r="751">
          <cell r="S751" t="str">
            <v>OPERAÇÕES INCRA E FUNDO AEROVIÁRIO</v>
          </cell>
        </row>
        <row r="752">
          <cell r="S752" t="str">
            <v>OPERAÇÕES INCRA E FUNDO AEROVIÁRIO</v>
          </cell>
        </row>
        <row r="753">
          <cell r="S753" t="str">
            <v>OPERAÇÕES INCRA E FUNDO AEROVIÁRIO</v>
          </cell>
        </row>
        <row r="754">
          <cell r="S754" t="str">
            <v>OPERAÇÕES INCRA E FUNDO AEROVIÁRIO</v>
          </cell>
        </row>
        <row r="755">
          <cell r="S755" t="str">
            <v>OPERAÇÕES INCRA E FUNDO AEROVIÁRIO</v>
          </cell>
        </row>
        <row r="756">
          <cell r="S756" t="str">
            <v>OPERAÇÕES INCRA E FUNDO AEROVIÁRIO</v>
          </cell>
        </row>
        <row r="757">
          <cell r="S757" t="str">
            <v>OPERAÇÕES INCRA E FUNDO AEROVIÁRIO</v>
          </cell>
        </row>
        <row r="758">
          <cell r="S758" t="str">
            <v>OPERAÇÕES INCRA E FUNDO AEROVIÁRIO</v>
          </cell>
        </row>
        <row r="759">
          <cell r="S759" t="str">
            <v>OPERAÇÕES INCRA E FUNDO AEROVIÁRIO</v>
          </cell>
        </row>
        <row r="760">
          <cell r="S760" t="str">
            <v>OPERAÇÕES INCRA E FUNDO AEROVIÁRIO</v>
          </cell>
        </row>
        <row r="761">
          <cell r="S761" t="str">
            <v>OPERAÇÕES INCRA E FUNDO AEROVIÁRIO</v>
          </cell>
        </row>
        <row r="762">
          <cell r="S762" t="str">
            <v>OPERAÇÕES INCRA E FUNDO AEROVIÁRIO</v>
          </cell>
        </row>
        <row r="763">
          <cell r="S763" t="str">
            <v>OPERAÇÕES INCRA E FUNDO AEROVIÁRIO</v>
          </cell>
        </row>
        <row r="764">
          <cell r="S764" t="str">
            <v>OPERAÇÕES INCRA E FUNDO AEROVIÁRIO</v>
          </cell>
        </row>
        <row r="765">
          <cell r="S765" t="str">
            <v>OPERAÇÕES INCRA E FUNDO AEROVIÁRIO</v>
          </cell>
        </row>
        <row r="766">
          <cell r="S766" t="str">
            <v>OPERAÇÕES INCRA E FUNDO AEROVIÁRIO</v>
          </cell>
        </row>
        <row r="767">
          <cell r="S767" t="str">
            <v>OPERAÇÕES INCRA E FUNDO AEROVIÁRIO</v>
          </cell>
        </row>
        <row r="768">
          <cell r="S768" t="str">
            <v>OPERAÇÕES INCRA E FUNDO AEROVIÁRIO</v>
          </cell>
        </row>
        <row r="769">
          <cell r="S769" t="str">
            <v>EMPREENDIMENTOS SALÁRIO EDUCAÇÃO</v>
          </cell>
        </row>
        <row r="770">
          <cell r="S770" t="str">
            <v>EMPREENDIMENTOS SALÁRIO EDUCAÇÃO</v>
          </cell>
        </row>
        <row r="771">
          <cell r="S771" t="str">
            <v>EMPREENDIMENTOS SALÁRIO EDUCAÇÃO</v>
          </cell>
        </row>
        <row r="772">
          <cell r="S772" t="str">
            <v>EMPREENDIMENTOS SALÁRIO EDUCAÇÃO</v>
          </cell>
        </row>
        <row r="773">
          <cell r="S773" t="str">
            <v>OPERAÇÕES SALÁRIO EDUCAÇÃO</v>
          </cell>
        </row>
        <row r="774">
          <cell r="S774" t="str">
            <v>OPERAÇÕES SALÁRIO EDUCAÇÃO</v>
          </cell>
        </row>
        <row r="775">
          <cell r="S775" t="str">
            <v>OPERAÇÕES SALÁRIO EDUCAÇÃO</v>
          </cell>
        </row>
        <row r="776">
          <cell r="S776" t="str">
            <v>OPERAÇÕES SALÁRIO EDUCAÇÃO</v>
          </cell>
        </row>
        <row r="777">
          <cell r="S777" t="str">
            <v>OPERAÇÕES SALÁRIO EDUCAÇÃO</v>
          </cell>
        </row>
        <row r="778">
          <cell r="S778" t="str">
            <v>OPERAÇÕES SALÁRIO EDUCAÇÃO</v>
          </cell>
        </row>
        <row r="779">
          <cell r="S779" t="str">
            <v>OPERAÇÕES SALÁRIO EDUCAÇÃO</v>
          </cell>
        </row>
        <row r="780">
          <cell r="S780" t="str">
            <v>OPERAÇÕES SALÁRIO EDUCAÇÃO</v>
          </cell>
        </row>
        <row r="781">
          <cell r="S781" t="str">
            <v>OPERAÇÕES SALÁRIO EDUCAÇÃO</v>
          </cell>
        </row>
        <row r="782">
          <cell r="S782" t="str">
            <v>OPERAÇÕES SALÁRIO EDUCAÇÃO</v>
          </cell>
        </row>
        <row r="783">
          <cell r="S783" t="str">
            <v>OPERAÇÕES SALÁRIO EDUCAÇÃO</v>
          </cell>
        </row>
        <row r="784">
          <cell r="S784" t="str">
            <v>OPERAÇÕES SALÁRIO EDUCAÇÃO</v>
          </cell>
        </row>
        <row r="785">
          <cell r="S785" t="str">
            <v>OPERAÇÕES SALÁRIO EDUCAÇÃO</v>
          </cell>
        </row>
        <row r="786">
          <cell r="S786" t="str">
            <v>OPERAÇÕES SALÁRIO EDUCAÇÃO</v>
          </cell>
        </row>
        <row r="787">
          <cell r="S787" t="str">
            <v>OPERAÇÕES SALÁRIO EDUCAÇÃO</v>
          </cell>
        </row>
        <row r="788">
          <cell r="S788" t="str">
            <v>OPERAÇÕES SALÁRIO EDUCAÇÃO</v>
          </cell>
        </row>
        <row r="789">
          <cell r="S789" t="str">
            <v>OPERAÇÕES SALÁRIO EDUCAÇÃO</v>
          </cell>
        </row>
        <row r="790">
          <cell r="S790" t="str">
            <v>OPERAÇÕES SALÁRIO EDUCAÇÃO</v>
          </cell>
        </row>
        <row r="791">
          <cell r="S791" t="str">
            <v>OPERAÇÕES SALÁRIO EDUCAÇÃO</v>
          </cell>
        </row>
        <row r="792">
          <cell r="S792" t="str">
            <v>OPERAÇÕES SALÁRIO EDUCAÇÃO</v>
          </cell>
        </row>
        <row r="793">
          <cell r="S793" t="str">
            <v>OPERAÇÕES SALÁRIO EDUCAÇÃO</v>
          </cell>
        </row>
        <row r="794">
          <cell r="S794" t="str">
            <v>OPERAÇÕES SALÁRIO EDUCAÇÃO</v>
          </cell>
        </row>
        <row r="795">
          <cell r="S795" t="str">
            <v>OPERAÇÕES SALÁRIO EDUCAÇÃO</v>
          </cell>
        </row>
        <row r="796">
          <cell r="S796" t="str">
            <v>OPERAÇÕES SALÁRIO EDUCAÇÃO</v>
          </cell>
        </row>
        <row r="797">
          <cell r="S797" t="str">
            <v>OPERAÇÕES SALÁRIO EDUCAÇÃO</v>
          </cell>
        </row>
        <row r="798">
          <cell r="S798" t="str">
            <v>OPERAÇÕES SALÁRIO EDUCAÇÃO</v>
          </cell>
        </row>
        <row r="799">
          <cell r="S799" t="str">
            <v>OPERAÇÕES SALÁRIO EDUCAÇÃO</v>
          </cell>
        </row>
        <row r="800">
          <cell r="S800" t="str">
            <v>OPERAÇÕES SALÁRIO EDUCAÇÃO</v>
          </cell>
        </row>
        <row r="801">
          <cell r="S801" t="str">
            <v>OPERAÇÕES SALÁRIO EDUCAÇÃO</v>
          </cell>
        </row>
        <row r="802">
          <cell r="S802" t="str">
            <v>OPERAÇÕES SALÁRIO EDUCAÇÃO</v>
          </cell>
        </row>
        <row r="803">
          <cell r="S803" t="str">
            <v>OPERAÇÕES SALÁRIO EDUCAÇÃO</v>
          </cell>
        </row>
        <row r="804">
          <cell r="S804" t="str">
            <v>OPERAÇÕES SALÁRIO EDUCAÇÃO</v>
          </cell>
        </row>
        <row r="805">
          <cell r="S805" t="str">
            <v>OPERAÇÕES SALÁRIO EDUCAÇÃO</v>
          </cell>
        </row>
        <row r="806">
          <cell r="S806" t="str">
            <v>OPERAÇÕES SALÁRIO EDUCAÇÃO</v>
          </cell>
        </row>
        <row r="807">
          <cell r="S807" t="str">
            <v>OPERAÇÕES SALÁRIO EDUCAÇÃO</v>
          </cell>
        </row>
        <row r="808">
          <cell r="S808" t="str">
            <v>OPERAÇÕES SALÁRIO EDUCAÇÃO</v>
          </cell>
        </row>
        <row r="809">
          <cell r="S809" t="str">
            <v>OPERAÇÕES SALÁRIO EDUCAÇÃO</v>
          </cell>
        </row>
        <row r="810">
          <cell r="S810" t="str">
            <v>OPERAÇÕES SALÁRIO EDUCAÇÃO</v>
          </cell>
        </row>
        <row r="811">
          <cell r="S811" t="str">
            <v>OPERAÇÕES SALÁRIO EDUCAÇÃO</v>
          </cell>
        </row>
        <row r="812">
          <cell r="S812" t="str">
            <v>EMPREENDIMENTOS ACIDENTE DE TRABALHO</v>
          </cell>
        </row>
        <row r="813">
          <cell r="S813" t="str">
            <v>EMPREENDIMENTOS ACIDENTE DE TRABALHO</v>
          </cell>
        </row>
        <row r="814">
          <cell r="S814" t="str">
            <v>EMPREENDIMENTOS ACIDENTE DE TRABALHO</v>
          </cell>
        </row>
        <row r="815">
          <cell r="S815" t="str">
            <v>EMPREENDIMENTOS ACIDENTE DE TRABALHO</v>
          </cell>
        </row>
        <row r="816">
          <cell r="S816" t="str">
            <v>OPERAÇÕES ACIDENTE DE TRABALHO</v>
          </cell>
        </row>
        <row r="817">
          <cell r="S817" t="str">
            <v>OPERAÇÕES ACIDENTE DE TRABALHO</v>
          </cell>
        </row>
        <row r="818">
          <cell r="S818" t="str">
            <v>OPERAÇÕES ACIDENTE DE TRABALHO</v>
          </cell>
        </row>
        <row r="819">
          <cell r="S819" t="str">
            <v>OPERAÇÕES ACIDENTE DE TRABALHO</v>
          </cell>
        </row>
        <row r="820">
          <cell r="S820" t="str">
            <v>OPERAÇÕES ACIDENTE DE TRABALHO</v>
          </cell>
        </row>
        <row r="821">
          <cell r="S821" t="str">
            <v>OPERAÇÕES ACIDENTE DE TRABALHO</v>
          </cell>
        </row>
        <row r="822">
          <cell r="S822" t="str">
            <v>OPERAÇÕES ACIDENTE DE TRABALHO</v>
          </cell>
        </row>
        <row r="823">
          <cell r="S823" t="str">
            <v>OPERAÇÕES ACIDENTE DE TRABALHO</v>
          </cell>
        </row>
        <row r="824">
          <cell r="S824" t="str">
            <v>OPERAÇÕES ACIDENTE DE TRABALHO</v>
          </cell>
        </row>
        <row r="825">
          <cell r="S825" t="str">
            <v>OPERAÇÕES ACIDENTE DE TRABALHO</v>
          </cell>
        </row>
        <row r="826">
          <cell r="S826" t="str">
            <v>OPERAÇÕES ACIDENTE DE TRABALHO</v>
          </cell>
        </row>
        <row r="827">
          <cell r="S827" t="str">
            <v>OPERAÇÕES ACIDENTE DE TRABALHO</v>
          </cell>
        </row>
        <row r="828">
          <cell r="S828" t="str">
            <v>OPERAÇÕES ACIDENTE DE TRABALHO</v>
          </cell>
        </row>
        <row r="829">
          <cell r="S829" t="str">
            <v>OPERAÇÕES ACIDENTE DE TRABALHO</v>
          </cell>
        </row>
        <row r="830">
          <cell r="S830" t="str">
            <v>OPERAÇÕES ACIDENTE DE TRABALHO</v>
          </cell>
        </row>
        <row r="831">
          <cell r="S831" t="str">
            <v>OPERAÇÕES ACIDENTE DE TRABALHO</v>
          </cell>
        </row>
        <row r="832">
          <cell r="S832" t="str">
            <v>OPERAÇÕES ACIDENTE DE TRABALHO</v>
          </cell>
        </row>
        <row r="833">
          <cell r="S833" t="str">
            <v>OPERAÇÕES ACIDENTE DE TRABALHO</v>
          </cell>
        </row>
        <row r="834">
          <cell r="S834" t="str">
            <v>OPERAÇÕES ACIDENTE DE TRABALHO</v>
          </cell>
        </row>
        <row r="835">
          <cell r="S835" t="str">
            <v>OPERAÇÕES ACIDENTE DE TRABALHO</v>
          </cell>
        </row>
        <row r="836">
          <cell r="S836" t="str">
            <v>OPERAÇÕES ACIDENTE DE TRABALHO</v>
          </cell>
        </row>
        <row r="837">
          <cell r="S837" t="str">
            <v>OPERAÇÕES ACIDENTE DE TRABALHO</v>
          </cell>
        </row>
        <row r="838">
          <cell r="S838" t="str">
            <v>OPERAÇÕES ACIDENTE DE TRABALHO</v>
          </cell>
        </row>
        <row r="839">
          <cell r="S839" t="str">
            <v>OPERAÇÕES ACIDENTE DE TRABALHO</v>
          </cell>
        </row>
        <row r="840">
          <cell r="S840" t="str">
            <v>OPERAÇÕES ACIDENTE DE TRABALHO</v>
          </cell>
        </row>
        <row r="841">
          <cell r="S841" t="str">
            <v>OPERAÇÕES ACIDENTE DE TRABALHO</v>
          </cell>
        </row>
        <row r="842">
          <cell r="S842" t="str">
            <v>OPERAÇÕES ACIDENTE DE TRABALHO</v>
          </cell>
        </row>
        <row r="843">
          <cell r="S843" t="str">
            <v>OPERAÇÕES ACIDENTE DE TRABALHO</v>
          </cell>
        </row>
        <row r="844">
          <cell r="S844" t="str">
            <v>OPERAÇÕES ACIDENTE DE TRABALHO</v>
          </cell>
        </row>
        <row r="845">
          <cell r="S845" t="str">
            <v>OPERAÇÕES ACIDENTE DE TRABALHO</v>
          </cell>
        </row>
        <row r="846">
          <cell r="S846" t="str">
            <v>OPERAÇÕES ACIDENTE DE TRABALHO</v>
          </cell>
        </row>
        <row r="847">
          <cell r="S847" t="str">
            <v>OPERAÇÕES ACIDENTE DE TRABALHO</v>
          </cell>
        </row>
        <row r="848">
          <cell r="S848" t="str">
            <v>OPERAÇÕES ACIDENTE DE TRABALHO</v>
          </cell>
        </row>
        <row r="849">
          <cell r="S849" t="str">
            <v>OPERAÇÕES ACIDENTE DE TRABALHO</v>
          </cell>
        </row>
        <row r="850">
          <cell r="S850" t="str">
            <v>OPERAÇÕES ACIDENTE DE TRABALHO</v>
          </cell>
        </row>
        <row r="851">
          <cell r="S851" t="str">
            <v>OPERAÇÕES ACIDENTE DE TRABALHO</v>
          </cell>
        </row>
        <row r="852">
          <cell r="S852" t="str">
            <v>OPERAÇÕES ACIDENTE DE TRABALHO</v>
          </cell>
        </row>
        <row r="853">
          <cell r="S853" t="str">
            <v>OPERAÇÕES ACIDENTE DE TRABALHO</v>
          </cell>
        </row>
        <row r="854">
          <cell r="S854" t="str">
            <v>OPERAÇÕES ACIDENTE DE TRABALHO</v>
          </cell>
        </row>
        <row r="855">
          <cell r="S855" t="str">
            <v>EMPREENDIMENTOS FGTS</v>
          </cell>
        </row>
        <row r="856">
          <cell r="S856" t="str">
            <v>EMPREENDIMENTOS FGTS</v>
          </cell>
        </row>
        <row r="857">
          <cell r="S857" t="str">
            <v>EMPREENDIMENTOS FGTS</v>
          </cell>
        </row>
        <row r="858">
          <cell r="S858" t="str">
            <v>EMPREENDIMENTOS FGTS</v>
          </cell>
        </row>
        <row r="859">
          <cell r="S859" t="str">
            <v>OPERAÇÕES FGTS</v>
          </cell>
        </row>
        <row r="860">
          <cell r="S860" t="str">
            <v>OPERAÇÕES FGTS</v>
          </cell>
        </row>
        <row r="861">
          <cell r="S861" t="str">
            <v>OPERAÇÕES FGTS</v>
          </cell>
        </row>
        <row r="862">
          <cell r="S862" t="str">
            <v>OPERAÇÕES FGTS</v>
          </cell>
        </row>
        <row r="863">
          <cell r="S863" t="str">
            <v>OPERAÇÕES FGTS</v>
          </cell>
        </row>
        <row r="864">
          <cell r="S864" t="str">
            <v>OPERAÇÕES FGTS</v>
          </cell>
        </row>
        <row r="865">
          <cell r="S865" t="str">
            <v>OPERAÇÕES FGTS</v>
          </cell>
        </row>
        <row r="866">
          <cell r="S866" t="str">
            <v>OPERAÇÕES FGTS</v>
          </cell>
        </row>
        <row r="867">
          <cell r="S867" t="str">
            <v>OPERAÇÕES FGTS</v>
          </cell>
        </row>
        <row r="868">
          <cell r="S868" t="str">
            <v>OPERAÇÕES FGTS</v>
          </cell>
        </row>
        <row r="869">
          <cell r="S869" t="str">
            <v>OPERAÇÕES FGTS</v>
          </cell>
        </row>
        <row r="870">
          <cell r="S870" t="str">
            <v>OPERAÇÕES FGTS</v>
          </cell>
        </row>
        <row r="871">
          <cell r="S871" t="str">
            <v>OPERAÇÕES FGTS</v>
          </cell>
        </row>
        <row r="872">
          <cell r="S872" t="str">
            <v>OPERAÇÕES FGTS</v>
          </cell>
        </row>
        <row r="873">
          <cell r="S873" t="str">
            <v>ADMINISTRATIVA FGTS</v>
          </cell>
        </row>
        <row r="874">
          <cell r="S874" t="str">
            <v>EMPREENDIMENTOS PLANO SUPLEMENTAÇÃO DE APOSENTADORIA  -  PSAP</v>
          </cell>
        </row>
        <row r="875">
          <cell r="S875" t="str">
            <v>EMPREENDIMENTOS PLANO SUPLEMENTAÇÃO DE APOSENTADORIA  -  PSAP</v>
          </cell>
        </row>
        <row r="876">
          <cell r="S876" t="str">
            <v>EMPREENDIMENTOS PLANO SUPLEMENTAÇÃO DE APOSENTADORIA  -  PSAP</v>
          </cell>
        </row>
        <row r="877">
          <cell r="S877" t="str">
            <v>EMPREENDIMENTOS PLANO SUPLEMENTAÇÃO DE APOSENTADORIA  -  PSAP</v>
          </cell>
        </row>
        <row r="878">
          <cell r="S878" t="str">
            <v>OPERAÇÕES PLANO SUPLEMENTAÇÃO DE APOSENTADORIA  -  PSAP</v>
          </cell>
        </row>
        <row r="879">
          <cell r="S879" t="str">
            <v>OPERAÇÕES PLANO SUPLEMENTAÇÃO DE APOSENTADORIA  -  PSAP</v>
          </cell>
        </row>
        <row r="880">
          <cell r="S880" t="str">
            <v>OPERAÇÕES PLANO SUPLEMENTAÇÃO DE APOSENTADORIA  -  PSAP</v>
          </cell>
        </row>
        <row r="881">
          <cell r="S881" t="str">
            <v>OPERAÇÕES PLANO SUPLEMENTAÇÃO DE APOSENTADORIA  -  PSAP</v>
          </cell>
        </row>
        <row r="882">
          <cell r="S882" t="str">
            <v>OPERAÇÕES PLANO SUPLEMENTAÇÃO DE APOSENTADORIA  -  PSAP</v>
          </cell>
        </row>
        <row r="883">
          <cell r="S883" t="str">
            <v>OPERAÇÕES PLANO SUPLEMENTAÇÃO DE APOSENTADORIA  -  PSAP</v>
          </cell>
        </row>
        <row r="884">
          <cell r="S884" t="str">
            <v>OPERAÇÕES PLANO SUPLEMENTAÇÃO DE APOSENTADORIA  -  PSAP</v>
          </cell>
        </row>
        <row r="885">
          <cell r="S885" t="str">
            <v>OPERAÇÕES PLANO SUPLEMENTAÇÃO DE APOSENTADORIA  -  PSAP</v>
          </cell>
        </row>
        <row r="886">
          <cell r="S886" t="str">
            <v>OPERAÇÕES PLANO SUPLEMENTAÇÃO DE APOSENTADORIA  -  PSAP</v>
          </cell>
        </row>
        <row r="887">
          <cell r="S887" t="str">
            <v>OPERAÇÕES PLANO SUPLEMENTAÇÃO DE APOSENTADORIA  -  PSAP</v>
          </cell>
        </row>
        <row r="888">
          <cell r="S888" t="str">
            <v>OPERAÇÕES PLANO SUPLEMENTAÇÃO DE APOSENTADORIA  -  PSAP</v>
          </cell>
        </row>
        <row r="889">
          <cell r="S889" t="str">
            <v>EMPREENDIMENTOS PLANO SUPLEMENTAÇÃO DE APOSENTADORIA  -  PSAP</v>
          </cell>
        </row>
        <row r="890">
          <cell r="S890" t="str">
            <v>EMPREENDIMENTOS PLANO SUPLEMENTAÇÃO DE APOSENTADORIA  -  PSAP</v>
          </cell>
        </row>
        <row r="891">
          <cell r="S891" t="str">
            <v>EMPREENDIMENTOS PLANO SUPLEMENTAÇÃO DE APOSENTADORIA  -  PSAP</v>
          </cell>
        </row>
        <row r="892">
          <cell r="S892" t="str">
            <v>EMPREENDIMENTOS PLANO SUPLEMENTAÇÃO DE APOSENTADORIA  -  PSAP</v>
          </cell>
        </row>
        <row r="893">
          <cell r="S893" t="str">
            <v>OPERAÇÕES PLANO SUPLEMENTAÇÃO DE APOSENTADORIA  -  PSAP</v>
          </cell>
        </row>
        <row r="894">
          <cell r="S894" t="str">
            <v>OPERAÇÕES PLANO SUPLEMENTAÇÃO DE APOSENTADORIA  -  PSAP</v>
          </cell>
        </row>
        <row r="895">
          <cell r="S895" t="str">
            <v>OPERAÇÕES PLANO SUPLEMENTAÇÃO DE APOSENTADORIA  -  PSAP</v>
          </cell>
        </row>
        <row r="896">
          <cell r="S896" t="str">
            <v>OPERAÇÕES PLANO SUPLEMENTAÇÃO DE APOSENTADORIA  -  PSAP</v>
          </cell>
        </row>
        <row r="897">
          <cell r="S897" t="str">
            <v>OPERAÇÕES PLANO SUPLEMENTAÇÃO DE APOSENTADORIA  -  PSAP</v>
          </cell>
        </row>
        <row r="898">
          <cell r="S898" t="str">
            <v>OPERAÇÕES PLANO SUPLEMENTAÇÃO DE APOSENTADORIA  -  PSAP</v>
          </cell>
        </row>
        <row r="899">
          <cell r="S899" t="str">
            <v>OPERAÇÕES PLANO SUPLEMENTAÇÃO DE APOSENTADORIA  -  PSAP</v>
          </cell>
        </row>
        <row r="900">
          <cell r="S900" t="str">
            <v>OPERAÇÕES PLANO SUPLEMENTAÇÃO DE APOSENTADORIA  -  PSAP</v>
          </cell>
        </row>
        <row r="901">
          <cell r="S901" t="str">
            <v>OPERAÇÕES PLANO SUPLEMENTAÇÃO DE APOSENTADORIA  -  PSAP</v>
          </cell>
        </row>
        <row r="902">
          <cell r="S902" t="str">
            <v>OPERAÇÕES PLANO SUPLEMENTAÇÃO DE APOSENTADORIA  -  PSAP</v>
          </cell>
        </row>
        <row r="903">
          <cell r="S903" t="str">
            <v>OPERAÇÕES PLANO SUPLEMENTAÇÃO DE APOSENTADORIA  -  PSAP</v>
          </cell>
        </row>
        <row r="904">
          <cell r="S904" t="str">
            <v>OPERAÇÕES PLANO SUPLEMENTAÇÃO DE APOSENTADORIA  -  PSAP</v>
          </cell>
        </row>
        <row r="905">
          <cell r="S905" t="str">
            <v>EMPREENDIMENTOS PLANO SUPLEMENTAÇÃO DE APOSENTADORIA  -  PSAP</v>
          </cell>
        </row>
        <row r="906">
          <cell r="S906" t="str">
            <v>EMPREENDIMENTOS PLANO SUPLEMENTAÇÃO DE APOSENTADORIA  -  PSAP</v>
          </cell>
        </row>
        <row r="907">
          <cell r="S907" t="str">
            <v>EMPREENDIMENTOS PLANO SUPLEMENTAÇÃO DE APOSENTADORIA  -  PSAP</v>
          </cell>
        </row>
        <row r="908">
          <cell r="S908" t="str">
            <v>EMPREENDIMENTOS PLANO SUPLEMENTAÇÃO DE APOSENTADORIA  -  PSAP</v>
          </cell>
        </row>
        <row r="909">
          <cell r="S909" t="str">
            <v>OPERAÇÕES PLANO SUPLEMENTAÇÃO DE APOSENTADORIA  -  PSAP</v>
          </cell>
        </row>
        <row r="910">
          <cell r="S910" t="str">
            <v>OPERAÇÕES PLANO SUPLEMENTAÇÃO DE APOSENTADORIA  -  PSAP</v>
          </cell>
        </row>
        <row r="911">
          <cell r="S911" t="str">
            <v>OPERAÇÕES PLANO SUPLEMENTAÇÃO DE APOSENTADORIA  -  PSAP</v>
          </cell>
        </row>
        <row r="912">
          <cell r="S912" t="str">
            <v>OPERAÇÕES PLANO SUPLEMENTAÇÃO DE APOSENTADORIA  -  PSAP</v>
          </cell>
        </row>
        <row r="913">
          <cell r="S913" t="str">
            <v>OPERAÇÕES PLANO SUPLEMENTAÇÃO DE APOSENTADORIA  -  PSAP</v>
          </cell>
        </row>
        <row r="914">
          <cell r="S914" t="str">
            <v>OPERAÇÕES PLANO SUPLEMENTAÇÃO DE APOSENTADORIA  -  PSAP</v>
          </cell>
        </row>
        <row r="915">
          <cell r="S915" t="str">
            <v>OPERAÇÕES PLANO SUPLEMENTAÇÃO DE APOSENTADORIA  -  PSAP</v>
          </cell>
        </row>
        <row r="916">
          <cell r="S916" t="str">
            <v>OPERAÇÕES PLANO SUPLEMENTAÇÃO DE APOSENTADORIA  -  PSAP</v>
          </cell>
        </row>
        <row r="917">
          <cell r="S917" t="str">
            <v>OPERAÇÕES PLANO SUPLEMENTAÇÃO DE APOSENTADORIA  -  PSAP</v>
          </cell>
        </row>
        <row r="918">
          <cell r="S918" t="str">
            <v>OPERAÇÕES PLANO SUPLEMENTAÇÃO DE APOSENTADORIA  -  PSAP</v>
          </cell>
        </row>
        <row r="919">
          <cell r="S919" t="str">
            <v>OPERAÇÕES PLANO SUPLEMENTAÇÃO DE APOSENTADORIA  -  PSAP</v>
          </cell>
        </row>
        <row r="920">
          <cell r="S920" t="str">
            <v>OPERAÇÕES PLANO SUPLEMENTAÇÃO DE APOSENTADORIA  -  PSAP</v>
          </cell>
        </row>
        <row r="921">
          <cell r="S921" t="str">
            <v>OPERAÇÕES DESPESAS E TAXAS ADMINISTRATIVAS FUND. CESP</v>
          </cell>
        </row>
        <row r="922">
          <cell r="S922" t="str">
            <v>OPERAÇÕES ASSISTÊNCIA MÉDICA FUND. CESP</v>
          </cell>
        </row>
        <row r="923">
          <cell r="S923" t="str">
            <v>OPERAÇÕES ASSISTÊNCIA ODONTOLÓGICA FUND. CESP</v>
          </cell>
        </row>
        <row r="924">
          <cell r="S924" t="str">
            <v>EMPREENDIMENTOS AUXÍLIO ALIMENTAÇÃO E LANCHE MATINAL</v>
          </cell>
        </row>
        <row r="925">
          <cell r="S925" t="str">
            <v>EMPREENDIMENTOS AUXÍLIO ALIMENTAÇÃO E LANCHE MATINAL</v>
          </cell>
        </row>
        <row r="926">
          <cell r="S926" t="str">
            <v>EMPREENDIMENTOS AUXÍLIO ALIMENTAÇÃO E LANCHE MATINAL</v>
          </cell>
        </row>
        <row r="927">
          <cell r="S927" t="str">
            <v>EMPREENDIMENTOS AUXÍLIO ALIMENTAÇÃO E LANCHE MATINAL</v>
          </cell>
        </row>
        <row r="928">
          <cell r="S928" t="str">
            <v>OPERAÇÕES AUXÍLIO ALIMENTAÇÃO E LANCHE MATINAL</v>
          </cell>
        </row>
        <row r="929">
          <cell r="S929" t="str">
            <v>OPERAÇÕES AUXÍLIO ALIMENTAÇÃO E LANCHE MATINAL</v>
          </cell>
        </row>
        <row r="930">
          <cell r="S930" t="str">
            <v>OPERAÇÕES AUXÍLIO ALIMENTAÇÃO E LANCHE MATINAL</v>
          </cell>
        </row>
        <row r="931">
          <cell r="S931" t="str">
            <v>OPERAÇÕES AUXÍLIO ALIMENTAÇÃO E LANCHE MATINAL</v>
          </cell>
        </row>
        <row r="932">
          <cell r="S932" t="str">
            <v>OPERAÇÕES AUXÍLIO ALIMENTAÇÃO E LANCHE MATINAL</v>
          </cell>
        </row>
        <row r="933">
          <cell r="S933" t="str">
            <v>OPERAÇÕES AUXÍLIO ALIMENTAÇÃO E LANCHE MATINAL</v>
          </cell>
        </row>
        <row r="934">
          <cell r="S934" t="str">
            <v>OPERAÇÕES AUXÍLIO ALIMENTAÇÃO E LANCHE MATINAL</v>
          </cell>
        </row>
        <row r="935">
          <cell r="S935" t="str">
            <v>OPERAÇÕES AUXÍLIO ALIMENTAÇÃO E LANCHE MATINAL</v>
          </cell>
        </row>
        <row r="936">
          <cell r="S936" t="str">
            <v>OPERAÇÕES AUXÍLIO ALIMENTAÇÃO E LANCHE MATINAL</v>
          </cell>
        </row>
        <row r="937">
          <cell r="S937" t="str">
            <v>OPERAÇÕES AUXÍLIO ALIMENTAÇÃO E LANCHE MATINAL</v>
          </cell>
        </row>
        <row r="938">
          <cell r="S938" t="str">
            <v>OPERAÇÕES AUXÍLIO ALIMENTAÇÃO E LANCHE MATINAL</v>
          </cell>
        </row>
        <row r="939">
          <cell r="S939" t="str">
            <v>OPERAÇÕES AUXÍLIO ALIMENTAÇÃO E LANCHE MATINAL</v>
          </cell>
        </row>
        <row r="940">
          <cell r="S940" t="str">
            <v>OPERAÇÕES AUXÍLIO ALIMENTAÇÃO E LANCHE MATINAL</v>
          </cell>
        </row>
        <row r="941">
          <cell r="S941" t="str">
            <v>OPERAÇÕES AUXÍLIO ALIMENTAÇÃO E LANCHE MATINAL</v>
          </cell>
        </row>
        <row r="942">
          <cell r="S942" t="str">
            <v>OPERAÇÕES AUXÍLIO ALIMENTAÇÃO E LANCHE MATINAL</v>
          </cell>
        </row>
        <row r="943">
          <cell r="S943" t="str">
            <v>OPERAÇÕES AUXÍLIO ALIMENTAÇÃO E LANCHE MATINAL</v>
          </cell>
        </row>
        <row r="944">
          <cell r="S944" t="str">
            <v>OPERAÇÕES AUXÍLIO ALIMENTAÇÃO E LANCHE MATINAL</v>
          </cell>
        </row>
        <row r="945">
          <cell r="S945" t="str">
            <v>OPERAÇÕES AUXÍLIO ALIMENTAÇÃO E LANCHE MATINAL</v>
          </cell>
        </row>
        <row r="946">
          <cell r="S946" t="str">
            <v>OPERAÇÕES AUXÍLIO ALIMENTAÇÃO E LANCHE MATINAL</v>
          </cell>
        </row>
        <row r="947">
          <cell r="S947" t="str">
            <v>OPERAÇÕES AUXÍLIO ALIMENTAÇÃO E LANCHE MATINAL</v>
          </cell>
        </row>
        <row r="948">
          <cell r="S948" t="str">
            <v>OPERAÇÕES AUXÍLIO ALIMENTAÇÃO E LANCHE MATINAL</v>
          </cell>
        </row>
        <row r="949">
          <cell r="S949" t="str">
            <v>OPERAÇÕES AUXÍLIO ALIMENTAÇÃO E LANCHE MATINAL</v>
          </cell>
        </row>
        <row r="950">
          <cell r="S950" t="str">
            <v>OPERAÇÕES AUXÍLIO ALIMENTAÇÃO E LANCHE MATINAL</v>
          </cell>
        </row>
        <row r="951">
          <cell r="S951" t="str">
            <v>OPERAÇÕES AUXÍLIO ALIMENTAÇÃO E LANCHE MATINAL</v>
          </cell>
        </row>
        <row r="952">
          <cell r="S952" t="str">
            <v>OPERAÇÕES AUXÍLIO ALIMENTAÇÃO E LANCHE MATINAL</v>
          </cell>
        </row>
        <row r="953">
          <cell r="S953" t="str">
            <v>OPERAÇÕES AUXÍLIO ALIMENTAÇÃO E LANCHE MATINAL</v>
          </cell>
        </row>
        <row r="954">
          <cell r="S954" t="str">
            <v>OPERAÇÕES AUXÍLIO ALIMENTAÇÃO E LANCHE MATINAL</v>
          </cell>
        </row>
        <row r="955">
          <cell r="S955" t="str">
            <v>OPERAÇÕES AUXÍLIO ALIMENTAÇÃO E LANCHE MATINAL</v>
          </cell>
        </row>
        <row r="956">
          <cell r="S956" t="str">
            <v>OPERAÇÕES AUXÍLIO ALIMENTAÇÃO E LANCHE MATINAL</v>
          </cell>
        </row>
        <row r="957">
          <cell r="S957" t="str">
            <v>OPERAÇÕES AUXÍLIO ALIMENTAÇÃO E LANCHE MATINAL</v>
          </cell>
        </row>
        <row r="958">
          <cell r="S958" t="str">
            <v>OPERAÇÕES AUXÍLIO ALIMENTAÇÃO E LANCHE MATINAL</v>
          </cell>
        </row>
        <row r="959">
          <cell r="S959" t="str">
            <v>OPERAÇÕES AUXÍLIO ALIMENTAÇÃO E LANCHE MATINAL</v>
          </cell>
        </row>
        <row r="960">
          <cell r="S960" t="str">
            <v>OPERAÇÕES AUXÍLIO ALIMENTAÇÃO E LANCHE MATINAL</v>
          </cell>
        </row>
        <row r="961">
          <cell r="S961" t="str">
            <v>OPERAÇÕES AUXÍLIO ALIMENTAÇÃO E LANCHE MATINAL</v>
          </cell>
        </row>
        <row r="962">
          <cell r="S962" t="str">
            <v>OPERAÇÕES AUXÍLIO ALIMENTAÇÃO E LANCHE MATINAL</v>
          </cell>
        </row>
        <row r="963">
          <cell r="S963" t="str">
            <v>OPERAÇÕES AUXÍLIO ALIMENTAÇÃO E LANCHE MATINAL</v>
          </cell>
        </row>
        <row r="964">
          <cell r="S964" t="str">
            <v>OPERAÇÕES AUXÍLIO ALIMENTAÇÃO E LANCHE MATINAL</v>
          </cell>
        </row>
        <row r="965">
          <cell r="S965" t="str">
            <v>OPERAÇÕES AUXÍLIO ALIMENTAÇÃO E LANCHE MATINAL</v>
          </cell>
        </row>
        <row r="966">
          <cell r="S966" t="str">
            <v>OPERAÇÕES AUXÍLIO ALIMENTAÇÃO E LANCHE MATINAL</v>
          </cell>
        </row>
        <row r="967">
          <cell r="S967" t="str">
            <v>OPERAÇÕES AUXÍLIO ALIMENTAÇÃO E LANCHE MATINAL</v>
          </cell>
        </row>
        <row r="968">
          <cell r="S968" t="str">
            <v>OPERAÇÕES AUXÍLIO ALIMENTAÇÃO E LANCHE MATINAL</v>
          </cell>
        </row>
        <row r="969">
          <cell r="S969" t="str">
            <v>OPERAÇÕES AUXÍLIO ALIMENTAÇÃO E LANCHE MATINAL</v>
          </cell>
        </row>
        <row r="970">
          <cell r="S970" t="str">
            <v>OPERAÇÕES AUXÍLIO ALIMENTAÇÃO E LANCHE MATINAL</v>
          </cell>
        </row>
        <row r="971">
          <cell r="S971" t="str">
            <v>OPERAÇÕES AUXÍLIO ALIMENTAÇÃO E LANCHE MATINAL</v>
          </cell>
        </row>
        <row r="972">
          <cell r="S972" t="str">
            <v>OPERAÇÕES AUXÍLIO ALIMENTAÇÃO E LANCHE MATINAL</v>
          </cell>
        </row>
        <row r="973">
          <cell r="S973" t="str">
            <v>OPERAÇÕES AUXÍLIO ALIMENTAÇÃO E LANCHE MATINAL</v>
          </cell>
        </row>
        <row r="974">
          <cell r="S974" t="str">
            <v>OPERAÇÕES AUXÍLIO ALIMENTAÇÃO E LANCHE MATINAL</v>
          </cell>
        </row>
        <row r="975">
          <cell r="S975" t="str">
            <v>OPERAÇÕES AUXÍLIO ALIMENTAÇÃO E LANCHE MATINAL</v>
          </cell>
        </row>
        <row r="976">
          <cell r="S976" t="str">
            <v>OPERAÇÕES AUXÍLIO ALIMENTAÇÃO E LANCHE MATINAL</v>
          </cell>
        </row>
        <row r="977">
          <cell r="S977" t="str">
            <v>OPERAÇÕES AUXÍLIO ALIMENTAÇÃO E LANCHE MATINAL</v>
          </cell>
        </row>
        <row r="978">
          <cell r="S978" t="str">
            <v>OPERAÇÕES AUXÍLIO ALIMENTAÇÃO E LANCHE MATINAL</v>
          </cell>
        </row>
        <row r="979">
          <cell r="S979" t="str">
            <v>OPERAÇÕES AUXÍLIO ALIMENTAÇÃO E LANCHE MATINAL</v>
          </cell>
        </row>
        <row r="980">
          <cell r="S980" t="str">
            <v>OPERAÇÕES AUXÍLIO ALIMENTAÇÃO E LANCHE MATINAL</v>
          </cell>
        </row>
        <row r="981">
          <cell r="S981" t="str">
            <v>OPERAÇÕES AUXÍLIO ALIMENTAÇÃO E LANCHE MATINAL</v>
          </cell>
        </row>
        <row r="982">
          <cell r="S982" t="str">
            <v>OPERAÇÕES AUXÍLIO ALIMENTAÇÃO E LANCHE MATINAL</v>
          </cell>
        </row>
        <row r="983">
          <cell r="S983" t="str">
            <v>OPERAÇÕES AUXÍLIO ALIMENTAÇÃO E LANCHE MATINAL</v>
          </cell>
        </row>
        <row r="984">
          <cell r="S984" t="str">
            <v>OPERAÇÕES AUXÍLIO ALIMENTAÇÃO E LANCHE MATINAL</v>
          </cell>
        </row>
        <row r="985">
          <cell r="S985" t="str">
            <v>OPERAÇÕES AUXÍLIO ALIMENTAÇÃO E LANCHE MATINAL</v>
          </cell>
        </row>
        <row r="986">
          <cell r="S986" t="str">
            <v>OPERAÇÕES AUXÍLIO ALIMENTAÇÃO E LANCHE MATINAL</v>
          </cell>
        </row>
        <row r="987">
          <cell r="S987" t="str">
            <v>OPERAÇÕES AUXÍLIO ALIMENTAÇÃO E LANCHE MATINAL</v>
          </cell>
        </row>
        <row r="988">
          <cell r="S988" t="str">
            <v>OPERAÇÕES AUXÍLIO ALIMENTAÇÃO E LANCHE MATINAL</v>
          </cell>
        </row>
        <row r="989">
          <cell r="S989" t="str">
            <v>OPERAÇÕES AUXÍLIO ALIMENTAÇÃO E LANCHE MATINAL</v>
          </cell>
        </row>
        <row r="990">
          <cell r="S990" t="str">
            <v>OPERAÇÕES AUXÍLIO ALIMENTAÇÃO E LANCHE MATINAL</v>
          </cell>
        </row>
        <row r="991">
          <cell r="S991" t="str">
            <v>OPERAÇÕES AUXÍLIO ALIMENTAÇÃO E LANCHE MATINAL</v>
          </cell>
        </row>
        <row r="992">
          <cell r="S992" t="str">
            <v>OPERAÇÕES AUXÍLIO ALIMENTAÇÃO E LANCHE MATINAL</v>
          </cell>
        </row>
        <row r="993">
          <cell r="S993" t="str">
            <v>OPERAÇÕES AUXÍLIO ALIMENTAÇÃO E LANCHE MATINAL</v>
          </cell>
        </row>
        <row r="994">
          <cell r="S994" t="str">
            <v>OPERAÇÕES AUXÍLIO ALIMENTAÇÃO E LANCHE MATINAL</v>
          </cell>
        </row>
        <row r="995">
          <cell r="S995" t="str">
            <v>OPERAÇÕES AUXÍLIO ALIMENTAÇÃO E LANCHE MATINAL</v>
          </cell>
        </row>
        <row r="996">
          <cell r="S996" t="str">
            <v>OPERAÇÕES AUXÍLIO ALIMENTAÇÃO E LANCHE MATINAL</v>
          </cell>
        </row>
        <row r="997">
          <cell r="S997" t="str">
            <v>OPERAÇÕES AUXÍLIO ALIMENTAÇÃO E LANCHE MATINAL</v>
          </cell>
        </row>
        <row r="998">
          <cell r="S998" t="str">
            <v>OPERAÇÕES CESTA BÁSICA</v>
          </cell>
        </row>
        <row r="999">
          <cell r="S999" t="str">
            <v>OPERAÇÕES CESTA BÁSICA</v>
          </cell>
        </row>
        <row r="1000">
          <cell r="S1000" t="str">
            <v>OPERAÇÕES CESTA BÁSICA</v>
          </cell>
        </row>
        <row r="1001">
          <cell r="S1001" t="str">
            <v>OPERAÇÕES CESTA BÁSICA</v>
          </cell>
        </row>
        <row r="1002">
          <cell r="S1002" t="str">
            <v>OPERAÇÕES CESTA BÁSICA</v>
          </cell>
        </row>
        <row r="1003">
          <cell r="S1003" t="str">
            <v>OPERAÇÕES CESTA BÁSICA</v>
          </cell>
        </row>
        <row r="1004">
          <cell r="S1004" t="str">
            <v>OPERAÇÕES CESTA BÁSICA</v>
          </cell>
        </row>
        <row r="1005">
          <cell r="S1005" t="str">
            <v>OPERAÇÕES CESTA BÁSICA</v>
          </cell>
        </row>
        <row r="1006">
          <cell r="S1006" t="str">
            <v>OPERAÇÕES CESTA BÁSICA</v>
          </cell>
        </row>
        <row r="1007">
          <cell r="S1007" t="str">
            <v>OPERAÇÕES CESTA BÁSICA</v>
          </cell>
        </row>
        <row r="1008">
          <cell r="S1008" t="str">
            <v>OPERAÇÕES CESTA BÁSICA</v>
          </cell>
        </row>
        <row r="1009">
          <cell r="S1009" t="str">
            <v>OPERAÇÕES CESTA BÁSICA</v>
          </cell>
        </row>
        <row r="1010">
          <cell r="S1010" t="str">
            <v>OPERAÇÕES CESTA BÁSICA</v>
          </cell>
        </row>
        <row r="1011">
          <cell r="S1011" t="str">
            <v>OPERAÇÕES CESTA BÁSICA</v>
          </cell>
        </row>
        <row r="1012">
          <cell r="S1012" t="str">
            <v>OPERAÇÕES CESTA BÁSICA</v>
          </cell>
        </row>
        <row r="1013">
          <cell r="S1013" t="str">
            <v>OPERAÇÕES CESTA BÁSICA</v>
          </cell>
        </row>
        <row r="1014">
          <cell r="S1014" t="str">
            <v>OPERAÇÕES CESTA BÁSICA</v>
          </cell>
        </row>
        <row r="1015">
          <cell r="S1015" t="str">
            <v>OPERAÇÕES CESTA BÁSICA</v>
          </cell>
        </row>
        <row r="1016">
          <cell r="S1016" t="str">
            <v>OPERAÇÕES CESTA BÁSICA</v>
          </cell>
        </row>
        <row r="1017">
          <cell r="S1017" t="str">
            <v>OPERAÇÕES CESTA BÁSICA</v>
          </cell>
        </row>
        <row r="1018">
          <cell r="S1018" t="str">
            <v>OPERAÇÕES CESTA BÁSICA</v>
          </cell>
        </row>
        <row r="1019">
          <cell r="S1019" t="str">
            <v>OPERAÇÕES CESTA BÁSICA</v>
          </cell>
        </row>
        <row r="1020">
          <cell r="S1020" t="str">
            <v>OPERAÇÕES CESTA BÁSICA</v>
          </cell>
        </row>
        <row r="1021">
          <cell r="S1021" t="str">
            <v>OPERAÇÕES CESTA BÁSICA</v>
          </cell>
        </row>
        <row r="1022">
          <cell r="S1022" t="str">
            <v>OPERAÇÕES CESTA BÁSICA</v>
          </cell>
        </row>
        <row r="1023">
          <cell r="S1023" t="str">
            <v>OPERAÇÕES CESTA BÁSICA</v>
          </cell>
        </row>
        <row r="1024">
          <cell r="S1024" t="str">
            <v>OPERAÇÕES CESTA BÁSICA</v>
          </cell>
        </row>
        <row r="1025">
          <cell r="S1025" t="str">
            <v>OPERAÇÕES CESTA BÁSICA</v>
          </cell>
        </row>
        <row r="1026">
          <cell r="S1026" t="str">
            <v>OPERAÇÕES CESTA BÁSICA</v>
          </cell>
        </row>
        <row r="1027">
          <cell r="S1027" t="str">
            <v>OPERAÇÕES CESTA BÁSICA</v>
          </cell>
        </row>
        <row r="1028">
          <cell r="S1028" t="str">
            <v>OPERAÇÕES CESTA BÁSICA</v>
          </cell>
        </row>
        <row r="1029">
          <cell r="S1029" t="str">
            <v>EMPREENDIMENTOS VALE TRANSPORTE</v>
          </cell>
        </row>
        <row r="1030">
          <cell r="S1030" t="str">
            <v>EMPREENDIMENTOS VALE TRANSPORTE</v>
          </cell>
        </row>
        <row r="1031">
          <cell r="S1031" t="str">
            <v>EMPREENDIMENTOS VALE TRANSPORTE</v>
          </cell>
        </row>
        <row r="1032">
          <cell r="S1032" t="str">
            <v>EMPREENDIMENTOS VALE TRANSPORTE</v>
          </cell>
        </row>
        <row r="1033">
          <cell r="S1033" t="str">
            <v>OPERAÇÕES VALE TRANSPORTE</v>
          </cell>
        </row>
        <row r="1034">
          <cell r="S1034" t="str">
            <v>OPERAÇÕES VALE TRANSPORTE</v>
          </cell>
        </row>
        <row r="1035">
          <cell r="S1035" t="str">
            <v>OPERAÇÕES VALE TRANSPORTE</v>
          </cell>
        </row>
        <row r="1036">
          <cell r="S1036" t="str">
            <v>OPERAÇÕES VALE TRANSPORTE</v>
          </cell>
        </row>
        <row r="1037">
          <cell r="S1037" t="str">
            <v>OPERAÇÕES VALE TRANSPORTE</v>
          </cell>
        </row>
        <row r="1038">
          <cell r="S1038" t="str">
            <v>OPERAÇÕES VALE TRANSPORTE</v>
          </cell>
        </row>
        <row r="1039">
          <cell r="S1039" t="str">
            <v>OPERAÇÕES VALE TRANSPORTE</v>
          </cell>
        </row>
        <row r="1040">
          <cell r="S1040" t="str">
            <v>OPERAÇÕES VALE TRANSPORTE</v>
          </cell>
        </row>
        <row r="1041">
          <cell r="S1041" t="str">
            <v>OPERAÇÕES VALE TRANSPORTE</v>
          </cell>
        </row>
        <row r="1042">
          <cell r="S1042" t="str">
            <v>OPERAÇÕES VALE TRANSPORTE</v>
          </cell>
        </row>
        <row r="1043">
          <cell r="S1043" t="str">
            <v>OPERAÇÕES VALE TRANSPORTE</v>
          </cell>
        </row>
        <row r="1044">
          <cell r="S1044" t="str">
            <v>OPERAÇÕES VALE TRANSPORTE</v>
          </cell>
        </row>
        <row r="1045">
          <cell r="S1045" t="str">
            <v>OPERAÇÕES VALE TRANSPORTE</v>
          </cell>
        </row>
        <row r="1046">
          <cell r="S1046" t="str">
            <v>OPERAÇÕES VALE TRANSPORTE</v>
          </cell>
        </row>
        <row r="1047">
          <cell r="S1047" t="str">
            <v>OPERAÇÕES VALE TRANSPORTE</v>
          </cell>
        </row>
        <row r="1048">
          <cell r="S1048" t="str">
            <v>OPERAÇÕES VALE TRANSPORTE</v>
          </cell>
        </row>
        <row r="1049">
          <cell r="S1049" t="str">
            <v>OPERAÇÕES VALE TRANSPORTE</v>
          </cell>
        </row>
        <row r="1050">
          <cell r="S1050" t="str">
            <v>OPERAÇÕES VALE TRANSPORTE</v>
          </cell>
        </row>
        <row r="1051">
          <cell r="S1051" t="str">
            <v>OPERAÇÕES VALE TRANSPORTE</v>
          </cell>
        </row>
        <row r="1052">
          <cell r="S1052" t="str">
            <v>OPERAÇÕES VALE TRANSPORTE</v>
          </cell>
        </row>
        <row r="1053">
          <cell r="S1053" t="str">
            <v>OPERAÇÕES VALE TRANSPORTE</v>
          </cell>
        </row>
        <row r="1054">
          <cell r="S1054" t="str">
            <v>OPERAÇÕES VALE TRANSPORTE</v>
          </cell>
        </row>
        <row r="1055">
          <cell r="S1055" t="str">
            <v>OPERAÇÕES VALE TRANSPORTE</v>
          </cell>
        </row>
        <row r="1056">
          <cell r="S1056" t="str">
            <v>OPERAÇÕES VALE TRANSPORTE</v>
          </cell>
        </row>
        <row r="1057">
          <cell r="S1057" t="str">
            <v>OPERAÇÕES VALE TRANSPORTE</v>
          </cell>
        </row>
        <row r="1058">
          <cell r="S1058" t="str">
            <v>OPERAÇÕES VALE TRANSPORTE</v>
          </cell>
        </row>
        <row r="1059">
          <cell r="S1059" t="str">
            <v>OPERAÇÕES VALE TRANSPORTE</v>
          </cell>
        </row>
        <row r="1060">
          <cell r="S1060" t="str">
            <v>OPERAÇÕES VALE TRANSPORTE</v>
          </cell>
        </row>
        <row r="1061">
          <cell r="S1061" t="str">
            <v>OPERAÇÕES VALE TRANSPORTE</v>
          </cell>
        </row>
        <row r="1062">
          <cell r="S1062" t="str">
            <v>OPERAÇÕES VALE TRANSPORTE</v>
          </cell>
        </row>
        <row r="1063">
          <cell r="S1063" t="str">
            <v>OPERAÇÕES VALE TRANSPORTE</v>
          </cell>
        </row>
        <row r="1064">
          <cell r="S1064" t="str">
            <v>OPERAÇÕES VALE TRANSPORTE</v>
          </cell>
        </row>
        <row r="1065">
          <cell r="S1065" t="str">
            <v>OPERAÇÕES VALE TRANSPORTE</v>
          </cell>
        </row>
        <row r="1066">
          <cell r="S1066" t="str">
            <v>OPERAÇÕES VALE TRANSPORTE</v>
          </cell>
        </row>
        <row r="1067">
          <cell r="S1067" t="str">
            <v>OPERAÇÕES VALE TRANSPORTE</v>
          </cell>
        </row>
        <row r="1068">
          <cell r="S1068" t="str">
            <v>OPERAÇÕES VALE TRANSPORTE</v>
          </cell>
        </row>
        <row r="1069">
          <cell r="S1069" t="str">
            <v>OPERAÇÕES VALE TRANSPORTE</v>
          </cell>
        </row>
        <row r="1070">
          <cell r="S1070" t="str">
            <v>OPERAÇÕES VALE TRANSPORTE</v>
          </cell>
        </row>
        <row r="1071">
          <cell r="S1071" t="str">
            <v>OPERAÇÕES VALE TRANSPORTE</v>
          </cell>
        </row>
        <row r="1072">
          <cell r="S1072" t="str">
            <v>OPERAÇÕES VALE TRANSPORTE</v>
          </cell>
        </row>
        <row r="1073">
          <cell r="S1073" t="str">
            <v>OPERAÇÕES VALE TRANSPORTE</v>
          </cell>
        </row>
        <row r="1074">
          <cell r="S1074" t="str">
            <v>OPERAÇÕES VALE TRANSPORTE</v>
          </cell>
        </row>
        <row r="1075">
          <cell r="S1075" t="str">
            <v>OPERAÇÕES VALE TRANSPORTE</v>
          </cell>
        </row>
        <row r="1076">
          <cell r="S1076" t="str">
            <v>OPERAÇÕES VALE TRANSPORTE</v>
          </cell>
        </row>
        <row r="1077">
          <cell r="S1077" t="str">
            <v>OPERAÇÕES VALE TRANSPORTE</v>
          </cell>
        </row>
        <row r="1078">
          <cell r="S1078" t="str">
            <v>OPERAÇÕES VALE TRANSPORTE</v>
          </cell>
        </row>
        <row r="1079">
          <cell r="S1079" t="str">
            <v>OPERAÇÕES VALE TRANSPORTE</v>
          </cell>
        </row>
        <row r="1080">
          <cell r="S1080" t="str">
            <v>EMPREENDIMENTOS CRECHE</v>
          </cell>
        </row>
        <row r="1081">
          <cell r="S1081" t="str">
            <v>OPERAÇÕES CRECHE</v>
          </cell>
        </row>
        <row r="1082">
          <cell r="S1082" t="str">
            <v>OPERAÇÕES CRECHE</v>
          </cell>
        </row>
        <row r="1083">
          <cell r="S1083" t="str">
            <v>OPERAÇÕES CRECHE</v>
          </cell>
        </row>
        <row r="1084">
          <cell r="S1084" t="str">
            <v>OPERAÇÕES CRECHE</v>
          </cell>
        </row>
        <row r="1085">
          <cell r="S1085" t="str">
            <v>OPERAÇÕES CRECHE</v>
          </cell>
        </row>
        <row r="1086">
          <cell r="S1086" t="str">
            <v>OPERAÇÕES CRECHE</v>
          </cell>
        </row>
        <row r="1087">
          <cell r="S1087" t="str">
            <v>OPERAÇÕES CRECHE</v>
          </cell>
        </row>
        <row r="1088">
          <cell r="S1088" t="str">
            <v>OPERAÇÕES CRECHE</v>
          </cell>
        </row>
        <row r="1089">
          <cell r="S1089" t="str">
            <v>EMPREENDIMENTOS CRECHE</v>
          </cell>
        </row>
        <row r="1090">
          <cell r="S1090" t="str">
            <v>OPERAÇÕES CRECHE</v>
          </cell>
        </row>
        <row r="1091">
          <cell r="S1091" t="str">
            <v>OPERAÇÕES CRECHE</v>
          </cell>
        </row>
        <row r="1092">
          <cell r="S1092" t="str">
            <v>OPERAÇÕES CRECHE</v>
          </cell>
        </row>
        <row r="1093">
          <cell r="S1093" t="str">
            <v>OPERAÇÕES CRECHE</v>
          </cell>
        </row>
        <row r="1094">
          <cell r="S1094" t="str">
            <v>OPERAÇÕES CRECHE</v>
          </cell>
        </row>
        <row r="1095">
          <cell r="S1095" t="str">
            <v>OPERAÇÕES PRESTAÇÃO DE CONTAS - F. CESP - OUTRAS</v>
          </cell>
        </row>
        <row r="1096">
          <cell r="S1096" t="str">
            <v>EMPREENDIMENTOS (-) RECUPERAÇÃO AMH - PARTE EMPREGADO</v>
          </cell>
        </row>
        <row r="1097">
          <cell r="S1097" t="str">
            <v>EMPREENDIMENTOS (-) RECUPERAÇÃO AMH - PARTE EMPREGADO</v>
          </cell>
        </row>
        <row r="1098">
          <cell r="S1098" t="str">
            <v>EMPREENDIMENTOS (-) RECUPERAÇÃO AMH - PARTE EMPREGADO</v>
          </cell>
        </row>
        <row r="1099">
          <cell r="S1099" t="str">
            <v>EMPREENDIMENTOS (-) RECUPERAÇÃO AMH - PARTE EMPREGADO</v>
          </cell>
        </row>
        <row r="1100">
          <cell r="S1100" t="str">
            <v>OPERAÇÕES (-) RECUPERAÇÃO AMH - PARTE EMPREGADO</v>
          </cell>
        </row>
        <row r="1101">
          <cell r="S1101" t="str">
            <v>OPERAÇÕES (-) RECUPERAÇÃO AMH - PARTE EMPREGADO</v>
          </cell>
        </row>
        <row r="1102">
          <cell r="S1102" t="str">
            <v>OPERAÇÕES (-) RECUPERAÇÃO AMH - PARTE EMPREGADO</v>
          </cell>
        </row>
        <row r="1103">
          <cell r="S1103" t="str">
            <v>OPERAÇÕES (-) RECUPERAÇÃO AMH - PARTE EMPREGADO</v>
          </cell>
        </row>
        <row r="1104">
          <cell r="S1104" t="str">
            <v>OPERAÇÕES (-) RECUPERAÇÃO AMH - PARTE EMPREGADO</v>
          </cell>
        </row>
        <row r="1105">
          <cell r="S1105" t="str">
            <v>OPERAÇÕES (-) RECUPERAÇÃO AMH - PARTE EMPREGADO</v>
          </cell>
        </row>
        <row r="1106">
          <cell r="S1106" t="str">
            <v>OPERAÇÕES (-) RECUPERAÇÃO AMH - PARTE EMPREGADO</v>
          </cell>
        </row>
        <row r="1107">
          <cell r="S1107" t="str">
            <v>OPERAÇÕES (-) RECUPERAÇÃO AMH - PARTE EMPREGADO</v>
          </cell>
        </row>
        <row r="1108">
          <cell r="S1108" t="str">
            <v>OPERAÇÕES (-) RECUPERAÇÃO AMH - PARTE EMPREGADO</v>
          </cell>
        </row>
        <row r="1109">
          <cell r="S1109" t="str">
            <v>OPERAÇÕES (-) RECUPERAÇÃO AMH - PARTE EMPREGADO</v>
          </cell>
        </row>
        <row r="1110">
          <cell r="S1110" t="str">
            <v>OPERAÇÕES (-) RECUPERAÇÃO AMH - PARTE EMPREGADO</v>
          </cell>
        </row>
        <row r="1111">
          <cell r="S1111" t="str">
            <v>OPERAÇÕES (-) RECUPERAÇÃO AMH - PARTE EMPREGADO</v>
          </cell>
        </row>
        <row r="1112">
          <cell r="S1112" t="str">
            <v>OPERAÇÕES (-) RECUPERAÇÃO AMH - PARTE EMPREGADO</v>
          </cell>
        </row>
        <row r="1113">
          <cell r="S1113" t="str">
            <v>EMPREENDIMENTOS PLANO DE DEMISSÃO VOLUNTÁRIA</v>
          </cell>
        </row>
        <row r="1114">
          <cell r="S1114" t="str">
            <v>EMPREENDIMENTOS PLANO DE DEMISSÃO VOLUNTÁRIA</v>
          </cell>
        </row>
        <row r="1115">
          <cell r="S1115" t="str">
            <v>EMPREENDIMENTOS PLANO DE DEMISSÃO VOLUNTÁRIA</v>
          </cell>
        </row>
        <row r="1116">
          <cell r="S1116" t="str">
            <v>OPERAÇÕES PLANO DE DEMISSÃO VOLUNTÁRIA</v>
          </cell>
        </row>
        <row r="1117">
          <cell r="S1117" t="str">
            <v>OPERAÇÕES PLANO DE DEMISSÃO VOLUNTÁRIA</v>
          </cell>
        </row>
        <row r="1118">
          <cell r="S1118" t="str">
            <v>OPERAÇÕES PLANO DE DEMISSÃO VOLUNTÁRIA</v>
          </cell>
        </row>
        <row r="1119">
          <cell r="S1119" t="str">
            <v>OPERAÇÕES PLANO DE DEMISSÃO VOLUNTÁRIA</v>
          </cell>
        </row>
        <row r="1120">
          <cell r="S1120" t="str">
            <v>OPERAÇÕES PLANO DE DEMISSÃO VOLUNTÁRIA</v>
          </cell>
        </row>
        <row r="1121">
          <cell r="S1121" t="str">
            <v>OPERAÇÕES PLANO DE DEMISSÃO VOLUNTÁRIA</v>
          </cell>
        </row>
        <row r="1122">
          <cell r="S1122" t="str">
            <v>OPERAÇÕES PLANO DE DEMISSÃO VOLUNTÁRIA</v>
          </cell>
        </row>
        <row r="1123">
          <cell r="S1123" t="str">
            <v>OPERAÇÕES PLANO DE DEMISSÃO VOLUNTÁRIA</v>
          </cell>
        </row>
        <row r="1124">
          <cell r="S1124" t="str">
            <v>OPERAÇÕES PLANO DE DEMISSÃO VOLUNTÁRIA</v>
          </cell>
        </row>
        <row r="1125">
          <cell r="S1125" t="str">
            <v>OPERAÇÕES PLANO DE DEMISSÃO VOLUNTÁRIA</v>
          </cell>
        </row>
        <row r="1126">
          <cell r="S1126" t="str">
            <v>OPERAÇÕES PLANO DE DEMISSÃO VOLUNTÁRIA</v>
          </cell>
        </row>
        <row r="1127">
          <cell r="S1127" t="str">
            <v>OPERAÇÕES PLANO DE DEMISSÃO VOLUNTÁRIA</v>
          </cell>
        </row>
        <row r="1128">
          <cell r="S1128" t="str">
            <v>OPERAÇÕES PLANO DE DEMISSÃO VOLUNTÁRIA</v>
          </cell>
        </row>
        <row r="1129">
          <cell r="S1129" t="str">
            <v>OPERAÇÕES PLANO DE DEMISSÃO VOLUNTÁRIA</v>
          </cell>
        </row>
        <row r="1130">
          <cell r="S1130" t="str">
            <v>OPERAÇÕES PLANO DE DEMISSÃO VOLUNTÁRIA</v>
          </cell>
        </row>
        <row r="1131">
          <cell r="S1131" t="str">
            <v>OPERAÇÕES PLANO DE DEMISSÃO VOLUNTÁRIA</v>
          </cell>
        </row>
        <row r="1132">
          <cell r="S1132" t="str">
            <v>OPERAÇÕES PLANO DE DEMISSÃO VOLUNTÁRIA</v>
          </cell>
        </row>
        <row r="1133">
          <cell r="S1133" t="str">
            <v>OPERAÇÕES PLANO DE DEMISSÃO VOLUNTÁRIA</v>
          </cell>
        </row>
        <row r="1134">
          <cell r="S1134" t="str">
            <v>OPERAÇÕES PLANO DE DEMISSÃO VOLUNTÁRIA</v>
          </cell>
        </row>
        <row r="1135">
          <cell r="S1135" t="str">
            <v>OPERAÇÕES PLANO DE DEMISSÃO VOLUNTÁRIA</v>
          </cell>
        </row>
        <row r="1136">
          <cell r="S1136" t="str">
            <v>OPERAÇÕES PLANO DE DEMISSÃO VOLUNTÁRIA</v>
          </cell>
        </row>
        <row r="1137">
          <cell r="S1137" t="str">
            <v>OPERAÇÕES PLANO DE DEMISSÃO VOLUNTÁRIA</v>
          </cell>
        </row>
        <row r="1138">
          <cell r="S1138" t="str">
            <v>OPERAÇÕES PLANO DE DEMISSÃO VOLUNTÁRIA</v>
          </cell>
        </row>
        <row r="1139">
          <cell r="S1139" t="str">
            <v>OPERAÇÕES PLANO DE DEMISSÃO VOLUNTÁRIA</v>
          </cell>
        </row>
        <row r="1140">
          <cell r="S1140" t="str">
            <v>OPERAÇÕES PLANO DE DEMISSÃO VOLUNTÁRIA</v>
          </cell>
        </row>
        <row r="1141">
          <cell r="S1141" t="str">
            <v>OPERAÇÕES PLANO DE DEMISSÃO VOLUNTÁRIA</v>
          </cell>
        </row>
        <row r="1142">
          <cell r="S1142" t="str">
            <v>OPERAÇÕES PLANO DE DEMISSÃO VOLUNTÁRIA</v>
          </cell>
        </row>
        <row r="1143">
          <cell r="S1143" t="str">
            <v>OPERAÇÕES PLANO DE DEMISSÃO VOLUNTÁRIA</v>
          </cell>
        </row>
        <row r="1144">
          <cell r="S1144" t="str">
            <v>OPERAÇÕES PLANO DE DEMISSÃO VOLUNTÁRIA</v>
          </cell>
        </row>
        <row r="1145">
          <cell r="S1145" t="str">
            <v>OPERAÇÕES PLANO DE DEMISSÃO VOLUNTÁRIA</v>
          </cell>
        </row>
        <row r="1146">
          <cell r="S1146" t="str">
            <v>OPERAÇÕES PLANO DE DEMISSÃO VOLUNTÁRIA</v>
          </cell>
        </row>
        <row r="1147">
          <cell r="S1147" t="str">
            <v>OPERAÇÕES PLANO DE DEMISSÃO VOLUNTÁRIA</v>
          </cell>
        </row>
        <row r="1148">
          <cell r="S1148" t="str">
            <v>OPERAÇÕES PLANO DE DEMISSÃO VOLUNTÁRIA</v>
          </cell>
        </row>
        <row r="1149">
          <cell r="S1149" t="str">
            <v>OPERAÇÕES PLANO DE DEMISSÃO VOLUNTÁRIA</v>
          </cell>
        </row>
        <row r="1150">
          <cell r="S1150" t="str">
            <v>OPERAÇÕES PLANO DE DEMISSÃO VOLUNTÁRIA</v>
          </cell>
        </row>
        <row r="1151">
          <cell r="S1151" t="str">
            <v>OPERAÇÕES PLANO DE DEMISSÃO VOLUNTÁRIA</v>
          </cell>
        </row>
        <row r="1152">
          <cell r="S1152" t="str">
            <v>OPERAÇÕES PLANO DE DEMISSÃO VOLUNTÁRIA</v>
          </cell>
        </row>
        <row r="1153">
          <cell r="S1153" t="str">
            <v>OPERAÇÕES PLANO DE DEMISSÃO VOLUNTÁRIA</v>
          </cell>
        </row>
        <row r="1154">
          <cell r="S1154" t="str">
            <v>EMPREENDIMENTOS INDENIZAÇÃO 40% FGTS - POP E AVISO PRÉVIO</v>
          </cell>
        </row>
        <row r="1155">
          <cell r="S1155" t="str">
            <v>EMPREENDIMENTOS INDENIZAÇÃO 40% FGTS - POP E AVISO PRÉVIO</v>
          </cell>
        </row>
        <row r="1156">
          <cell r="S1156" t="str">
            <v>EMPREENDIMENTOS INDENIZAÇÃO 40% FGTS - POP E AVISO PRÉVIO</v>
          </cell>
        </row>
        <row r="1157">
          <cell r="S1157" t="str">
            <v>OPERAÇÕES INDENIZAÇÃO 40% FGTS - POP E AVISO PRÉVIO</v>
          </cell>
        </row>
        <row r="1158">
          <cell r="S1158" t="str">
            <v>OPERAÇÕES INDENIZAÇÃO 40% FGTS - POP E AVISO PRÉVIO</v>
          </cell>
        </row>
        <row r="1159">
          <cell r="S1159" t="str">
            <v>OPERAÇÕES INDENIZAÇÃO 40% FGTS - POP E AVISO PRÉVIO</v>
          </cell>
        </row>
        <row r="1160">
          <cell r="S1160" t="str">
            <v>OPERAÇÕES INDENIZAÇÃO 40% FGTS - POP E AVISO PRÉVIO</v>
          </cell>
        </row>
        <row r="1161">
          <cell r="S1161" t="str">
            <v>OPERAÇÕES INDENIZAÇÃO 40% FGTS - POP E AVISO PRÉVIO</v>
          </cell>
        </row>
        <row r="1162">
          <cell r="S1162" t="str">
            <v>OPERAÇÕES INDENIZAÇÃO 40% FGTS - POP E AVISO PRÉVIO</v>
          </cell>
        </row>
        <row r="1163">
          <cell r="S1163" t="str">
            <v>OPERAÇÕES INDENIZAÇÃO 40% FGTS - POP E AVISO PRÉVIO</v>
          </cell>
        </row>
        <row r="1164">
          <cell r="S1164" t="str">
            <v>OPERAÇÕES INDENIZAÇÃO 40% FGTS - POP E AVISO PRÉVIO</v>
          </cell>
        </row>
        <row r="1165">
          <cell r="S1165" t="str">
            <v>OPERAÇÕES INDENIZAÇÃO 40% FGTS - POP E AVISO PRÉVIO</v>
          </cell>
        </row>
        <row r="1166">
          <cell r="S1166" t="str">
            <v>OPERAÇÕES INDENIZAÇÃO 40% FGTS - POP E AVISO PRÉVIO</v>
          </cell>
        </row>
        <row r="1167">
          <cell r="S1167" t="str">
            <v>OPERAÇÕES INDENIZAÇÃO 40% FGTS - POP E AVISO PRÉVIO</v>
          </cell>
        </row>
        <row r="1168">
          <cell r="S1168" t="str">
            <v>OPERAÇÕES INDENIZAÇÃO 40% FGTS - POP E AVISO PRÉVIO</v>
          </cell>
        </row>
        <row r="1169">
          <cell r="S1169" t="str">
            <v>OPERAÇÕES INDENIZAÇÃO 40% FGTS - POP E AVISO PRÉVIO</v>
          </cell>
        </row>
        <row r="1170">
          <cell r="S1170" t="str">
            <v>OPERAÇÕES INDENIZAÇÃO 40% FGTS - POP E AVISO PRÉVIO</v>
          </cell>
        </row>
        <row r="1171">
          <cell r="S1171" t="str">
            <v>OPERAÇÕES INDENIZAÇÃO 40% FGTS - POP E AVISO PRÉVIO</v>
          </cell>
        </row>
        <row r="1172">
          <cell r="S1172" t="str">
            <v>OPERAÇÕES INDENIZAÇÃO 40% FGTS - POP E AVISO PRÉVIO</v>
          </cell>
        </row>
        <row r="1173">
          <cell r="S1173" t="str">
            <v>OPERAÇÕES INDENIZAÇÃO 40% FGTS - POP E AVISO PRÉVIO</v>
          </cell>
        </row>
        <row r="1174">
          <cell r="S1174" t="str">
            <v>OPERAÇÕES INDENIZAÇÃO 40% FGTS - POP E AVISO PRÉVIO</v>
          </cell>
        </row>
        <row r="1175">
          <cell r="S1175" t="str">
            <v>OPERAÇÕES INDENIZAÇÃO 40% FGTS - POP E AVISO PRÉVIO</v>
          </cell>
        </row>
        <row r="1176">
          <cell r="S1176" t="str">
            <v>OPERAÇÕES INDENIZAÇÃO 40% FGTS - POP E AVISO PRÉVIO</v>
          </cell>
        </row>
        <row r="1177">
          <cell r="S1177" t="str">
            <v>OPERAÇÕES INDENIZAÇÃO 40% FGTS - POP E AVISO PRÉVIO</v>
          </cell>
        </row>
        <row r="1178">
          <cell r="S1178" t="str">
            <v>OPERAÇÕES INDENIZAÇÃO 40% FGTS - POP E AVISO PRÉVIO</v>
          </cell>
        </row>
        <row r="1179">
          <cell r="S1179" t="str">
            <v>OPERAÇÕES INDENIZAÇÃO 40% FGTS - POP E AVISO PRÉVIO</v>
          </cell>
        </row>
        <row r="1180">
          <cell r="S1180" t="str">
            <v>OPERAÇÕES INDENIZAÇÃO 40% FGTS - POP E AVISO PRÉVIO</v>
          </cell>
        </row>
        <row r="1181">
          <cell r="S1181" t="str">
            <v>OPERAÇÕES INDENIZAÇÃO 40% FGTS - POP E AVISO PRÉVIO</v>
          </cell>
        </row>
        <row r="1182">
          <cell r="S1182" t="str">
            <v>OPERAÇÕES INDENIZAÇÃO 40% FGTS - POP E AVISO PRÉVIO</v>
          </cell>
        </row>
        <row r="1183">
          <cell r="S1183" t="str">
            <v>OPERAÇÕES INDENIZAÇÃO 40% FGTS - POP E AVISO PRÉVIO</v>
          </cell>
        </row>
        <row r="1184">
          <cell r="S1184" t="str">
            <v>OPERAÇÕES INDENIZAÇÃO 40% FGTS - POP E AVISO PRÉVIO</v>
          </cell>
        </row>
        <row r="1185">
          <cell r="S1185" t="str">
            <v>OPERAÇÕES INDENIZAÇÃO 40% FGTS - POP E AVISO PRÉVIO</v>
          </cell>
        </row>
        <row r="1186">
          <cell r="S1186" t="str">
            <v>OPERAÇÕES INDENIZAÇÃO 40% FGTS - POP E AVISO PRÉVIO</v>
          </cell>
        </row>
        <row r="1187">
          <cell r="S1187" t="str">
            <v>OPERAÇÕES INDENIZAÇÃO 40% FGTS - POP E AVISO PRÉVIO</v>
          </cell>
        </row>
        <row r="1188">
          <cell r="S1188" t="str">
            <v>OPERAÇÕES INDENIZAÇÃO 40% FGTS - POP E AVISO PRÉVIO</v>
          </cell>
        </row>
        <row r="1189">
          <cell r="S1189" t="str">
            <v>OPERAÇÕES INDENIZAÇÃO 40% FGTS - POP E AVISO PRÉVIO</v>
          </cell>
        </row>
        <row r="1190">
          <cell r="S1190" t="str">
            <v>OPERAÇÕES INDENIZAÇÃO 40% FGTS - POP E AVISO PRÉVIO</v>
          </cell>
        </row>
        <row r="1191">
          <cell r="S1191" t="str">
            <v>OPERAÇÕES INDENIZAÇÃO 40% FGTS - POP E AVISO PRÉVIO</v>
          </cell>
        </row>
        <row r="1192">
          <cell r="S1192" t="str">
            <v>OPERAÇÕES INDENIZAÇÃO 40% FGTS - POP E AVISO PRÉVIO</v>
          </cell>
        </row>
        <row r="1193">
          <cell r="S1193" t="str">
            <v>OPERAÇÕES INDENIZAÇÃO 40% FGTS - POP E AVISO PRÉVIO</v>
          </cell>
        </row>
        <row r="1194">
          <cell r="S1194" t="str">
            <v>OPERAÇÕES INDENIZAÇÃO 40% FGTS - POP E AVISO PRÉVIO</v>
          </cell>
        </row>
        <row r="1195">
          <cell r="S1195" t="str">
            <v>EMPREENDIMENTOS INDENIZAÇÃO 40% FGTS - POP E AVISO PRÉVIO</v>
          </cell>
        </row>
        <row r="1196">
          <cell r="S1196" t="str">
            <v>EMPREENDIMENTOS INDENIZAÇÃO 40% FGTS - POP E AVISO PRÉVIO</v>
          </cell>
        </row>
        <row r="1197">
          <cell r="S1197" t="str">
            <v>EMPREENDIMENTOS INDENIZAÇÃO 40% FGTS - POP E AVISO PRÉVIO</v>
          </cell>
        </row>
        <row r="1198">
          <cell r="S1198" t="str">
            <v>OPERAÇÕES INDENIZAÇÃO 40% FGTS - POP E AVISO PRÉVIO</v>
          </cell>
        </row>
        <row r="1199">
          <cell r="S1199" t="str">
            <v>OPERAÇÕES INDENIZAÇÃO 40% FGTS - POP E AVISO PRÉVIO</v>
          </cell>
        </row>
        <row r="1200">
          <cell r="S1200" t="str">
            <v>OPERAÇÕES INDENIZAÇÃO 40% FGTS - POP E AVISO PRÉVIO</v>
          </cell>
        </row>
        <row r="1201">
          <cell r="S1201" t="str">
            <v>OPERAÇÕES INDENIZAÇÃO 40% FGTS - POP E AVISO PRÉVIO</v>
          </cell>
        </row>
        <row r="1202">
          <cell r="S1202" t="str">
            <v>OPERAÇÕES INDENIZAÇÃO 40% FGTS - POP E AVISO PRÉVIO</v>
          </cell>
        </row>
        <row r="1203">
          <cell r="S1203" t="str">
            <v>OPERAÇÕES INDENIZAÇÃO 40% FGTS - POP E AVISO PRÉVIO</v>
          </cell>
        </row>
        <row r="1204">
          <cell r="S1204" t="str">
            <v>OPERAÇÕES INDENIZAÇÃO 40% FGTS - POP E AVISO PRÉVIO</v>
          </cell>
        </row>
        <row r="1205">
          <cell r="S1205" t="str">
            <v>OPERAÇÕES INDENIZAÇÃO 40% FGTS - POP E AVISO PRÉVIO</v>
          </cell>
        </row>
        <row r="1206">
          <cell r="S1206" t="str">
            <v>OPERAÇÕES INDENIZAÇÃO 40% FGTS - POP E AVISO PRÉVIO</v>
          </cell>
        </row>
        <row r="1207">
          <cell r="S1207" t="str">
            <v>OPERAÇÕES INDENIZAÇÃO 40% FGTS - POP E AVISO PRÉVIO</v>
          </cell>
        </row>
        <row r="1208">
          <cell r="S1208" t="str">
            <v>OPERAÇÕES INDENIZAÇÃO 40% FGTS - POP E AVISO PRÉVIO</v>
          </cell>
        </row>
        <row r="1209">
          <cell r="S1209" t="str">
            <v>OPERAÇÕES INDENIZAÇÃO 40% FGTS - POP E AVISO PRÉVIO</v>
          </cell>
        </row>
        <row r="1210">
          <cell r="S1210" t="str">
            <v>OPERAÇÕES INDENIZAÇÃO 40% FGTS - POP E AVISO PRÉVIO</v>
          </cell>
        </row>
        <row r="1211">
          <cell r="S1211" t="str">
            <v>OPERAÇÕES INDENIZAÇÃO 40% FGTS - POP E AVISO PRÉVIO</v>
          </cell>
        </row>
        <row r="1212">
          <cell r="S1212" t="str">
            <v>OPERAÇÕES INDENIZAÇÃO 40% FGTS - POP E AVISO PRÉVIO</v>
          </cell>
        </row>
        <row r="1213">
          <cell r="S1213" t="str">
            <v>OPERAÇÕES INDENIZAÇÃO 40% FGTS - POP E AVISO PRÉVIO</v>
          </cell>
        </row>
        <row r="1214">
          <cell r="S1214" t="str">
            <v>OPERAÇÕES INDENIZAÇÃO 40% FGTS - POP E AVISO PRÉVIO</v>
          </cell>
        </row>
        <row r="1215">
          <cell r="S1215" t="str">
            <v>OPERAÇÕES INDENIZAÇÃO 40% FGTS - POP E AVISO PRÉVIO</v>
          </cell>
        </row>
        <row r="1216">
          <cell r="S1216" t="str">
            <v>OPERAÇÕES INDENIZAÇÃO 40% FGTS - POP E AVISO PRÉVIO</v>
          </cell>
        </row>
        <row r="1217">
          <cell r="S1217" t="str">
            <v>OPERAÇÕES INDENIZAÇÃO 40% FGTS - POP E AVISO PRÉVIO</v>
          </cell>
        </row>
        <row r="1218">
          <cell r="S1218" t="str">
            <v>OPERAÇÕES INDENIZAÇÃO 40% FGTS - POP E AVISO PRÉVIO</v>
          </cell>
        </row>
        <row r="1219">
          <cell r="S1219" t="str">
            <v>OPERAÇÕES INDENIZAÇÃO 40% FGTS - POP E AVISO PRÉVIO</v>
          </cell>
        </row>
        <row r="1220">
          <cell r="S1220" t="str">
            <v>OPERAÇÕES INDENIZAÇÃO 40% FGTS - POP E AVISO PRÉVIO</v>
          </cell>
        </row>
        <row r="1221">
          <cell r="S1221" t="str">
            <v>OPERAÇÕES INDENIZAÇÃO 40% FGTS - POP E AVISO PRÉVIO</v>
          </cell>
        </row>
        <row r="1222">
          <cell r="S1222" t="str">
            <v>OPERAÇÕES INDENIZAÇÃO 40% FGTS - POP E AVISO PRÉVIO</v>
          </cell>
        </row>
        <row r="1223">
          <cell r="S1223" t="str">
            <v>OPERAÇÕES INDENIZAÇÃO 40% FGTS - POP E AVISO PRÉVIO</v>
          </cell>
        </row>
        <row r="1224">
          <cell r="S1224" t="str">
            <v>OPERAÇÕES INDENIZAÇÃO 40% FGTS - POP E AVISO PRÉVIO</v>
          </cell>
        </row>
        <row r="1225">
          <cell r="S1225" t="str">
            <v>OPERAÇÕES INDENIZAÇÃO 40% FGTS - POP E AVISO PRÉVIO</v>
          </cell>
        </row>
        <row r="1226">
          <cell r="S1226" t="str">
            <v>OPERAÇÕES INDENIZAÇÃO 40% FGTS - POP E AVISO PRÉVIO</v>
          </cell>
        </row>
        <row r="1227">
          <cell r="S1227" t="str">
            <v>OPERAÇÕES INDENIZAÇÃO 40% FGTS - POP E AVISO PRÉVIO</v>
          </cell>
        </row>
        <row r="1228">
          <cell r="S1228" t="str">
            <v>OPERAÇÕES INDENIZAÇÃO 40% FGTS - POP E AVISO PRÉVIO</v>
          </cell>
        </row>
        <row r="1229">
          <cell r="S1229" t="str">
            <v>OPERAÇÕES INDENIZAÇÃO 40% FGTS - POP E AVISO PRÉVIO</v>
          </cell>
        </row>
        <row r="1230">
          <cell r="S1230" t="str">
            <v>OPERAÇÕES INDENIZAÇÃO 40% FGTS - POP E AVISO PRÉVIO</v>
          </cell>
        </row>
        <row r="1231">
          <cell r="S1231" t="str">
            <v>OPERAÇÕES INDENIZAÇÃO 40% FGTS - POP E AVISO PRÉVIO</v>
          </cell>
        </row>
        <row r="1232">
          <cell r="S1232" t="str">
            <v>OPERAÇÕES INDENIZAÇÃO 40% FGTS - POP E AVISO PRÉVIO</v>
          </cell>
        </row>
        <row r="1233">
          <cell r="S1233" t="str">
            <v>OPERAÇÕES INDENIZAÇÃO 40% FGTS - POP E AVISO PRÉVIO</v>
          </cell>
        </row>
        <row r="1234">
          <cell r="S1234" t="str">
            <v>OPERAÇÕES INDENIZAÇÃO 40% FGTS - POP E AVISO PRÉVIO</v>
          </cell>
        </row>
        <row r="1235">
          <cell r="S1235" t="str">
            <v>OPERAÇÕES INDENIZAÇÃO 40% FGTS - POP E AVISO PRÉVIO</v>
          </cell>
        </row>
        <row r="1236">
          <cell r="S1236" t="str">
            <v>EMPREENDIMENTOS REMUNERAÇÃO BASE</v>
          </cell>
        </row>
        <row r="1237">
          <cell r="S1237" t="str">
            <v>EMPREENDIMENTOS REMUNERAÇÃO BASE</v>
          </cell>
        </row>
        <row r="1238">
          <cell r="S1238" t="str">
            <v>OPERAÇÕES REMUNERAÇÃO BASE</v>
          </cell>
        </row>
        <row r="1239">
          <cell r="S1239" t="str">
            <v>OPERAÇÕES REMUNERAÇÃO BASE</v>
          </cell>
        </row>
        <row r="1240">
          <cell r="S1240" t="str">
            <v>OPERAÇÕES REMUNERAÇÃO BASE</v>
          </cell>
        </row>
        <row r="1241">
          <cell r="S1241" t="str">
            <v>OPERAÇÕES REMUNERAÇÃO BASE</v>
          </cell>
        </row>
        <row r="1242">
          <cell r="S1242" t="str">
            <v>OPERAÇÕES REMUNERAÇÃO BASE</v>
          </cell>
        </row>
        <row r="1243">
          <cell r="S1243" t="str">
            <v>OPERAÇÕES REMUNERAÇÃO BASE</v>
          </cell>
        </row>
        <row r="1244">
          <cell r="S1244" t="str">
            <v>OPERAÇÕES REMUNERAÇÃO BASE</v>
          </cell>
        </row>
        <row r="1245">
          <cell r="S1245" t="str">
            <v>OPERAÇÕES REMUNERAÇÃO BASE</v>
          </cell>
        </row>
        <row r="1246">
          <cell r="S1246" t="str">
            <v>OPERAÇÕES REMUNERAÇÃO BASE</v>
          </cell>
        </row>
        <row r="1247">
          <cell r="S1247" t="str">
            <v>OPERAÇÕES REMUNERAÇÃO BASE</v>
          </cell>
        </row>
        <row r="1248">
          <cell r="S1248" t="str">
            <v>OPERAÇÕES REMUNERAÇÃO BASE</v>
          </cell>
        </row>
        <row r="1249">
          <cell r="S1249" t="str">
            <v>OPERAÇÕES REMUNERAÇÃO BASE</v>
          </cell>
        </row>
        <row r="1250">
          <cell r="S1250" t="str">
            <v>EMPREENDIMENTOS (-) RECUP. DESPESAS TELEFONE</v>
          </cell>
        </row>
        <row r="1251">
          <cell r="S1251" t="str">
            <v>EMPREENDIMENTOS (-) RECUP. DESPESAS TELEFONE</v>
          </cell>
        </row>
        <row r="1252">
          <cell r="S1252" t="str">
            <v>EMPREENDIMENTOS (-) RECUP. DESPESAS TELEFONE</v>
          </cell>
        </row>
        <row r="1253">
          <cell r="S1253" t="str">
            <v>OPERAÇÕES (-) RECUP. DESPESAS TELEFONE</v>
          </cell>
        </row>
        <row r="1254">
          <cell r="S1254" t="str">
            <v>OPERAÇÕES (-) RECUP. DESPESAS TELEFONE</v>
          </cell>
        </row>
        <row r="1255">
          <cell r="S1255" t="str">
            <v>OPERAÇÕES (-) RECUP. DESPESAS TELEFONE</v>
          </cell>
        </row>
        <row r="1256">
          <cell r="S1256" t="str">
            <v>OPERAÇÕES (-) RECUP. DESPESAS TELEFONE</v>
          </cell>
        </row>
        <row r="1257">
          <cell r="S1257" t="str">
            <v>OPERAÇÕES (-) RECUP. DESPESAS TELEFONE</v>
          </cell>
        </row>
        <row r="1258">
          <cell r="S1258" t="str">
            <v>OPERAÇÕES (-) RECUP. DESPESAS TELEFONE</v>
          </cell>
        </row>
        <row r="1259">
          <cell r="S1259" t="str">
            <v>OPERAÇÕES (-) RECUP. DESPESAS TELEFONE</v>
          </cell>
        </row>
        <row r="1260">
          <cell r="S1260" t="str">
            <v>OPERAÇÕES (-) RECUP. DESPESAS TELEFONE</v>
          </cell>
        </row>
        <row r="1261">
          <cell r="S1261" t="str">
            <v>OPERAÇÕES (-) RECUP. DESPESAS TELEFONE</v>
          </cell>
        </row>
        <row r="1262">
          <cell r="S1262" t="str">
            <v>OPERAÇÕES (-) RECUP. DESPESAS TELEFONE</v>
          </cell>
        </row>
        <row r="1263">
          <cell r="S1263" t="str">
            <v>OPERAÇÕES (-) RECUP. DESPESAS TELEFONE</v>
          </cell>
        </row>
        <row r="1264">
          <cell r="S1264" t="str">
            <v>OPERAÇÕES (-) RECUP. DESPESAS TELEFONE</v>
          </cell>
        </row>
        <row r="1265">
          <cell r="S1265" t="str">
            <v>OPERAÇÕES (-) RECUP. DESPESAS TELEFONE</v>
          </cell>
        </row>
        <row r="1266">
          <cell r="S1266" t="str">
            <v>OPERAÇÕES (-) RECUP. DESPESAS TELEFONE</v>
          </cell>
        </row>
        <row r="1267">
          <cell r="S1267" t="str">
            <v>OPERAÇÕES (-) RECUP. DESPESAS TELEFONE</v>
          </cell>
        </row>
        <row r="1268">
          <cell r="S1268" t="str">
            <v>OPERAÇÕES (-) RECUP. DESPESAS TELEFONE</v>
          </cell>
        </row>
        <row r="1269">
          <cell r="S1269" t="str">
            <v>OPERAÇÕES (-) RECUP. DESPESAS TELEFONE</v>
          </cell>
        </row>
        <row r="1270">
          <cell r="S1270" t="str">
            <v>OPERAÇÕES (-) RECUP. DESPESAS TELEFONE</v>
          </cell>
        </row>
        <row r="1271">
          <cell r="S1271" t="str">
            <v>OPERAÇÕES (-) RECUP. DESPESAS TELEFONE</v>
          </cell>
        </row>
        <row r="1272">
          <cell r="S1272" t="str">
            <v>OPERAÇÕES (-) RECUP. DESPESAS TELEFONE</v>
          </cell>
        </row>
        <row r="1273">
          <cell r="S1273" t="str">
            <v>OPERAÇÕES (-) RECUP. DESPESAS TELEFONE</v>
          </cell>
        </row>
        <row r="1274">
          <cell r="S1274" t="str">
            <v>OPERAÇÕES AUXÍLIO ALIMENTAÇÃO E LANCHE MATINAL</v>
          </cell>
        </row>
        <row r="1275">
          <cell r="S1275" t="str">
            <v>OPERAÇÕES CESTA BÁSICA</v>
          </cell>
        </row>
        <row r="1276">
          <cell r="S1276" t="str">
            <v>OPERAÇÕES VALE TRANSPORTE</v>
          </cell>
        </row>
        <row r="1277">
          <cell r="S1277" t="str">
            <v>PRESIDÊNCIA REMUNERAÇÃO BASE</v>
          </cell>
        </row>
        <row r="1278">
          <cell r="S1278" t="str">
            <v>PRESIDÊNCIA REMUNERAÇÃO BASE</v>
          </cell>
        </row>
        <row r="1279">
          <cell r="S1279" t="str">
            <v>PRESIDÊNCIA REMUNERAÇÃO BASE</v>
          </cell>
        </row>
        <row r="1280">
          <cell r="S1280" t="str">
            <v>PRESIDÊNCIA REMUNERAÇÃO BASE</v>
          </cell>
        </row>
        <row r="1281">
          <cell r="S1281" t="str">
            <v>PRESIDÊNCIA REMUNERAÇÃO BASE</v>
          </cell>
        </row>
        <row r="1282">
          <cell r="S1282" t="str">
            <v>PRESIDÊNCIA REMUNERAÇÃO BASE</v>
          </cell>
        </row>
        <row r="1283">
          <cell r="S1283" t="str">
            <v>PRESIDÊNCIA REMUNERAÇÃO BASE</v>
          </cell>
        </row>
        <row r="1284">
          <cell r="S1284" t="str">
            <v>FINANCEIRA REMUNERAÇÃO BASE</v>
          </cell>
        </row>
        <row r="1285">
          <cell r="S1285" t="str">
            <v>FINANCEIRA REMUNERAÇÃO BASE</v>
          </cell>
        </row>
        <row r="1286">
          <cell r="S1286" t="str">
            <v>FINANCEIRA REMUNERAÇÃO BASE</v>
          </cell>
        </row>
        <row r="1287">
          <cell r="S1287" t="str">
            <v>FINANCEIRA REMUNERAÇÃO BASE</v>
          </cell>
        </row>
        <row r="1288">
          <cell r="S1288" t="str">
            <v>FINANCEIRA REMUNERAÇÃO BASE</v>
          </cell>
        </row>
        <row r="1289">
          <cell r="S1289" t="str">
            <v>FINANCEIRA REMUNERAÇÃO BASE</v>
          </cell>
        </row>
        <row r="1290">
          <cell r="S1290" t="str">
            <v>FINANCEIRA REMUNERAÇÃO BASE</v>
          </cell>
        </row>
        <row r="1291">
          <cell r="S1291" t="str">
            <v>FINANCEIRA REMUNERAÇÃO BASE</v>
          </cell>
        </row>
        <row r="1292">
          <cell r="S1292" t="str">
            <v>FINANCEIRA REMUNERAÇÃO BASE</v>
          </cell>
        </row>
        <row r="1293">
          <cell r="S1293" t="str">
            <v>FINANCEIRA REMUNERAÇÃO BASE</v>
          </cell>
        </row>
        <row r="1294">
          <cell r="S1294" t="str">
            <v>ADMINISTRATIVA REMUNERAÇÃO BASE</v>
          </cell>
        </row>
        <row r="1295">
          <cell r="S1295" t="str">
            <v>ADMINISTRATIVA REMUNERAÇÃO BASE</v>
          </cell>
        </row>
        <row r="1296">
          <cell r="S1296" t="str">
            <v>ADMINISTRATIVA REMUNERAÇÃO BASE</v>
          </cell>
        </row>
        <row r="1297">
          <cell r="S1297" t="str">
            <v>ADMINISTRATIVA REMUNERAÇÃO BASE</v>
          </cell>
        </row>
        <row r="1298">
          <cell r="S1298" t="str">
            <v>ADMINISTRATIVA REMUNERAÇÃO BASE</v>
          </cell>
        </row>
        <row r="1299">
          <cell r="S1299" t="str">
            <v>ADMINISTRATIVA REMUNERAÇÃO BASE</v>
          </cell>
        </row>
        <row r="1300">
          <cell r="S1300" t="str">
            <v>ADMINISTRATIVA REMUNERAÇÃO BASE</v>
          </cell>
        </row>
        <row r="1301">
          <cell r="S1301" t="str">
            <v>ADMINISTRATIVA REMUNERAÇÃO BASE</v>
          </cell>
        </row>
        <row r="1302">
          <cell r="S1302" t="str">
            <v>ADMINISTRATIVA REMUNERAÇÃO BASE</v>
          </cell>
        </row>
        <row r="1303">
          <cell r="S1303" t="str">
            <v>ADMINISTRATIVA REMUNERAÇÃO BASE</v>
          </cell>
        </row>
        <row r="1304">
          <cell r="S1304" t="str">
            <v>ADMINISTRATIVA REMUNERAÇÃO BASE</v>
          </cell>
        </row>
        <row r="1305">
          <cell r="S1305" t="str">
            <v>CASOS ESPECIAIS REMUNERAÇÃO BASE</v>
          </cell>
        </row>
        <row r="1306">
          <cell r="S1306" t="str">
            <v>CASOS ESPECIAIS REMUNERAÇÃO BASE</v>
          </cell>
        </row>
        <row r="1307">
          <cell r="S1307" t="str">
            <v>CASOS ESPECIAIS REMUNERAÇÃO BASE</v>
          </cell>
        </row>
        <row r="1308">
          <cell r="S1308" t="str">
            <v>PRESIDÊNCIA REMUNERAÇÃO BASE</v>
          </cell>
        </row>
        <row r="1309">
          <cell r="S1309" t="str">
            <v>FINANCEIRA REMUNERAÇÃO BASE</v>
          </cell>
        </row>
        <row r="1310">
          <cell r="S1310" t="str">
            <v>FINANCEIRA REMUNERAÇÃO BASE</v>
          </cell>
        </row>
        <row r="1311">
          <cell r="S1311" t="str">
            <v>ADMINISTRATIVA REMUNERAÇÃO BASE</v>
          </cell>
        </row>
        <row r="1312">
          <cell r="S1312" t="str">
            <v>ADMINISTRATIVA REMUNERAÇÃO BASE</v>
          </cell>
        </row>
        <row r="1313">
          <cell r="S1313" t="str">
            <v>ADMINISTRATIVA REMUNERAÇÃO BASE</v>
          </cell>
        </row>
        <row r="1314">
          <cell r="S1314" t="str">
            <v>CASOS ESPECIAIS REMUNERAÇÃO BASE</v>
          </cell>
        </row>
        <row r="1315">
          <cell r="S1315" t="str">
            <v>ADMINISTRATIVA REMUNERAÇÃO BASE</v>
          </cell>
        </row>
        <row r="1316">
          <cell r="S1316" t="str">
            <v>ADMINISTRATIVA HORAS EXTRAS</v>
          </cell>
        </row>
        <row r="1317">
          <cell r="S1317" t="str">
            <v>ADMINISTRATIVA HORAS EXTRAS</v>
          </cell>
        </row>
        <row r="1318">
          <cell r="S1318" t="str">
            <v>PRESIDÊNCIA HORAS EXTRAS</v>
          </cell>
        </row>
        <row r="1319">
          <cell r="S1319" t="str">
            <v>PRESIDÊNCIA HORAS EXTRAS</v>
          </cell>
        </row>
        <row r="1320">
          <cell r="S1320" t="str">
            <v>PRESIDÊNCIA HORAS EXTRAS</v>
          </cell>
        </row>
        <row r="1321">
          <cell r="S1321" t="str">
            <v>PRESIDÊNCIA HORAS EXTRAS</v>
          </cell>
        </row>
        <row r="1322">
          <cell r="S1322" t="str">
            <v>FINANCEIRA HORAS EXTRAS</v>
          </cell>
        </row>
        <row r="1323">
          <cell r="S1323" t="str">
            <v>FINANCEIRA HORAS EXTRAS</v>
          </cell>
        </row>
        <row r="1324">
          <cell r="S1324" t="str">
            <v>FINANCEIRA HORAS EXTRAS</v>
          </cell>
        </row>
        <row r="1325">
          <cell r="S1325" t="str">
            <v>FINANCEIRA HORAS EXTRAS</v>
          </cell>
        </row>
        <row r="1326">
          <cell r="S1326" t="str">
            <v>FINANCEIRA HORAS EXTRAS</v>
          </cell>
        </row>
        <row r="1327">
          <cell r="S1327" t="str">
            <v>ADMINISTRATIVA HORAS EXTRAS</v>
          </cell>
        </row>
        <row r="1328">
          <cell r="S1328" t="str">
            <v>ADMINISTRATIVA HORAS EXTRAS</v>
          </cell>
        </row>
        <row r="1329">
          <cell r="S1329" t="str">
            <v>ADMINISTRATIVA HORAS EXTRAS</v>
          </cell>
        </row>
        <row r="1330">
          <cell r="S1330" t="str">
            <v>ADMINISTRATIVA HORAS EXTRAS</v>
          </cell>
        </row>
        <row r="1331">
          <cell r="S1331" t="str">
            <v>ADMINISTRATIVA HORAS EXTRAS</v>
          </cell>
        </row>
        <row r="1332">
          <cell r="S1332" t="str">
            <v>CASOS ESPECIAIS HORAS EXTRAS</v>
          </cell>
        </row>
        <row r="1333">
          <cell r="S1333" t="str">
            <v>PRESIDÊNCIA ADICIONAIS FIXOS</v>
          </cell>
        </row>
        <row r="1334">
          <cell r="S1334" t="str">
            <v>PRESIDÊNCIA ADICIONAIS FIXOS</v>
          </cell>
        </row>
        <row r="1335">
          <cell r="S1335" t="str">
            <v>PRESIDÊNCIA ADICIONAIS FIXOS</v>
          </cell>
        </row>
        <row r="1336">
          <cell r="S1336" t="str">
            <v>PRESIDÊNCIA ADICIONAIS FIXOS</v>
          </cell>
        </row>
        <row r="1337">
          <cell r="S1337" t="str">
            <v>PRESIDÊNCIA ADICIONAIS FIXOS</v>
          </cell>
        </row>
        <row r="1338">
          <cell r="S1338" t="str">
            <v>PRESIDÊNCIA ADICIONAIS FIXOS</v>
          </cell>
        </row>
        <row r="1339">
          <cell r="S1339" t="str">
            <v>PRESIDÊNCIA ADICIONAIS FIXOS</v>
          </cell>
        </row>
        <row r="1340">
          <cell r="S1340" t="str">
            <v>FINANCEIRA ADICIONAIS FIXOS</v>
          </cell>
        </row>
        <row r="1341">
          <cell r="S1341" t="str">
            <v>FINANCEIRA ADICIONAIS FIXOS</v>
          </cell>
        </row>
        <row r="1342">
          <cell r="S1342" t="str">
            <v>FINANCEIRA ADICIONAIS FIXOS</v>
          </cell>
        </row>
        <row r="1343">
          <cell r="S1343" t="str">
            <v>FINANCEIRA ADICIONAIS FIXOS</v>
          </cell>
        </row>
        <row r="1344">
          <cell r="S1344" t="str">
            <v>FINANCEIRA ADICIONAIS FIXOS</v>
          </cell>
        </row>
        <row r="1345">
          <cell r="S1345" t="str">
            <v>FINANCEIRA ADICIONAIS FIXOS</v>
          </cell>
        </row>
        <row r="1346">
          <cell r="S1346" t="str">
            <v>FINANCEIRA ADICIONAIS FIXOS</v>
          </cell>
        </row>
        <row r="1347">
          <cell r="S1347" t="str">
            <v>FINANCEIRA ADICIONAIS FIXOS</v>
          </cell>
        </row>
        <row r="1348">
          <cell r="S1348" t="str">
            <v>FINANCEIRA ADICIONAIS FIXOS</v>
          </cell>
        </row>
        <row r="1349">
          <cell r="S1349" t="str">
            <v>FINANCEIRA ADICIONAIS FIXOS</v>
          </cell>
        </row>
        <row r="1350">
          <cell r="S1350" t="str">
            <v>ADMINISTRATIVA ADICIONAIS FIXOS</v>
          </cell>
        </row>
        <row r="1351">
          <cell r="S1351" t="str">
            <v>ADMINISTRATIVA ADICIONAIS FIXOS</v>
          </cell>
        </row>
        <row r="1352">
          <cell r="S1352" t="str">
            <v>ADMINISTRATIVA ADICIONAIS FIXOS</v>
          </cell>
        </row>
        <row r="1353">
          <cell r="S1353" t="str">
            <v>ADMINISTRATIVA ADICIONAIS FIXOS</v>
          </cell>
        </row>
        <row r="1354">
          <cell r="S1354" t="str">
            <v>ADMINISTRATIVA ADICIONAIS FIXOS</v>
          </cell>
        </row>
        <row r="1355">
          <cell r="S1355" t="str">
            <v>ADMINISTRATIVA ADICIONAIS FIXOS</v>
          </cell>
        </row>
        <row r="1356">
          <cell r="S1356" t="str">
            <v>ADMINISTRATIVA ADICIONAIS FIXOS</v>
          </cell>
        </row>
        <row r="1357">
          <cell r="S1357" t="str">
            <v>ADMINISTRATIVA ADICIONAIS FIXOS</v>
          </cell>
        </row>
        <row r="1358">
          <cell r="S1358" t="str">
            <v>ADMINISTRATIVA ADICIONAIS FIXOS</v>
          </cell>
        </row>
        <row r="1359">
          <cell r="S1359" t="str">
            <v>ADMINISTRATIVA ADICIONAIS FIXOS</v>
          </cell>
        </row>
        <row r="1360">
          <cell r="S1360" t="str">
            <v>ADMINISTRATIVA ADICIONAIS FIXOS</v>
          </cell>
        </row>
        <row r="1361">
          <cell r="S1361" t="str">
            <v>CASOS ESPECIAIS ADICIONAIS FIXOS</v>
          </cell>
        </row>
        <row r="1362">
          <cell r="S1362" t="str">
            <v>CASOS ESPECIAIS ADICIONAIS FIXOS</v>
          </cell>
        </row>
        <row r="1363">
          <cell r="S1363" t="str">
            <v>CASOS ESPECIAIS ADICIONAIS FIXOS</v>
          </cell>
        </row>
        <row r="1364">
          <cell r="S1364" t="str">
            <v>PRESIDÊNCIA ADICIONAIS DIVERSOS</v>
          </cell>
        </row>
        <row r="1365">
          <cell r="S1365" t="str">
            <v>ADMINISTRATIVA ADICIONAIS DIVERSOS</v>
          </cell>
        </row>
        <row r="1366">
          <cell r="S1366" t="str">
            <v>ADMINISTRATIVA ADICIONAIS DIVERSOS</v>
          </cell>
        </row>
        <row r="1367">
          <cell r="S1367" t="str">
            <v>ADMINISTRATIVA ADICIONAIS DIVERSOS</v>
          </cell>
        </row>
        <row r="1368">
          <cell r="S1368" t="str">
            <v>ADMINISTRATIVA ADICIONAIS DIVERSOS</v>
          </cell>
        </row>
        <row r="1369">
          <cell r="S1369" t="str">
            <v>CASOS ESPECIAIS ADICIONAIS DIVERSOS</v>
          </cell>
        </row>
        <row r="1370">
          <cell r="S1370" t="str">
            <v>CASOS ESPECIAIS ADICIONAIS DIVERSOS</v>
          </cell>
        </row>
        <row r="1371">
          <cell r="S1371" t="str">
            <v>ADMINISTRATIVA ADICIONAIS DIVERSOS</v>
          </cell>
        </row>
        <row r="1372">
          <cell r="S1372" t="str">
            <v>PRESIDÊNCIA REMUNERAÇÃO BASE</v>
          </cell>
        </row>
        <row r="1373">
          <cell r="S1373" t="str">
            <v>ADMINISTRATIVA REMUNERAÇÃO BASE</v>
          </cell>
        </row>
        <row r="1374">
          <cell r="S1374" t="str">
            <v>ADMINISTRATIVA REMUNERAÇÃO BASE</v>
          </cell>
        </row>
        <row r="1375">
          <cell r="S1375" t="str">
            <v>ADMINISTRATIVA REMUNERAÇÃO BASE</v>
          </cell>
        </row>
        <row r="1376">
          <cell r="S1376" t="str">
            <v>PRESIDÊNCIA REMUNERAÇÃO BASE</v>
          </cell>
        </row>
        <row r="1377">
          <cell r="S1377" t="str">
            <v>FINANCEIRA REMUNERAÇÃO BASE</v>
          </cell>
        </row>
        <row r="1378">
          <cell r="S1378" t="str">
            <v>FINANCEIRA REMUNERAÇÃO BASE</v>
          </cell>
        </row>
        <row r="1379">
          <cell r="S1379" t="str">
            <v>FINANCEIRA REMUNERAÇÃO BASE</v>
          </cell>
        </row>
        <row r="1380">
          <cell r="S1380" t="str">
            <v>FINANCEIRA REMUNERAÇÃO BASE</v>
          </cell>
        </row>
        <row r="1381">
          <cell r="S1381" t="str">
            <v>ADMINISTRATIVA REMUNERAÇÃO BASE</v>
          </cell>
        </row>
        <row r="1382">
          <cell r="S1382" t="str">
            <v>ADMINISTRATIVA REMUNERAÇÃO BASE</v>
          </cell>
        </row>
        <row r="1383">
          <cell r="S1383" t="str">
            <v>ADMINISTRATIVA REMUNERAÇÃO BASE</v>
          </cell>
        </row>
        <row r="1384">
          <cell r="S1384" t="str">
            <v>ADMINISTRATIVA REMUNERAÇÃO BASE</v>
          </cell>
        </row>
        <row r="1385">
          <cell r="S1385" t="str">
            <v>PRESIDÊNCIA REMUNERAÇÃO BASE</v>
          </cell>
        </row>
        <row r="1386">
          <cell r="S1386" t="str">
            <v>PRESIDÊNCIA REMUNERAÇÃO BASE</v>
          </cell>
        </row>
        <row r="1387">
          <cell r="S1387" t="str">
            <v>PRESIDÊNCIA REMUNERAÇÃO BASE</v>
          </cell>
        </row>
        <row r="1388">
          <cell r="S1388" t="str">
            <v>PRESIDÊNCIA REMUNERAÇÃO BASE</v>
          </cell>
        </row>
        <row r="1389">
          <cell r="S1389" t="str">
            <v>PRESIDÊNCIA REMUNERAÇÃO BASE</v>
          </cell>
        </row>
        <row r="1390">
          <cell r="S1390" t="str">
            <v>FINANCEIRA REMUNERAÇÃO BASE</v>
          </cell>
        </row>
        <row r="1391">
          <cell r="S1391" t="str">
            <v>FINANCEIRA REMUNERAÇÃO BASE</v>
          </cell>
        </row>
        <row r="1392">
          <cell r="S1392" t="str">
            <v>FINANCEIRA REMUNERAÇÃO BASE</v>
          </cell>
        </row>
        <row r="1393">
          <cell r="S1393" t="str">
            <v>FINANCEIRA REMUNERAÇÃO BASE</v>
          </cell>
        </row>
        <row r="1394">
          <cell r="S1394" t="str">
            <v>FINANCEIRA REMUNERAÇÃO BASE</v>
          </cell>
        </row>
        <row r="1395">
          <cell r="S1395" t="str">
            <v>FINANCEIRA REMUNERAÇÃO BASE</v>
          </cell>
        </row>
        <row r="1396">
          <cell r="S1396" t="str">
            <v>FINANCEIRA REMUNERAÇÃO BASE</v>
          </cell>
        </row>
        <row r="1397">
          <cell r="S1397" t="str">
            <v>FINANCEIRA REMUNERAÇÃO BASE</v>
          </cell>
        </row>
        <row r="1398">
          <cell r="S1398" t="str">
            <v>ADMINISTRATIVA REMUNERAÇÃO BASE</v>
          </cell>
        </row>
        <row r="1399">
          <cell r="S1399" t="str">
            <v>ADMINISTRATIVA REMUNERAÇÃO BASE</v>
          </cell>
        </row>
        <row r="1400">
          <cell r="S1400" t="str">
            <v>ADMINISTRATIVA REMUNERAÇÃO BASE</v>
          </cell>
        </row>
        <row r="1401">
          <cell r="S1401" t="str">
            <v>ADMINISTRATIVA REMUNERAÇÃO BASE</v>
          </cell>
        </row>
        <row r="1402">
          <cell r="S1402" t="str">
            <v>ADMINISTRATIVA REMUNERAÇÃO BASE</v>
          </cell>
        </row>
        <row r="1403">
          <cell r="S1403" t="str">
            <v>ADMINISTRATIVA REMUNERAÇÃO BASE</v>
          </cell>
        </row>
        <row r="1404">
          <cell r="S1404" t="str">
            <v>ADMINISTRATIVA REMUNERAÇÃO BASE</v>
          </cell>
        </row>
        <row r="1405">
          <cell r="S1405" t="str">
            <v>ADMINISTRATIVA REMUNERAÇÃO BASE</v>
          </cell>
        </row>
        <row r="1406">
          <cell r="S1406" t="str">
            <v>ADMINISTRATIVA REMUNERAÇÃO BASE</v>
          </cell>
        </row>
        <row r="1407">
          <cell r="S1407" t="str">
            <v>ADMINISTRATIVA REMUNERAÇÃO BASE</v>
          </cell>
        </row>
        <row r="1408">
          <cell r="S1408" t="str">
            <v>CASOS ESPECIAIS REMUNERAÇÃO BASE</v>
          </cell>
        </row>
        <row r="1409">
          <cell r="S1409" t="str">
            <v>CASOS ESPECIAIS REMUNERAÇÃO BASE</v>
          </cell>
        </row>
        <row r="1410">
          <cell r="S1410" t="str">
            <v>ADMINISTRATIVA REMUNERAÇÃO BASE</v>
          </cell>
        </row>
        <row r="1411">
          <cell r="S1411" t="str">
            <v>ADMINISTRATIVA REMUNERAÇÃO BASE</v>
          </cell>
        </row>
        <row r="1412">
          <cell r="S1412" t="str">
            <v>ADMINISTRATIVA REMUNERAÇÃO BASE</v>
          </cell>
        </row>
        <row r="1413">
          <cell r="S1413" t="str">
            <v>ADMINISTRATIVA REMUNERAÇÃO BASE</v>
          </cell>
        </row>
        <row r="1414">
          <cell r="S1414" t="str">
            <v>CASOS ESPECIAIS REMUNERAÇÃO BASE</v>
          </cell>
        </row>
        <row r="1415">
          <cell r="S1415" t="str">
            <v>PRESIDÊNCIA REMUNERAÇÃO BASE</v>
          </cell>
        </row>
        <row r="1416">
          <cell r="S1416" t="str">
            <v>PRESIDÊNCIA REMUNERAÇÃO BASE</v>
          </cell>
        </row>
        <row r="1417">
          <cell r="S1417" t="str">
            <v>PRESIDÊNCIA REMUNERAÇÃO BASE</v>
          </cell>
        </row>
        <row r="1418">
          <cell r="S1418" t="str">
            <v>PRESIDÊNCIA REMUNERAÇÃO BASE</v>
          </cell>
        </row>
        <row r="1419">
          <cell r="S1419" t="str">
            <v>PRESIDÊNCIA REMUNERAÇÃO BASE</v>
          </cell>
        </row>
        <row r="1420">
          <cell r="S1420" t="str">
            <v>PRESIDÊNCIA REMUNERAÇÃO BASE</v>
          </cell>
        </row>
        <row r="1421">
          <cell r="S1421" t="str">
            <v>FINANCEIRA REMUNERAÇÃO BASE</v>
          </cell>
        </row>
        <row r="1422">
          <cell r="S1422" t="str">
            <v>FINANCEIRA REMUNERAÇÃO BASE</v>
          </cell>
        </row>
        <row r="1423">
          <cell r="S1423" t="str">
            <v>FINANCEIRA REMUNERAÇÃO BASE</v>
          </cell>
        </row>
        <row r="1424">
          <cell r="S1424" t="str">
            <v>FINANCEIRA REMUNERAÇÃO BASE</v>
          </cell>
        </row>
        <row r="1425">
          <cell r="S1425" t="str">
            <v>FINANCEIRA REMUNERAÇÃO BASE</v>
          </cell>
        </row>
        <row r="1426">
          <cell r="S1426" t="str">
            <v>FINANCEIRA REMUNERAÇÃO BASE</v>
          </cell>
        </row>
        <row r="1427">
          <cell r="S1427" t="str">
            <v>FINANCEIRA REMUNERAÇÃO BASE</v>
          </cell>
        </row>
        <row r="1428">
          <cell r="S1428" t="str">
            <v>ADMINISTRATIVA REMUNERAÇÃO BASE</v>
          </cell>
        </row>
        <row r="1429">
          <cell r="S1429" t="str">
            <v>ADMINISTRATIVA REMUNERAÇÃO BASE</v>
          </cell>
        </row>
        <row r="1430">
          <cell r="S1430" t="str">
            <v>ADMINISTRATIVA REMUNERAÇÃO BASE</v>
          </cell>
        </row>
        <row r="1431">
          <cell r="S1431" t="str">
            <v>ADMINISTRATIVA REMUNERAÇÃO BASE</v>
          </cell>
        </row>
        <row r="1432">
          <cell r="S1432" t="str">
            <v>ADMINISTRATIVA REMUNERAÇÃO BASE</v>
          </cell>
        </row>
        <row r="1433">
          <cell r="S1433" t="str">
            <v>ADMINISTRATIVA REMUNERAÇÃO BASE</v>
          </cell>
        </row>
        <row r="1434">
          <cell r="S1434" t="str">
            <v>ADMINISTRATIVA REMUNERAÇÃO BASE</v>
          </cell>
        </row>
        <row r="1435">
          <cell r="S1435" t="str">
            <v>CASOS ESPECIAIS REMUNERAÇÃO BASE</v>
          </cell>
        </row>
        <row r="1436">
          <cell r="S1436" t="str">
            <v>CASOS ESPECIAIS REMUNERAÇÃO BASE</v>
          </cell>
        </row>
        <row r="1437">
          <cell r="S1437" t="str">
            <v>OPERAÇÕES ADICIONAIS FIXOS</v>
          </cell>
        </row>
        <row r="1438">
          <cell r="S1438" t="str">
            <v>PRESIDÊNCIA ADICIONAIS FIXOS</v>
          </cell>
        </row>
        <row r="1439">
          <cell r="S1439" t="str">
            <v>PRESIDÊNCIA ADICIONAIS FIXOS</v>
          </cell>
        </row>
        <row r="1440">
          <cell r="S1440" t="str">
            <v>PRESIDÊNCIA ADICIONAIS FIXOS</v>
          </cell>
        </row>
        <row r="1441">
          <cell r="S1441" t="str">
            <v>OPERAÇÕES ADICIONAIS FIXOS</v>
          </cell>
        </row>
        <row r="1442">
          <cell r="S1442" t="str">
            <v>OPERAÇÕES ADICIONAIS FIXOS</v>
          </cell>
        </row>
        <row r="1443">
          <cell r="S1443" t="str">
            <v>OPERAÇÕES ADICIONAIS FIXOS</v>
          </cell>
        </row>
        <row r="1444">
          <cell r="S1444" t="str">
            <v>ADMINISTRATIVA ADICIONAIS FIXOS</v>
          </cell>
        </row>
        <row r="1445">
          <cell r="S1445" t="str">
            <v>ADMINISTRATIVA ADICIONAIS FIXOS</v>
          </cell>
        </row>
        <row r="1446">
          <cell r="S1446" t="str">
            <v>ADMINISTRATIVA ADICIONAIS FIXOS</v>
          </cell>
        </row>
        <row r="1447">
          <cell r="S1447" t="str">
            <v>ADMINISTRATIVA ADICIONAIS FIXOS</v>
          </cell>
        </row>
        <row r="1448">
          <cell r="S1448" t="str">
            <v>PRESIDÊNCIA ADICIONAIS DIVERSOS</v>
          </cell>
        </row>
        <row r="1449">
          <cell r="S1449" t="str">
            <v>PRESIDÊNCIA ADICIONAIS DIVERSOS</v>
          </cell>
        </row>
        <row r="1450">
          <cell r="S1450" t="str">
            <v>PRESIDÊNCIA ADICIONAIS DIVERSOS</v>
          </cell>
        </row>
        <row r="1451">
          <cell r="S1451" t="str">
            <v>PRESIDÊNCIA ADICIONAIS DIVERSOS</v>
          </cell>
        </row>
        <row r="1452">
          <cell r="S1452" t="str">
            <v>PRESIDÊNCIA ADICIONAIS DIVERSOS</v>
          </cell>
        </row>
        <row r="1453">
          <cell r="S1453" t="str">
            <v>PRESIDÊNCIA ADICIONAIS DIVERSOS</v>
          </cell>
        </row>
        <row r="1454">
          <cell r="S1454" t="str">
            <v>FINANCEIRA ADICIONAIS DIVERSOS</v>
          </cell>
        </row>
        <row r="1455">
          <cell r="S1455" t="str">
            <v>FINANCEIRA ADICIONAIS DIVERSOS</v>
          </cell>
        </row>
        <row r="1456">
          <cell r="S1456" t="str">
            <v>FINANCEIRA ADICIONAIS DIVERSOS</v>
          </cell>
        </row>
        <row r="1457">
          <cell r="S1457" t="str">
            <v>FINANCEIRA ADICIONAIS DIVERSOS</v>
          </cell>
        </row>
        <row r="1458">
          <cell r="S1458" t="str">
            <v>FINANCEIRA ADICIONAIS DIVERSOS</v>
          </cell>
        </row>
        <row r="1459">
          <cell r="S1459" t="str">
            <v>ADMINISTRATIVA ADICIONAIS DIVERSOS</v>
          </cell>
        </row>
        <row r="1460">
          <cell r="S1460" t="str">
            <v>ADMINISTRATIVA ADICIONAIS DIVERSOS</v>
          </cell>
        </row>
        <row r="1461">
          <cell r="S1461" t="str">
            <v>ADMINISTRATIVA ADICIONAIS DIVERSOS</v>
          </cell>
        </row>
        <row r="1462">
          <cell r="S1462" t="str">
            <v>ADMINISTRATIVA ADICIONAIS DIVERSOS</v>
          </cell>
        </row>
        <row r="1463">
          <cell r="S1463" t="str">
            <v>ADMINISTRATIVA ADICIONAIS DIVERSOS</v>
          </cell>
        </row>
        <row r="1464">
          <cell r="S1464" t="str">
            <v>PRESIDÊNCIA REMUNERAÇÃO BASE</v>
          </cell>
        </row>
        <row r="1465">
          <cell r="S1465" t="str">
            <v>PRESIDÊNCIA REMUNERAÇÃO BASE</v>
          </cell>
        </row>
        <row r="1466">
          <cell r="S1466" t="str">
            <v>PRESIDÊNCIA REMUNERAÇÃO BASE</v>
          </cell>
        </row>
        <row r="1467">
          <cell r="S1467" t="str">
            <v>PRESIDÊNCIA REMUNERAÇÃO BASE</v>
          </cell>
        </row>
        <row r="1468">
          <cell r="S1468" t="str">
            <v>PRESIDÊNCIA REMUNERAÇÃO BASE</v>
          </cell>
        </row>
        <row r="1469">
          <cell r="S1469" t="str">
            <v>PRESIDÊNCIA REMUNERAÇÃO BASE</v>
          </cell>
        </row>
        <row r="1470">
          <cell r="S1470" t="str">
            <v>FINANCEIRA REMUNERAÇÃO BASE</v>
          </cell>
        </row>
        <row r="1471">
          <cell r="S1471" t="str">
            <v>FINANCEIRA REMUNERAÇÃO BASE</v>
          </cell>
        </row>
        <row r="1472">
          <cell r="S1472" t="str">
            <v>FINANCEIRA REMUNERAÇÃO BASE</v>
          </cell>
        </row>
        <row r="1473">
          <cell r="S1473" t="str">
            <v>FINANCEIRA REMUNERAÇÃO BASE</v>
          </cell>
        </row>
        <row r="1474">
          <cell r="S1474" t="str">
            <v>FINANCEIRA REMUNERAÇÃO BASE</v>
          </cell>
        </row>
        <row r="1475">
          <cell r="S1475" t="str">
            <v>ADMINISTRATIVA REMUNERAÇÃO BASE</v>
          </cell>
        </row>
        <row r="1476">
          <cell r="S1476" t="str">
            <v>ADMINISTRATIVA REMUNERAÇÃO BASE</v>
          </cell>
        </row>
        <row r="1477">
          <cell r="S1477" t="str">
            <v>ADMINISTRATIVA REMUNERAÇÃO BASE</v>
          </cell>
        </row>
        <row r="1478">
          <cell r="S1478" t="str">
            <v>ADMINISTRATIVA REMUNERAÇÃO BASE</v>
          </cell>
        </row>
        <row r="1479">
          <cell r="S1479" t="str">
            <v>ADMINISTRATIVA REMUNERAÇÃO BASE</v>
          </cell>
        </row>
        <row r="1480">
          <cell r="S1480" t="str">
            <v>CASOS ESPECIAIS REMUNERAÇÃO BASE</v>
          </cell>
        </row>
        <row r="1481">
          <cell r="S1481" t="str">
            <v>CASOS ESPECIAIS REMUNERAÇÃO BASE</v>
          </cell>
        </row>
        <row r="1482">
          <cell r="S1482" t="str">
            <v>PRESIDÊNCIA REMUNERAÇÃO BASE</v>
          </cell>
        </row>
        <row r="1483">
          <cell r="S1483" t="str">
            <v>ADMINISTRATIVA REMUNERAÇÃO BASE</v>
          </cell>
        </row>
        <row r="1484">
          <cell r="S1484" t="str">
            <v>ADMINISTRATIVA REMUNERAÇÃO BASE</v>
          </cell>
        </row>
        <row r="1485">
          <cell r="S1485" t="str">
            <v>ADMINISTRATIVA REMUNERAÇÃO BASE</v>
          </cell>
        </row>
        <row r="1486">
          <cell r="S1486" t="str">
            <v>FINANCEIRA REMUNERAÇÃO BASE</v>
          </cell>
        </row>
        <row r="1487">
          <cell r="S1487" t="str">
            <v>PRESIDÊNCIA REMUNERAÇÃO BASE</v>
          </cell>
        </row>
        <row r="1488">
          <cell r="S1488" t="str">
            <v>PRESIDÊNCIA REMUNERAÇÃO BASE</v>
          </cell>
        </row>
        <row r="1489">
          <cell r="S1489" t="str">
            <v>GESTÃO REMUNERAÇÃO BASE</v>
          </cell>
        </row>
        <row r="1490">
          <cell r="S1490" t="str">
            <v>FINANCEIRA REMUNERAÇÃO BASE</v>
          </cell>
        </row>
        <row r="1491">
          <cell r="S1491" t="str">
            <v>ADMINISTRATIVA REMUNERAÇÃO BASE</v>
          </cell>
        </row>
        <row r="1492">
          <cell r="S1492" t="str">
            <v>ADMINISTRATIVA REMUNERAÇÃO BASE</v>
          </cell>
        </row>
        <row r="1493">
          <cell r="S1493" t="str">
            <v>CASOS ESPECIAIS REMUNERAÇÃO BASE</v>
          </cell>
        </row>
        <row r="1494">
          <cell r="S1494" t="str">
            <v>CASOS ESPECIAIS REMUNERAÇÃO BASE</v>
          </cell>
        </row>
        <row r="1495">
          <cell r="S1495" t="str">
            <v>PRESIDÊNCIA FÉRIAS, ABONO FÉRIAS E FÉRIAS INDENIZADAS</v>
          </cell>
        </row>
        <row r="1496">
          <cell r="S1496" t="str">
            <v>PRESIDÊNCIA FÉRIAS, ABONO FÉRIAS E FÉRIAS INDENIZADAS</v>
          </cell>
        </row>
        <row r="1497">
          <cell r="S1497" t="str">
            <v>PRESIDÊNCIA FÉRIAS, ABONO FÉRIAS E FÉRIAS INDENIZADAS</v>
          </cell>
        </row>
        <row r="1498">
          <cell r="S1498" t="str">
            <v>PRESIDÊNCIA FÉRIAS, ABONO FÉRIAS E FÉRIAS INDENIZADAS</v>
          </cell>
        </row>
        <row r="1499">
          <cell r="S1499" t="str">
            <v>PRESIDÊNCIA FÉRIAS, ABONO FÉRIAS E FÉRIAS INDENIZADAS</v>
          </cell>
        </row>
        <row r="1500">
          <cell r="S1500" t="str">
            <v>PRESIDÊNCIA FÉRIAS, ABONO FÉRIAS E FÉRIAS INDENIZADAS</v>
          </cell>
        </row>
        <row r="1501">
          <cell r="S1501" t="str">
            <v>FINANCEIRA FÉRIAS, ABONO FÉRIAS E FÉRIAS INDENIZADAS</v>
          </cell>
        </row>
        <row r="1502">
          <cell r="S1502" t="str">
            <v>FINANCEIRA FÉRIAS, ABONO FÉRIAS E FÉRIAS INDENIZADAS</v>
          </cell>
        </row>
        <row r="1503">
          <cell r="S1503" t="str">
            <v>FINANCEIRA FÉRIAS, ABONO FÉRIAS E FÉRIAS INDENIZADAS</v>
          </cell>
        </row>
        <row r="1504">
          <cell r="S1504" t="str">
            <v>FINANCEIRA FÉRIAS, ABONO FÉRIAS E FÉRIAS INDENIZADAS</v>
          </cell>
        </row>
        <row r="1505">
          <cell r="S1505" t="str">
            <v>FINANCEIRA FÉRIAS, ABONO FÉRIAS E FÉRIAS INDENIZADAS</v>
          </cell>
        </row>
        <row r="1506">
          <cell r="S1506" t="str">
            <v>ADMINISTRATIVA FÉRIAS, ABONO FÉRIAS E FÉRIAS INDENIZADAS</v>
          </cell>
        </row>
        <row r="1507">
          <cell r="S1507" t="str">
            <v>ADMINISTRATIVA FÉRIAS, ABONO FÉRIAS E FÉRIAS INDENIZADAS</v>
          </cell>
        </row>
        <row r="1508">
          <cell r="S1508" t="str">
            <v>ADMINISTRATIVA FÉRIAS, ABONO FÉRIAS E FÉRIAS INDENIZADAS</v>
          </cell>
        </row>
        <row r="1509">
          <cell r="S1509" t="str">
            <v>ADMINISTRATIVA FÉRIAS, ABONO FÉRIAS E FÉRIAS INDENIZADAS</v>
          </cell>
        </row>
        <row r="1510">
          <cell r="S1510" t="str">
            <v>ADMINISTRATIVA FÉRIAS, ABONO FÉRIAS E FÉRIAS INDENIZADAS</v>
          </cell>
        </row>
        <row r="1511">
          <cell r="S1511" t="str">
            <v>CASOS ESPECIAIS FÉRIAS, ABONO FÉRIAS E FÉRIAS INDENIZADAS</v>
          </cell>
        </row>
        <row r="1512">
          <cell r="S1512" t="str">
            <v>CASOS ESPECIAIS FÉRIAS, ABONO FÉRIAS E FÉRIAS INDENIZADAS</v>
          </cell>
        </row>
        <row r="1513">
          <cell r="S1513" t="str">
            <v>PRESIDÊNCIA GRATIFICAÇÃO DE FÉRIAS</v>
          </cell>
        </row>
        <row r="1514">
          <cell r="S1514" t="str">
            <v>PRESIDÊNCIA GRATIFICAÇÃO DE FÉRIAS</v>
          </cell>
        </row>
        <row r="1515">
          <cell r="S1515" t="str">
            <v>PRESIDÊNCIA GRATIFICAÇÃO DE FÉRIAS</v>
          </cell>
        </row>
        <row r="1516">
          <cell r="S1516" t="str">
            <v>PRESIDÊNCIA GRATIFICAÇÃO DE FÉRIAS</v>
          </cell>
        </row>
        <row r="1517">
          <cell r="S1517" t="str">
            <v>PRESIDÊNCIA GRATIFICAÇÃO DE FÉRIAS</v>
          </cell>
        </row>
        <row r="1518">
          <cell r="S1518" t="str">
            <v>PRESIDÊNCIA GRATIFICAÇÃO DE FÉRIAS</v>
          </cell>
        </row>
        <row r="1519">
          <cell r="S1519" t="str">
            <v>FINANCEIRA GRATIFICAÇÃO DE FÉRIAS</v>
          </cell>
        </row>
        <row r="1520">
          <cell r="S1520" t="str">
            <v>FINANCEIRA GRATIFICAÇÃO DE FÉRIAS</v>
          </cell>
        </row>
        <row r="1521">
          <cell r="S1521" t="str">
            <v>FINANCEIRA GRATIFICAÇÃO DE FÉRIAS</v>
          </cell>
        </row>
        <row r="1522">
          <cell r="S1522" t="str">
            <v>FINANCEIRA GRATIFICAÇÃO DE FÉRIAS</v>
          </cell>
        </row>
        <row r="1523">
          <cell r="S1523" t="str">
            <v>FINANCEIRA GRATIFICAÇÃO DE FÉRIAS</v>
          </cell>
        </row>
        <row r="1524">
          <cell r="S1524" t="str">
            <v>ADMINISTRATIVA GRATIFICAÇÃO DE FÉRIAS</v>
          </cell>
        </row>
        <row r="1525">
          <cell r="S1525" t="str">
            <v>ADMINISTRATIVA GRATIFICAÇÃO DE FÉRIAS</v>
          </cell>
        </row>
        <row r="1526">
          <cell r="S1526" t="str">
            <v>ADMINISTRATIVA GRATIFICAÇÃO DE FÉRIAS</v>
          </cell>
        </row>
        <row r="1527">
          <cell r="S1527" t="str">
            <v>ADMINISTRATIVA GRATIFICAÇÃO DE FÉRIAS</v>
          </cell>
        </row>
        <row r="1528">
          <cell r="S1528" t="str">
            <v>ADMINISTRATIVA GRATIFICAÇÃO DE FÉRIAS</v>
          </cell>
        </row>
        <row r="1529">
          <cell r="S1529" t="str">
            <v>CASOS ESPECIAIS GRATIFICAÇÃO DE FÉRIAS</v>
          </cell>
        </row>
        <row r="1530">
          <cell r="S1530" t="str">
            <v>CASOS ESPECIAIS GRATIFICAÇÃO DE FÉRIAS</v>
          </cell>
        </row>
        <row r="1531">
          <cell r="S1531" t="str">
            <v>PRESIDÊNCIA 13º SALÁRIO</v>
          </cell>
        </row>
        <row r="1532">
          <cell r="S1532" t="str">
            <v>PRESIDÊNCIA 13º SALÁRIO</v>
          </cell>
        </row>
        <row r="1533">
          <cell r="S1533" t="str">
            <v>PRESIDÊNCIA 13º SALÁRIO</v>
          </cell>
        </row>
        <row r="1534">
          <cell r="S1534" t="str">
            <v>PRESIDÊNCIA 13º SALÁRIO</v>
          </cell>
        </row>
        <row r="1535">
          <cell r="S1535" t="str">
            <v>PRESIDÊNCIA 13º SALÁRIO</v>
          </cell>
        </row>
        <row r="1536">
          <cell r="S1536" t="str">
            <v>PRESIDÊNCIA 13º SALÁRIO</v>
          </cell>
        </row>
        <row r="1537">
          <cell r="S1537" t="str">
            <v>FINANCEIRA 13º SALÁRIO</v>
          </cell>
        </row>
        <row r="1538">
          <cell r="S1538" t="str">
            <v>FINANCEIRA 13º SALÁRIO</v>
          </cell>
        </row>
        <row r="1539">
          <cell r="S1539" t="str">
            <v>FINANCEIRA 13º SALÁRIO</v>
          </cell>
        </row>
        <row r="1540">
          <cell r="S1540" t="str">
            <v>FINANCEIRA 13º SALÁRIO</v>
          </cell>
        </row>
        <row r="1541">
          <cell r="S1541" t="str">
            <v>FINANCEIRA 13º SALÁRIO</v>
          </cell>
        </row>
        <row r="1542">
          <cell r="S1542" t="str">
            <v>FINANCEIRA 13º SALÁRIO</v>
          </cell>
        </row>
        <row r="1543">
          <cell r="S1543" t="str">
            <v>FINANCEIRA 13º SALÁRIO</v>
          </cell>
        </row>
        <row r="1544">
          <cell r="S1544" t="str">
            <v>ADMINISTRATIVA 13º SALÁRIO</v>
          </cell>
        </row>
        <row r="1545">
          <cell r="S1545" t="str">
            <v>ADMINISTRATIVA 13º SALÁRIO</v>
          </cell>
        </row>
        <row r="1546">
          <cell r="S1546" t="str">
            <v>ADMINISTRATIVA 13º SALÁRIO</v>
          </cell>
        </row>
        <row r="1547">
          <cell r="S1547" t="str">
            <v>ADMINISTRATIVA 13º SALÁRIO</v>
          </cell>
        </row>
        <row r="1548">
          <cell r="S1548" t="str">
            <v>ADMINISTRATIVA 13º SALÁRIO</v>
          </cell>
        </row>
        <row r="1549">
          <cell r="S1549" t="str">
            <v>ADMINISTRATIVA 13º SALÁRIO</v>
          </cell>
        </row>
        <row r="1550">
          <cell r="S1550" t="str">
            <v>ADMINISTRATIVA 13º SALÁRIO</v>
          </cell>
        </row>
        <row r="1551">
          <cell r="S1551" t="str">
            <v>ADMINISTRATIVA 13º SALÁRIO</v>
          </cell>
        </row>
        <row r="1552">
          <cell r="S1552" t="str">
            <v>ADMINISTRATIVA 13º SALÁRIO</v>
          </cell>
        </row>
        <row r="1553">
          <cell r="S1553" t="str">
            <v>ADMINISTRATIVA 13º SALÁRIO</v>
          </cell>
        </row>
        <row r="1554">
          <cell r="S1554" t="str">
            <v>CASOS ESPECIAIS 13º SALÁRIO</v>
          </cell>
        </row>
        <row r="1555">
          <cell r="S1555" t="str">
            <v>CASOS ESPECIAIS 13º SALÁRIO</v>
          </cell>
        </row>
        <row r="1556">
          <cell r="S1556" t="str">
            <v>CASOS ESPECIAIS 13º SALÁRIO</v>
          </cell>
        </row>
        <row r="1557">
          <cell r="S1557" t="str">
            <v>PRESIDÊNCIA INSS SOBRE 13º SALÁRIO E FÉRIAS</v>
          </cell>
        </row>
        <row r="1558">
          <cell r="S1558" t="str">
            <v>PRESIDÊNCIA INSS SOBRE 13º SALÁRIO E FÉRIAS</v>
          </cell>
        </row>
        <row r="1559">
          <cell r="S1559" t="str">
            <v>PRESIDÊNCIA INSS SOBRE 13º SALÁRIO E FÉRIAS</v>
          </cell>
        </row>
        <row r="1560">
          <cell r="S1560" t="str">
            <v>PRESIDÊNCIA INSS SOBRE 13º SALÁRIO E FÉRIAS</v>
          </cell>
        </row>
        <row r="1561">
          <cell r="S1561" t="str">
            <v>PRESIDÊNCIA INSS SOBRE 13º SALÁRIO E FÉRIAS</v>
          </cell>
        </row>
        <row r="1562">
          <cell r="S1562" t="str">
            <v>PRESIDÊNCIA INSS SOBRE 13º SALÁRIO E FÉRIAS</v>
          </cell>
        </row>
        <row r="1563">
          <cell r="S1563" t="str">
            <v>FINANCEIRA INSS SOBRE 13º SALÁRIO E FÉRIAS</v>
          </cell>
        </row>
        <row r="1564">
          <cell r="S1564" t="str">
            <v>FINANCEIRA INSS SOBRE 13º SALÁRIO E FÉRIAS</v>
          </cell>
        </row>
        <row r="1565">
          <cell r="S1565" t="str">
            <v>FINANCEIRA INSS SOBRE 13º SALÁRIO E FÉRIAS</v>
          </cell>
        </row>
        <row r="1566">
          <cell r="S1566" t="str">
            <v>FINANCEIRA INSS SOBRE 13º SALÁRIO E FÉRIAS</v>
          </cell>
        </row>
        <row r="1567">
          <cell r="S1567" t="str">
            <v>FINANCEIRA INSS SOBRE 13º SALÁRIO E FÉRIAS</v>
          </cell>
        </row>
        <row r="1568">
          <cell r="S1568" t="str">
            <v>ADMINISTRATIVA INSS SOBRE 13º SALÁRIO E FÉRIAS</v>
          </cell>
        </row>
        <row r="1569">
          <cell r="S1569" t="str">
            <v>ADMINISTRATIVA INSS SOBRE 13º SALÁRIO E FÉRIAS</v>
          </cell>
        </row>
        <row r="1570">
          <cell r="S1570" t="str">
            <v>ADMINISTRATIVA INSS SOBRE 13º SALÁRIO E FÉRIAS</v>
          </cell>
        </row>
        <row r="1571">
          <cell r="S1571" t="str">
            <v>ADMINISTRATIVA INSS SOBRE 13º SALÁRIO E FÉRIAS</v>
          </cell>
        </row>
        <row r="1572">
          <cell r="S1572" t="str">
            <v>ADMINISTRATIVA INSS SOBRE 13º SALÁRIO E FÉRIAS</v>
          </cell>
        </row>
        <row r="1573">
          <cell r="S1573" t="str">
            <v>CASOS ESPECIAIS INSS SOBRE 13º SALÁRIO E FÉRIAS</v>
          </cell>
        </row>
        <row r="1574">
          <cell r="S1574" t="str">
            <v>CASOS ESPECIAIS INSS SOBRE 13º SALÁRIO E FÉRIAS</v>
          </cell>
        </row>
        <row r="1575">
          <cell r="S1575" t="str">
            <v>PRESIDÊNCIA FGTS SOBRE 13º SALÁRIO E FÉRIAS</v>
          </cell>
        </row>
        <row r="1576">
          <cell r="S1576" t="str">
            <v>PRESIDÊNCIA FGTS SOBRE 13º SALÁRIO E FÉRIAS</v>
          </cell>
        </row>
        <row r="1577">
          <cell r="S1577" t="str">
            <v>PRESIDÊNCIA FGTS SOBRE 13º SALÁRIO E FÉRIAS</v>
          </cell>
        </row>
        <row r="1578">
          <cell r="S1578" t="str">
            <v>PRESIDÊNCIA FGTS SOBRE 13º SALÁRIO E FÉRIAS</v>
          </cell>
        </row>
        <row r="1579">
          <cell r="S1579" t="str">
            <v>PRESIDÊNCIA FGTS SOBRE 13º SALÁRIO E FÉRIAS</v>
          </cell>
        </row>
        <row r="1580">
          <cell r="S1580" t="str">
            <v>PRESIDÊNCIA FGTS SOBRE 13º SALÁRIO E FÉRIAS</v>
          </cell>
        </row>
        <row r="1581">
          <cell r="S1581" t="str">
            <v>FINANCEIRA FGTS SOBRE 13º SALÁRIO E FÉRIAS</v>
          </cell>
        </row>
        <row r="1582">
          <cell r="S1582" t="str">
            <v>FINANCEIRA FGTS SOBRE 13º SALÁRIO E FÉRIAS</v>
          </cell>
        </row>
        <row r="1583">
          <cell r="S1583" t="str">
            <v>FINANCEIRA FGTS SOBRE 13º SALÁRIO E FÉRIAS</v>
          </cell>
        </row>
        <row r="1584">
          <cell r="S1584" t="str">
            <v>FINANCEIRA FGTS SOBRE 13º SALÁRIO E FÉRIAS</v>
          </cell>
        </row>
        <row r="1585">
          <cell r="S1585" t="str">
            <v>FINANCEIRA FGTS SOBRE 13º SALÁRIO E FÉRIAS</v>
          </cell>
        </row>
        <row r="1586">
          <cell r="S1586" t="str">
            <v>ADMINISTRATIVA FGTS SOBRE 13º SALÁRIO E FÉRIAS</v>
          </cell>
        </row>
        <row r="1587">
          <cell r="S1587" t="str">
            <v>ADMINISTRATIVA FGTS SOBRE 13º SALÁRIO E FÉRIAS</v>
          </cell>
        </row>
        <row r="1588">
          <cell r="S1588" t="str">
            <v>ADMINISTRATIVA FGTS SOBRE 13º SALÁRIO E FÉRIAS</v>
          </cell>
        </row>
        <row r="1589">
          <cell r="S1589" t="str">
            <v>ADMINISTRATIVA FGTS SOBRE 13º SALÁRIO E FÉRIAS</v>
          </cell>
        </row>
        <row r="1590">
          <cell r="S1590" t="str">
            <v>ADMINISTRATIVA FGTS SOBRE 13º SALÁRIO E FÉRIAS</v>
          </cell>
        </row>
        <row r="1591">
          <cell r="S1591" t="str">
            <v>CASOS ESPECIAIS FGTS SOBRE 13º SALÁRIO E FÉRIAS</v>
          </cell>
        </row>
        <row r="1592">
          <cell r="S1592" t="str">
            <v>CASOS ESPECIAIS FGTS SOBRE 13º SALÁRIO E FÉRIAS</v>
          </cell>
        </row>
        <row r="1593">
          <cell r="S1593" t="str">
            <v>PRESIDÊNCIA INSS SOBRE 13º SALÁRIO E FÉRIAS</v>
          </cell>
        </row>
        <row r="1594">
          <cell r="S1594" t="str">
            <v>PRESIDÊNCIA INSS SOBRE 13º SALÁRIO E FÉRIAS</v>
          </cell>
        </row>
        <row r="1595">
          <cell r="S1595" t="str">
            <v>PRESIDÊNCIA INSS SOBRE 13º SALÁRIO E FÉRIAS</v>
          </cell>
        </row>
        <row r="1596">
          <cell r="S1596" t="str">
            <v>PRESIDÊNCIA INSS SOBRE 13º SALÁRIO E FÉRIAS</v>
          </cell>
        </row>
        <row r="1597">
          <cell r="S1597" t="str">
            <v>PRESIDÊNCIA INSS SOBRE 13º SALÁRIO E FÉRIAS</v>
          </cell>
        </row>
        <row r="1598">
          <cell r="S1598" t="str">
            <v>PRESIDÊNCIA INSS SOBRE 13º SALÁRIO E FÉRIAS</v>
          </cell>
        </row>
        <row r="1599">
          <cell r="S1599" t="str">
            <v>FINANCEIRA INSS SOBRE 13º SALÁRIO E FÉRIAS</v>
          </cell>
        </row>
        <row r="1600">
          <cell r="S1600" t="str">
            <v>FINANCEIRA INSS SOBRE 13º SALÁRIO E FÉRIAS</v>
          </cell>
        </row>
        <row r="1601">
          <cell r="S1601" t="str">
            <v>FINANCEIRA INSS SOBRE 13º SALÁRIO E FÉRIAS</v>
          </cell>
        </row>
        <row r="1602">
          <cell r="S1602" t="str">
            <v>FINANCEIRA INSS SOBRE 13º SALÁRIO E FÉRIAS</v>
          </cell>
        </row>
        <row r="1603">
          <cell r="S1603" t="str">
            <v>FINANCEIRA INSS SOBRE 13º SALÁRIO E FÉRIAS</v>
          </cell>
        </row>
        <row r="1604">
          <cell r="S1604" t="str">
            <v>FINANCEIRA INSS SOBRE 13º SALÁRIO E FÉRIAS</v>
          </cell>
        </row>
        <row r="1605">
          <cell r="S1605" t="str">
            <v>FINANCEIRA INSS SOBRE 13º SALÁRIO E FÉRIAS</v>
          </cell>
        </row>
        <row r="1606">
          <cell r="S1606" t="str">
            <v>ADMINISTRATIVA INSS SOBRE 13º SALÁRIO E FÉRIAS</v>
          </cell>
        </row>
        <row r="1607">
          <cell r="S1607" t="str">
            <v>ADMINISTRATIVA INSS SOBRE 13º SALÁRIO E FÉRIAS</v>
          </cell>
        </row>
        <row r="1608">
          <cell r="S1608" t="str">
            <v>ADMINISTRATIVA INSS SOBRE 13º SALÁRIO E FÉRIAS</v>
          </cell>
        </row>
        <row r="1609">
          <cell r="S1609" t="str">
            <v>ADMINISTRATIVA INSS SOBRE 13º SALÁRIO E FÉRIAS</v>
          </cell>
        </row>
        <row r="1610">
          <cell r="S1610" t="str">
            <v>ADMINISTRATIVA INSS SOBRE 13º SALÁRIO E FÉRIAS</v>
          </cell>
        </row>
        <row r="1611">
          <cell r="S1611" t="str">
            <v>ADMINISTRATIVA INSS SOBRE 13º SALÁRIO E FÉRIAS</v>
          </cell>
        </row>
        <row r="1612">
          <cell r="S1612" t="str">
            <v>ADMINISTRATIVA INSS SOBRE 13º SALÁRIO E FÉRIAS</v>
          </cell>
        </row>
        <row r="1613">
          <cell r="S1613" t="str">
            <v>ADMINISTRATIVA INSS SOBRE 13º SALÁRIO E FÉRIAS</v>
          </cell>
        </row>
        <row r="1614">
          <cell r="S1614" t="str">
            <v>ADMINISTRATIVA INSS SOBRE 13º SALÁRIO E FÉRIAS</v>
          </cell>
        </row>
        <row r="1615">
          <cell r="S1615" t="str">
            <v>ADMINISTRATIVA INSS SOBRE 13º SALÁRIO E FÉRIAS</v>
          </cell>
        </row>
        <row r="1616">
          <cell r="S1616" t="str">
            <v>CASOS ESPECIAIS INSS SOBRE 13º SALÁRIO E FÉRIAS</v>
          </cell>
        </row>
        <row r="1617">
          <cell r="S1617" t="str">
            <v>CASOS ESPECIAIS INSS SOBRE 13º SALÁRIO E FÉRIAS</v>
          </cell>
        </row>
        <row r="1618">
          <cell r="S1618" t="str">
            <v>CASOS ESPECIAIS INSS SOBRE 13º SALÁRIO E FÉRIAS</v>
          </cell>
        </row>
        <row r="1619">
          <cell r="S1619" t="str">
            <v>PRESIDÊNCIA FGTS SOBRE 13º SALÁRIO E FÉRIAS</v>
          </cell>
        </row>
        <row r="1620">
          <cell r="S1620" t="str">
            <v>PRESIDÊNCIA FGTS SOBRE 13º SALÁRIO E FÉRIAS</v>
          </cell>
        </row>
        <row r="1621">
          <cell r="S1621" t="str">
            <v>PRESIDÊNCIA FGTS SOBRE 13º SALÁRIO E FÉRIAS</v>
          </cell>
        </row>
        <row r="1622">
          <cell r="S1622" t="str">
            <v>PRESIDÊNCIA FGTS SOBRE 13º SALÁRIO E FÉRIAS</v>
          </cell>
        </row>
        <row r="1623">
          <cell r="S1623" t="str">
            <v>PRESIDÊNCIA FGTS SOBRE 13º SALÁRIO E FÉRIAS</v>
          </cell>
        </row>
        <row r="1624">
          <cell r="S1624" t="str">
            <v>PRESIDÊNCIA FGTS SOBRE 13º SALÁRIO E FÉRIAS</v>
          </cell>
        </row>
        <row r="1625">
          <cell r="S1625" t="str">
            <v>FINANCEIRA FGTS SOBRE 13º SALÁRIO E FÉRIAS</v>
          </cell>
        </row>
        <row r="1626">
          <cell r="S1626" t="str">
            <v>FINANCEIRA FGTS SOBRE 13º SALÁRIO E FÉRIAS</v>
          </cell>
        </row>
        <row r="1627">
          <cell r="S1627" t="str">
            <v>FINANCEIRA FGTS SOBRE 13º SALÁRIO E FÉRIAS</v>
          </cell>
        </row>
        <row r="1628">
          <cell r="S1628" t="str">
            <v>FINANCEIRA FGTS SOBRE 13º SALÁRIO E FÉRIAS</v>
          </cell>
        </row>
        <row r="1629">
          <cell r="S1629" t="str">
            <v>FINANCEIRA FGTS SOBRE 13º SALÁRIO E FÉRIAS</v>
          </cell>
        </row>
        <row r="1630">
          <cell r="S1630" t="str">
            <v>FINANCEIRA FGTS SOBRE 13º SALÁRIO E FÉRIAS</v>
          </cell>
        </row>
        <row r="1631">
          <cell r="S1631" t="str">
            <v>FINANCEIRA FGTS SOBRE 13º SALÁRIO E FÉRIAS</v>
          </cell>
        </row>
        <row r="1632">
          <cell r="S1632" t="str">
            <v>ADMINISTRATIVA FGTS SOBRE 13º SALÁRIO E FÉRIAS</v>
          </cell>
        </row>
        <row r="1633">
          <cell r="S1633" t="str">
            <v>ADMINISTRATIVA FGTS SOBRE 13º SALÁRIO E FÉRIAS</v>
          </cell>
        </row>
        <row r="1634">
          <cell r="S1634" t="str">
            <v>ADMINISTRATIVA FGTS SOBRE 13º SALÁRIO E FÉRIAS</v>
          </cell>
        </row>
        <row r="1635">
          <cell r="S1635" t="str">
            <v>ADMINISTRATIVA FGTS SOBRE 13º SALÁRIO E FÉRIAS</v>
          </cell>
        </row>
        <row r="1636">
          <cell r="S1636" t="str">
            <v>ADMINISTRATIVA FGTS SOBRE 13º SALÁRIO E FÉRIAS</v>
          </cell>
        </row>
        <row r="1637">
          <cell r="S1637" t="str">
            <v>ADMINISTRATIVA FGTS SOBRE 13º SALÁRIO E FÉRIAS</v>
          </cell>
        </row>
        <row r="1638">
          <cell r="S1638" t="str">
            <v>ADMINISTRATIVA FGTS SOBRE 13º SALÁRIO E FÉRIAS</v>
          </cell>
        </row>
        <row r="1639">
          <cell r="S1639" t="str">
            <v>ADMINISTRATIVA FGTS SOBRE 13º SALÁRIO E FÉRIAS</v>
          </cell>
        </row>
        <row r="1640">
          <cell r="S1640" t="str">
            <v>ADMINISTRATIVA FGTS SOBRE 13º SALÁRIO E FÉRIAS</v>
          </cell>
        </row>
        <row r="1641">
          <cell r="S1641" t="str">
            <v>ADMINISTRATIVA FGTS SOBRE 13º SALÁRIO E FÉRIAS</v>
          </cell>
        </row>
        <row r="1642">
          <cell r="S1642" t="str">
            <v>CASOS ESPECIAIS FGTS SOBRE 13º SALÁRIO E FÉRIAS</v>
          </cell>
        </row>
        <row r="1643">
          <cell r="S1643" t="str">
            <v>CASOS ESPECIAIS FGTS SOBRE 13º SALÁRIO E FÉRIAS</v>
          </cell>
        </row>
        <row r="1644">
          <cell r="S1644" t="str">
            <v>CASOS ESPECIAIS FGTS SOBRE 13º SALÁRIO E FÉRIAS</v>
          </cell>
        </row>
        <row r="1645">
          <cell r="S1645" t="str">
            <v>PRESIDÊNCIA PSAP SOBRE 13º SALÁRIO E FÉRIAS</v>
          </cell>
        </row>
        <row r="1646">
          <cell r="S1646" t="str">
            <v>PRESIDÊNCIA PSAP SOBRE 13º SALÁRIO E FÉRIAS</v>
          </cell>
        </row>
        <row r="1647">
          <cell r="S1647" t="str">
            <v>PRESIDÊNCIA PSAP SOBRE 13º SALÁRIO E FÉRIAS</v>
          </cell>
        </row>
        <row r="1648">
          <cell r="S1648" t="str">
            <v>PRESIDÊNCIA PSAP SOBRE 13º SALÁRIO E FÉRIAS</v>
          </cell>
        </row>
        <row r="1649">
          <cell r="S1649" t="str">
            <v>PRESIDÊNCIA PSAP SOBRE 13º SALÁRIO E FÉRIAS</v>
          </cell>
        </row>
        <row r="1650">
          <cell r="S1650" t="str">
            <v>PRESIDÊNCIA PSAP SOBRE 13º SALÁRIO E FÉRIAS</v>
          </cell>
        </row>
        <row r="1651">
          <cell r="S1651" t="str">
            <v>FINANCEIRA PSAP SOBRE 13º SALÁRIO E FÉRIAS</v>
          </cell>
        </row>
        <row r="1652">
          <cell r="S1652" t="str">
            <v>FINANCEIRA PSAP SOBRE 13º SALÁRIO E FÉRIAS</v>
          </cell>
        </row>
        <row r="1653">
          <cell r="S1653" t="str">
            <v>FINANCEIRA PSAP SOBRE 13º SALÁRIO E FÉRIAS</v>
          </cell>
        </row>
        <row r="1654">
          <cell r="S1654" t="str">
            <v>FINANCEIRA PSAP SOBRE 13º SALÁRIO E FÉRIAS</v>
          </cell>
        </row>
        <row r="1655">
          <cell r="S1655" t="str">
            <v>FINANCEIRA PSAP SOBRE 13º SALÁRIO E FÉRIAS</v>
          </cell>
        </row>
        <row r="1656">
          <cell r="S1656" t="str">
            <v>ADMINISTRATIVA PSAP SOBRE 13º SALÁRIO E FÉRIAS</v>
          </cell>
        </row>
        <row r="1657">
          <cell r="S1657" t="str">
            <v>ADMINISTRATIVA PSAP SOBRE 13º SALÁRIO E FÉRIAS</v>
          </cell>
        </row>
        <row r="1658">
          <cell r="S1658" t="str">
            <v>ADMINISTRATIVA PSAP SOBRE 13º SALÁRIO E FÉRIAS</v>
          </cell>
        </row>
        <row r="1659">
          <cell r="S1659" t="str">
            <v>ADMINISTRATIVA PSAP SOBRE 13º SALÁRIO E FÉRIAS</v>
          </cell>
        </row>
        <row r="1660">
          <cell r="S1660" t="str">
            <v>ADMINISTRATIVA PSAP SOBRE 13º SALÁRIO E FÉRIAS</v>
          </cell>
        </row>
        <row r="1661">
          <cell r="S1661" t="str">
            <v>CASOS ESPECIAIS PSAP SOBRE 13º SALÁRIO E FÉRIAS</v>
          </cell>
        </row>
        <row r="1662">
          <cell r="S1662" t="str">
            <v>CASOS ESPECIAIS PSAP SOBRE 13º SALÁRIO E FÉRIAS</v>
          </cell>
        </row>
        <row r="1663">
          <cell r="S1663" t="str">
            <v>PRESIDÊNCIA PSAP SOBRE 13º SALÁRIO E FÉRIAS</v>
          </cell>
        </row>
        <row r="1664">
          <cell r="S1664" t="str">
            <v>PRESIDÊNCIA PSAP SOBRE 13º SALÁRIO E FÉRIAS</v>
          </cell>
        </row>
        <row r="1665">
          <cell r="S1665" t="str">
            <v>PRESIDÊNCIA PSAP SOBRE 13º SALÁRIO E FÉRIAS</v>
          </cell>
        </row>
        <row r="1666">
          <cell r="S1666" t="str">
            <v>PRESIDÊNCIA PSAP SOBRE 13º SALÁRIO E FÉRIAS</v>
          </cell>
        </row>
        <row r="1667">
          <cell r="S1667" t="str">
            <v>PRESIDÊNCIA PSAP SOBRE 13º SALÁRIO E FÉRIAS</v>
          </cell>
        </row>
        <row r="1668">
          <cell r="S1668" t="str">
            <v>PRESIDÊNCIA PSAP SOBRE 13º SALÁRIO E FÉRIAS</v>
          </cell>
        </row>
        <row r="1669">
          <cell r="S1669" t="str">
            <v>FINANCEIRA PSAP SOBRE 13º SALÁRIO E FÉRIAS</v>
          </cell>
        </row>
        <row r="1670">
          <cell r="S1670" t="str">
            <v>FINANCEIRA PSAP SOBRE 13º SALÁRIO E FÉRIAS</v>
          </cell>
        </row>
        <row r="1671">
          <cell r="S1671" t="str">
            <v>FINANCEIRA PSAP SOBRE 13º SALÁRIO E FÉRIAS</v>
          </cell>
        </row>
        <row r="1672">
          <cell r="S1672" t="str">
            <v>FINANCEIRA PSAP SOBRE 13º SALÁRIO E FÉRIAS</v>
          </cell>
        </row>
        <row r="1673">
          <cell r="S1673" t="str">
            <v>FINANCEIRA PSAP SOBRE 13º SALÁRIO E FÉRIAS</v>
          </cell>
        </row>
        <row r="1674">
          <cell r="S1674" t="str">
            <v>ADMINISTRATIVA PSAP SOBRE 13º SALÁRIO E FÉRIAS</v>
          </cell>
        </row>
        <row r="1675">
          <cell r="S1675" t="str">
            <v>ADMINISTRATIVA PSAP SOBRE 13º SALÁRIO E FÉRIAS</v>
          </cell>
        </row>
        <row r="1676">
          <cell r="S1676" t="str">
            <v>ADMINISTRATIVA PSAP SOBRE 13º SALÁRIO E FÉRIAS</v>
          </cell>
        </row>
        <row r="1677">
          <cell r="S1677" t="str">
            <v>ADMINISTRATIVA PSAP SOBRE 13º SALÁRIO E FÉRIAS</v>
          </cell>
        </row>
        <row r="1678">
          <cell r="S1678" t="str">
            <v>ADMINISTRATIVA PSAP SOBRE 13º SALÁRIO E FÉRIAS</v>
          </cell>
        </row>
        <row r="1679">
          <cell r="S1679" t="str">
            <v>CASOS ESPECIAIS PSAP SOBRE 13º SALÁRIO E FÉRIAS</v>
          </cell>
        </row>
        <row r="1680">
          <cell r="S1680" t="str">
            <v>CASOS ESPECIAIS PSAP SOBRE 13º SALÁRIO E FÉRIAS</v>
          </cell>
        </row>
        <row r="1681">
          <cell r="S1681" t="str">
            <v>PRESIDÊNCIA INSS</v>
          </cell>
        </row>
        <row r="1682">
          <cell r="S1682" t="str">
            <v>PRESIDÊNCIA INSS</v>
          </cell>
        </row>
        <row r="1683">
          <cell r="S1683" t="str">
            <v>PRESIDÊNCIA INSS</v>
          </cell>
        </row>
        <row r="1684">
          <cell r="S1684" t="str">
            <v>PRESIDÊNCIA INSS</v>
          </cell>
        </row>
        <row r="1685">
          <cell r="S1685" t="str">
            <v>PRESIDÊNCIA INSS</v>
          </cell>
        </row>
        <row r="1686">
          <cell r="S1686" t="str">
            <v>PRESIDÊNCIA INSS</v>
          </cell>
        </row>
        <row r="1687">
          <cell r="S1687" t="str">
            <v>PRESIDÊNCIA INSS</v>
          </cell>
        </row>
        <row r="1688">
          <cell r="S1688" t="str">
            <v>GESTÃO INSS</v>
          </cell>
        </row>
        <row r="1689">
          <cell r="S1689" t="str">
            <v>FINANCEIRA INSS</v>
          </cell>
        </row>
        <row r="1690">
          <cell r="S1690" t="str">
            <v>FINANCEIRA INSS</v>
          </cell>
        </row>
        <row r="1691">
          <cell r="S1691" t="str">
            <v>FINANCEIRA INSS</v>
          </cell>
        </row>
        <row r="1692">
          <cell r="S1692" t="str">
            <v>FINANCEIRA INSS</v>
          </cell>
        </row>
        <row r="1693">
          <cell r="S1693" t="str">
            <v>FINANCEIRA INSS</v>
          </cell>
        </row>
        <row r="1694">
          <cell r="S1694" t="str">
            <v>FINANCEIRA INSS</v>
          </cell>
        </row>
        <row r="1695">
          <cell r="S1695" t="str">
            <v>FINANCEIRA INSS</v>
          </cell>
        </row>
        <row r="1696">
          <cell r="S1696" t="str">
            <v>FINANCEIRA INSS</v>
          </cell>
        </row>
        <row r="1697">
          <cell r="S1697" t="str">
            <v>FINANCEIRA INSS</v>
          </cell>
        </row>
        <row r="1698">
          <cell r="S1698" t="str">
            <v>FINANCEIRA INSS</v>
          </cell>
        </row>
        <row r="1699">
          <cell r="S1699" t="str">
            <v>ADMINISTRATIVA INSS</v>
          </cell>
        </row>
        <row r="1700">
          <cell r="S1700" t="str">
            <v>ADMINISTRATIVA INSS</v>
          </cell>
        </row>
        <row r="1701">
          <cell r="S1701" t="str">
            <v>ADMINISTRATIVA INSS</v>
          </cell>
        </row>
        <row r="1702">
          <cell r="S1702" t="str">
            <v>ADMINISTRATIVA INSS</v>
          </cell>
        </row>
        <row r="1703">
          <cell r="S1703" t="str">
            <v>ADMINISTRATIVA INSS</v>
          </cell>
        </row>
        <row r="1704">
          <cell r="S1704" t="str">
            <v>ADMINISTRATIVA INSS</v>
          </cell>
        </row>
        <row r="1705">
          <cell r="S1705" t="str">
            <v>ADMINISTRATIVA INSS</v>
          </cell>
        </row>
        <row r="1706">
          <cell r="S1706" t="str">
            <v>ADMINISTRATIVA INSS</v>
          </cell>
        </row>
        <row r="1707">
          <cell r="S1707" t="str">
            <v>ADMINISTRATIVA INSS</v>
          </cell>
        </row>
        <row r="1708">
          <cell r="S1708" t="str">
            <v>ADMINISTRATIVA INSS</v>
          </cell>
        </row>
        <row r="1709">
          <cell r="S1709" t="str">
            <v>ADMINISTRATIVA INSS</v>
          </cell>
        </row>
        <row r="1710">
          <cell r="S1710" t="str">
            <v>CASOS ESPECIAIS INSS</v>
          </cell>
        </row>
        <row r="1711">
          <cell r="S1711" t="str">
            <v>CASOS ESPECIAIS INSS</v>
          </cell>
        </row>
        <row r="1712">
          <cell r="S1712" t="str">
            <v>CASOS ESPECIAIS INSS</v>
          </cell>
        </row>
        <row r="1713">
          <cell r="S1713" t="str">
            <v>CASOS ESPECIAIS INSS</v>
          </cell>
        </row>
        <row r="1714">
          <cell r="S1714" t="str">
            <v>PRESIDÊNCIA SENAI - SESI - SEBRAE</v>
          </cell>
        </row>
        <row r="1715">
          <cell r="S1715" t="str">
            <v>PRESIDÊNCIA SENAI - SESI - SEBRAE</v>
          </cell>
        </row>
        <row r="1716">
          <cell r="S1716" t="str">
            <v>PRESIDÊNCIA SENAI - SESI - SEBRAE</v>
          </cell>
        </row>
        <row r="1717">
          <cell r="S1717" t="str">
            <v>PRESIDÊNCIA SENAI - SESI - SEBRAE</v>
          </cell>
        </row>
        <row r="1718">
          <cell r="S1718" t="str">
            <v>PRESIDÊNCIA SENAI - SESI - SEBRAE</v>
          </cell>
        </row>
        <row r="1719">
          <cell r="S1719" t="str">
            <v>PRESIDÊNCIA SENAI - SESI - SEBRAE</v>
          </cell>
        </row>
        <row r="1720">
          <cell r="S1720" t="str">
            <v>PRESIDÊNCIA SENAI - SESI - SEBRAE</v>
          </cell>
        </row>
        <row r="1721">
          <cell r="S1721" t="str">
            <v>FINANCEIRA SENAI - SESI - SEBRAE</v>
          </cell>
        </row>
        <row r="1722">
          <cell r="S1722" t="str">
            <v>FINANCEIRA SENAI - SESI - SEBRAE</v>
          </cell>
        </row>
        <row r="1723">
          <cell r="S1723" t="str">
            <v>FINANCEIRA SENAI - SESI - SEBRAE</v>
          </cell>
        </row>
        <row r="1724">
          <cell r="S1724" t="str">
            <v>FINANCEIRA SENAI - SESI - SEBRAE</v>
          </cell>
        </row>
        <row r="1725">
          <cell r="S1725" t="str">
            <v>FINANCEIRA SENAI - SESI - SEBRAE</v>
          </cell>
        </row>
        <row r="1726">
          <cell r="S1726" t="str">
            <v>FINANCEIRA SENAI - SESI - SEBRAE</v>
          </cell>
        </row>
        <row r="1727">
          <cell r="S1727" t="str">
            <v>FINANCEIRA SENAI - SESI - SEBRAE</v>
          </cell>
        </row>
        <row r="1728">
          <cell r="S1728" t="str">
            <v>FINANCEIRA SENAI - SESI - SEBRAE</v>
          </cell>
        </row>
        <row r="1729">
          <cell r="S1729" t="str">
            <v>FINANCEIRA SENAI - SESI - SEBRAE</v>
          </cell>
        </row>
        <row r="1730">
          <cell r="S1730" t="str">
            <v>FINANCEIRA SENAI - SESI - SEBRAE</v>
          </cell>
        </row>
        <row r="1731">
          <cell r="S1731" t="str">
            <v>ADMINISTRATIVA SENAI - SESI - SEBRAE</v>
          </cell>
        </row>
        <row r="1732">
          <cell r="S1732" t="str">
            <v>ADMINISTRATIVA SENAI - SESI - SEBRAE</v>
          </cell>
        </row>
        <row r="1733">
          <cell r="S1733" t="str">
            <v>ADMINISTRATIVA SENAI - SESI - SEBRAE</v>
          </cell>
        </row>
        <row r="1734">
          <cell r="S1734" t="str">
            <v>ADMINISTRATIVA SENAI - SESI - SEBRAE</v>
          </cell>
        </row>
        <row r="1735">
          <cell r="S1735" t="str">
            <v>ADMINISTRATIVA SENAI - SESI - SEBRAE</v>
          </cell>
        </row>
        <row r="1736">
          <cell r="S1736" t="str">
            <v>ADMINISTRATIVA SENAI - SESI - SEBRAE</v>
          </cell>
        </row>
        <row r="1737">
          <cell r="S1737" t="str">
            <v>ADMINISTRATIVA SENAI - SESI - SEBRAE</v>
          </cell>
        </row>
        <row r="1738">
          <cell r="S1738" t="str">
            <v>ADMINISTRATIVA SENAI - SESI - SEBRAE</v>
          </cell>
        </row>
        <row r="1739">
          <cell r="S1739" t="str">
            <v>ADMINISTRATIVA SENAI - SESI - SEBRAE</v>
          </cell>
        </row>
        <row r="1740">
          <cell r="S1740" t="str">
            <v>ADMINISTRATIVA SENAI - SESI - SEBRAE</v>
          </cell>
        </row>
        <row r="1741">
          <cell r="S1741" t="str">
            <v>ADMINISTRATIVA SENAI - SESI - SEBRAE</v>
          </cell>
        </row>
        <row r="1742">
          <cell r="S1742" t="str">
            <v>CASOS ESPECIAIS SENAI - SESI - SEBRAE</v>
          </cell>
        </row>
        <row r="1743">
          <cell r="S1743" t="str">
            <v>CASOS ESPECIAIS SENAI - SESI - SEBRAE</v>
          </cell>
        </row>
        <row r="1744">
          <cell r="S1744" t="str">
            <v>CASOS ESPECIAIS SENAI - SESI - SEBRAE</v>
          </cell>
        </row>
        <row r="1745">
          <cell r="S1745" t="str">
            <v>PRESIDÊNCIA SENAI - SESI - SEBRAE</v>
          </cell>
        </row>
        <row r="1746">
          <cell r="S1746" t="str">
            <v>PRESIDÊNCIA SENAI - SESI - SEBRAE</v>
          </cell>
        </row>
        <row r="1747">
          <cell r="S1747" t="str">
            <v>PRESIDÊNCIA SENAI - SESI - SEBRAE</v>
          </cell>
        </row>
        <row r="1748">
          <cell r="S1748" t="str">
            <v>PRESIDÊNCIA SENAI - SESI - SEBRAE</v>
          </cell>
        </row>
        <row r="1749">
          <cell r="S1749" t="str">
            <v>PRESIDÊNCIA SENAI - SESI - SEBRAE</v>
          </cell>
        </row>
        <row r="1750">
          <cell r="S1750" t="str">
            <v>PRESIDÊNCIA SENAI - SESI - SEBRAE</v>
          </cell>
        </row>
        <row r="1751">
          <cell r="S1751" t="str">
            <v>PRESIDÊNCIA SENAI - SESI - SEBRAE</v>
          </cell>
        </row>
        <row r="1752">
          <cell r="S1752" t="str">
            <v>FINANCEIRA SENAI - SESI - SEBRAE</v>
          </cell>
        </row>
        <row r="1753">
          <cell r="S1753" t="str">
            <v>FINANCEIRA SENAI - SESI - SEBRAE</v>
          </cell>
        </row>
        <row r="1754">
          <cell r="S1754" t="str">
            <v>FINANCEIRA SENAI - SESI - SEBRAE</v>
          </cell>
        </row>
        <row r="1755">
          <cell r="S1755" t="str">
            <v>FINANCEIRA SENAI - SESI - SEBRAE</v>
          </cell>
        </row>
        <row r="1756">
          <cell r="S1756" t="str">
            <v>FINANCEIRA SENAI - SESI - SEBRAE</v>
          </cell>
        </row>
        <row r="1757">
          <cell r="S1757" t="str">
            <v>FINANCEIRA SENAI - SESI - SEBRAE</v>
          </cell>
        </row>
        <row r="1758">
          <cell r="S1758" t="str">
            <v>FINANCEIRA SENAI - SESI - SEBRAE</v>
          </cell>
        </row>
        <row r="1759">
          <cell r="S1759" t="str">
            <v>FINANCEIRA SENAI - SESI - SEBRAE</v>
          </cell>
        </row>
        <row r="1760">
          <cell r="S1760" t="str">
            <v>FINANCEIRA SENAI - SESI - SEBRAE</v>
          </cell>
        </row>
        <row r="1761">
          <cell r="S1761" t="str">
            <v>FINANCEIRA SENAI - SESI - SEBRAE</v>
          </cell>
        </row>
        <row r="1762">
          <cell r="S1762" t="str">
            <v>ADMINISTRATIVA SENAI - SESI - SEBRAE</v>
          </cell>
        </row>
        <row r="1763">
          <cell r="S1763" t="str">
            <v>ADMINISTRATIVA SENAI - SESI - SEBRAE</v>
          </cell>
        </row>
        <row r="1764">
          <cell r="S1764" t="str">
            <v>ADMINISTRATIVA SENAI - SESI - SEBRAE</v>
          </cell>
        </row>
        <row r="1765">
          <cell r="S1765" t="str">
            <v>ADMINISTRATIVA SENAI - SESI - SEBRAE</v>
          </cell>
        </row>
        <row r="1766">
          <cell r="S1766" t="str">
            <v>ADMINISTRATIVA SENAI - SESI - SEBRAE</v>
          </cell>
        </row>
        <row r="1767">
          <cell r="S1767" t="str">
            <v>ADMINISTRATIVA SENAI - SESI - SEBRAE</v>
          </cell>
        </row>
        <row r="1768">
          <cell r="S1768" t="str">
            <v>ADMINISTRATIVA SENAI - SESI - SEBRAE</v>
          </cell>
        </row>
        <row r="1769">
          <cell r="S1769" t="str">
            <v>ADMINISTRATIVA SENAI - SESI - SEBRAE</v>
          </cell>
        </row>
        <row r="1770">
          <cell r="S1770" t="str">
            <v>ADMINISTRATIVA SENAI - SESI - SEBRAE</v>
          </cell>
        </row>
        <row r="1771">
          <cell r="S1771" t="str">
            <v>ADMINISTRATIVA SENAI - SESI - SEBRAE</v>
          </cell>
        </row>
        <row r="1772">
          <cell r="S1772" t="str">
            <v>ADMINISTRATIVA SENAI - SESI - SEBRAE</v>
          </cell>
        </row>
        <row r="1773">
          <cell r="S1773" t="str">
            <v>CASOS ESPECIAIS SENAI - SESI - SEBRAE</v>
          </cell>
        </row>
        <row r="1774">
          <cell r="S1774" t="str">
            <v>CASOS ESPECIAIS SENAI - SESI - SEBRAE</v>
          </cell>
        </row>
        <row r="1775">
          <cell r="S1775" t="str">
            <v>CASOS ESPECIAIS SENAI - SESI - SEBRAE</v>
          </cell>
        </row>
        <row r="1776">
          <cell r="S1776" t="str">
            <v>PRESIDÊNCIA INCRA E FUNDO AEROVIÁRIO</v>
          </cell>
        </row>
        <row r="1777">
          <cell r="S1777" t="str">
            <v>PRESIDÊNCIA INCRA E FUNDO AEROVIÁRIO</v>
          </cell>
        </row>
        <row r="1778">
          <cell r="S1778" t="str">
            <v>PRESIDÊNCIA INCRA E FUNDO AEROVIÁRIO</v>
          </cell>
        </row>
        <row r="1779">
          <cell r="S1779" t="str">
            <v>PRESIDÊNCIA INCRA E FUNDO AEROVIÁRIO</v>
          </cell>
        </row>
        <row r="1780">
          <cell r="S1780" t="str">
            <v>PRESIDÊNCIA INCRA E FUNDO AEROVIÁRIO</v>
          </cell>
        </row>
        <row r="1781">
          <cell r="S1781" t="str">
            <v>PRESIDÊNCIA INCRA E FUNDO AEROVIÁRIO</v>
          </cell>
        </row>
        <row r="1782">
          <cell r="S1782" t="str">
            <v>PRESIDÊNCIA INCRA E FUNDO AEROVIÁRIO</v>
          </cell>
        </row>
        <row r="1783">
          <cell r="S1783" t="str">
            <v>FINANCEIRA INCRA E FUNDO AEROVIÁRIO</v>
          </cell>
        </row>
        <row r="1784">
          <cell r="S1784" t="str">
            <v>FINANCEIRA INCRA E FUNDO AEROVIÁRIO</v>
          </cell>
        </row>
        <row r="1785">
          <cell r="S1785" t="str">
            <v>FINANCEIRA INCRA E FUNDO AEROVIÁRIO</v>
          </cell>
        </row>
        <row r="1786">
          <cell r="S1786" t="str">
            <v>FINANCEIRA INCRA E FUNDO AEROVIÁRIO</v>
          </cell>
        </row>
        <row r="1787">
          <cell r="S1787" t="str">
            <v>FINANCEIRA INCRA E FUNDO AEROVIÁRIO</v>
          </cell>
        </row>
        <row r="1788">
          <cell r="S1788" t="str">
            <v>FINANCEIRA INCRA E FUNDO AEROVIÁRIO</v>
          </cell>
        </row>
        <row r="1789">
          <cell r="S1789" t="str">
            <v>FINANCEIRA INCRA E FUNDO AEROVIÁRIO</v>
          </cell>
        </row>
        <row r="1790">
          <cell r="S1790" t="str">
            <v>FINANCEIRA INCRA E FUNDO AEROVIÁRIO</v>
          </cell>
        </row>
        <row r="1791">
          <cell r="S1791" t="str">
            <v>FINANCEIRA INCRA E FUNDO AEROVIÁRIO</v>
          </cell>
        </row>
        <row r="1792">
          <cell r="S1792" t="str">
            <v>FINANCEIRA INCRA E FUNDO AEROVIÁRIO</v>
          </cell>
        </row>
        <row r="1793">
          <cell r="S1793" t="str">
            <v>ADMINISTRATIVA INCRA E FUNDO AEROVIÁRIO</v>
          </cell>
        </row>
        <row r="1794">
          <cell r="S1794" t="str">
            <v>ADMINISTRATIVA INCRA E FUNDO AEROVIÁRIO</v>
          </cell>
        </row>
        <row r="1795">
          <cell r="S1795" t="str">
            <v>ADMINISTRATIVA INCRA E FUNDO AEROVIÁRIO</v>
          </cell>
        </row>
        <row r="1796">
          <cell r="S1796" t="str">
            <v>ADMINISTRATIVA INCRA E FUNDO AEROVIÁRIO</v>
          </cell>
        </row>
        <row r="1797">
          <cell r="S1797" t="str">
            <v>ADMINISTRATIVA INCRA E FUNDO AEROVIÁRIO</v>
          </cell>
        </row>
        <row r="1798">
          <cell r="S1798" t="str">
            <v>ADMINISTRATIVA INCRA E FUNDO AEROVIÁRIO</v>
          </cell>
        </row>
        <row r="1799">
          <cell r="S1799" t="str">
            <v>ADMINISTRATIVA INCRA E FUNDO AEROVIÁRIO</v>
          </cell>
        </row>
        <row r="1800">
          <cell r="S1800" t="str">
            <v>ADMINISTRATIVA INCRA E FUNDO AEROVIÁRIO</v>
          </cell>
        </row>
        <row r="1801">
          <cell r="S1801" t="str">
            <v>ADMINISTRATIVA INCRA E FUNDO AEROVIÁRIO</v>
          </cell>
        </row>
        <row r="1802">
          <cell r="S1802" t="str">
            <v>ADMINISTRATIVA INCRA E FUNDO AEROVIÁRIO</v>
          </cell>
        </row>
        <row r="1803">
          <cell r="S1803" t="str">
            <v>ADMINISTRATIVA INCRA E FUNDO AEROVIÁRIO</v>
          </cell>
        </row>
        <row r="1804">
          <cell r="S1804" t="str">
            <v>CASOS ESPECIAIS INCRA E FUNDO AEROVIÁRIO</v>
          </cell>
        </row>
        <row r="1805">
          <cell r="S1805" t="str">
            <v>CASOS ESPECIAIS INCRA E FUNDO AEROVIÁRIO</v>
          </cell>
        </row>
        <row r="1806">
          <cell r="S1806" t="str">
            <v>CASOS ESPECIAIS INCRA E FUNDO AEROVIÁRIO</v>
          </cell>
        </row>
        <row r="1807">
          <cell r="S1807" t="str">
            <v>PRESIDÊNCIA SALÁRIO EDUCAÇÃO</v>
          </cell>
        </row>
        <row r="1808">
          <cell r="S1808" t="str">
            <v>PRESIDÊNCIA SALÁRIO EDUCAÇÃO</v>
          </cell>
        </row>
        <row r="1809">
          <cell r="S1809" t="str">
            <v>PRESIDÊNCIA SALÁRIO EDUCAÇÃO</v>
          </cell>
        </row>
        <row r="1810">
          <cell r="S1810" t="str">
            <v>PRESIDÊNCIA SALÁRIO EDUCAÇÃO</v>
          </cell>
        </row>
        <row r="1811">
          <cell r="S1811" t="str">
            <v>PRESIDÊNCIA SALÁRIO EDUCAÇÃO</v>
          </cell>
        </row>
        <row r="1812">
          <cell r="S1812" t="str">
            <v>PRESIDÊNCIA SALÁRIO EDUCAÇÃO</v>
          </cell>
        </row>
        <row r="1813">
          <cell r="S1813" t="str">
            <v>PRESIDÊNCIA SALÁRIO EDUCAÇÃO</v>
          </cell>
        </row>
        <row r="1814">
          <cell r="S1814" t="str">
            <v>FINANCEIRA SALÁRIO EDUCAÇÃO</v>
          </cell>
        </row>
        <row r="1815">
          <cell r="S1815" t="str">
            <v>FINANCEIRA SALÁRIO EDUCAÇÃO</v>
          </cell>
        </row>
        <row r="1816">
          <cell r="S1816" t="str">
            <v>FINANCEIRA SALÁRIO EDUCAÇÃO</v>
          </cell>
        </row>
        <row r="1817">
          <cell r="S1817" t="str">
            <v>FINANCEIRA SALÁRIO EDUCAÇÃO</v>
          </cell>
        </row>
        <row r="1818">
          <cell r="S1818" t="str">
            <v>FINANCEIRA SALÁRIO EDUCAÇÃO</v>
          </cell>
        </row>
        <row r="1819">
          <cell r="S1819" t="str">
            <v>FINANCEIRA SALÁRIO EDUCAÇÃO</v>
          </cell>
        </row>
        <row r="1820">
          <cell r="S1820" t="str">
            <v>FINANCEIRA SALÁRIO EDUCAÇÃO</v>
          </cell>
        </row>
        <row r="1821">
          <cell r="S1821" t="str">
            <v>FINANCEIRA SALÁRIO EDUCAÇÃO</v>
          </cell>
        </row>
        <row r="1822">
          <cell r="S1822" t="str">
            <v>FINANCEIRA SALÁRIO EDUCAÇÃO</v>
          </cell>
        </row>
        <row r="1823">
          <cell r="S1823" t="str">
            <v>FINANCEIRA SALÁRIO EDUCAÇÃO</v>
          </cell>
        </row>
        <row r="1824">
          <cell r="S1824" t="str">
            <v>ADMINISTRATIVA SALÁRIO EDUCAÇÃO</v>
          </cell>
        </row>
        <row r="1825">
          <cell r="S1825" t="str">
            <v>ADMINISTRATIVA SALÁRIO EDUCAÇÃO</v>
          </cell>
        </row>
        <row r="1826">
          <cell r="S1826" t="str">
            <v>ADMINISTRATIVA SALÁRIO EDUCAÇÃO</v>
          </cell>
        </row>
        <row r="1827">
          <cell r="S1827" t="str">
            <v>ADMINISTRATIVA SALÁRIO EDUCAÇÃO</v>
          </cell>
        </row>
        <row r="1828">
          <cell r="S1828" t="str">
            <v>ADMINISTRATIVA SALÁRIO EDUCAÇÃO</v>
          </cell>
        </row>
        <row r="1829">
          <cell r="S1829" t="str">
            <v>ADMINISTRATIVA SALÁRIO EDUCAÇÃO</v>
          </cell>
        </row>
        <row r="1830">
          <cell r="S1830" t="str">
            <v>ADMINISTRATIVA SALÁRIO EDUCAÇÃO</v>
          </cell>
        </row>
        <row r="1831">
          <cell r="S1831" t="str">
            <v>ADMINISTRATIVA SALÁRIO EDUCAÇÃO</v>
          </cell>
        </row>
        <row r="1832">
          <cell r="S1832" t="str">
            <v>ADMINISTRATIVA SALÁRIO EDUCAÇÃO</v>
          </cell>
        </row>
        <row r="1833">
          <cell r="S1833" t="str">
            <v>ADMINISTRATIVA SALÁRIO EDUCAÇÃO</v>
          </cell>
        </row>
        <row r="1834">
          <cell r="S1834" t="str">
            <v>ADMINISTRATIVA SALÁRIO EDUCAÇÃO</v>
          </cell>
        </row>
        <row r="1835">
          <cell r="S1835" t="str">
            <v>CASOS ESPECIAIS SALÁRIO EDUCAÇÃO</v>
          </cell>
        </row>
        <row r="1836">
          <cell r="S1836" t="str">
            <v>CASOS ESPECIAIS SALÁRIO EDUCAÇÃO</v>
          </cell>
        </row>
        <row r="1837">
          <cell r="S1837" t="str">
            <v>CASOS ESPECIAIS SALÁRIO EDUCAÇÃO</v>
          </cell>
        </row>
        <row r="1838">
          <cell r="S1838" t="str">
            <v>PRESIDÊNCIA ACIDENTE DE TRABALHO</v>
          </cell>
        </row>
        <row r="1839">
          <cell r="S1839" t="str">
            <v>PRESIDÊNCIA ACIDENTE DE TRABALHO</v>
          </cell>
        </row>
        <row r="1840">
          <cell r="S1840" t="str">
            <v>PRESIDÊNCIA ACIDENTE DE TRABALHO</v>
          </cell>
        </row>
        <row r="1841">
          <cell r="S1841" t="str">
            <v>PRESIDÊNCIA ACIDENTE DE TRABALHO</v>
          </cell>
        </row>
        <row r="1842">
          <cell r="S1842" t="str">
            <v>PRESIDÊNCIA ACIDENTE DE TRABALHO</v>
          </cell>
        </row>
        <row r="1843">
          <cell r="S1843" t="str">
            <v>PRESIDÊNCIA ACIDENTE DE TRABALHO</v>
          </cell>
        </row>
        <row r="1844">
          <cell r="S1844" t="str">
            <v>PRESIDÊNCIA ACIDENTE DE TRABALHO</v>
          </cell>
        </row>
        <row r="1845">
          <cell r="S1845" t="str">
            <v>FINANCEIRA ACIDENTE DE TRABALHO</v>
          </cell>
        </row>
        <row r="1846">
          <cell r="S1846" t="str">
            <v>FINANCEIRA ACIDENTE DE TRABALHO</v>
          </cell>
        </row>
        <row r="1847">
          <cell r="S1847" t="str">
            <v>FINANCEIRA ACIDENTE DE TRABALHO</v>
          </cell>
        </row>
        <row r="1848">
          <cell r="S1848" t="str">
            <v>FINANCEIRA ACIDENTE DE TRABALHO</v>
          </cell>
        </row>
        <row r="1849">
          <cell r="S1849" t="str">
            <v>FINANCEIRA ACIDENTE DE TRABALHO</v>
          </cell>
        </row>
        <row r="1850">
          <cell r="S1850" t="str">
            <v>FINANCEIRA ACIDENTE DE TRABALHO</v>
          </cell>
        </row>
        <row r="1851">
          <cell r="S1851" t="str">
            <v>FINANCEIRA ACIDENTE DE TRABALHO</v>
          </cell>
        </row>
        <row r="1852">
          <cell r="S1852" t="str">
            <v>FINANCEIRA ACIDENTE DE TRABALHO</v>
          </cell>
        </row>
        <row r="1853">
          <cell r="S1853" t="str">
            <v>FINANCEIRA ACIDENTE DE TRABALHO</v>
          </cell>
        </row>
        <row r="1854">
          <cell r="S1854" t="str">
            <v>FINANCEIRA ACIDENTE DE TRABALHO</v>
          </cell>
        </row>
        <row r="1855">
          <cell r="S1855" t="str">
            <v>ADMINISTRATIVA ACIDENTE DE TRABALHO</v>
          </cell>
        </row>
        <row r="1856">
          <cell r="S1856" t="str">
            <v>ADMINISTRATIVA ACIDENTE DE TRABALHO</v>
          </cell>
        </row>
        <row r="1857">
          <cell r="S1857" t="str">
            <v>ADMINISTRATIVA ACIDENTE DE TRABALHO</v>
          </cell>
        </row>
        <row r="1858">
          <cell r="S1858" t="str">
            <v>ADMINISTRATIVA ACIDENTE DE TRABALHO</v>
          </cell>
        </row>
        <row r="1859">
          <cell r="S1859" t="str">
            <v>ADMINISTRATIVA ACIDENTE DE TRABALHO</v>
          </cell>
        </row>
        <row r="1860">
          <cell r="S1860" t="str">
            <v>ADMINISTRATIVA ACIDENTE DE TRABALHO</v>
          </cell>
        </row>
        <row r="1861">
          <cell r="S1861" t="str">
            <v>ADMINISTRATIVA ACIDENTE DE TRABALHO</v>
          </cell>
        </row>
        <row r="1862">
          <cell r="S1862" t="str">
            <v>ADMINISTRATIVA ACIDENTE DE TRABALHO</v>
          </cell>
        </row>
        <row r="1863">
          <cell r="S1863" t="str">
            <v>ADMINISTRATIVA ACIDENTE DE TRABALHO</v>
          </cell>
        </row>
        <row r="1864">
          <cell r="S1864" t="str">
            <v>ADMINISTRATIVA ACIDENTE DE TRABALHO</v>
          </cell>
        </row>
        <row r="1865">
          <cell r="S1865" t="str">
            <v>ADMINISTRATIVA ACIDENTE DE TRABALHO</v>
          </cell>
        </row>
        <row r="1866">
          <cell r="S1866" t="str">
            <v>CASOS ESPECIAIS ACIDENTE DE TRABALHO</v>
          </cell>
        </row>
        <row r="1867">
          <cell r="S1867" t="str">
            <v>CASOS ESPECIAIS ACIDENTE DE TRABALHO</v>
          </cell>
        </row>
        <row r="1868">
          <cell r="S1868" t="str">
            <v>CASOS ESPECIAIS ACIDENTE DE TRABALHO</v>
          </cell>
        </row>
        <row r="1869">
          <cell r="S1869" t="str">
            <v>PRESIDÊNCIA FGTS</v>
          </cell>
        </row>
        <row r="1870">
          <cell r="S1870" t="str">
            <v>PRESIDÊNCIA FGTS</v>
          </cell>
        </row>
        <row r="1871">
          <cell r="S1871" t="str">
            <v>PRESIDÊNCIA FGTS</v>
          </cell>
        </row>
        <row r="1872">
          <cell r="S1872" t="str">
            <v>PRESIDÊNCIA FGTS</v>
          </cell>
        </row>
        <row r="1873">
          <cell r="S1873" t="str">
            <v>PRESIDÊNCIA FGTS</v>
          </cell>
        </row>
        <row r="1874">
          <cell r="S1874" t="str">
            <v>PRESIDÊNCIA FGTS</v>
          </cell>
        </row>
        <row r="1875">
          <cell r="S1875" t="str">
            <v>PRESIDÊNCIA FGTS</v>
          </cell>
        </row>
        <row r="1876">
          <cell r="S1876" t="str">
            <v>GESTÃO FGTS</v>
          </cell>
        </row>
        <row r="1877">
          <cell r="S1877" t="str">
            <v>FINANCEIRA FGTS</v>
          </cell>
        </row>
        <row r="1878">
          <cell r="S1878" t="str">
            <v>FINANCEIRA FGTS</v>
          </cell>
        </row>
        <row r="1879">
          <cell r="S1879" t="str">
            <v>FINANCEIRA FGTS</v>
          </cell>
        </row>
        <row r="1880">
          <cell r="S1880" t="str">
            <v>FINANCEIRA FGTS</v>
          </cell>
        </row>
        <row r="1881">
          <cell r="S1881" t="str">
            <v>FINANCEIRA FGTS</v>
          </cell>
        </row>
        <row r="1882">
          <cell r="S1882" t="str">
            <v>ADMINISTRATIVA FGTS</v>
          </cell>
        </row>
        <row r="1883">
          <cell r="S1883" t="str">
            <v>ADMINISTRATIVA FGTS</v>
          </cell>
        </row>
        <row r="1884">
          <cell r="S1884" t="str">
            <v>ADMINISTRATIVA FGTS</v>
          </cell>
        </row>
        <row r="1885">
          <cell r="S1885" t="str">
            <v>ADMINISTRATIVA FGTS</v>
          </cell>
        </row>
        <row r="1886">
          <cell r="S1886" t="str">
            <v>ADMINISTRATIVA FGTS</v>
          </cell>
        </row>
        <row r="1887">
          <cell r="S1887" t="str">
            <v>CASOS ESPECIAIS FGTS</v>
          </cell>
        </row>
        <row r="1888">
          <cell r="S1888" t="str">
            <v>CASOS ESPECIAIS FGTS</v>
          </cell>
        </row>
        <row r="1889">
          <cell r="S1889" t="str">
            <v>PRESIDÊNCIA PLANO SUPLEMENTAÇÃO DE APOSENTADORIA  -  PSAP</v>
          </cell>
        </row>
        <row r="1890">
          <cell r="S1890" t="str">
            <v>PRESIDÊNCIA PLANO SUPLEMENTAÇÃO DE APOSENTADORIA  -  PSAP</v>
          </cell>
        </row>
        <row r="1891">
          <cell r="S1891" t="str">
            <v>PRESIDÊNCIA PLANO SUPLEMENTAÇÃO DE APOSENTADORIA  -  PSAP</v>
          </cell>
        </row>
        <row r="1892">
          <cell r="S1892" t="str">
            <v>PRESIDÊNCIA PLANO SUPLEMENTAÇÃO DE APOSENTADORIA  -  PSAP</v>
          </cell>
        </row>
        <row r="1893">
          <cell r="S1893" t="str">
            <v>PRESIDÊNCIA PLANO SUPLEMENTAÇÃO DE APOSENTADORIA  -  PSAP</v>
          </cell>
        </row>
        <row r="1894">
          <cell r="S1894" t="str">
            <v>PRESIDÊNCIA PLANO SUPLEMENTAÇÃO DE APOSENTADORIA  -  PSAP</v>
          </cell>
        </row>
        <row r="1895">
          <cell r="S1895" t="str">
            <v>FINANCEIRA PLANO SUPLEMENTAÇÃO DE APOSENTADORIA  -  PSAP</v>
          </cell>
        </row>
        <row r="1896">
          <cell r="S1896" t="str">
            <v>FINANCEIRA PLANO SUPLEMENTAÇÃO DE APOSENTADORIA  -  PSAP</v>
          </cell>
        </row>
        <row r="1897">
          <cell r="S1897" t="str">
            <v>FINANCEIRA PLANO SUPLEMENTAÇÃO DE APOSENTADORIA  -  PSAP</v>
          </cell>
        </row>
        <row r="1898">
          <cell r="S1898" t="str">
            <v>FINANCEIRA PLANO SUPLEMENTAÇÃO DE APOSENTADORIA  -  PSAP</v>
          </cell>
        </row>
        <row r="1899">
          <cell r="S1899" t="str">
            <v>ADMINISTRATIVA PLANO SUPLEMENTAÇÃO DE APOSENTADORIA  -  PSAP</v>
          </cell>
        </row>
        <row r="1900">
          <cell r="S1900" t="str">
            <v>ADMINISTRATIVA PLANO SUPLEMENTAÇÃO DE APOSENTADORIA  -  PSAP</v>
          </cell>
        </row>
        <row r="1901">
          <cell r="S1901" t="str">
            <v>ADMINISTRATIVA PLANO SUPLEMENTAÇÃO DE APOSENTADORIA  -  PSAP</v>
          </cell>
        </row>
        <row r="1902">
          <cell r="S1902" t="str">
            <v>ADMINISTRATIVA PLANO SUPLEMENTAÇÃO DE APOSENTADORIA  -  PSAP</v>
          </cell>
        </row>
        <row r="1903">
          <cell r="S1903" t="str">
            <v>ADMINISTRATIVA PLANO SUPLEMENTAÇÃO DE APOSENTADORIA  -  PSAP</v>
          </cell>
        </row>
        <row r="1904">
          <cell r="S1904" t="str">
            <v>CASOS ESPECIAIS PLANO SUPLEMENTAÇÃO DE APOSENTADORIA  -  PSAP</v>
          </cell>
        </row>
        <row r="1905">
          <cell r="S1905" t="str">
            <v>CASOS ESPECIAIS PLANO SUPLEMENTAÇÃO DE APOSENTADORIA  -  PSAP</v>
          </cell>
        </row>
        <row r="1906">
          <cell r="S1906" t="str">
            <v>PRESIDÊNCIA PLANO SUPLEMENTAÇÃO DE APOSENTADORIA  -  PSAP</v>
          </cell>
        </row>
        <row r="1907">
          <cell r="S1907" t="str">
            <v>PRESIDÊNCIA PLANO SUPLEMENTAÇÃO DE APOSENTADORIA  -  PSAP</v>
          </cell>
        </row>
        <row r="1908">
          <cell r="S1908" t="str">
            <v>PRESIDÊNCIA PLANO SUPLEMENTAÇÃO DE APOSENTADORIA  -  PSAP</v>
          </cell>
        </row>
        <row r="1909">
          <cell r="S1909" t="str">
            <v>PRESIDÊNCIA PLANO SUPLEMENTAÇÃO DE APOSENTADORIA  -  PSAP</v>
          </cell>
        </row>
        <row r="1910">
          <cell r="S1910" t="str">
            <v>PRESIDÊNCIA PLANO SUPLEMENTAÇÃO DE APOSENTADORIA  -  PSAP</v>
          </cell>
        </row>
        <row r="1911">
          <cell r="S1911" t="str">
            <v>PRESIDÊNCIA PLANO SUPLEMENTAÇÃO DE APOSENTADORIA  -  PSAP</v>
          </cell>
        </row>
        <row r="1912">
          <cell r="S1912" t="str">
            <v>PRESIDÊNCIA PLANO SUPLEMENTAÇÃO DE APOSENTADORIA  -  PSAP</v>
          </cell>
        </row>
        <row r="1913">
          <cell r="S1913" t="str">
            <v>FINANCEIRA PLANO SUPLEMENTAÇÃO DE APOSENTADORIA  -  PSAP</v>
          </cell>
        </row>
        <row r="1914">
          <cell r="S1914" t="str">
            <v>FINANCEIRA PLANO SUPLEMENTAÇÃO DE APOSENTADORIA  -  PSAP</v>
          </cell>
        </row>
        <row r="1915">
          <cell r="S1915" t="str">
            <v>FINANCEIRA PLANO SUPLEMENTAÇÃO DE APOSENTADORIA  -  PSAP</v>
          </cell>
        </row>
        <row r="1916">
          <cell r="S1916" t="str">
            <v>FINANCEIRA PLANO SUPLEMENTAÇÃO DE APOSENTADORIA  -  PSAP</v>
          </cell>
        </row>
        <row r="1917">
          <cell r="S1917" t="str">
            <v>FINANCEIRA PLANO SUPLEMENTAÇÃO DE APOSENTADORIA  -  PSAP</v>
          </cell>
        </row>
        <row r="1918">
          <cell r="S1918" t="str">
            <v>ADMINISTRATIVA PLANO SUPLEMENTAÇÃO DE APOSENTADORIA  -  PSAP</v>
          </cell>
        </row>
        <row r="1919">
          <cell r="S1919" t="str">
            <v>ADMINISTRATIVA PLANO SUPLEMENTAÇÃO DE APOSENTADORIA  -  PSAP</v>
          </cell>
        </row>
        <row r="1920">
          <cell r="S1920" t="str">
            <v>ADMINISTRATIVA PLANO SUPLEMENTAÇÃO DE APOSENTADORIA  -  PSAP</v>
          </cell>
        </row>
        <row r="1921">
          <cell r="S1921" t="str">
            <v>ADMINISTRATIVA PLANO SUPLEMENTAÇÃO DE APOSENTADORIA  -  PSAP</v>
          </cell>
        </row>
        <row r="1922">
          <cell r="S1922" t="str">
            <v>ADMINISTRATIVA PLANO SUPLEMENTAÇÃO DE APOSENTADORIA  -  PSAP</v>
          </cell>
        </row>
        <row r="1923">
          <cell r="S1923" t="str">
            <v>CASOS ESPECIAIS PLANO SUPLEMENTAÇÃO DE APOSENTADORIA  -  PSAP</v>
          </cell>
        </row>
        <row r="1924">
          <cell r="S1924" t="str">
            <v>CASOS ESPECIAIS PLANO SUPLEMENTAÇÃO DE APOSENTADORIA  -  PSAP</v>
          </cell>
        </row>
        <row r="1925">
          <cell r="S1925" t="str">
            <v>PRESIDÊNCIA PLANO SUPLEMENTAÇÃO DE APOSENTADORIA  -  PSAP</v>
          </cell>
        </row>
        <row r="1926">
          <cell r="S1926" t="str">
            <v>PRESIDÊNCIA PLANO SUPLEMENTAÇÃO DE APOSENTADORIA  -  PSAP</v>
          </cell>
        </row>
        <row r="1927">
          <cell r="S1927" t="str">
            <v>PRESIDÊNCIA PLANO SUPLEMENTAÇÃO DE APOSENTADORIA  -  PSAP</v>
          </cell>
        </row>
        <row r="1928">
          <cell r="S1928" t="str">
            <v>PRESIDÊNCIA PLANO SUPLEMENTAÇÃO DE APOSENTADORIA  -  PSAP</v>
          </cell>
        </row>
        <row r="1929">
          <cell r="S1929" t="str">
            <v>PRESIDÊNCIA PLANO SUPLEMENTAÇÃO DE APOSENTADORIA  -  PSAP</v>
          </cell>
        </row>
        <row r="1930">
          <cell r="S1930" t="str">
            <v>PRESIDÊNCIA PLANO SUPLEMENTAÇÃO DE APOSENTADORIA  -  PSAP</v>
          </cell>
        </row>
        <row r="1931">
          <cell r="S1931" t="str">
            <v>FINANCEIRA PLANO SUPLEMENTAÇÃO DE APOSENTADORIA  -  PSAP</v>
          </cell>
        </row>
        <row r="1932">
          <cell r="S1932" t="str">
            <v>FINANCEIRA PLANO SUPLEMENTAÇÃO DE APOSENTADORIA  -  PSAP</v>
          </cell>
        </row>
        <row r="1933">
          <cell r="S1933" t="str">
            <v>FINANCEIRA PLANO SUPLEMENTAÇÃO DE APOSENTADORIA  -  PSAP</v>
          </cell>
        </row>
        <row r="1934">
          <cell r="S1934" t="str">
            <v>FINANCEIRA PLANO SUPLEMENTAÇÃO DE APOSENTADORIA  -  PSAP</v>
          </cell>
        </row>
        <row r="1935">
          <cell r="S1935" t="str">
            <v>FINANCEIRA PLANO SUPLEMENTAÇÃO DE APOSENTADORIA  -  PSAP</v>
          </cell>
        </row>
        <row r="1936">
          <cell r="S1936" t="str">
            <v>ADMINISTRATIVA PLANO SUPLEMENTAÇÃO DE APOSENTADORIA  -  PSAP</v>
          </cell>
        </row>
        <row r="1937">
          <cell r="S1937" t="str">
            <v>ADMINISTRATIVA PLANO SUPLEMENTAÇÃO DE APOSENTADORIA  -  PSAP</v>
          </cell>
        </row>
        <row r="1938">
          <cell r="S1938" t="str">
            <v>ADMINISTRATIVA PLANO SUPLEMENTAÇÃO DE APOSENTADORIA  -  PSAP</v>
          </cell>
        </row>
        <row r="1939">
          <cell r="S1939" t="str">
            <v>ADMINISTRATIVA PLANO SUPLEMENTAÇÃO DE APOSENTADORIA  -  PSAP</v>
          </cell>
        </row>
        <row r="1940">
          <cell r="S1940" t="str">
            <v>ADMINISTRATIVA PLANO SUPLEMENTAÇÃO DE APOSENTADORIA  -  PSAP</v>
          </cell>
        </row>
        <row r="1941">
          <cell r="S1941" t="str">
            <v>CASOS ESPECIAIS PLANO SUPLEMENTAÇÃO DE APOSENTADORIA  -  PSAP</v>
          </cell>
        </row>
        <row r="1942">
          <cell r="S1942" t="str">
            <v>CASOS ESPECIAIS PLANO SUPLEMENTAÇÃO DE APOSENTADORIA  -  PSAP</v>
          </cell>
        </row>
        <row r="1943">
          <cell r="S1943" t="str">
            <v>PRESIDÊNCIA DESPESAS E TAXAS ADMINISTRATIVAS FUND. CESP</v>
          </cell>
        </row>
        <row r="1944">
          <cell r="S1944" t="str">
            <v>PRESIDÊNCIA ASSISTÊNCIA MÉDICA FUND. CESP</v>
          </cell>
        </row>
        <row r="1945">
          <cell r="S1945" t="str">
            <v>PRESIDÊNCIA ASSISTÊNCIA ODONTOLÓGICA FUND. CESP</v>
          </cell>
        </row>
        <row r="1946">
          <cell r="S1946" t="str">
            <v>PRESIDÊNCIA AUXÍLIO ALIMENTAÇÃO E LANCHE MATINAL</v>
          </cell>
        </row>
        <row r="1947">
          <cell r="S1947" t="str">
            <v>PRESIDÊNCIA AUXÍLIO ALIMENTAÇÃO E LANCHE MATINAL</v>
          </cell>
        </row>
        <row r="1948">
          <cell r="S1948" t="str">
            <v>PRESIDÊNCIA AUXÍLIO ALIMENTAÇÃO E LANCHE MATINAL</v>
          </cell>
        </row>
        <row r="1949">
          <cell r="S1949" t="str">
            <v>PRESIDÊNCIA AUXÍLIO ALIMENTAÇÃO E LANCHE MATINAL</v>
          </cell>
        </row>
        <row r="1950">
          <cell r="S1950" t="str">
            <v>PRESIDÊNCIA AUXÍLIO ALIMENTAÇÃO E LANCHE MATINAL</v>
          </cell>
        </row>
        <row r="1951">
          <cell r="S1951" t="str">
            <v>PRESIDÊNCIA AUXÍLIO ALIMENTAÇÃO E LANCHE MATINAL</v>
          </cell>
        </row>
        <row r="1952">
          <cell r="S1952" t="str">
            <v>PRESIDÊNCIA AUXÍLIO ALIMENTAÇÃO E LANCHE MATINAL</v>
          </cell>
        </row>
        <row r="1953">
          <cell r="S1953" t="str">
            <v>PRESIDÊNCIA AUXÍLIO ALIMENTAÇÃO E LANCHE MATINAL</v>
          </cell>
        </row>
        <row r="1954">
          <cell r="S1954" t="str">
            <v>PRESIDÊNCIA AUXÍLIO ALIMENTAÇÃO E LANCHE MATINAL</v>
          </cell>
        </row>
        <row r="1955">
          <cell r="S1955" t="str">
            <v>PRESIDÊNCIA AUXÍLIO ALIMENTAÇÃO E LANCHE MATINAL</v>
          </cell>
        </row>
        <row r="1956">
          <cell r="S1956" t="str">
            <v>PRESIDÊNCIA AUXÍLIO ALIMENTAÇÃO E LANCHE MATINAL</v>
          </cell>
        </row>
        <row r="1957">
          <cell r="S1957" t="str">
            <v>PRESIDÊNCIA AUXÍLIO ALIMENTAÇÃO E LANCHE MATINAL</v>
          </cell>
        </row>
        <row r="1958">
          <cell r="S1958" t="str">
            <v>PRESIDÊNCIA AUXÍLIO ALIMENTAÇÃO E LANCHE MATINAL</v>
          </cell>
        </row>
        <row r="1959">
          <cell r="S1959" t="str">
            <v>PRESIDÊNCIA AUXÍLIO ALIMENTAÇÃO E LANCHE MATINAL</v>
          </cell>
        </row>
        <row r="1960">
          <cell r="S1960" t="str">
            <v>PRESIDÊNCIA AUXÍLIO ALIMENTAÇÃO E LANCHE MATINAL</v>
          </cell>
        </row>
        <row r="1961">
          <cell r="S1961" t="str">
            <v>PRESIDÊNCIA AUXÍLIO ALIMENTAÇÃO E LANCHE MATINAL</v>
          </cell>
        </row>
        <row r="1962">
          <cell r="S1962" t="str">
            <v>PRESIDÊNCIA AUXÍLIO ALIMENTAÇÃO E LANCHE MATINAL</v>
          </cell>
        </row>
        <row r="1963">
          <cell r="S1963" t="str">
            <v>PRESIDÊNCIA AUXÍLIO ALIMENTAÇÃO E LANCHE MATINAL</v>
          </cell>
        </row>
        <row r="1964">
          <cell r="S1964" t="str">
            <v>PRESIDÊNCIA AUXÍLIO ALIMENTAÇÃO E LANCHE MATINAL</v>
          </cell>
        </row>
        <row r="1965">
          <cell r="S1965" t="str">
            <v>PRESIDÊNCIA AUXÍLIO ALIMENTAÇÃO E LANCHE MATINAL</v>
          </cell>
        </row>
        <row r="1966">
          <cell r="S1966" t="str">
            <v>GESTÃO AUXÍLIO ALIMENTAÇÃO E LANCHE MATINAL</v>
          </cell>
        </row>
        <row r="1967">
          <cell r="S1967" t="str">
            <v>FINANCEIRA AUXÍLIO ALIMENTAÇÃO E LANCHE MATINAL</v>
          </cell>
        </row>
        <row r="1968">
          <cell r="S1968" t="str">
            <v>FINANCEIRA AUXÍLIO ALIMENTAÇÃO E LANCHE MATINAL</v>
          </cell>
        </row>
        <row r="1969">
          <cell r="S1969" t="str">
            <v>FINANCEIRA AUXÍLIO ALIMENTAÇÃO E LANCHE MATINAL</v>
          </cell>
        </row>
        <row r="1970">
          <cell r="S1970" t="str">
            <v>FINANCEIRA AUXÍLIO ALIMENTAÇÃO E LANCHE MATINAL</v>
          </cell>
        </row>
        <row r="1971">
          <cell r="S1971" t="str">
            <v>FINANCEIRA AUXÍLIO ALIMENTAÇÃO E LANCHE MATINAL</v>
          </cell>
        </row>
        <row r="1972">
          <cell r="S1972" t="str">
            <v>FINANCEIRA AUXÍLIO ALIMENTAÇÃO E LANCHE MATINAL</v>
          </cell>
        </row>
        <row r="1973">
          <cell r="S1973" t="str">
            <v>FINANCEIRA AUXÍLIO ALIMENTAÇÃO E LANCHE MATINAL</v>
          </cell>
        </row>
        <row r="1974">
          <cell r="S1974" t="str">
            <v>FINANCEIRA AUXÍLIO ALIMENTAÇÃO E LANCHE MATINAL</v>
          </cell>
        </row>
        <row r="1975">
          <cell r="S1975" t="str">
            <v>FINANCEIRA AUXÍLIO ALIMENTAÇÃO E LANCHE MATINAL</v>
          </cell>
        </row>
        <row r="1976">
          <cell r="S1976" t="str">
            <v>FINANCEIRA AUXÍLIO ALIMENTAÇÃO E LANCHE MATINAL</v>
          </cell>
        </row>
        <row r="1977">
          <cell r="S1977" t="str">
            <v>FINANCEIRA AUXÍLIO ALIMENTAÇÃO E LANCHE MATINAL</v>
          </cell>
        </row>
        <row r="1978">
          <cell r="S1978" t="str">
            <v>FINANCEIRA AUXÍLIO ALIMENTAÇÃO E LANCHE MATINAL</v>
          </cell>
        </row>
        <row r="1979">
          <cell r="S1979" t="str">
            <v>FINANCEIRA AUXÍLIO ALIMENTAÇÃO E LANCHE MATINAL</v>
          </cell>
        </row>
        <row r="1980">
          <cell r="S1980" t="str">
            <v>FINANCEIRA AUXÍLIO ALIMENTAÇÃO E LANCHE MATINAL</v>
          </cell>
        </row>
        <row r="1981">
          <cell r="S1981" t="str">
            <v>FINANCEIRA AUXÍLIO ALIMENTAÇÃO E LANCHE MATINAL</v>
          </cell>
        </row>
        <row r="1982">
          <cell r="S1982" t="str">
            <v>FINANCEIRA AUXÍLIO ALIMENTAÇÃO E LANCHE MATINAL</v>
          </cell>
        </row>
        <row r="1983">
          <cell r="S1983" t="str">
            <v>FINANCEIRA AUXÍLIO ALIMENTAÇÃO E LANCHE MATINAL</v>
          </cell>
        </row>
        <row r="1984">
          <cell r="S1984" t="str">
            <v>FINANCEIRA AUXÍLIO ALIMENTAÇÃO E LANCHE MATINAL</v>
          </cell>
        </row>
        <row r="1985">
          <cell r="S1985" t="str">
            <v>FINANCEIRA AUXÍLIO ALIMENTAÇÃO E LANCHE MATINAL</v>
          </cell>
        </row>
        <row r="1986">
          <cell r="S1986" t="str">
            <v>FINANCEIRA AUXÍLIO ALIMENTAÇÃO E LANCHE MATINAL</v>
          </cell>
        </row>
        <row r="1987">
          <cell r="S1987" t="str">
            <v>ADMINISTRATIVA AUXÍLIO ALIMENTAÇÃO E LANCHE MATINAL</v>
          </cell>
        </row>
        <row r="1988">
          <cell r="S1988" t="str">
            <v>ADMINISTRATIVA AUXÍLIO ALIMENTAÇÃO E LANCHE MATINAL</v>
          </cell>
        </row>
        <row r="1989">
          <cell r="S1989" t="str">
            <v>ADMINISTRATIVA AUXÍLIO ALIMENTAÇÃO E LANCHE MATINAL</v>
          </cell>
        </row>
        <row r="1990">
          <cell r="S1990" t="str">
            <v>ADMINISTRATIVA AUXÍLIO ALIMENTAÇÃO E LANCHE MATINAL</v>
          </cell>
        </row>
        <row r="1991">
          <cell r="S1991" t="str">
            <v>ADMINISTRATIVA AUXÍLIO ALIMENTAÇÃO E LANCHE MATINAL</v>
          </cell>
        </row>
        <row r="1992">
          <cell r="S1992" t="str">
            <v>ADMINISTRATIVA AUXÍLIO ALIMENTAÇÃO E LANCHE MATINAL</v>
          </cell>
        </row>
        <row r="1993">
          <cell r="S1993" t="str">
            <v>ADMINISTRATIVA AUXÍLIO ALIMENTAÇÃO E LANCHE MATINAL</v>
          </cell>
        </row>
        <row r="1994">
          <cell r="S1994" t="str">
            <v>ADMINISTRATIVA AUXÍLIO ALIMENTAÇÃO E LANCHE MATINAL</v>
          </cell>
        </row>
        <row r="1995">
          <cell r="S1995" t="str">
            <v>ADMINISTRATIVA AUXÍLIO ALIMENTAÇÃO E LANCHE MATINAL</v>
          </cell>
        </row>
        <row r="1996">
          <cell r="S1996" t="str">
            <v>ADMINISTRATIVA AUXÍLIO ALIMENTAÇÃO E LANCHE MATINAL</v>
          </cell>
        </row>
        <row r="1997">
          <cell r="S1997" t="str">
            <v>ADMINISTRATIVA AUXÍLIO ALIMENTAÇÃO E LANCHE MATINAL</v>
          </cell>
        </row>
        <row r="1998">
          <cell r="S1998" t="str">
            <v>ADMINISTRATIVA AUXÍLIO ALIMENTAÇÃO E LANCHE MATINAL</v>
          </cell>
        </row>
        <row r="1999">
          <cell r="S1999" t="str">
            <v>ADMINISTRATIVA AUXÍLIO ALIMENTAÇÃO E LANCHE MATINAL</v>
          </cell>
        </row>
        <row r="2000">
          <cell r="S2000" t="str">
            <v>ADMINISTRATIVA AUXÍLIO ALIMENTAÇÃO E LANCHE MATINAL</v>
          </cell>
        </row>
        <row r="2001">
          <cell r="S2001" t="str">
            <v>ADMINISTRATIVA AUXÍLIO ALIMENTAÇÃO E LANCHE MATINAL</v>
          </cell>
        </row>
        <row r="2002">
          <cell r="S2002" t="str">
            <v>ADMINISTRATIVA AUXÍLIO ALIMENTAÇÃO E LANCHE MATINAL</v>
          </cell>
        </row>
        <row r="2003">
          <cell r="S2003" t="str">
            <v>ADMINISTRATIVA AUXÍLIO ALIMENTAÇÃO E LANCHE MATINAL</v>
          </cell>
        </row>
        <row r="2004">
          <cell r="S2004" t="str">
            <v>ADMINISTRATIVA AUXÍLIO ALIMENTAÇÃO E LANCHE MATINAL</v>
          </cell>
        </row>
        <row r="2005">
          <cell r="S2005" t="str">
            <v>ADMINISTRATIVA AUXÍLIO ALIMENTAÇÃO E LANCHE MATINAL</v>
          </cell>
        </row>
        <row r="2006">
          <cell r="S2006" t="str">
            <v>ADMINISTRATIVA AUXÍLIO ALIMENTAÇÃO E LANCHE MATINAL</v>
          </cell>
        </row>
        <row r="2007">
          <cell r="S2007" t="str">
            <v>ADMINISTRATIVA AUXÍLIO ALIMENTAÇÃO E LANCHE MATINAL</v>
          </cell>
        </row>
        <row r="2008">
          <cell r="S2008" t="str">
            <v>ADMINISTRATIVA AUXÍLIO ALIMENTAÇÃO E LANCHE MATINAL</v>
          </cell>
        </row>
        <row r="2009">
          <cell r="S2009" t="str">
            <v>ADMINISTRATIVA AUXÍLIO ALIMENTAÇÃO E LANCHE MATINAL</v>
          </cell>
        </row>
        <row r="2010">
          <cell r="S2010" t="str">
            <v>CASOS ESPECIAIS AUXÍLIO ALIMENTAÇÃO E LANCHE MATINAL</v>
          </cell>
        </row>
        <row r="2011">
          <cell r="S2011" t="str">
            <v>CASOS ESPECIAIS AUXÍLIO ALIMENTAÇÃO E LANCHE MATINAL</v>
          </cell>
        </row>
        <row r="2012">
          <cell r="S2012" t="str">
            <v>CASOS ESPECIAIS AUXÍLIO ALIMENTAÇÃO E LANCHE MATINAL</v>
          </cell>
        </row>
        <row r="2013">
          <cell r="S2013" t="str">
            <v>CASOS ESPECIAIS AUXÍLIO ALIMENTAÇÃO E LANCHE MATINAL</v>
          </cell>
        </row>
        <row r="2014">
          <cell r="S2014" t="str">
            <v>CASOS ESPECIAIS AUXÍLIO ALIMENTAÇÃO E LANCHE MATINAL</v>
          </cell>
        </row>
        <row r="2015">
          <cell r="S2015" t="str">
            <v>CASOS ESPECIAIS AUXÍLIO ALIMENTAÇÃO E LANCHE MATINAL</v>
          </cell>
        </row>
        <row r="2016">
          <cell r="S2016" t="str">
            <v>CASOS ESPECIAIS AUXÍLIO ALIMENTAÇÃO E LANCHE MATINAL</v>
          </cell>
        </row>
        <row r="2017">
          <cell r="S2017" t="str">
            <v>CASOS ESPECIAIS AUXÍLIO ALIMENTAÇÃO E LANCHE MATINAL</v>
          </cell>
        </row>
        <row r="2018">
          <cell r="S2018" t="str">
            <v>CASOS ESPECIAIS AUXÍLIO ALIMENTAÇÃO E LANCHE MATINAL</v>
          </cell>
        </row>
        <row r="2019">
          <cell r="S2019" t="str">
            <v>PRESIDÊNCIA CESTA BÁSICA</v>
          </cell>
        </row>
        <row r="2020">
          <cell r="S2020" t="str">
            <v>PRESIDÊNCIA CESTA BÁSICA</v>
          </cell>
        </row>
        <row r="2021">
          <cell r="S2021" t="str">
            <v>PRESIDÊNCIA CESTA BÁSICA</v>
          </cell>
        </row>
        <row r="2022">
          <cell r="S2022" t="str">
            <v>PRESIDÊNCIA CESTA BÁSICA</v>
          </cell>
        </row>
        <row r="2023">
          <cell r="S2023" t="str">
            <v>PRESIDÊNCIA CESTA BÁSICA</v>
          </cell>
        </row>
        <row r="2024">
          <cell r="S2024" t="str">
            <v>PRESIDÊNCIA CESTA BÁSICA</v>
          </cell>
        </row>
        <row r="2025">
          <cell r="S2025" t="str">
            <v>PRESIDÊNCIA CESTA BÁSICA</v>
          </cell>
        </row>
        <row r="2026">
          <cell r="S2026" t="str">
            <v>PRESIDÊNCIA CESTA BÁSICA</v>
          </cell>
        </row>
        <row r="2027">
          <cell r="S2027" t="str">
            <v>PRESIDÊNCIA CESTA BÁSICA</v>
          </cell>
        </row>
        <row r="2028">
          <cell r="S2028" t="str">
            <v>PRESIDÊNCIA CESTA BÁSICA</v>
          </cell>
        </row>
        <row r="2029">
          <cell r="S2029" t="str">
            <v>PRESIDÊNCIA CESTA BÁSICA</v>
          </cell>
        </row>
        <row r="2030">
          <cell r="S2030" t="str">
            <v>PRESIDÊNCIA CESTA BÁSICA</v>
          </cell>
        </row>
        <row r="2031">
          <cell r="S2031" t="str">
            <v>PRESIDÊNCIA CESTA BÁSICA</v>
          </cell>
        </row>
        <row r="2032">
          <cell r="S2032" t="str">
            <v>FINANCEIRA CESTA BÁSICA</v>
          </cell>
        </row>
        <row r="2033">
          <cell r="S2033" t="str">
            <v>FINANCEIRA CESTA BÁSICA</v>
          </cell>
        </row>
        <row r="2034">
          <cell r="S2034" t="str">
            <v>FINANCEIRA CESTA BÁSICA</v>
          </cell>
        </row>
        <row r="2035">
          <cell r="S2035" t="str">
            <v>FINANCEIRA CESTA BÁSICA</v>
          </cell>
        </row>
        <row r="2036">
          <cell r="S2036" t="str">
            <v>FINANCEIRA CESTA BÁSICA</v>
          </cell>
        </row>
        <row r="2037">
          <cell r="S2037" t="str">
            <v>FINANCEIRA CESTA BÁSICA</v>
          </cell>
        </row>
        <row r="2038">
          <cell r="S2038" t="str">
            <v>FINANCEIRA CESTA BÁSICA</v>
          </cell>
        </row>
        <row r="2039">
          <cell r="S2039" t="str">
            <v>FINANCEIRA CESTA BÁSICA</v>
          </cell>
        </row>
        <row r="2040">
          <cell r="S2040" t="str">
            <v>FINANCEIRA CESTA BÁSICA</v>
          </cell>
        </row>
        <row r="2041">
          <cell r="S2041" t="str">
            <v>FINANCEIRA CESTA BÁSICA</v>
          </cell>
        </row>
        <row r="2042">
          <cell r="S2042" t="str">
            <v>ADMINISTRATIVA CESTA BÁSICA</v>
          </cell>
        </row>
        <row r="2043">
          <cell r="S2043" t="str">
            <v>ADMINISTRATIVA CESTA BÁSICA</v>
          </cell>
        </row>
        <row r="2044">
          <cell r="S2044" t="str">
            <v>ADMINISTRATIVA CESTA BÁSICA</v>
          </cell>
        </row>
        <row r="2045">
          <cell r="S2045" t="str">
            <v>ADMINISTRATIVA CESTA BÁSICA</v>
          </cell>
        </row>
        <row r="2046">
          <cell r="S2046" t="str">
            <v>ADMINISTRATIVA CESTA BÁSICA</v>
          </cell>
        </row>
        <row r="2047">
          <cell r="S2047" t="str">
            <v>ADMINISTRATIVA CESTA BÁSICA</v>
          </cell>
        </row>
        <row r="2048">
          <cell r="S2048" t="str">
            <v>ADMINISTRATIVA CESTA BÁSICA</v>
          </cell>
        </row>
        <row r="2049">
          <cell r="S2049" t="str">
            <v>ADMINISTRATIVA CESTA BÁSICA</v>
          </cell>
        </row>
        <row r="2050">
          <cell r="S2050" t="str">
            <v>ADMINISTRATIVA CESTA BÁSICA</v>
          </cell>
        </row>
        <row r="2051">
          <cell r="S2051" t="str">
            <v>ADMINISTRATIVA CESTA BÁSICA</v>
          </cell>
        </row>
        <row r="2052">
          <cell r="S2052" t="str">
            <v>ADMINISTRATIVA CESTA BÁSICA</v>
          </cell>
        </row>
        <row r="2053">
          <cell r="S2053" t="str">
            <v>ADMINISTRATIVA CESTA BÁSICA</v>
          </cell>
        </row>
        <row r="2054">
          <cell r="S2054" t="str">
            <v>CASOS ESPECIAIS CESTA BÁSICA</v>
          </cell>
        </row>
        <row r="2055">
          <cell r="S2055" t="str">
            <v>CASOS ESPECIAIS CESTA BÁSICA</v>
          </cell>
        </row>
        <row r="2056">
          <cell r="S2056" t="str">
            <v>CASOS ESPECIAIS CESTA BÁSICA</v>
          </cell>
        </row>
        <row r="2057">
          <cell r="S2057" t="str">
            <v>CASOS ESPECIAIS CESTA BÁSICA</v>
          </cell>
        </row>
        <row r="2058">
          <cell r="S2058" t="str">
            <v>CASOS ESPECIAIS CESTA BÁSICA</v>
          </cell>
        </row>
        <row r="2059">
          <cell r="S2059" t="str">
            <v>CASOS ESPECIAIS CESTA BÁSICA</v>
          </cell>
        </row>
        <row r="2060">
          <cell r="S2060" t="str">
            <v>PRESIDÊNCIA VALE TRANSPORTE</v>
          </cell>
        </row>
        <row r="2061">
          <cell r="S2061" t="str">
            <v>PRESIDÊNCIA VALE TRANSPORTE</v>
          </cell>
        </row>
        <row r="2062">
          <cell r="S2062" t="str">
            <v>PRESIDÊNCIA VALE TRANSPORTE</v>
          </cell>
        </row>
        <row r="2063">
          <cell r="S2063" t="str">
            <v>PRESIDÊNCIA VALE TRANSPORTE</v>
          </cell>
        </row>
        <row r="2064">
          <cell r="S2064" t="str">
            <v>PRESIDÊNCIA VALE TRANSPORTE</v>
          </cell>
        </row>
        <row r="2065">
          <cell r="S2065" t="str">
            <v>PRESIDÊNCIA VALE TRANSPORTE</v>
          </cell>
        </row>
        <row r="2066">
          <cell r="S2066" t="str">
            <v>PRESIDÊNCIA VALE TRANSPORTE</v>
          </cell>
        </row>
        <row r="2067">
          <cell r="S2067" t="str">
            <v>PRESIDÊNCIA VALE TRANSPORTE</v>
          </cell>
        </row>
        <row r="2068">
          <cell r="S2068" t="str">
            <v>PRESIDÊNCIA VALE TRANSPORTE</v>
          </cell>
        </row>
        <row r="2069">
          <cell r="S2069" t="str">
            <v>PRESIDÊNCIA VALE TRANSPORTE</v>
          </cell>
        </row>
        <row r="2070">
          <cell r="S2070" t="str">
            <v>PRESIDÊNCIA VALE TRANSPORTE</v>
          </cell>
        </row>
        <row r="2071">
          <cell r="S2071" t="str">
            <v>PRESIDÊNCIA VALE TRANSPORTE</v>
          </cell>
        </row>
        <row r="2072">
          <cell r="S2072" t="str">
            <v>PRESIDÊNCIA VALE TRANSPORTE</v>
          </cell>
        </row>
        <row r="2073">
          <cell r="S2073" t="str">
            <v>PRESIDÊNCIA VALE TRANSPORTE</v>
          </cell>
        </row>
        <row r="2074">
          <cell r="S2074" t="str">
            <v>PRESIDÊNCIA VALE TRANSPORTE</v>
          </cell>
        </row>
        <row r="2075">
          <cell r="S2075" t="str">
            <v>PRESIDÊNCIA VALE TRANSPORTE</v>
          </cell>
        </row>
        <row r="2076">
          <cell r="S2076" t="str">
            <v>PRESIDÊNCIA VALE TRANSPORTE</v>
          </cell>
        </row>
        <row r="2077">
          <cell r="S2077" t="str">
            <v>PRESIDÊNCIA VALE TRANSPORTE</v>
          </cell>
        </row>
        <row r="2078">
          <cell r="S2078" t="str">
            <v>FINANCEIRA VALE TRANSPORTE</v>
          </cell>
        </row>
        <row r="2079">
          <cell r="S2079" t="str">
            <v>FINANCEIRA VALE TRANSPORTE</v>
          </cell>
        </row>
        <row r="2080">
          <cell r="S2080" t="str">
            <v>FINANCEIRA VALE TRANSPORTE</v>
          </cell>
        </row>
        <row r="2081">
          <cell r="S2081" t="str">
            <v>FINANCEIRA VALE TRANSPORTE</v>
          </cell>
        </row>
        <row r="2082">
          <cell r="S2082" t="str">
            <v>FINANCEIRA VALE TRANSPORTE</v>
          </cell>
        </row>
        <row r="2083">
          <cell r="S2083" t="str">
            <v>FINANCEIRA VALE TRANSPORTE</v>
          </cell>
        </row>
        <row r="2084">
          <cell r="S2084" t="str">
            <v>FINANCEIRA VALE TRANSPORTE</v>
          </cell>
        </row>
        <row r="2085">
          <cell r="S2085" t="str">
            <v>FINANCEIRA VALE TRANSPORTE</v>
          </cell>
        </row>
        <row r="2086">
          <cell r="S2086" t="str">
            <v>FINANCEIRA VALE TRANSPORTE</v>
          </cell>
        </row>
        <row r="2087">
          <cell r="S2087" t="str">
            <v>FINANCEIRA VALE TRANSPORTE</v>
          </cell>
        </row>
        <row r="2088">
          <cell r="S2088" t="str">
            <v>FINANCEIRA VALE TRANSPORTE</v>
          </cell>
        </row>
        <row r="2089">
          <cell r="S2089" t="str">
            <v>FINANCEIRA VALE TRANSPORTE</v>
          </cell>
        </row>
        <row r="2090">
          <cell r="S2090" t="str">
            <v>FINANCEIRA VALE TRANSPORTE</v>
          </cell>
        </row>
        <row r="2091">
          <cell r="S2091" t="str">
            <v>ADMINISTRATIVA VALE TRANSPORTE</v>
          </cell>
        </row>
        <row r="2092">
          <cell r="S2092" t="str">
            <v>ADMINISTRATIVA VALE TRANSPORTE</v>
          </cell>
        </row>
        <row r="2093">
          <cell r="S2093" t="str">
            <v>ADMINISTRATIVA VALE TRANSPORTE</v>
          </cell>
        </row>
        <row r="2094">
          <cell r="S2094" t="str">
            <v>ADMINISTRATIVA VALE TRANSPORTE</v>
          </cell>
        </row>
        <row r="2095">
          <cell r="S2095" t="str">
            <v>ADMINISTRATIVA VALE TRANSPORTE</v>
          </cell>
        </row>
        <row r="2096">
          <cell r="S2096" t="str">
            <v>ADMINISTRATIVA VALE TRANSPORTE</v>
          </cell>
        </row>
        <row r="2097">
          <cell r="S2097" t="str">
            <v>ADMINISTRATIVA VALE TRANSPORTE</v>
          </cell>
        </row>
        <row r="2098">
          <cell r="S2098" t="str">
            <v>ADMINISTRATIVA VALE TRANSPORTE</v>
          </cell>
        </row>
        <row r="2099">
          <cell r="S2099" t="str">
            <v>ADMINISTRATIVA VALE TRANSPORTE</v>
          </cell>
        </row>
        <row r="2100">
          <cell r="S2100" t="str">
            <v>ADMINISTRATIVA VALE TRANSPORTE</v>
          </cell>
        </row>
        <row r="2101">
          <cell r="S2101" t="str">
            <v>ADMINISTRATIVA VALE TRANSPORTE</v>
          </cell>
        </row>
        <row r="2102">
          <cell r="S2102" t="str">
            <v>ADMINISTRATIVA VALE TRANSPORTE</v>
          </cell>
        </row>
        <row r="2103">
          <cell r="S2103" t="str">
            <v>ADMINISTRATIVA VALE TRANSPORTE</v>
          </cell>
        </row>
        <row r="2104">
          <cell r="S2104" t="str">
            <v>ADMINISTRATIVA VALE TRANSPORTE</v>
          </cell>
        </row>
        <row r="2105">
          <cell r="S2105" t="str">
            <v>ADMINISTRATIVA VALE TRANSPORTE</v>
          </cell>
        </row>
        <row r="2106">
          <cell r="S2106" t="str">
            <v>ADMINISTRATIVA VALE TRANSPORTE</v>
          </cell>
        </row>
        <row r="2107">
          <cell r="S2107" t="str">
            <v>ADMINISTRATIVA VALE TRANSPORTE</v>
          </cell>
        </row>
        <row r="2108">
          <cell r="S2108" t="str">
            <v>ADMINISTRATIVA VALE TRANSPORTE</v>
          </cell>
        </row>
        <row r="2109">
          <cell r="S2109" t="str">
            <v>CASOS ESPECIAIS VALE TRANSPORTE</v>
          </cell>
        </row>
        <row r="2110">
          <cell r="S2110" t="str">
            <v>CASOS ESPECIAIS VALE TRANSPORTE</v>
          </cell>
        </row>
        <row r="2111">
          <cell r="S2111" t="str">
            <v>CASOS ESPECIAIS VALE TRANSPORTE</v>
          </cell>
        </row>
        <row r="2112">
          <cell r="S2112" t="str">
            <v>CASOS ESPECIAIS VALE TRANSPORTE</v>
          </cell>
        </row>
        <row r="2113">
          <cell r="S2113" t="str">
            <v>CASOS ESPECIAIS VALE TRANSPORTE</v>
          </cell>
        </row>
        <row r="2114">
          <cell r="S2114" t="str">
            <v>CASOS ESPECIAIS VALE TRANSPORTE</v>
          </cell>
        </row>
        <row r="2115">
          <cell r="S2115" t="str">
            <v>PRESIDÊNCIA CRECHE</v>
          </cell>
        </row>
        <row r="2116">
          <cell r="S2116" t="str">
            <v>FINANCEIRA CRECHE</v>
          </cell>
        </row>
        <row r="2117">
          <cell r="S2117" t="str">
            <v>FINANCEIRA CRECHE</v>
          </cell>
        </row>
        <row r="2118">
          <cell r="S2118" t="str">
            <v>ADMINISTRATIVA CRECHE</v>
          </cell>
        </row>
        <row r="2119">
          <cell r="S2119" t="str">
            <v>ADMINISTRATIVA CRECHE</v>
          </cell>
        </row>
        <row r="2120">
          <cell r="S2120" t="str">
            <v>ADMINISTRATIVA CRECHE</v>
          </cell>
        </row>
        <row r="2121">
          <cell r="S2121" t="str">
            <v>ADMINISTRATIVA CRECHE</v>
          </cell>
        </row>
        <row r="2122">
          <cell r="S2122" t="str">
            <v>ADMINISTRATIVA CRECHE</v>
          </cell>
        </row>
        <row r="2123">
          <cell r="S2123" t="str">
            <v>ADMINISTRATIVA CRECHE</v>
          </cell>
        </row>
        <row r="2124">
          <cell r="S2124" t="str">
            <v>ADMINISTRATIVA CRECHE</v>
          </cell>
        </row>
        <row r="2125">
          <cell r="S2125" t="str">
            <v>ADMINISTRATIVA CRECHE</v>
          </cell>
        </row>
        <row r="2126">
          <cell r="S2126" t="str">
            <v>ADMINISTRATIVA CRECHE</v>
          </cell>
        </row>
        <row r="2127">
          <cell r="S2127" t="str">
            <v>PRESIDÊNCIA PRESTAÇÃO DE CONTAS - F. CESP - OUTRAS</v>
          </cell>
        </row>
        <row r="2128">
          <cell r="S2128" t="str">
            <v>PRESIDÊNCIA (-) RECUPERAÇÃO AMH - PARTE EMPREGADO</v>
          </cell>
        </row>
        <row r="2129">
          <cell r="S2129" t="str">
            <v>PRESIDÊNCIA (-) RECUPERAÇÃO AMH - PARTE EMPREGADO</v>
          </cell>
        </row>
        <row r="2130">
          <cell r="S2130" t="str">
            <v>PRESIDÊNCIA (-) RECUPERAÇÃO AMH - PARTE EMPREGADO</v>
          </cell>
        </row>
        <row r="2131">
          <cell r="S2131" t="str">
            <v>PRESIDÊNCIA (-) RECUPERAÇÃO AMH - PARTE EMPREGADO</v>
          </cell>
        </row>
        <row r="2132">
          <cell r="S2132" t="str">
            <v>PRESIDÊNCIA (-) RECUPERAÇÃO AMH - PARTE EMPREGADO</v>
          </cell>
        </row>
        <row r="2133">
          <cell r="S2133" t="str">
            <v>PRESIDÊNCIA (-) RECUPERAÇÃO AMH - PARTE EMPREGADO</v>
          </cell>
        </row>
        <row r="2134">
          <cell r="S2134" t="str">
            <v>FINANCEIRA (-) RECUPERAÇÃO AMH - PARTE EMPREGADO</v>
          </cell>
        </row>
        <row r="2135">
          <cell r="S2135" t="str">
            <v>FINANCEIRA (-) RECUPERAÇÃO AMH - PARTE EMPREGADO</v>
          </cell>
        </row>
        <row r="2136">
          <cell r="S2136" t="str">
            <v>FINANCEIRA (-) RECUPERAÇÃO AMH - PARTE EMPREGADO</v>
          </cell>
        </row>
        <row r="2137">
          <cell r="S2137" t="str">
            <v>FINANCEIRA (-) RECUPERAÇÃO AMH - PARTE EMPREGADO</v>
          </cell>
        </row>
        <row r="2138">
          <cell r="S2138" t="str">
            <v>FINANCEIRA (-) RECUPERAÇÃO AMH - PARTE EMPREGADO</v>
          </cell>
        </row>
        <row r="2139">
          <cell r="S2139" t="str">
            <v>ADMINISTRATIVA (-) RECUPERAÇÃO AMH - PARTE EMPREGADO</v>
          </cell>
        </row>
        <row r="2140">
          <cell r="S2140" t="str">
            <v>ADMINISTRATIVA (-) RECUPERAÇÃO AMH - PARTE EMPREGADO</v>
          </cell>
        </row>
        <row r="2141">
          <cell r="S2141" t="str">
            <v>ADMINISTRATIVA (-) RECUPERAÇÃO AMH - PARTE EMPREGADO</v>
          </cell>
        </row>
        <row r="2142">
          <cell r="S2142" t="str">
            <v>ADMINISTRATIVA (-) RECUPERAÇÃO AMH - PARTE EMPREGADO</v>
          </cell>
        </row>
        <row r="2143">
          <cell r="S2143" t="str">
            <v>ADMINISTRATIVA (-) RECUPERAÇÃO AMH - PARTE EMPREGADO</v>
          </cell>
        </row>
        <row r="2144">
          <cell r="S2144" t="str">
            <v>CASOS ESPECIAIS (-) RECUPERAÇÃO AMH - PARTE EMPREGADO</v>
          </cell>
        </row>
        <row r="2145">
          <cell r="S2145" t="str">
            <v>CASOS ESPECIAIS (-) RECUPERAÇÃO AMH - PARTE EMPREGADO</v>
          </cell>
        </row>
        <row r="2146">
          <cell r="S2146" t="str">
            <v>PRESIDÊNCIA PLANO DE DEMISSÃO VOLUNTÁRIA</v>
          </cell>
        </row>
        <row r="2147">
          <cell r="S2147" t="str">
            <v>PRESIDÊNCIA PLANO DE DEMISSÃO VOLUNTÁRIA</v>
          </cell>
        </row>
        <row r="2148">
          <cell r="S2148" t="str">
            <v>PRESIDÊNCIA PLANO DE DEMISSÃO VOLUNTÁRIA</v>
          </cell>
        </row>
        <row r="2149">
          <cell r="S2149" t="str">
            <v>PRESIDÊNCIA PLANO DE DEMISSÃO VOLUNTÁRIA</v>
          </cell>
        </row>
        <row r="2150">
          <cell r="S2150" t="str">
            <v>PRESIDÊNCIA PLANO DE DEMISSÃO VOLUNTÁRIA</v>
          </cell>
        </row>
        <row r="2151">
          <cell r="S2151" t="str">
            <v>PRESIDÊNCIA PLANO DE DEMISSÃO VOLUNTÁRIA</v>
          </cell>
        </row>
        <row r="2152">
          <cell r="S2152" t="str">
            <v>PRESIDÊNCIA PLANO DE DEMISSÃO VOLUNTÁRIA</v>
          </cell>
        </row>
        <row r="2153">
          <cell r="S2153" t="str">
            <v>FINANCEIRA PLANO DE DEMISSÃO VOLUNTÁRIA</v>
          </cell>
        </row>
        <row r="2154">
          <cell r="S2154" t="str">
            <v>FINANCEIRA PLANO DE DEMISSÃO VOLUNTÁRIA</v>
          </cell>
        </row>
        <row r="2155">
          <cell r="S2155" t="str">
            <v>FINANCEIRA PLANO DE DEMISSÃO VOLUNTÁRIA</v>
          </cell>
        </row>
        <row r="2156">
          <cell r="S2156" t="str">
            <v>FINANCEIRA PLANO DE DEMISSÃO VOLUNTÁRIA</v>
          </cell>
        </row>
        <row r="2157">
          <cell r="S2157" t="str">
            <v>FINANCEIRA PLANO DE DEMISSÃO VOLUNTÁRIA</v>
          </cell>
        </row>
        <row r="2158">
          <cell r="S2158" t="str">
            <v>FINANCEIRA PLANO DE DEMISSÃO VOLUNTÁRIA</v>
          </cell>
        </row>
        <row r="2159">
          <cell r="S2159" t="str">
            <v>FINANCEIRA PLANO DE DEMISSÃO VOLUNTÁRIA</v>
          </cell>
        </row>
        <row r="2160">
          <cell r="S2160" t="str">
            <v>FINANCEIRA PLANO DE DEMISSÃO VOLUNTÁRIA</v>
          </cell>
        </row>
        <row r="2161">
          <cell r="S2161" t="str">
            <v>FINANCEIRA PLANO DE DEMISSÃO VOLUNTÁRIA</v>
          </cell>
        </row>
        <row r="2162">
          <cell r="S2162" t="str">
            <v>FINANCEIRA PLANO DE DEMISSÃO VOLUNTÁRIA</v>
          </cell>
        </row>
        <row r="2163">
          <cell r="S2163" t="str">
            <v>ADMINISTRATIVA PLANO DE DEMISSÃO VOLUNTÁRIA</v>
          </cell>
        </row>
        <row r="2164">
          <cell r="S2164" t="str">
            <v>ADMINISTRATIVA PLANO DE DEMISSÃO VOLUNTÁRIA</v>
          </cell>
        </row>
        <row r="2165">
          <cell r="S2165" t="str">
            <v>ADMINISTRATIVA PLANO DE DEMISSÃO VOLUNTÁRIA</v>
          </cell>
        </row>
        <row r="2166">
          <cell r="S2166" t="str">
            <v>ADMINISTRATIVA PLANO DE DEMISSÃO VOLUNTÁRIA</v>
          </cell>
        </row>
        <row r="2167">
          <cell r="S2167" t="str">
            <v>ADMINISTRATIVA PLANO DE DEMISSÃO VOLUNTÁRIA</v>
          </cell>
        </row>
        <row r="2168">
          <cell r="S2168" t="str">
            <v>ADMINISTRATIVA PLANO DE DEMISSÃO VOLUNTÁRIA</v>
          </cell>
        </row>
        <row r="2169">
          <cell r="S2169" t="str">
            <v>ADMINISTRATIVA PLANO DE DEMISSÃO VOLUNTÁRIA</v>
          </cell>
        </row>
        <row r="2170">
          <cell r="S2170" t="str">
            <v>ADMINISTRATIVA PLANO DE DEMISSÃO VOLUNTÁRIA</v>
          </cell>
        </row>
        <row r="2171">
          <cell r="S2171" t="str">
            <v>ADMINISTRATIVA PLANO DE DEMISSÃO VOLUNTÁRIA</v>
          </cell>
        </row>
        <row r="2172">
          <cell r="S2172" t="str">
            <v>ADMINISTRATIVA PLANO DE DEMISSÃO VOLUNTÁRIA</v>
          </cell>
        </row>
        <row r="2173">
          <cell r="S2173" t="str">
            <v>ADMINISTRATIVA PLANO DE DEMISSÃO VOLUNTÁRIA</v>
          </cell>
        </row>
        <row r="2174">
          <cell r="S2174" t="str">
            <v>CASOS ESPECIAIS PLANO DE DEMISSÃO VOLUNTÁRIA</v>
          </cell>
        </row>
        <row r="2175">
          <cell r="S2175" t="str">
            <v>CASOS ESPECIAIS PLANO DE DEMISSÃO VOLUNTÁRIA</v>
          </cell>
        </row>
        <row r="2176">
          <cell r="S2176" t="str">
            <v>PRESIDÊNCIA INDENIZAÇÃO 40% FGTS - POP E AVISO PRÉVIO</v>
          </cell>
        </row>
        <row r="2177">
          <cell r="S2177" t="str">
            <v>PRESIDÊNCIA INDENIZAÇÃO 40% FGTS - POP E AVISO PRÉVIO</v>
          </cell>
        </row>
        <row r="2178">
          <cell r="S2178" t="str">
            <v>PRESIDÊNCIA INDENIZAÇÃO 40% FGTS - POP E AVISO PRÉVIO</v>
          </cell>
        </row>
        <row r="2179">
          <cell r="S2179" t="str">
            <v>PRESIDÊNCIA INDENIZAÇÃO 40% FGTS - POP E AVISO PRÉVIO</v>
          </cell>
        </row>
        <row r="2180">
          <cell r="S2180" t="str">
            <v>PRESIDÊNCIA INDENIZAÇÃO 40% FGTS - POP E AVISO PRÉVIO</v>
          </cell>
        </row>
        <row r="2181">
          <cell r="S2181" t="str">
            <v>PRESIDÊNCIA INDENIZAÇÃO 40% FGTS - POP E AVISO PRÉVIO</v>
          </cell>
        </row>
        <row r="2182">
          <cell r="S2182" t="str">
            <v>PRESIDÊNCIA INDENIZAÇÃO 40% FGTS - POP E AVISO PRÉVIO</v>
          </cell>
        </row>
        <row r="2183">
          <cell r="S2183" t="str">
            <v>PRESIDÊNCIA INDENIZAÇÃO 40% FGTS - POP E AVISO PRÉVIO</v>
          </cell>
        </row>
        <row r="2184">
          <cell r="S2184" t="str">
            <v>FINANCEIRA INDENIZAÇÃO 40% FGTS - POP E AVISO PRÉVIO</v>
          </cell>
        </row>
        <row r="2185">
          <cell r="S2185" t="str">
            <v>FINANCEIRA INDENIZAÇÃO 40% FGTS - POP E AVISO PRÉVIO</v>
          </cell>
        </row>
        <row r="2186">
          <cell r="S2186" t="str">
            <v>FINANCEIRA INDENIZAÇÃO 40% FGTS - POP E AVISO PRÉVIO</v>
          </cell>
        </row>
        <row r="2187">
          <cell r="S2187" t="str">
            <v>FINANCEIRA INDENIZAÇÃO 40% FGTS - POP E AVISO PRÉVIO</v>
          </cell>
        </row>
        <row r="2188">
          <cell r="S2188" t="str">
            <v>FINANCEIRA INDENIZAÇÃO 40% FGTS - POP E AVISO PRÉVIO</v>
          </cell>
        </row>
        <row r="2189">
          <cell r="S2189" t="str">
            <v>FINANCEIRA INDENIZAÇÃO 40% FGTS - POP E AVISO PRÉVIO</v>
          </cell>
        </row>
        <row r="2190">
          <cell r="S2190" t="str">
            <v>FINANCEIRA INDENIZAÇÃO 40% FGTS - POP E AVISO PRÉVIO</v>
          </cell>
        </row>
        <row r="2191">
          <cell r="S2191" t="str">
            <v>FINANCEIRA INDENIZAÇÃO 40% FGTS - POP E AVISO PRÉVIO</v>
          </cell>
        </row>
        <row r="2192">
          <cell r="S2192" t="str">
            <v>FINANCEIRA INDENIZAÇÃO 40% FGTS - POP E AVISO PRÉVIO</v>
          </cell>
        </row>
        <row r="2193">
          <cell r="S2193" t="str">
            <v>FINANCEIRA INDENIZAÇÃO 40% FGTS - POP E AVISO PRÉVIO</v>
          </cell>
        </row>
        <row r="2194">
          <cell r="S2194" t="str">
            <v>ADMINISTRATIVA INDENIZAÇÃO 40% FGTS - POP E AVISO PRÉVIO</v>
          </cell>
        </row>
        <row r="2195">
          <cell r="S2195" t="str">
            <v>ADMINISTRATIVA INDENIZAÇÃO 40% FGTS - POP E AVISO PRÉVIO</v>
          </cell>
        </row>
        <row r="2196">
          <cell r="S2196" t="str">
            <v>ADMINISTRATIVA INDENIZAÇÃO 40% FGTS - POP E AVISO PRÉVIO</v>
          </cell>
        </row>
        <row r="2197">
          <cell r="S2197" t="str">
            <v>ADMINISTRATIVA INDENIZAÇÃO 40% FGTS - POP E AVISO PRÉVIO</v>
          </cell>
        </row>
        <row r="2198">
          <cell r="S2198" t="str">
            <v>ADMINISTRATIVA INDENIZAÇÃO 40% FGTS - POP E AVISO PRÉVIO</v>
          </cell>
        </row>
        <row r="2199">
          <cell r="S2199" t="str">
            <v>ADMINISTRATIVA INDENIZAÇÃO 40% FGTS - POP E AVISO PRÉVIO</v>
          </cell>
        </row>
        <row r="2200">
          <cell r="S2200" t="str">
            <v>ADMINISTRATIVA INDENIZAÇÃO 40% FGTS - POP E AVISO PRÉVIO</v>
          </cell>
        </row>
        <row r="2201">
          <cell r="S2201" t="str">
            <v>ADMINISTRATIVA INDENIZAÇÃO 40% FGTS - POP E AVISO PRÉVIO</v>
          </cell>
        </row>
        <row r="2202">
          <cell r="S2202" t="str">
            <v>ADMINISTRATIVA INDENIZAÇÃO 40% FGTS - POP E AVISO PRÉVIO</v>
          </cell>
        </row>
        <row r="2203">
          <cell r="S2203" t="str">
            <v>ADMINISTRATIVA INDENIZAÇÃO 40% FGTS - POP E AVISO PRÉVIO</v>
          </cell>
        </row>
        <row r="2204">
          <cell r="S2204" t="str">
            <v>ADMINISTRATIVA INDENIZAÇÃO 40% FGTS - POP E AVISO PRÉVIO</v>
          </cell>
        </row>
        <row r="2205">
          <cell r="S2205" t="str">
            <v>ADMINISTRATIVA INDENIZAÇÃO 40% FGTS - POP E AVISO PRÉVIO</v>
          </cell>
        </row>
        <row r="2206">
          <cell r="S2206" t="str">
            <v>CASOS ESPECIAIS INDENIZAÇÃO 40% FGTS - POP E AVISO PRÉVIO</v>
          </cell>
        </row>
        <row r="2207">
          <cell r="S2207" t="str">
            <v>CASOS ESPECIAIS INDENIZAÇÃO 40% FGTS - POP E AVISO PRÉVIO</v>
          </cell>
        </row>
        <row r="2208">
          <cell r="S2208" t="str">
            <v>PRESIDÊNCIA INDENIZAÇÃO 40% FGTS - POP E AVISO PRÉVIO</v>
          </cell>
        </row>
        <row r="2209">
          <cell r="S2209" t="str">
            <v>PRESIDÊNCIA INDENIZAÇÃO 40% FGTS - POP E AVISO PRÉVIO</v>
          </cell>
        </row>
        <row r="2210">
          <cell r="S2210" t="str">
            <v>PRESIDÊNCIA INDENIZAÇÃO 40% FGTS - POP E AVISO PRÉVIO</v>
          </cell>
        </row>
        <row r="2211">
          <cell r="S2211" t="str">
            <v>PRESIDÊNCIA INDENIZAÇÃO 40% FGTS - POP E AVISO PRÉVIO</v>
          </cell>
        </row>
        <row r="2212">
          <cell r="S2212" t="str">
            <v>PRESIDÊNCIA INDENIZAÇÃO 40% FGTS - POP E AVISO PRÉVIO</v>
          </cell>
        </row>
        <row r="2213">
          <cell r="S2213" t="str">
            <v>PRESIDÊNCIA INDENIZAÇÃO 40% FGTS - POP E AVISO PRÉVIO</v>
          </cell>
        </row>
        <row r="2214">
          <cell r="S2214" t="str">
            <v>PRESIDÊNCIA INDENIZAÇÃO 40% FGTS - POP E AVISO PRÉVIO</v>
          </cell>
        </row>
        <row r="2215">
          <cell r="S2215" t="str">
            <v>FINANCEIRA INDENIZAÇÃO 40% FGTS - POP E AVISO PRÉVIO</v>
          </cell>
        </row>
        <row r="2216">
          <cell r="S2216" t="str">
            <v>FINANCEIRA INDENIZAÇÃO 40% FGTS - POP E AVISO PRÉVIO</v>
          </cell>
        </row>
        <row r="2217">
          <cell r="S2217" t="str">
            <v>FINANCEIRA INDENIZAÇÃO 40% FGTS - POP E AVISO PRÉVIO</v>
          </cell>
        </row>
        <row r="2218">
          <cell r="S2218" t="str">
            <v>FINANCEIRA INDENIZAÇÃO 40% FGTS - POP E AVISO PRÉVIO</v>
          </cell>
        </row>
        <row r="2219">
          <cell r="S2219" t="str">
            <v>FINANCEIRA INDENIZAÇÃO 40% FGTS - POP E AVISO PRÉVIO</v>
          </cell>
        </row>
        <row r="2220">
          <cell r="S2220" t="str">
            <v>FINANCEIRA INDENIZAÇÃO 40% FGTS - POP E AVISO PRÉVIO</v>
          </cell>
        </row>
        <row r="2221">
          <cell r="S2221" t="str">
            <v>FINANCEIRA INDENIZAÇÃO 40% FGTS - POP E AVISO PRÉVIO</v>
          </cell>
        </row>
        <row r="2222">
          <cell r="S2222" t="str">
            <v>FINANCEIRA INDENIZAÇÃO 40% FGTS - POP E AVISO PRÉVIO</v>
          </cell>
        </row>
        <row r="2223">
          <cell r="S2223" t="str">
            <v>FINANCEIRA INDENIZAÇÃO 40% FGTS - POP E AVISO PRÉVIO</v>
          </cell>
        </row>
        <row r="2224">
          <cell r="S2224" t="str">
            <v>FINANCEIRA INDENIZAÇÃO 40% FGTS - POP E AVISO PRÉVIO</v>
          </cell>
        </row>
        <row r="2225">
          <cell r="S2225" t="str">
            <v>ADMINISTRATIVA INDENIZAÇÃO 40% FGTS - POP E AVISO PRÉVIO</v>
          </cell>
        </row>
        <row r="2226">
          <cell r="S2226" t="str">
            <v>ADMINISTRATIVA INDENIZAÇÃO 40% FGTS - POP E AVISO PRÉVIO</v>
          </cell>
        </row>
        <row r="2227">
          <cell r="S2227" t="str">
            <v>ADMINISTRATIVA INDENIZAÇÃO 40% FGTS - POP E AVISO PRÉVIO</v>
          </cell>
        </row>
        <row r="2228">
          <cell r="S2228" t="str">
            <v>ADMINISTRATIVA INDENIZAÇÃO 40% FGTS - POP E AVISO PRÉVIO</v>
          </cell>
        </row>
        <row r="2229">
          <cell r="S2229" t="str">
            <v>ADMINISTRATIVA INDENIZAÇÃO 40% FGTS - POP E AVISO PRÉVIO</v>
          </cell>
        </row>
        <row r="2230">
          <cell r="S2230" t="str">
            <v>ADMINISTRATIVA INDENIZAÇÃO 40% FGTS - POP E AVISO PRÉVIO</v>
          </cell>
        </row>
        <row r="2231">
          <cell r="S2231" t="str">
            <v>ADMINISTRATIVA INDENIZAÇÃO 40% FGTS - POP E AVISO PRÉVIO</v>
          </cell>
        </row>
        <row r="2232">
          <cell r="S2232" t="str">
            <v>ADMINISTRATIVA INDENIZAÇÃO 40% FGTS - POP E AVISO PRÉVIO</v>
          </cell>
        </row>
        <row r="2233">
          <cell r="S2233" t="str">
            <v>ADMINISTRATIVA INDENIZAÇÃO 40% FGTS - POP E AVISO PRÉVIO</v>
          </cell>
        </row>
        <row r="2234">
          <cell r="S2234" t="str">
            <v>ADMINISTRATIVA INDENIZAÇÃO 40% FGTS - POP E AVISO PRÉVIO</v>
          </cell>
        </row>
        <row r="2235">
          <cell r="S2235" t="str">
            <v>ADMINISTRATIVA INDENIZAÇÃO 40% FGTS - POP E AVISO PRÉVIO</v>
          </cell>
        </row>
        <row r="2236">
          <cell r="S2236" t="str">
            <v>CASOS ESPECIAIS INDENIZAÇÃO 40% FGTS - POP E AVISO PRÉVIO</v>
          </cell>
        </row>
        <row r="2237">
          <cell r="S2237" t="str">
            <v>CASOS ESPECIAIS INDENIZAÇÃO 40% FGTS - POP E AVISO PRÉVIO</v>
          </cell>
        </row>
        <row r="2238">
          <cell r="S2238" t="str">
            <v>ADMINISTRATIVA REMUNERAÇÃO BASE</v>
          </cell>
        </row>
        <row r="2239">
          <cell r="S2239" t="str">
            <v>PRESIDÊNCIA (-) RECUP. DESPESAS TELEFONE</v>
          </cell>
        </row>
        <row r="2240">
          <cell r="S2240" t="str">
            <v>PRESIDÊNCIA (-) RECUP. DESPESAS TELEFONE</v>
          </cell>
        </row>
        <row r="2241">
          <cell r="S2241" t="str">
            <v>PRESIDÊNCIA (-) RECUP. DESPESAS TELEFONE</v>
          </cell>
        </row>
        <row r="2242">
          <cell r="S2242" t="str">
            <v>PRESIDÊNCIA (-) RECUP. DESPESAS TELEFONE</v>
          </cell>
        </row>
        <row r="2243">
          <cell r="S2243" t="str">
            <v>FINANCEIRA (-) RECUP. DESPESAS TELEFONE</v>
          </cell>
        </row>
        <row r="2244">
          <cell r="S2244" t="str">
            <v>FINANCEIRA (-) RECUP. DESPESAS TELEFONE</v>
          </cell>
        </row>
        <row r="2245">
          <cell r="S2245" t="str">
            <v>FINANCEIRA (-) RECUP. DESPESAS TELEFONE</v>
          </cell>
        </row>
        <row r="2246">
          <cell r="S2246" t="str">
            <v>ADMINISTRATIVA (-) RECUP. DESPESAS TELEFONE</v>
          </cell>
        </row>
        <row r="2247">
          <cell r="S2247" t="str">
            <v>ADMINISTRATIVA (-) RECUP. DESPESAS TELEFONE</v>
          </cell>
        </row>
        <row r="2248">
          <cell r="S2248" t="str">
            <v>ADMINISTRATIVA (-) RECUP. DESPESAS TELEFONE</v>
          </cell>
        </row>
        <row r="2249">
          <cell r="S2249" t="str">
            <v>ADMINISTRATIVA (-) RECUP. DESPESAS TELEFONE</v>
          </cell>
        </row>
        <row r="2250">
          <cell r="S2250" t="str">
            <v>PRESIDÊNCIA AUXÍLIO ALIMENTAÇÃO E LANCHE MATINAL</v>
          </cell>
        </row>
        <row r="2251">
          <cell r="S2251" t="str">
            <v>PRESIDÊNCIA CESTA BÁSICA</v>
          </cell>
        </row>
        <row r="2252">
          <cell r="S2252" t="str">
            <v>PRESIDÊNCIA VALE TRANSPORTE</v>
          </cell>
        </row>
        <row r="2253">
          <cell r="S2253" t="str">
            <v>ADMINISTRATIVA REMUNERAÇÃO BASE</v>
          </cell>
        </row>
        <row r="2254">
          <cell r="S2254" t="str">
            <v>ADMINISTRATIVA REMUNERAÇÃO BASE</v>
          </cell>
        </row>
        <row r="2255">
          <cell r="S2255" t="str">
            <v>FINANCEIRA PROVISÃO PSAP - EXCESSO BSPS</v>
          </cell>
        </row>
        <row r="2256">
          <cell r="S2256" t="str">
            <v>FINANCEIRA PARTICIPAÇÃO LUCROS E RESULTADOS - PLR</v>
          </cell>
        </row>
        <row r="2257">
          <cell r="S2257" t="str">
            <v>FINANCEIRA PARTICIPAÇÃO LUCROS E RESULTADOS - PLR</v>
          </cell>
        </row>
        <row r="2258">
          <cell r="S2258" t="str">
            <v>FINANCEIRA PARTICIPAÇÃO LUCROS E RESULTADOS - PLR</v>
          </cell>
        </row>
        <row r="2259">
          <cell r="S2259" t="str">
            <v>FINANCEIRA (-) REVERSÃO PLANO DEMISSÃO VOLUNTÁRIA</v>
          </cell>
        </row>
        <row r="2260">
          <cell r="S2260" t="str">
            <v>FINANCEIRA (-) REVERSAO AVISO PREV/REQ PROFISSIONAL</v>
          </cell>
        </row>
        <row r="2261">
          <cell r="S2261" t="str">
            <v>FINANCEIRA (-) REVERSÃO INDENIZAÇÃO 40% FGTS SAIDA INCENTIVADA</v>
          </cell>
        </row>
        <row r="2262">
          <cell r="S2262" t="str">
            <v>FINANCEIRA (-) REVERSAO AMH - PDV 2006</v>
          </cell>
        </row>
        <row r="2263">
          <cell r="S2263" t="str">
            <v>FINANCEIRA PROVISÃO PSAP - EXCESSO BSPS</v>
          </cell>
        </row>
        <row r="2264">
          <cell r="S2264" t="str">
            <v>OPERAÇÕES APROPRIAÇÃO MÃO-DE-OBRA</v>
          </cell>
        </row>
        <row r="2265">
          <cell r="S2265" t="str">
            <v>OPERAÇÕES APROPRIAÇÃO MÃO-DE-OBRA</v>
          </cell>
        </row>
        <row r="2266">
          <cell r="S2266" t="str">
            <v>OPERAÇÕES APROPRIAÇÃO MÃO-DE-OBRA</v>
          </cell>
        </row>
        <row r="2267">
          <cell r="S2267" t="str">
            <v>OPERAÇÕES APROPRIAÇÃO MÃO-DE-OBRA</v>
          </cell>
        </row>
        <row r="2268">
          <cell r="S2268" t="str">
            <v>OPERAÇÕES APROPRIAÇÃO MÃO-DE-OBRA</v>
          </cell>
        </row>
        <row r="2269">
          <cell r="S2269" t="str">
            <v>OPERAÇÕES APROPRIAÇÃO MÃO-DE-OBRA</v>
          </cell>
        </row>
        <row r="2270">
          <cell r="S2270" t="str">
            <v>OPERAÇÕES APROPRIAÇÃO MÃO-DE-OBRA</v>
          </cell>
        </row>
        <row r="2271">
          <cell r="S2271" t="str">
            <v>OPERAÇÕES APROPRIAÇÃO MÃO-DE-OBRA</v>
          </cell>
        </row>
        <row r="2272">
          <cell r="S2272" t="str">
            <v>OPERAÇÕES APROPRIAÇÃO MÃO-DE-OBRA</v>
          </cell>
        </row>
        <row r="2273">
          <cell r="S2273" t="str">
            <v>OPERAÇÕES APROPRIAÇÃO MÃO-DE-OBRA</v>
          </cell>
        </row>
        <row r="2274">
          <cell r="S2274" t="str">
            <v>OPERAÇÕES APROPRIAÇÃO MÃO-DE-OBRA</v>
          </cell>
        </row>
        <row r="2275">
          <cell r="S2275" t="str">
            <v>OPERAÇÕES APROPRIAÇÃO MÃO-DE-OBRA</v>
          </cell>
        </row>
        <row r="2276">
          <cell r="S2276" t="str">
            <v>OPERAÇÕES APROPRIAÇÃO MÃO-DE-OBRA</v>
          </cell>
        </row>
        <row r="2277">
          <cell r="S2277" t="str">
            <v>OPERAÇÕES APROPRIAÇÃO MÃO-DE-OBRA</v>
          </cell>
        </row>
        <row r="2278">
          <cell r="S2278" t="str">
            <v>OPERAÇÕES APROPRIAÇÃO MÃO-DE-OBRA</v>
          </cell>
        </row>
        <row r="2279">
          <cell r="S2279" t="str">
            <v>OPERAÇÕES APROPRIAÇÃO MÃO-DE-OBRA</v>
          </cell>
        </row>
        <row r="2280">
          <cell r="S2280" t="str">
            <v>OPERAÇÕES APROPRIAÇÃO MÃO-DE-OBRA</v>
          </cell>
        </row>
        <row r="2281">
          <cell r="S2281" t="str">
            <v>OPERAÇÕES APROPRIAÇÃO MÃO-DE-OBRA</v>
          </cell>
        </row>
        <row r="2282">
          <cell r="S2282" t="str">
            <v>OPERAÇÕES APROPRIAÇÃO MÃO-DE-OBRA</v>
          </cell>
        </row>
        <row r="2283">
          <cell r="S2283" t="str">
            <v>OPERAÇÕES APROPRIAÇÃO MÃO-DE-OBRA</v>
          </cell>
        </row>
        <row r="2284">
          <cell r="S2284" t="str">
            <v>OPERAÇÕES APROPRIAÇÃO MÃO-DE-OBRA</v>
          </cell>
        </row>
        <row r="2285">
          <cell r="S2285" t="str">
            <v>OPERAÇÕES APROPRIAÇÃO MÃO-DE-OBRA</v>
          </cell>
        </row>
        <row r="2286">
          <cell r="S2286" t="str">
            <v>OPERAÇÕES APROPRIAÇÃO MÃO-DE-OBRA</v>
          </cell>
        </row>
        <row r="2287">
          <cell r="S2287" t="str">
            <v>OPERAÇÕES APROPRIAÇÃO MÃO-DE-OBRA</v>
          </cell>
        </row>
        <row r="2288">
          <cell r="S2288" t="str">
            <v>OPERAÇÕES APROPRIAÇÃO MÃO-DE-OBRA</v>
          </cell>
        </row>
        <row r="2289">
          <cell r="S2289" t="str">
            <v>OPERAÇÕES APROPRIAÇÃO MÃO-DE-OBRA</v>
          </cell>
        </row>
        <row r="2290">
          <cell r="S2290" t="str">
            <v>OPERAÇÕES APROPRIAÇÃO MÃO-DE-OBRA</v>
          </cell>
        </row>
        <row r="2291">
          <cell r="S2291" t="str">
            <v>OPERAÇÕES APROPRIAÇÃO MÃO-DE-OBRA</v>
          </cell>
        </row>
        <row r="2292">
          <cell r="S2292" t="str">
            <v>OPERAÇÕES APROPRIAÇÃO MÃO-DE-OBRA</v>
          </cell>
        </row>
        <row r="2293">
          <cell r="S2293" t="str">
            <v>OPERAÇÕES APROPRIAÇÃO MÃO-DE-OBRA</v>
          </cell>
        </row>
        <row r="2294">
          <cell r="S2294" t="str">
            <v>OPERAÇÕES APROPRIAÇÃO MÃO-DE-OBRA</v>
          </cell>
        </row>
        <row r="2295">
          <cell r="S2295" t="str">
            <v>OPERAÇÕES APROPRIAÇÃO MÃO-DE-OBRA</v>
          </cell>
        </row>
        <row r="2296">
          <cell r="S2296" t="str">
            <v>OPERAÇÕES APROPRIAÇÃO MÃO-DE-OBRA</v>
          </cell>
        </row>
        <row r="2297">
          <cell r="S2297" t="str">
            <v>OPERAÇÕES APROPRIAÇÃO MÃO-DE-OBRA</v>
          </cell>
        </row>
        <row r="2298">
          <cell r="S2298" t="str">
            <v>OPERAÇÕES APROPRIAÇÃO MÃO-DE-OBRA</v>
          </cell>
        </row>
        <row r="2299">
          <cell r="S2299" t="str">
            <v>OPERAÇÕES APROPRIAÇÃO MÃO-DE-OBRA</v>
          </cell>
        </row>
        <row r="2300">
          <cell r="S2300" t="str">
            <v>OPERAÇÕES APROPRIAÇÃO MÃO-DE-OBRA</v>
          </cell>
        </row>
        <row r="2301">
          <cell r="S2301" t="str">
            <v>OPERAÇÕES APROPRIAÇÃO MÃO-DE-OBRA</v>
          </cell>
        </row>
        <row r="2302">
          <cell r="S2302" t="str">
            <v>OPERAÇÕES APROPRIAÇÃO MÃO-DE-OBRA</v>
          </cell>
        </row>
        <row r="2303">
          <cell r="S2303" t="str">
            <v>OPERAÇÕES APROPRIAÇÃO MÃO-DE-OBRA</v>
          </cell>
        </row>
        <row r="2304">
          <cell r="S2304" t="str">
            <v>OPERAÇÕES APROPRIAÇÃO MÃO-DE-OBRA</v>
          </cell>
        </row>
        <row r="2305">
          <cell r="S2305" t="str">
            <v>OPERAÇÕES APROPRIAÇÃO MÃO-DE-OBRA</v>
          </cell>
        </row>
        <row r="2306">
          <cell r="S2306" t="str">
            <v>OPERAÇÕES APROPRIAÇÃO MÃO-DE-OBRA</v>
          </cell>
        </row>
        <row r="2307">
          <cell r="S2307" t="str">
            <v>OPERAÇÕES APROPRIAÇÃO MÃO-DE-OBRA</v>
          </cell>
        </row>
        <row r="2308">
          <cell r="S2308" t="str">
            <v>OPERAÇÕES APROPRIAÇÃO MÃO-DE-OBRA</v>
          </cell>
        </row>
        <row r="2309">
          <cell r="S2309" t="str">
            <v>OPERAÇÕES APROPRIAÇÃO MÃO-DE-OBRA</v>
          </cell>
        </row>
        <row r="2310">
          <cell r="S2310" t="str">
            <v>OPERAÇÕES APROPRIAÇÃO MÃO-DE-OBRA</v>
          </cell>
        </row>
        <row r="2311">
          <cell r="S2311" t="str">
            <v>OPERAÇÕES APROPRIAÇÃO MÃO-DE-OBRA</v>
          </cell>
        </row>
        <row r="2312">
          <cell r="S2312" t="str">
            <v>OPERAÇÕES APROPRIAÇÃO MÃO-DE-OBRA</v>
          </cell>
        </row>
        <row r="2313">
          <cell r="S2313" t="str">
            <v>OPERAÇÕES APROPRIAÇÃO MÃO-DE-OBRA</v>
          </cell>
        </row>
        <row r="2314">
          <cell r="S2314" t="str">
            <v>OPERAÇÕES APROPRIAÇÃO MÃO-DE-OBRA</v>
          </cell>
        </row>
        <row r="2315">
          <cell r="S2315" t="str">
            <v>OPERAÇÕES APROPRIAÇÃO MÃO-DE-OBRA</v>
          </cell>
        </row>
        <row r="2316">
          <cell r="S2316" t="str">
            <v>OPERAÇÕES APROPRIAÇÃO MÃO-DE-OBRA</v>
          </cell>
        </row>
        <row r="2317">
          <cell r="S2317" t="str">
            <v>OPERAÇÕES APROPRIAÇÃO MÃO-DE-OBRA</v>
          </cell>
        </row>
        <row r="2318">
          <cell r="S2318" t="str">
            <v>OPERAÇÕES APROPRIAÇÃO MÃO-DE-OBRA</v>
          </cell>
        </row>
        <row r="2319">
          <cell r="S2319" t="str">
            <v>OPERAÇÕES APROPRIAÇÃO MÃO-DE-OBRA</v>
          </cell>
        </row>
        <row r="2320">
          <cell r="S2320" t="str">
            <v>OPERAÇÕES APROPRIAÇÃO MÃO-DE-OBRA</v>
          </cell>
        </row>
        <row r="2321">
          <cell r="S2321" t="str">
            <v>OPERAÇÕES APROPRIAÇÃO MÃO-DE-OBRA</v>
          </cell>
        </row>
        <row r="2322">
          <cell r="S2322" t="str">
            <v>OPERAÇÕES APROPRIAÇÃO MÃO-DE-OBRA</v>
          </cell>
        </row>
        <row r="2323">
          <cell r="S2323" t="str">
            <v>OPERAÇÕES APROPRIAÇÃO MÃO-DE-OBRA</v>
          </cell>
        </row>
        <row r="2324">
          <cell r="S2324" t="str">
            <v>OPERAÇÕES APROPRIAÇÃO MÃO-DE-OBRA</v>
          </cell>
        </row>
        <row r="2325">
          <cell r="S2325" t="str">
            <v>OPERAÇÕES APROPRIAÇÃO MÃO-DE-OBRA</v>
          </cell>
        </row>
        <row r="2326">
          <cell r="S2326" t="str">
            <v>OPERAÇÕES APROPRIAÇÃO MÃO-DE-OBRA</v>
          </cell>
        </row>
        <row r="2327">
          <cell r="S2327" t="str">
            <v>OPERAÇÕES APROPRIAÇÃO MÃO-DE-OBRA</v>
          </cell>
        </row>
        <row r="2328">
          <cell r="S2328" t="str">
            <v>OPERAÇÕES APROPRIAÇÃO MÃO-DE-OBRA</v>
          </cell>
        </row>
        <row r="2329">
          <cell r="S2329" t="str">
            <v>OPERAÇÕES APROPRIAÇÃO MÃO-DE-OBRA</v>
          </cell>
        </row>
        <row r="2330">
          <cell r="S2330" t="str">
            <v>OPERAÇÕES APROPRIAÇÃO MÃO-DE-OBRA</v>
          </cell>
        </row>
        <row r="2331">
          <cell r="S2331" t="str">
            <v>OPERAÇÕES APROPRIAÇÃO MÃO-DE-OBRA</v>
          </cell>
        </row>
        <row r="2332">
          <cell r="S2332" t="str">
            <v>OPERAÇÕES APROPRIAÇÃO MÃO-DE-OBRA</v>
          </cell>
        </row>
        <row r="2333">
          <cell r="S2333" t="str">
            <v>OPERAÇÕES APROPRIAÇÃO MÃO-DE-OBRA</v>
          </cell>
        </row>
        <row r="2334">
          <cell r="S2334" t="str">
            <v>OPERAÇÕES APROPRIAÇÃO MÃO-DE-OBRA</v>
          </cell>
        </row>
        <row r="2335">
          <cell r="S2335" t="str">
            <v>OPERAÇÕES APROPRIAÇÃO MÃO-DE-OBRA</v>
          </cell>
        </row>
        <row r="2336">
          <cell r="S2336" t="str">
            <v>OPERAÇÕES APROPRIAÇÃO MÃO-DE-OBRA</v>
          </cell>
        </row>
        <row r="2337">
          <cell r="S2337" t="str">
            <v>OPERAÇÕES APROPRIAÇÃO MÃO-DE-OBRA</v>
          </cell>
        </row>
        <row r="2338">
          <cell r="S2338" t="str">
            <v>OPERAÇÕES APROPRIAÇÃO MÃO-DE-OBRA</v>
          </cell>
        </row>
        <row r="2339">
          <cell r="S2339" t="str">
            <v>OPERAÇÕES APROPRIAÇÃO MÃO-DE-OBRA</v>
          </cell>
        </row>
        <row r="2340">
          <cell r="S2340" t="str">
            <v>OPERAÇÕES APROPRIAÇÃO MÃO-DE-OBRA</v>
          </cell>
        </row>
        <row r="2341">
          <cell r="S2341" t="str">
            <v>OPERAÇÕES APROPRIAÇÃO MÃO-DE-OBRA</v>
          </cell>
        </row>
        <row r="2342">
          <cell r="S2342" t="str">
            <v>OPERAÇÕES APROPRIAÇÃO MÃO-DE-OBRA</v>
          </cell>
        </row>
        <row r="2343">
          <cell r="S2343" t="str">
            <v>OPERAÇÕES APROPRIAÇÃO MÃO-DE-OBRA</v>
          </cell>
        </row>
        <row r="2344">
          <cell r="S2344" t="str">
            <v>OPERAÇÕES APROPRIAÇÃO MÃO-DE-OBRA</v>
          </cell>
        </row>
        <row r="2345">
          <cell r="S2345" t="str">
            <v>OPERAÇÕES APROPRIAÇÃO MÃO-DE-OBRA</v>
          </cell>
        </row>
        <row r="2346">
          <cell r="S2346" t="str">
            <v>OPERAÇÕES APROPRIAÇÃO MÃO-DE-OBRA</v>
          </cell>
        </row>
        <row r="2347">
          <cell r="S2347" t="str">
            <v>OPERAÇÕES APROPRIAÇÃO MÃO-DE-OBRA</v>
          </cell>
        </row>
        <row r="2348">
          <cell r="S2348" t="str">
            <v>OPERAÇÕES APROPRIAÇÃO MÃO-DE-OBRA</v>
          </cell>
        </row>
        <row r="2349">
          <cell r="S2349" t="str">
            <v>OPERAÇÕES APROPRIAÇÃO MÃO-DE-OBRA</v>
          </cell>
        </row>
        <row r="2350">
          <cell r="S2350" t="str">
            <v>OPERAÇÕES APROPRIAÇÃO MÃO-DE-OBRA</v>
          </cell>
        </row>
        <row r="2351">
          <cell r="S2351" t="str">
            <v>OPERAÇÕES APROPRIAÇÃO MÃO-DE-OBRA</v>
          </cell>
        </row>
        <row r="2352">
          <cell r="S2352" t="str">
            <v>OPERAÇÕES APROPRIAÇÃO MÃO-DE-OBRA</v>
          </cell>
        </row>
        <row r="2353">
          <cell r="S2353" t="str">
            <v>OPERAÇÕES APROPRIAÇÃO MÃO-DE-OBRA</v>
          </cell>
        </row>
        <row r="2354">
          <cell r="S2354" t="str">
            <v>OPERAÇÕES APROPRIAÇÃO MÃO-DE-OBRA</v>
          </cell>
        </row>
        <row r="2355">
          <cell r="S2355" t="str">
            <v>OPERAÇÕES APROPRIAÇÃO MÃO-DE-OBRA</v>
          </cell>
        </row>
        <row r="2356">
          <cell r="S2356" t="str">
            <v>OPERAÇÕES APROPRIAÇÃO MÃO-DE-OBRA</v>
          </cell>
        </row>
        <row r="2357">
          <cell r="S2357" t="str">
            <v>OPERAÇÕES APROPRIAÇÃO MÃO-DE-OBRA</v>
          </cell>
        </row>
        <row r="2358">
          <cell r="S2358" t="str">
            <v>OPERAÇÕES APROPRIAÇÃO MÃO-DE-OBRA</v>
          </cell>
        </row>
        <row r="2359">
          <cell r="S2359" t="str">
            <v>OPERAÇÕES APROPRIAÇÃO MÃO-DE-OBRA</v>
          </cell>
        </row>
        <row r="2360">
          <cell r="S2360" t="str">
            <v>OPERAÇÕES APROPRIAÇÃO MÃO-DE-OBRA</v>
          </cell>
        </row>
        <row r="2361">
          <cell r="S2361" t="str">
            <v>OPERAÇÕES APROPRIAÇÃO MÃO-DE-OBRA</v>
          </cell>
        </row>
        <row r="2362">
          <cell r="S2362" t="str">
            <v>OPERAÇÕES APROPRIAÇÃO MÃO-DE-OBRA</v>
          </cell>
        </row>
        <row r="2363">
          <cell r="S2363" t="str">
            <v>OPERAÇÕES APROPRIAÇÃO MÃO-DE-OBRA</v>
          </cell>
        </row>
        <row r="2364">
          <cell r="S2364" t="str">
            <v>OPERAÇÕES APROPRIAÇÃO MÃO-DE-OBRA</v>
          </cell>
        </row>
        <row r="2365">
          <cell r="S2365" t="str">
            <v>OPERAÇÕES APROPRIAÇÃO MÃO-DE-OBRA</v>
          </cell>
        </row>
        <row r="2366">
          <cell r="S2366" t="str">
            <v>OPERAÇÕES APROPRIAÇÃO MÃO-DE-OBRA</v>
          </cell>
        </row>
        <row r="2367">
          <cell r="S2367" t="str">
            <v>OPERAÇÕES APROPRIAÇÃO MÃO-DE-OBRA</v>
          </cell>
        </row>
        <row r="2368">
          <cell r="S2368" t="str">
            <v>OPERAÇÕES APROPRIAÇÃO MÃO-DE-OBRA</v>
          </cell>
        </row>
        <row r="2369">
          <cell r="S2369" t="str">
            <v>OPERAÇÕES APROPRIAÇÃO MÃO-DE-OBRA</v>
          </cell>
        </row>
        <row r="2370">
          <cell r="S2370" t="str">
            <v>OPERAÇÕES APROPRIAÇÃO MÃO-DE-OBRA</v>
          </cell>
        </row>
        <row r="2371">
          <cell r="S2371" t="str">
            <v>OPERAÇÕES APROPRIAÇÃO MÃO-DE-OBRA</v>
          </cell>
        </row>
        <row r="2372">
          <cell r="S2372" t="str">
            <v>OPERAÇÕES APROPRIAÇÃO MÃO-DE-OBRA</v>
          </cell>
        </row>
        <row r="2373">
          <cell r="S2373" t="str">
            <v>OPERAÇÕES APROPRIAÇÃO MÃO-DE-OBRA</v>
          </cell>
        </row>
        <row r="2374">
          <cell r="S2374" t="str">
            <v>OPERAÇÕES APROPRIAÇÃO MÃO-DE-OBRA</v>
          </cell>
        </row>
        <row r="2375">
          <cell r="S2375" t="str">
            <v>OPERAÇÕES APROPRIAÇÃO MÃO-DE-OBRA</v>
          </cell>
        </row>
        <row r="2376">
          <cell r="S2376" t="str">
            <v>OPERAÇÕES APROPRIAÇÃO MÃO-DE-OBRA</v>
          </cell>
        </row>
        <row r="2377">
          <cell r="S2377" t="str">
            <v>OPERAÇÕES APROPRIAÇÃO MÃO-DE-OBRA</v>
          </cell>
        </row>
        <row r="2378">
          <cell r="S2378" t="str">
            <v>OPERAÇÕES APROPRIAÇÃO MÃO-DE-OBRA</v>
          </cell>
        </row>
        <row r="2379">
          <cell r="S2379" t="str">
            <v>OPERAÇÕES APROPRIAÇÃO MÃO-DE-OBRA</v>
          </cell>
        </row>
        <row r="2380">
          <cell r="S2380" t="str">
            <v>OPERAÇÕES APROPRIAÇÃO MÃO-DE-OBRA</v>
          </cell>
        </row>
        <row r="2381">
          <cell r="S2381" t="str">
            <v>OPERAÇÕES APROPRIAÇÃO MÃO-DE-OBRA</v>
          </cell>
        </row>
        <row r="2382">
          <cell r="S2382" t="str">
            <v>OPERAÇÕES APROPRIAÇÃO MÃO-DE-OBRA</v>
          </cell>
        </row>
        <row r="2383">
          <cell r="S2383" t="str">
            <v>OPERAÇÕES APROPRIAÇÃO MÃO-DE-OBRA</v>
          </cell>
        </row>
        <row r="2384">
          <cell r="S2384" t="str">
            <v>OPERAÇÕES APROPRIAÇÃO MÃO-DE-OBRA</v>
          </cell>
        </row>
        <row r="2385">
          <cell r="S2385" t="str">
            <v>OPERAÇÕES APROPRIAÇÃO MÃO-DE-OBRA</v>
          </cell>
        </row>
        <row r="2386">
          <cell r="S2386" t="str">
            <v>OPERAÇÕES APROPRIAÇÃO MÃO-DE-OBRA</v>
          </cell>
        </row>
        <row r="2387">
          <cell r="S2387" t="str">
            <v>OPERAÇÕES APROPRIAÇÃO MÃO-DE-OBRA</v>
          </cell>
        </row>
        <row r="2388">
          <cell r="S2388" t="str">
            <v>OPERAÇÕES APROPRIAÇÃO MÃO-DE-OBRA</v>
          </cell>
        </row>
        <row r="2389">
          <cell r="S2389" t="str">
            <v>OPERAÇÕES APROPRIAÇÃO MÃO-DE-OBRA</v>
          </cell>
        </row>
        <row r="2390">
          <cell r="S2390" t="str">
            <v>OPERAÇÕES APROPRIAÇÃO MÃO-DE-OBRA</v>
          </cell>
        </row>
        <row r="2391">
          <cell r="S2391" t="str">
            <v>OPERAÇÕES APROPRIAÇÃO MÃO-DE-OBRA</v>
          </cell>
        </row>
        <row r="2392">
          <cell r="S2392" t="str">
            <v>OPERAÇÕES APROPRIAÇÃO MÃO-DE-OBRA</v>
          </cell>
        </row>
        <row r="2393">
          <cell r="S2393" t="str">
            <v>OPERAÇÕES APROPRIAÇÃO MÃO-DE-OBRA</v>
          </cell>
        </row>
        <row r="2394">
          <cell r="S2394" t="str">
            <v>OPERAÇÕES APROPRIAÇÃO MÃO-DE-OBRA</v>
          </cell>
        </row>
        <row r="2395">
          <cell r="S2395" t="str">
            <v>OPERAÇÕES APROPRIAÇÃO MÃO-DE-OBRA</v>
          </cell>
        </row>
        <row r="2396">
          <cell r="S2396" t="str">
            <v>OPERAÇÕES APROPRIAÇÃO MÃO-DE-OBRA</v>
          </cell>
        </row>
        <row r="2397">
          <cell r="S2397" t="str">
            <v>OPERAÇÕES APROPRIAÇÃO MÃO-DE-OBRA</v>
          </cell>
        </row>
        <row r="2398">
          <cell r="S2398" t="str">
            <v>OPERAÇÕES APROPRIAÇÃO MÃO-DE-OBRA</v>
          </cell>
        </row>
        <row r="2399">
          <cell r="S2399" t="str">
            <v>OPERAÇÕES APROPRIAÇÃO MÃO-DE-OBRA</v>
          </cell>
        </row>
        <row r="2400">
          <cell r="S2400" t="str">
            <v>OPERAÇÕES APROPRIAÇÃO MÃO-DE-OBRA</v>
          </cell>
        </row>
        <row r="2401">
          <cell r="S2401" t="str">
            <v>OPERAÇÕES APROPRIAÇÃO MÃO-DE-OBRA</v>
          </cell>
        </row>
        <row r="2402">
          <cell r="S2402" t="str">
            <v>OPERAÇÕES APROPRIAÇÃO MÃO-DE-OBRA</v>
          </cell>
        </row>
        <row r="2403">
          <cell r="S2403" t="str">
            <v>OPERAÇÕES APROPRIAÇÃO MÃO-DE-OBRA</v>
          </cell>
        </row>
        <row r="2404">
          <cell r="S2404" t="str">
            <v>OPERAÇÕES APROPRIAÇÃO MÃO-DE-OBRA</v>
          </cell>
        </row>
        <row r="2405">
          <cell r="S2405" t="str">
            <v>OPERAÇÕES APROPRIAÇÃO MÃO-DE-OBRA</v>
          </cell>
        </row>
        <row r="2406">
          <cell r="S2406" t="str">
            <v>OPERAÇÕES APROPRIAÇÃO MÃO-DE-OBRA</v>
          </cell>
        </row>
        <row r="2407">
          <cell r="S2407" t="str">
            <v>OPERAÇÕES APROPRIAÇÃO MÃO-DE-OBRA</v>
          </cell>
        </row>
        <row r="2408">
          <cell r="S2408" t="str">
            <v>OPERAÇÕES APROPRIAÇÃO MÃO-DE-OBRA</v>
          </cell>
        </row>
        <row r="2409">
          <cell r="S2409" t="str">
            <v>OPERAÇÕES APROPRIAÇÃO MÃO-DE-OBRA</v>
          </cell>
        </row>
        <row r="2410">
          <cell r="S2410" t="str">
            <v>OPERAÇÕES APROPRIAÇÃO MÃO-DE-OBRA</v>
          </cell>
        </row>
        <row r="2411">
          <cell r="S2411" t="str">
            <v>OPERAÇÕES APROPRIAÇÃO MÃO-DE-OBRA</v>
          </cell>
        </row>
        <row r="2412">
          <cell r="S2412" t="str">
            <v>OPERAÇÕES APROPRIAÇÃO MÃO-DE-OBRA</v>
          </cell>
        </row>
        <row r="2413">
          <cell r="S2413" t="str">
            <v>OPERAÇÕES APROPRIAÇÃO MÃO-DE-OBRA</v>
          </cell>
        </row>
        <row r="2414">
          <cell r="S2414" t="str">
            <v>OPERAÇÕES APROPRIAÇÃO MÃO-DE-OBRA</v>
          </cell>
        </row>
        <row r="2415">
          <cell r="S2415" t="str">
            <v>OPERAÇÕES APROPRIAÇÃO MÃO-DE-OBRA</v>
          </cell>
        </row>
        <row r="2416">
          <cell r="S2416" t="str">
            <v>OPERAÇÕES APROPRIAÇÃO MÃO-DE-OBRA</v>
          </cell>
        </row>
        <row r="2417">
          <cell r="S2417" t="str">
            <v>OPERAÇÕES APROPRIAÇÃO MÃO-DE-OBRA</v>
          </cell>
        </row>
        <row r="2418">
          <cell r="S2418" t="str">
            <v>OPERAÇÕES APROPRIAÇÃO MÃO-DE-OBRA</v>
          </cell>
        </row>
        <row r="2419">
          <cell r="S2419" t="str">
            <v>OPERAÇÕES APROPRIAÇÃO MÃO-DE-OBRA</v>
          </cell>
        </row>
        <row r="2420">
          <cell r="S2420" t="str">
            <v>OPERAÇÕES APROPRIAÇÃO MÃO-DE-OBRA</v>
          </cell>
        </row>
        <row r="2421">
          <cell r="S2421" t="str">
            <v>OPERAÇÕES APROPRIAÇÃO MÃO-DE-OBRA</v>
          </cell>
        </row>
        <row r="2422">
          <cell r="S2422" t="str">
            <v>OPERAÇÕES APROPRIAÇÃO MÃO-DE-OBRA</v>
          </cell>
        </row>
        <row r="2423">
          <cell r="S2423" t="str">
            <v>OPERAÇÕES APROPRIAÇÃO MÃO-DE-OBRA</v>
          </cell>
        </row>
        <row r="2424">
          <cell r="S2424" t="str">
            <v>OPERAÇÕES APROPRIAÇÃO MÃO-DE-OBRA</v>
          </cell>
        </row>
        <row r="2425">
          <cell r="S2425" t="str">
            <v>OPERAÇÕES APROPRIAÇÃO MÃO-DE-OBRA</v>
          </cell>
        </row>
        <row r="2426">
          <cell r="S2426" t="str">
            <v>OPERAÇÕES APROPRIAÇÃO MÃO-DE-OBRA</v>
          </cell>
        </row>
        <row r="2427">
          <cell r="S2427" t="str">
            <v>OPERAÇÕES APROPRIAÇÃO MÃO-DE-OBRA</v>
          </cell>
        </row>
        <row r="2428">
          <cell r="S2428" t="str">
            <v>OPERAÇÕES APROPRIAÇÃO MÃO-DE-OBRA</v>
          </cell>
        </row>
        <row r="2429">
          <cell r="S2429" t="str">
            <v>OPERAÇÕES APROPRIAÇÃO MÃO-DE-OBRA</v>
          </cell>
        </row>
        <row r="2430">
          <cell r="S2430" t="str">
            <v>OPERAÇÕES APROPRIAÇÃO MÃO-DE-OBRA</v>
          </cell>
        </row>
        <row r="2431">
          <cell r="S2431" t="str">
            <v>OPERAÇÕES APROPRIAÇÃO MÃO-DE-OBRA</v>
          </cell>
        </row>
        <row r="2432">
          <cell r="S2432" t="str">
            <v>OPERAÇÕES APROPRIAÇÃO MÃO-DE-OBRA</v>
          </cell>
        </row>
        <row r="2433">
          <cell r="S2433" t="str">
            <v>OPERAÇÕES APROPRIAÇÃO MÃO-DE-OBRA</v>
          </cell>
        </row>
        <row r="2434">
          <cell r="S2434" t="str">
            <v>OPERAÇÕES APROPRIAÇÃO MÃO-DE-OBRA</v>
          </cell>
        </row>
        <row r="2435">
          <cell r="S2435" t="str">
            <v>OPERAÇÕES APROPRIAÇÃO MÃO-DE-OBRA</v>
          </cell>
        </row>
        <row r="2436">
          <cell r="S2436" t="str">
            <v>OPERAÇÕES APROPRIAÇÃO MÃO-DE-OBRA</v>
          </cell>
        </row>
        <row r="2437">
          <cell r="S2437" t="str">
            <v>OPERAÇÕES APROPRIAÇÃO MÃO-DE-OBRA</v>
          </cell>
        </row>
        <row r="2438">
          <cell r="S2438" t="str">
            <v>OPERAÇÕES APROPRIAÇÃO MÃO-DE-OBRA</v>
          </cell>
        </row>
        <row r="2439">
          <cell r="S2439" t="str">
            <v>OPERAÇÕES APROPRIAÇÃO MÃO-DE-OBRA</v>
          </cell>
        </row>
        <row r="2440">
          <cell r="S2440" t="str">
            <v>OPERAÇÕES APROPRIAÇÃO MÃO-DE-OBRA</v>
          </cell>
        </row>
        <row r="2441">
          <cell r="S2441" t="str">
            <v>OPERAÇÕES APROPRIAÇÃO MÃO-DE-OBRA</v>
          </cell>
        </row>
        <row r="2442">
          <cell r="S2442" t="str">
            <v>OPERAÇÕES APROPRIAÇÃO MÃO-DE-OBRA</v>
          </cell>
        </row>
        <row r="2443">
          <cell r="S2443" t="str">
            <v>OPERAÇÕES APROPRIAÇÃO MÃO-DE-OBRA</v>
          </cell>
        </row>
        <row r="2444">
          <cell r="S2444" t="str">
            <v>OPERAÇÕES APROPRIAÇÃO MÃO-DE-OBRA</v>
          </cell>
        </row>
        <row r="2445">
          <cell r="S2445" t="str">
            <v>OPERAÇÕES APROPRIAÇÃO MÃO-DE-OBRA</v>
          </cell>
        </row>
        <row r="2446">
          <cell r="S2446" t="str">
            <v>OPERAÇÕES APROPRIAÇÃO MÃO-DE-OBRA</v>
          </cell>
        </row>
        <row r="2447">
          <cell r="S2447" t="str">
            <v>OPERAÇÕES APROPRIAÇÃO MÃO-DE-OBRA</v>
          </cell>
        </row>
        <row r="2448">
          <cell r="S2448" t="str">
            <v>OPERAÇÕES APROPRIAÇÃO MÃO-DE-OBRA</v>
          </cell>
        </row>
        <row r="2449">
          <cell r="S2449" t="str">
            <v>OPERAÇÕES APROPRIAÇÃO MÃO-DE-OBRA</v>
          </cell>
        </row>
        <row r="2450">
          <cell r="S2450" t="str">
            <v>OPERAÇÕES APROPRIAÇÃO MÃO-DE-OBRA</v>
          </cell>
        </row>
        <row r="2451">
          <cell r="S2451" t="str">
            <v>OPERAÇÕES APROPRIAÇÃO MÃO-DE-OBRA</v>
          </cell>
        </row>
        <row r="2452">
          <cell r="S2452" t="str">
            <v>OPERAÇÕES APROPRIAÇÃO MÃO-DE-OBRA</v>
          </cell>
        </row>
        <row r="2453">
          <cell r="S2453" t="str">
            <v>OPERAÇÕES APROPRIAÇÃO MÃO-DE-OBRA</v>
          </cell>
        </row>
        <row r="2454">
          <cell r="S2454" t="str">
            <v>OPERAÇÕES APROPRIAÇÃO MÃO-DE-OBRA</v>
          </cell>
        </row>
        <row r="2455">
          <cell r="S2455" t="str">
            <v>OPERAÇÕES APROPRIAÇÃO MÃO-DE-OBRA</v>
          </cell>
        </row>
        <row r="2456">
          <cell r="S2456" t="str">
            <v>OPERAÇÕES APROPRIAÇÃO MÃO-DE-OBRA</v>
          </cell>
        </row>
        <row r="2457">
          <cell r="S2457" t="str">
            <v>OPERAÇÕES APROPRIAÇÃO MÃO-DE-OBRA</v>
          </cell>
        </row>
        <row r="2458">
          <cell r="S2458" t="str">
            <v>OPERAÇÕES APROPRIAÇÃO MÃO-DE-OBRA</v>
          </cell>
        </row>
        <row r="2459">
          <cell r="S2459" t="str">
            <v>OPERAÇÕES APROPRIAÇÃO MÃO-DE-OBRA</v>
          </cell>
        </row>
        <row r="2460">
          <cell r="S2460" t="str">
            <v>OPERAÇÕES APROPRIAÇÃO MÃO-DE-OBRA</v>
          </cell>
        </row>
        <row r="2461">
          <cell r="S2461" t="str">
            <v>OPERAÇÕES APROPRIAÇÃO MÃO-DE-OBRA</v>
          </cell>
        </row>
        <row r="2462">
          <cell r="S2462" t="str">
            <v>OPERAÇÕES APROPRIAÇÃO MÃO-DE-OBRA</v>
          </cell>
        </row>
        <row r="2463">
          <cell r="S2463" t="str">
            <v>OPERAÇÕES APROPRIAÇÃO MÃO-DE-OBRA</v>
          </cell>
        </row>
        <row r="2464">
          <cell r="S2464" t="str">
            <v>OPERAÇÕES APROPRIAÇÃO MÃO-DE-OBRA</v>
          </cell>
        </row>
        <row r="2465">
          <cell r="S2465" t="str">
            <v>OPERAÇÕES APROPRIAÇÃO MÃO-DE-OBRA</v>
          </cell>
        </row>
        <row r="2466">
          <cell r="S2466" t="str">
            <v>OPERAÇÕES APROPRIAÇÃO MÃO-DE-OBRA</v>
          </cell>
        </row>
        <row r="2467">
          <cell r="S2467" t="str">
            <v>OPERAÇÕES APROPRIAÇÃO MÃO-DE-OBRA</v>
          </cell>
        </row>
        <row r="2468">
          <cell r="S2468" t="str">
            <v>OPERAÇÕES APROPRIAÇÃO MÃO-DE-OBRA</v>
          </cell>
        </row>
        <row r="2469">
          <cell r="S2469" t="str">
            <v>OPERAÇÕES APROPRIAÇÃO MÃO-DE-OBRA</v>
          </cell>
        </row>
        <row r="2470">
          <cell r="S2470" t="str">
            <v>OPERAÇÕES APROPRIAÇÃO MÃO-DE-OBRA</v>
          </cell>
        </row>
        <row r="2471">
          <cell r="S2471" t="str">
            <v>OPERAÇÕES APROPRIAÇÃO MÃO-DE-OBRA</v>
          </cell>
        </row>
        <row r="2472">
          <cell r="S2472" t="str">
            <v>OPERAÇÕES APROPRIAÇÃO MÃO-DE-OBRA</v>
          </cell>
        </row>
        <row r="2473">
          <cell r="S2473" t="str">
            <v>OPERAÇÕES APROPRIAÇÃO MÃO-DE-OBRA</v>
          </cell>
        </row>
        <row r="2474">
          <cell r="S2474" t="str">
            <v>OPERAÇÕES APROPRIAÇÃO MÃO-DE-OBRA</v>
          </cell>
        </row>
        <row r="2475">
          <cell r="S2475" t="str">
            <v>OPERAÇÕES APROPRIAÇÃO MÃO-DE-OBRA</v>
          </cell>
        </row>
        <row r="2476">
          <cell r="S2476" t="str">
            <v>OPERAÇÕES APROPRIAÇÃO MÃO-DE-OBRA</v>
          </cell>
        </row>
        <row r="2477">
          <cell r="S2477" t="str">
            <v>OPERAÇÕES APROPRIAÇÃO MÃO-DE-OBRA</v>
          </cell>
        </row>
        <row r="2478">
          <cell r="S2478" t="str">
            <v>OPERAÇÕES APROPRIAÇÃO MÃO-DE-OBRA</v>
          </cell>
        </row>
        <row r="2479">
          <cell r="S2479" t="str">
            <v>OPERAÇÕES APROPRIAÇÃO MÃO-DE-OBRA</v>
          </cell>
        </row>
        <row r="2480">
          <cell r="S2480" t="str">
            <v>OPERAÇÕES APROPRIAÇÃO MÃO-DE-OBRA</v>
          </cell>
        </row>
        <row r="2481">
          <cell r="S2481" t="str">
            <v>OPERAÇÕES APROPRIAÇÃO MÃO-DE-OBRA</v>
          </cell>
        </row>
        <row r="2482">
          <cell r="S2482" t="str">
            <v>OPERAÇÕES APROPRIAÇÃO MÃO-DE-OBRA</v>
          </cell>
        </row>
        <row r="2483">
          <cell r="S2483" t="str">
            <v>OPERAÇÕES APROPRIAÇÃO MÃO-DE-OBRA</v>
          </cell>
        </row>
        <row r="2484">
          <cell r="S2484" t="str">
            <v>OPERAÇÕES APROPRIAÇÃO MÃO-DE-OBRA</v>
          </cell>
        </row>
        <row r="2485">
          <cell r="S2485" t="str">
            <v>OPERAÇÕES APROPRIAÇÃO MÃO-DE-OBRA</v>
          </cell>
        </row>
        <row r="2486">
          <cell r="S2486" t="str">
            <v>OPERAÇÕES APROPRIAÇÃO MÃO-DE-OBRA</v>
          </cell>
        </row>
        <row r="2487">
          <cell r="S2487" t="str">
            <v>OPERAÇÕES APROPRIAÇÃO MÃO-DE-OBRA</v>
          </cell>
        </row>
        <row r="2488">
          <cell r="S2488" t="str">
            <v>OPERAÇÕES APROPRIAÇÃO MÃO-DE-OBRA</v>
          </cell>
        </row>
        <row r="2489">
          <cell r="S2489" t="str">
            <v>OPERAÇÕES APROPRIAÇÃO MÃO-DE-OBRA</v>
          </cell>
        </row>
        <row r="2490">
          <cell r="S2490" t="str">
            <v>OPERAÇÕES APROPRIAÇÃO MÃO-DE-OBRA</v>
          </cell>
        </row>
        <row r="2491">
          <cell r="S2491" t="str">
            <v>OPERAÇÕES APROPRIAÇÃO MÃO-DE-OBRA</v>
          </cell>
        </row>
        <row r="2492">
          <cell r="S2492" t="str">
            <v>OPERAÇÕES APROPRIAÇÃO MÃO-DE-OBRA</v>
          </cell>
        </row>
        <row r="2493">
          <cell r="S2493" t="str">
            <v>OPERAÇÕES APROPRIAÇÃO MÃO-DE-OBRA</v>
          </cell>
        </row>
        <row r="2494">
          <cell r="S2494" t="str">
            <v>OPERAÇÕES APROPRIAÇÃO MÃO-DE-OBRA</v>
          </cell>
        </row>
        <row r="2495">
          <cell r="S2495" t="str">
            <v>OPERAÇÕES APROPRIAÇÃO MÃO-DE-OBRA</v>
          </cell>
        </row>
        <row r="2496">
          <cell r="S2496" t="str">
            <v>OPERAÇÕES APROPRIAÇÃO MÃO-DE-OBRA</v>
          </cell>
        </row>
        <row r="2497">
          <cell r="S2497" t="str">
            <v>OPERAÇÕES APROPRIAÇÃO MÃO-DE-OBRA</v>
          </cell>
        </row>
        <row r="2498">
          <cell r="S2498" t="str">
            <v>OPERAÇÕES APROPRIAÇÃO MÃO-DE-OBRA</v>
          </cell>
        </row>
        <row r="2499">
          <cell r="S2499" t="str">
            <v>OPERAÇÕES APROPRIAÇÃO MÃO-DE-OBRA</v>
          </cell>
        </row>
        <row r="2500">
          <cell r="S2500" t="str">
            <v>OPERAÇÕES APROPRIAÇÃO MÃO-DE-OBRA</v>
          </cell>
        </row>
        <row r="2501">
          <cell r="S2501" t="str">
            <v>OPERAÇÕES APROPRIAÇÃO MÃO-DE-OBRA</v>
          </cell>
        </row>
        <row r="2502">
          <cell r="S2502" t="str">
            <v>OPERAÇÕES APROPRIAÇÃO MÃO-DE-OBRA</v>
          </cell>
        </row>
        <row r="2503">
          <cell r="S2503" t="str">
            <v>OPERAÇÕES APROPRIAÇÃO MÃO-DE-OBRA</v>
          </cell>
        </row>
        <row r="2504">
          <cell r="S2504" t="str">
            <v>OPERAÇÕES APROPRIAÇÃO MÃO-DE-OBRA</v>
          </cell>
        </row>
        <row r="2505">
          <cell r="S2505" t="str">
            <v>OPERAÇÕES APROPRIAÇÃO MÃO-DE-OBRA</v>
          </cell>
        </row>
        <row r="2506">
          <cell r="S2506" t="str">
            <v>OPERAÇÕES APROPRIAÇÃO MÃO-DE-OBRA</v>
          </cell>
        </row>
        <row r="2507">
          <cell r="S2507" t="str">
            <v>OPERAÇÕES APROPRIAÇÃO MÃO-DE-OBRA</v>
          </cell>
        </row>
        <row r="2508">
          <cell r="S2508" t="str">
            <v>OPERAÇÕES APROPRIAÇÃO MÃO-DE-OBRA</v>
          </cell>
        </row>
        <row r="2509">
          <cell r="S2509" t="str">
            <v>OPERAÇÕES APROPRIAÇÃO MÃO-DE-OBRA</v>
          </cell>
        </row>
        <row r="2510">
          <cell r="S2510" t="str">
            <v>OPERAÇÕES APROPRIAÇÃO MÃO-DE-OBRA</v>
          </cell>
        </row>
        <row r="2511">
          <cell r="S2511" t="str">
            <v>OPERAÇÕES APROPRIAÇÃO MÃO-DE-OBRA</v>
          </cell>
        </row>
        <row r="2512">
          <cell r="S2512" t="str">
            <v>OPERAÇÕES APROPRIAÇÃO MÃO-DE-OBRA</v>
          </cell>
        </row>
        <row r="2513">
          <cell r="S2513" t="str">
            <v>OPERAÇÕES APROPRIAÇÃO MÃO-DE-OBRA</v>
          </cell>
        </row>
        <row r="2514">
          <cell r="S2514" t="str">
            <v>OPERAÇÕES APROPRIAÇÃO MÃO-DE-OBRA</v>
          </cell>
        </row>
        <row r="2515">
          <cell r="S2515" t="str">
            <v>OPERAÇÕES APROPRIAÇÃO MÃO-DE-OBRA</v>
          </cell>
        </row>
        <row r="2516">
          <cell r="S2516" t="str">
            <v>OPERAÇÕES APROPRIAÇÃO MÃO-DE-OBRA</v>
          </cell>
        </row>
        <row r="2517">
          <cell r="S2517" t="str">
            <v>OPERAÇÕES APROPRIAÇÃO MÃO-DE-OBRA</v>
          </cell>
        </row>
        <row r="2518">
          <cell r="S2518" t="str">
            <v>OPERAÇÕES APROPRIAÇÃO MÃO-DE-OBRA</v>
          </cell>
        </row>
        <row r="2519">
          <cell r="S2519" t="str">
            <v>OPERAÇÕES APROPRIAÇÃO MÃO-DE-OBRA</v>
          </cell>
        </row>
        <row r="2520">
          <cell r="S2520" t="str">
            <v>OPERAÇÕES APROPRIAÇÃO MÃO-DE-OBRA</v>
          </cell>
        </row>
        <row r="2521">
          <cell r="S2521" t="str">
            <v>OPERAÇÕES APROPRIAÇÃO MÃO-DE-OBRA</v>
          </cell>
        </row>
        <row r="2522">
          <cell r="S2522" t="str">
            <v>OPERAÇÕES APROPRIAÇÃO MÃO-DE-OBRA</v>
          </cell>
        </row>
        <row r="2523">
          <cell r="S2523" t="str">
            <v>OPERAÇÕES APROPRIAÇÃO MÃO-DE-OBRA</v>
          </cell>
        </row>
        <row r="2524">
          <cell r="S2524" t="str">
            <v>OPERAÇÕES APROPRIAÇÃO MÃO-DE-OBRA</v>
          </cell>
        </row>
        <row r="2525">
          <cell r="S2525" t="str">
            <v>OPERAÇÕES APROPRIAÇÃO MÃO-DE-OBRA</v>
          </cell>
        </row>
        <row r="2526">
          <cell r="S2526" t="str">
            <v>OPERAÇÕES APROPRIAÇÃO MÃO-DE-OBRA</v>
          </cell>
        </row>
        <row r="2527">
          <cell r="S2527" t="str">
            <v>OPERAÇÕES APROPRIAÇÃO MÃO-DE-OBRA</v>
          </cell>
        </row>
        <row r="2528">
          <cell r="S2528" t="str">
            <v>OPERAÇÕES APROPRIAÇÃO MÃO-DE-OBRA</v>
          </cell>
        </row>
        <row r="2529">
          <cell r="S2529" t="str">
            <v>OPERAÇÕES APROPRIAÇÃO MÃO-DE-OBRA</v>
          </cell>
        </row>
        <row r="2530">
          <cell r="S2530" t="str">
            <v>OPERAÇÕES APROPRIAÇÃO MÃO-DE-OBRA</v>
          </cell>
        </row>
        <row r="2531">
          <cell r="S2531" t="str">
            <v>OPERAÇÕES APROPRIAÇÃO MÃO-DE-OBRA</v>
          </cell>
        </row>
        <row r="2532">
          <cell r="S2532" t="str">
            <v>OPERAÇÕES APROPRIAÇÃO MÃO-DE-OBRA</v>
          </cell>
        </row>
        <row r="2533">
          <cell r="S2533" t="str">
            <v>OPERAÇÕES APROPRIAÇÃO MÃO-DE-OBRA</v>
          </cell>
        </row>
        <row r="2534">
          <cell r="S2534" t="str">
            <v>OPERAÇÕES APROPRIAÇÃO MÃO-DE-OBRA</v>
          </cell>
        </row>
        <row r="2535">
          <cell r="S2535" t="str">
            <v>OPERAÇÕES APROPRIAÇÃO MÃO-DE-OBRA</v>
          </cell>
        </row>
        <row r="2536">
          <cell r="S2536" t="str">
            <v>OPERAÇÕES APROPRIAÇÃO MÃO-DE-OBRA</v>
          </cell>
        </row>
        <row r="2537">
          <cell r="S2537" t="str">
            <v>OPERAÇÕES APROPRIAÇÃO MÃO-DE-OBRA</v>
          </cell>
        </row>
        <row r="2538">
          <cell r="S2538" t="str">
            <v>OPERAÇÕES APROPRIAÇÃO MÃO-DE-OBRA</v>
          </cell>
        </row>
        <row r="2539">
          <cell r="S2539" t="str">
            <v>OPERAÇÕES APROPRIAÇÃO MÃO-DE-OBRA</v>
          </cell>
        </row>
        <row r="2540">
          <cell r="S2540" t="str">
            <v>OPERAÇÕES APROPRIAÇÃO MÃO-DE-OBRA</v>
          </cell>
        </row>
        <row r="2541">
          <cell r="S2541" t="str">
            <v>OPERAÇÕES APROPRIAÇÃO MÃO-DE-OBRA</v>
          </cell>
        </row>
        <row r="2542">
          <cell r="S2542" t="str">
            <v>OPERAÇÕES APROPRIAÇÃO MÃO-DE-OBRA</v>
          </cell>
        </row>
        <row r="2543">
          <cell r="S2543" t="str">
            <v>OPERAÇÕES APROPRIAÇÃO MÃO-DE-OBRA</v>
          </cell>
        </row>
        <row r="2544">
          <cell r="S2544" t="str">
            <v>OPERAÇÕES APROPRIAÇÃO MÃO-DE-OBRA</v>
          </cell>
        </row>
        <row r="2545">
          <cell r="S2545" t="str">
            <v>OPERAÇÕES APROPRIAÇÃO MÃO-DE-OBRA</v>
          </cell>
        </row>
        <row r="2546">
          <cell r="S2546" t="str">
            <v>OPERAÇÕES APROPRIAÇÃO MÃO-DE-OBRA</v>
          </cell>
        </row>
        <row r="2547">
          <cell r="S2547" t="str">
            <v>OPERAÇÕES APROPRIAÇÃO MÃO-DE-OBRA</v>
          </cell>
        </row>
        <row r="2548">
          <cell r="S2548" t="str">
            <v>OPERAÇÕES APROPRIAÇÃO MÃO-DE-OBRA</v>
          </cell>
        </row>
        <row r="2549">
          <cell r="S2549" t="str">
            <v>OPERAÇÕES APROPRIAÇÃO MÃO-DE-OBRA</v>
          </cell>
        </row>
        <row r="2550">
          <cell r="S2550" t="str">
            <v>OPERAÇÕES APROPRIAÇÃO MÃO-DE-OBRA</v>
          </cell>
        </row>
        <row r="2551">
          <cell r="S2551" t="str">
            <v>OPERAÇÕES APROPRIAÇÃO MÃO-DE-OBRA</v>
          </cell>
        </row>
        <row r="2552">
          <cell r="S2552" t="str">
            <v>OPERAÇÕES APROPRIAÇÃO MÃO-DE-OBRA</v>
          </cell>
        </row>
        <row r="2553">
          <cell r="S2553" t="str">
            <v>OPERAÇÕES APROPRIAÇÃO MÃO-DE-OBRA</v>
          </cell>
        </row>
        <row r="2554">
          <cell r="S2554" t="str">
            <v>OPERAÇÕES APROPRIAÇÃO MÃO-DE-OBRA</v>
          </cell>
        </row>
        <row r="2555">
          <cell r="S2555" t="str">
            <v>OPERAÇÕES APROPRIAÇÃO MÃO-DE-OBRA</v>
          </cell>
        </row>
        <row r="2556">
          <cell r="S2556" t="str">
            <v>OPERAÇÕES APROPRIAÇÃO MÃO-DE-OBRA</v>
          </cell>
        </row>
        <row r="2557">
          <cell r="S2557" t="str">
            <v>OPERAÇÕES APROPRIAÇÃO MÃO-DE-OBRA</v>
          </cell>
        </row>
        <row r="2558">
          <cell r="S2558" t="str">
            <v>OPERAÇÕES APROPRIAÇÃO MÃO-DE-OBRA</v>
          </cell>
        </row>
        <row r="2559">
          <cell r="S2559" t="str">
            <v>OPERAÇÕES APROPRIAÇÃO MÃO-DE-OBRA</v>
          </cell>
        </row>
        <row r="2560">
          <cell r="S2560" t="str">
            <v>OPERAÇÕES APROPRIAÇÃO MÃO-DE-OBRA</v>
          </cell>
        </row>
        <row r="2561">
          <cell r="S2561" t="str">
            <v>OPERAÇÕES APROPRIAÇÃO MÃO-DE-OBRA</v>
          </cell>
        </row>
        <row r="2562">
          <cell r="S2562" t="str">
            <v>OPERAÇÕES APROPRIAÇÃO MÃO-DE-OBRA</v>
          </cell>
        </row>
        <row r="2563">
          <cell r="S2563" t="str">
            <v>OPERAÇÕES APROPRIAÇÃO MÃO-DE-OBRA</v>
          </cell>
        </row>
        <row r="2564">
          <cell r="S2564" t="str">
            <v>OPERAÇÕES APROPRIAÇÃO MÃO-DE-OBRA</v>
          </cell>
        </row>
        <row r="2565">
          <cell r="S2565" t="str">
            <v>OPERAÇÕES APROPRIAÇÃO MÃO-DE-OBRA</v>
          </cell>
        </row>
        <row r="2566">
          <cell r="S2566" t="str">
            <v>OPERAÇÕES APROPRIAÇÃO MÃO-DE-OBRA</v>
          </cell>
        </row>
        <row r="2567">
          <cell r="S2567" t="str">
            <v>OPERAÇÕES APROPRIAÇÃO MÃO-DE-OBRA</v>
          </cell>
        </row>
        <row r="2568">
          <cell r="S2568" t="str">
            <v>OPERAÇÕES APROPRIAÇÃO MÃO-DE-OBRA</v>
          </cell>
        </row>
        <row r="2569">
          <cell r="S2569" t="str">
            <v>OPERAÇÕES APROPRIAÇÃO MÃO-DE-OBRA</v>
          </cell>
        </row>
        <row r="2570">
          <cell r="S2570" t="str">
            <v>OPERAÇÕES APROPRIAÇÃO MÃO-DE-OBRA</v>
          </cell>
        </row>
        <row r="2571">
          <cell r="S2571" t="str">
            <v>OPERAÇÕES APROPRIAÇÃO MÃO-DE-OBRA</v>
          </cell>
        </row>
        <row r="2572">
          <cell r="S2572" t="str">
            <v>OPERAÇÕES APROPRIAÇÃO MÃO-DE-OBRA</v>
          </cell>
        </row>
        <row r="2573">
          <cell r="S2573" t="str">
            <v>OPERAÇÕES APROPRIAÇÃO MÃO-DE-OBRA</v>
          </cell>
        </row>
        <row r="2574">
          <cell r="S2574" t="str">
            <v>OPERAÇÕES APROPRIAÇÃO MÃO-DE-OBRA</v>
          </cell>
        </row>
        <row r="2575">
          <cell r="S2575" t="str">
            <v>OPERAÇÕES APROPRIAÇÃO MÃO-DE-OBRA</v>
          </cell>
        </row>
        <row r="2576">
          <cell r="S2576" t="str">
            <v>OPERAÇÕES APROPRIAÇÃO MÃO-DE-OBRA</v>
          </cell>
        </row>
        <row r="2577">
          <cell r="S2577" t="str">
            <v>OPERAÇÕES APROPRIAÇÃO MÃO-DE-OBRA</v>
          </cell>
        </row>
        <row r="2578">
          <cell r="S2578" t="str">
            <v>OPERAÇÕES APROPRIAÇÃO MÃO-DE-OBRA</v>
          </cell>
        </row>
        <row r="2579">
          <cell r="S2579" t="str">
            <v>OPERAÇÕES APROPRIAÇÃO MÃO-DE-OBRA</v>
          </cell>
        </row>
        <row r="2580">
          <cell r="S2580" t="str">
            <v>OPERAÇÕES APROPRIAÇÃO MÃO-DE-OBRA</v>
          </cell>
        </row>
        <row r="2581">
          <cell r="S2581" t="str">
            <v>OPERAÇÕES APROPRIAÇÃO MÃO-DE-OBRA</v>
          </cell>
        </row>
        <row r="2582">
          <cell r="S2582" t="str">
            <v>OPERAÇÕES APROPRIAÇÃO MÃO-DE-OBRA</v>
          </cell>
        </row>
        <row r="2583">
          <cell r="S2583" t="str">
            <v>OPERAÇÕES APROPRIAÇÃO MÃO-DE-OBRA</v>
          </cell>
        </row>
        <row r="2584">
          <cell r="S2584" t="str">
            <v>OPERAÇÕES APROPRIAÇÃO MÃO-DE-OBRA</v>
          </cell>
        </row>
        <row r="2585">
          <cell r="S2585" t="str">
            <v>OPERAÇÕES APROPRIAÇÃO MÃO-DE-OBRA</v>
          </cell>
        </row>
        <row r="2586">
          <cell r="S2586" t="str">
            <v>OPERAÇÕES APROPRIAÇÃO MÃO-DE-OBRA</v>
          </cell>
        </row>
        <row r="2587">
          <cell r="S2587" t="str">
            <v>OPERAÇÕES APROPRIAÇÃO MÃO-DE-OBRA</v>
          </cell>
        </row>
        <row r="2588">
          <cell r="S2588" t="str">
            <v>OPERAÇÕES APROPRIAÇÃO MÃO-DE-OBRA</v>
          </cell>
        </row>
        <row r="2589">
          <cell r="S2589" t="str">
            <v>OPERAÇÕES APROPRIAÇÃO MÃO-DE-OBRA</v>
          </cell>
        </row>
        <row r="2590">
          <cell r="S2590" t="str">
            <v>OPERAÇÕES APROPRIAÇÃO MÃO-DE-OBRA</v>
          </cell>
        </row>
        <row r="2591">
          <cell r="S2591" t="str">
            <v>OPERAÇÕES APROPRIAÇÃO MÃO-DE-OBRA</v>
          </cell>
        </row>
        <row r="2592">
          <cell r="S2592" t="str">
            <v>OPERAÇÕES APROPRIAÇÃO MÃO-DE-OBRA</v>
          </cell>
        </row>
        <row r="2593">
          <cell r="S2593" t="str">
            <v>OPERAÇÕES APROPRIAÇÃO MÃO-DE-OBRA</v>
          </cell>
        </row>
        <row r="2594">
          <cell r="S2594" t="str">
            <v>OPERAÇÕES APROPRIAÇÃO MÃO-DE-OBRA</v>
          </cell>
        </row>
        <row r="2595">
          <cell r="S2595" t="str">
            <v>OPERAÇÕES APROPRIAÇÃO MÃO-DE-OBRA</v>
          </cell>
        </row>
        <row r="2596">
          <cell r="S2596" t="str">
            <v>OPERAÇÕES APROPRIAÇÃO MÃO-DE-OBRA</v>
          </cell>
        </row>
        <row r="2597">
          <cell r="S2597" t="str">
            <v>OPERAÇÕES APROPRIAÇÃO MÃO-DE-OBRA</v>
          </cell>
        </row>
        <row r="2598">
          <cell r="S2598" t="str">
            <v>OPERAÇÕES APROPRIAÇÃO MÃO-DE-OBRA</v>
          </cell>
        </row>
        <row r="2599">
          <cell r="S2599" t="str">
            <v>OPERAÇÕES APROPRIAÇÃO MÃO-DE-OBRA</v>
          </cell>
        </row>
        <row r="2600">
          <cell r="S2600" t="str">
            <v>OPERAÇÕES APROPRIAÇÃO MÃO-DE-OBRA</v>
          </cell>
        </row>
        <row r="2601">
          <cell r="S2601" t="str">
            <v>OPERAÇÕES APROPRIAÇÃO MÃO-DE-OBRA</v>
          </cell>
        </row>
        <row r="2602">
          <cell r="S2602" t="str">
            <v>OPERAÇÕES APROPRIAÇÃO MÃO-DE-OBRA</v>
          </cell>
        </row>
        <row r="2603">
          <cell r="S2603" t="str">
            <v>OPERAÇÕES APROPRIAÇÃO MÃO-DE-OBRA</v>
          </cell>
        </row>
        <row r="2604">
          <cell r="S2604" t="str">
            <v>OPERAÇÕES APROPRIAÇÃO MÃO-DE-OBRA</v>
          </cell>
        </row>
        <row r="2605">
          <cell r="S2605" t="str">
            <v>OPERAÇÕES APROPRIAÇÃO MÃO-DE-OBRA</v>
          </cell>
        </row>
        <row r="2606">
          <cell r="S2606" t="str">
            <v>OPERAÇÕES APROPRIAÇÃO MÃO-DE-OBRA</v>
          </cell>
        </row>
        <row r="2607">
          <cell r="S2607" t="str">
            <v>OPERAÇÕES APROPRIAÇÃO MÃO-DE-OBRA</v>
          </cell>
        </row>
        <row r="2608">
          <cell r="S2608" t="str">
            <v>OPERAÇÕES APROPRIAÇÃO MÃO-DE-OBRA</v>
          </cell>
        </row>
        <row r="2609">
          <cell r="S2609" t="str">
            <v>OPERAÇÕES APROPRIAÇÃO MÃO-DE-OBRA</v>
          </cell>
        </row>
        <row r="2610">
          <cell r="S2610" t="str">
            <v>OPERAÇÕES APROPRIAÇÃO MÃO-DE-OBRA</v>
          </cell>
        </row>
        <row r="2611">
          <cell r="S2611" t="str">
            <v>OPERAÇÕES APROPRIAÇÃO MÃO-DE-OBRA</v>
          </cell>
        </row>
        <row r="2612">
          <cell r="S2612" t="str">
            <v>OPERAÇÕES APROPRIAÇÃO MÃO-DE-OBRA</v>
          </cell>
        </row>
        <row r="2613">
          <cell r="S2613" t="str">
            <v>OPERAÇÕES APROPRIAÇÃO MÃO-DE-OBRA</v>
          </cell>
        </row>
        <row r="2614">
          <cell r="S2614" t="str">
            <v>OPERAÇÕES APROPRIAÇÃO MÃO-DE-OBRA</v>
          </cell>
        </row>
        <row r="2615">
          <cell r="S2615" t="str">
            <v>OPERAÇÕES APROPRIAÇÃO MÃO-DE-OBRA</v>
          </cell>
        </row>
        <row r="2616">
          <cell r="S2616" t="str">
            <v>OPERAÇÕES APROPRIAÇÃO MÃO-DE-OBRA</v>
          </cell>
        </row>
        <row r="2617">
          <cell r="S2617" t="str">
            <v>OPERAÇÕES APROPRIAÇÃO MÃO-DE-OBRA</v>
          </cell>
        </row>
        <row r="2618">
          <cell r="S2618" t="str">
            <v>OPERAÇÕES APROPRIAÇÃO MÃO-DE-OBRA</v>
          </cell>
        </row>
        <row r="2619">
          <cell r="S2619" t="str">
            <v>OPERAÇÕES APROPRIAÇÃO MÃO-DE-OBRA</v>
          </cell>
        </row>
        <row r="2620">
          <cell r="S2620" t="str">
            <v>OPERAÇÕES APROPRIAÇÃO MÃO-DE-OBRA</v>
          </cell>
        </row>
        <row r="2621">
          <cell r="S2621" t="str">
            <v>OPERAÇÕES APROPRIAÇÃO MÃO-DE-OBRA</v>
          </cell>
        </row>
        <row r="2622">
          <cell r="S2622" t="str">
            <v>OPERAÇÕES APROPRIAÇÃO MÃO-DE-OBRA</v>
          </cell>
        </row>
        <row r="2623">
          <cell r="S2623" t="str">
            <v>OPERAÇÕES APROPRIAÇÃO MÃO-DE-OBRA</v>
          </cell>
        </row>
        <row r="2624">
          <cell r="S2624" t="str">
            <v>OPERAÇÕES APROPRIAÇÃO MÃO-DE-OBRA</v>
          </cell>
        </row>
        <row r="2625">
          <cell r="S2625" t="str">
            <v>OPERAÇÕES APROPRIAÇÃO MÃO-DE-OBRA</v>
          </cell>
        </row>
        <row r="2626">
          <cell r="S2626" t="str">
            <v>OPERAÇÕES APROPRIAÇÃO MÃO-DE-OBRA</v>
          </cell>
        </row>
        <row r="2627">
          <cell r="S2627" t="str">
            <v>OPERAÇÕES APROPRIAÇÃO MÃO-DE-OBRA</v>
          </cell>
        </row>
        <row r="2628">
          <cell r="S2628" t="str">
            <v>OPERAÇÕES APROPRIAÇÃO MÃO-DE-OBRA</v>
          </cell>
        </row>
        <row r="2629">
          <cell r="S2629" t="str">
            <v>OPERAÇÕES APROPRIAÇÃO MÃO-DE-OBRA</v>
          </cell>
        </row>
        <row r="2630">
          <cell r="S2630" t="str">
            <v>OPERAÇÕES APROPRIAÇÃO MÃO-DE-OBRA</v>
          </cell>
        </row>
        <row r="2631">
          <cell r="S2631" t="str">
            <v>OPERAÇÕES APROPRIAÇÃO MÃO-DE-OBRA</v>
          </cell>
        </row>
        <row r="2632">
          <cell r="S2632" t="str">
            <v>OPERAÇÕES APROPRIAÇÃO MÃO-DE-OBRA</v>
          </cell>
        </row>
        <row r="2633">
          <cell r="S2633" t="str">
            <v>OPERAÇÕES APROPRIAÇÃO MÃO-DE-OBRA</v>
          </cell>
        </row>
        <row r="2634">
          <cell r="S2634" t="str">
            <v>OPERAÇÕES APROPRIAÇÃO MÃO-DE-OBRA</v>
          </cell>
        </row>
        <row r="2635">
          <cell r="S2635" t="str">
            <v>OPERAÇÕES APROPRIAÇÃO MÃO-DE-OBRA</v>
          </cell>
        </row>
        <row r="2636">
          <cell r="S2636" t="str">
            <v>OPERAÇÕES APROPRIAÇÃO MÃO-DE-OBRA</v>
          </cell>
        </row>
        <row r="2637">
          <cell r="S2637" t="str">
            <v>OPERAÇÕES APROPRIAÇÃO MÃO-DE-OBRA</v>
          </cell>
        </row>
        <row r="2638">
          <cell r="S2638" t="str">
            <v>OPERAÇÕES APROPRIAÇÃO MÃO-DE-OBRA</v>
          </cell>
        </row>
        <row r="2639">
          <cell r="S2639" t="str">
            <v>OPERAÇÕES APROPRIAÇÃO MÃO-DE-OBRA</v>
          </cell>
        </row>
        <row r="2640">
          <cell r="S2640" t="str">
            <v>OPERAÇÕES APROPRIAÇÃO MÃO-DE-OBRA</v>
          </cell>
        </row>
        <row r="2641">
          <cell r="S2641" t="str">
            <v>OPERAÇÕES APROPRIAÇÃO MÃO-DE-OBRA</v>
          </cell>
        </row>
        <row r="2642">
          <cell r="S2642" t="str">
            <v>OPERAÇÕES APROPRIAÇÃO MÃO-DE-OBRA</v>
          </cell>
        </row>
        <row r="2643">
          <cell r="S2643" t="str">
            <v>OPERAÇÕES APROPRIAÇÃO MÃO-DE-OBRA</v>
          </cell>
        </row>
        <row r="2644">
          <cell r="S2644" t="str">
            <v>OPERAÇÕES APROPRIAÇÃO MÃO-DE-OBRA</v>
          </cell>
        </row>
        <row r="2645">
          <cell r="S2645" t="str">
            <v>OPERAÇÕES APROPRIAÇÃO MÃO-DE-OBRA</v>
          </cell>
        </row>
        <row r="2646">
          <cell r="S2646" t="str">
            <v>OPERAÇÕES APROPRIAÇÃO MÃO-DE-OBRA</v>
          </cell>
        </row>
        <row r="2647">
          <cell r="S2647" t="str">
            <v>OPERAÇÕES APROPRIAÇÃO MÃO-DE-OBRA</v>
          </cell>
        </row>
        <row r="2648">
          <cell r="S2648" t="str">
            <v>OPERAÇÕES APROPRIAÇÃO MÃO-DE-OBRA</v>
          </cell>
        </row>
        <row r="2649">
          <cell r="S2649" t="str">
            <v>OPERAÇÕES APROPRIAÇÃO MÃO-DE-OBRA</v>
          </cell>
        </row>
        <row r="2650">
          <cell r="S2650" t="str">
            <v>OPERAÇÕES APROPRIAÇÃO MÃO-DE-OBRA</v>
          </cell>
        </row>
        <row r="2651">
          <cell r="S2651" t="str">
            <v>OPERAÇÕES APROPRIAÇÃO MÃO-DE-OBRA</v>
          </cell>
        </row>
        <row r="2652">
          <cell r="S2652" t="str">
            <v>OPERAÇÕES APROPRIAÇÃO MÃO-DE-OBRA</v>
          </cell>
        </row>
        <row r="2653">
          <cell r="S2653" t="str">
            <v>OPERAÇÕES APROPRIAÇÃO MÃO-DE-OBRA</v>
          </cell>
        </row>
        <row r="2654">
          <cell r="S2654" t="str">
            <v>OPERAÇÕES APROPRIAÇÃO MÃO-DE-OBRA</v>
          </cell>
        </row>
        <row r="2655">
          <cell r="S2655" t="str">
            <v>OPERAÇÕES APROPRIAÇÃO MÃO-DE-OBRA</v>
          </cell>
        </row>
        <row r="2656">
          <cell r="S2656" t="str">
            <v>OPERAÇÕES APROPRIAÇÃO MÃO-DE-OBRA</v>
          </cell>
        </row>
        <row r="2657">
          <cell r="S2657" t="str">
            <v>OPERAÇÕES APROPRIAÇÃO MÃO-DE-OBRA</v>
          </cell>
        </row>
        <row r="2658">
          <cell r="S2658" t="str">
            <v>OPERAÇÕES APROPRIAÇÃO MÃO-DE-OBRA</v>
          </cell>
        </row>
        <row r="2659">
          <cell r="S2659" t="str">
            <v>OPERAÇÕES APROPRIAÇÃO MÃO-DE-OBRA</v>
          </cell>
        </row>
        <row r="2660">
          <cell r="S2660" t="str">
            <v>OPERAÇÕES APROPRIAÇÃO MÃO-DE-OBRA</v>
          </cell>
        </row>
        <row r="2661">
          <cell r="S2661" t="str">
            <v>OPERAÇÕES APROPRIAÇÃO MÃO-DE-OBRA</v>
          </cell>
        </row>
        <row r="2662">
          <cell r="S2662" t="str">
            <v>OPERAÇÕES APROPRIAÇÃO MÃO-DE-OBRA</v>
          </cell>
        </row>
        <row r="2663">
          <cell r="S2663" t="str">
            <v>OPERAÇÕES APROPRIAÇÃO MÃO-DE-OBRA</v>
          </cell>
        </row>
        <row r="2664">
          <cell r="S2664" t="str">
            <v>OPERAÇÕES APROPRIAÇÃO MÃO-DE-OBRA</v>
          </cell>
        </row>
        <row r="2665">
          <cell r="S2665" t="str">
            <v>OPERAÇÕES APROPRIAÇÃO MÃO-DE-OBRA</v>
          </cell>
        </row>
        <row r="2666">
          <cell r="S2666" t="str">
            <v>OPERAÇÕES APROPRIAÇÃO MÃO-DE-OBRA</v>
          </cell>
        </row>
        <row r="2667">
          <cell r="S2667" t="str">
            <v>OPERAÇÕES APROPRIAÇÃO MÃO-DE-OBRA</v>
          </cell>
        </row>
        <row r="2668">
          <cell r="S2668" t="str">
            <v>OPERAÇÕES APROPRIAÇÃO MÃO-DE-OBRA</v>
          </cell>
        </row>
        <row r="2669">
          <cell r="S2669" t="str">
            <v>OPERAÇÕES APROPRIAÇÃO MÃO-DE-OBRA</v>
          </cell>
        </row>
        <row r="2670">
          <cell r="S2670" t="str">
            <v>OPERAÇÕES APROPRIAÇÃO MÃO-DE-OBRA</v>
          </cell>
        </row>
        <row r="2671">
          <cell r="S2671" t="str">
            <v>OPERAÇÕES APROPRIAÇÃO MÃO-DE-OBRA</v>
          </cell>
        </row>
        <row r="2672">
          <cell r="S2672" t="str">
            <v>OPERAÇÕES APROPRIAÇÃO MÃO-DE-OBRA</v>
          </cell>
        </row>
        <row r="2673">
          <cell r="S2673" t="str">
            <v>OPERAÇÕES APROPRIAÇÃO MÃO-DE-OBRA</v>
          </cell>
        </row>
        <row r="2674">
          <cell r="S2674" t="str">
            <v>OPERAÇÕES APROPRIAÇÃO MÃO-DE-OBRA</v>
          </cell>
        </row>
        <row r="2675">
          <cell r="S2675" t="str">
            <v>OPERAÇÕES APROPRIAÇÃO MÃO-DE-OBRA</v>
          </cell>
        </row>
        <row r="2676">
          <cell r="S2676" t="str">
            <v>OPERAÇÕES APROPRIAÇÃO MÃO-DE-OBRA</v>
          </cell>
        </row>
        <row r="2677">
          <cell r="S2677" t="str">
            <v>OPERAÇÕES APROPRIAÇÃO MÃO-DE-OBRA</v>
          </cell>
        </row>
        <row r="2678">
          <cell r="S2678" t="str">
            <v>OPERAÇÕES APROPRIAÇÃO MÃO-DE-OBRA</v>
          </cell>
        </row>
        <row r="2679">
          <cell r="S2679" t="str">
            <v>OPERAÇÕES APROPRIAÇÃO MÃO-DE-OBRA</v>
          </cell>
        </row>
        <row r="2680">
          <cell r="S2680" t="str">
            <v>OPERAÇÕES APROPRIAÇÃO MÃO-DE-OBRA</v>
          </cell>
        </row>
        <row r="2681">
          <cell r="S2681" t="str">
            <v>OPERAÇÕES APROPRIAÇÃO MÃO-DE-OBRA</v>
          </cell>
        </row>
        <row r="2682">
          <cell r="S2682" t="str">
            <v>OPERAÇÕES APROPRIAÇÃO MÃO-DE-OBRA</v>
          </cell>
        </row>
        <row r="2683">
          <cell r="S2683" t="str">
            <v>OPERAÇÕES APROPRIAÇÃO MÃO-DE-OBRA</v>
          </cell>
        </row>
        <row r="2684">
          <cell r="S2684" t="str">
            <v>OPERAÇÕES APROPRIAÇÃO MÃO-DE-OBRA</v>
          </cell>
        </row>
        <row r="2685">
          <cell r="S2685" t="str">
            <v>OPERAÇÕES APROPRIAÇÃO MÃO-DE-OBRA</v>
          </cell>
        </row>
        <row r="2686">
          <cell r="S2686" t="str">
            <v>OPERAÇÕES APROPRIAÇÃO MÃO-DE-OBRA</v>
          </cell>
        </row>
        <row r="2687">
          <cell r="S2687" t="str">
            <v>OPERAÇÕES APROPRIAÇÃO MÃO-DE-OBRA</v>
          </cell>
        </row>
        <row r="2688">
          <cell r="S2688" t="str">
            <v>OPERAÇÕES APROPRIAÇÃO MÃO-DE-OBRA</v>
          </cell>
        </row>
        <row r="2689">
          <cell r="S2689" t="str">
            <v>OPERAÇÕES APROPRIAÇÃO MÃO-DE-OBRA</v>
          </cell>
        </row>
        <row r="2690">
          <cell r="S2690" t="str">
            <v>OPERAÇÕES APROPRIAÇÃO MÃO-DE-OBRA</v>
          </cell>
        </row>
        <row r="2691">
          <cell r="S2691" t="str">
            <v>OPERAÇÕES APROPRIAÇÃO MÃO-DE-OBRA</v>
          </cell>
        </row>
        <row r="2692">
          <cell r="S2692" t="str">
            <v>OPERAÇÕES APROPRIAÇÃO MÃO-DE-OBRA</v>
          </cell>
        </row>
        <row r="2693">
          <cell r="S2693" t="str">
            <v>OPERAÇÕES APROPRIAÇÃO MÃO-DE-OBRA</v>
          </cell>
        </row>
        <row r="2694">
          <cell r="S2694" t="str">
            <v>OPERAÇÕES APROPRIAÇÃO MÃO-DE-OBRA</v>
          </cell>
        </row>
        <row r="2695">
          <cell r="S2695" t="str">
            <v>OPERAÇÕES APROPRIAÇÃO MÃO-DE-OBRA</v>
          </cell>
        </row>
        <row r="2696">
          <cell r="S2696" t="str">
            <v>OPERAÇÕES APROPRIAÇÃO MÃO-DE-OBRA</v>
          </cell>
        </row>
        <row r="2697">
          <cell r="S2697" t="str">
            <v>OPERAÇÕES APROPRIAÇÃO MÃO-DE-OBRA</v>
          </cell>
        </row>
        <row r="2698">
          <cell r="S2698" t="str">
            <v>OPERAÇÕES APROPRIAÇÃO MÃO-DE-OBRA</v>
          </cell>
        </row>
        <row r="2699">
          <cell r="S2699" t="str">
            <v>OPERAÇÕES APROPRIAÇÃO MÃO-DE-OBRA</v>
          </cell>
        </row>
        <row r="2700">
          <cell r="S2700" t="str">
            <v>OPERAÇÕES APROPRIAÇÃO MÃO-DE-OBRA</v>
          </cell>
        </row>
        <row r="2701">
          <cell r="S2701" t="str">
            <v>OPERAÇÕES APROPRIAÇÃO MÃO-DE-OBRA</v>
          </cell>
        </row>
        <row r="2702">
          <cell r="S2702" t="str">
            <v>OPERAÇÕES APROPRIAÇÃO MÃO-DE-OBRA</v>
          </cell>
        </row>
        <row r="2703">
          <cell r="S2703" t="str">
            <v>OPERAÇÕES APROPRIAÇÃO MÃO-DE-OBRA</v>
          </cell>
        </row>
        <row r="2704">
          <cell r="S2704" t="str">
            <v>OPERAÇÕES APROPRIAÇÃO MÃO-DE-OBRA</v>
          </cell>
        </row>
        <row r="2705">
          <cell r="S2705" t="str">
            <v>OPERAÇÕES APROPRIAÇÃO MÃO-DE-OBRA</v>
          </cell>
        </row>
        <row r="2706">
          <cell r="S2706" t="str">
            <v>OPERAÇÕES APROPRIAÇÃO MÃO-DE-OBRA</v>
          </cell>
        </row>
        <row r="2707">
          <cell r="S2707" t="str">
            <v>OPERAÇÕES APROPRIAÇÃO MÃO-DE-OBRA</v>
          </cell>
        </row>
        <row r="2708">
          <cell r="S2708" t="str">
            <v>OPERAÇÕES APROPRIAÇÃO MÃO-DE-OBRA</v>
          </cell>
        </row>
        <row r="2709">
          <cell r="S2709" t="str">
            <v>OPERAÇÕES APROPRIAÇÃO MÃO-DE-OBRA</v>
          </cell>
        </row>
        <row r="2710">
          <cell r="S2710" t="str">
            <v>OPERAÇÕES APROPRIAÇÃO MÃO-DE-OBRA</v>
          </cell>
        </row>
        <row r="2711">
          <cell r="S2711" t="str">
            <v>OPERAÇÕES APROPRIAÇÃO MÃO-DE-OBRA</v>
          </cell>
        </row>
        <row r="2712">
          <cell r="S2712" t="str">
            <v>OPERAÇÕES APROPRIAÇÃO MÃO-DE-OBRA</v>
          </cell>
        </row>
        <row r="2713">
          <cell r="S2713" t="str">
            <v>OPERAÇÕES APROPRIAÇÃO MÃO-DE-OBRA</v>
          </cell>
        </row>
        <row r="2714">
          <cell r="S2714" t="str">
            <v>OPERAÇÕES APROPRIAÇÃO MÃO-DE-OBRA</v>
          </cell>
        </row>
        <row r="2715">
          <cell r="S2715" t="str">
            <v>OPERAÇÕES APROPRIAÇÃO MÃO-DE-OBRA</v>
          </cell>
        </row>
        <row r="2716">
          <cell r="S2716" t="str">
            <v>OPERAÇÕES APROPRIAÇÃO MÃO-DE-OBRA</v>
          </cell>
        </row>
        <row r="2717">
          <cell r="S2717" t="str">
            <v>OPERAÇÕES APROPRIAÇÃO MÃO-DE-OBRA</v>
          </cell>
        </row>
        <row r="2718">
          <cell r="S2718" t="str">
            <v>OPERAÇÕES APROPRIAÇÃO MÃO-DE-OBRA</v>
          </cell>
        </row>
        <row r="2719">
          <cell r="S2719" t="str">
            <v>OPERAÇÕES APROPRIAÇÃO MÃO-DE-OBRA</v>
          </cell>
        </row>
        <row r="2720">
          <cell r="S2720" t="str">
            <v>OPERAÇÕES APROPRIAÇÃO MÃO-DE-OBRA</v>
          </cell>
        </row>
        <row r="2721">
          <cell r="S2721" t="str">
            <v>OPERAÇÕES APROPRIAÇÃO MÃO-DE-OBRA</v>
          </cell>
        </row>
        <row r="2722">
          <cell r="S2722" t="str">
            <v>OPERAÇÕES APROPRIAÇÃO MÃO-DE-OBRA</v>
          </cell>
        </row>
        <row r="2723">
          <cell r="S2723" t="str">
            <v>OPERAÇÕES APROPRIAÇÃO MÃO-DE-OBRA</v>
          </cell>
        </row>
        <row r="2724">
          <cell r="S2724" t="str">
            <v>OPERAÇÕES APROPRIAÇÃO MÃO-DE-OBRA</v>
          </cell>
        </row>
        <row r="2725">
          <cell r="S2725" t="str">
            <v>OPERAÇÕES APROPRIAÇÃO MÃO-DE-OBRA</v>
          </cell>
        </row>
        <row r="2726">
          <cell r="S2726" t="str">
            <v>OPERAÇÕES APROPRIAÇÃO MÃO-DE-OBRA</v>
          </cell>
        </row>
        <row r="2727">
          <cell r="S2727" t="str">
            <v>OPERAÇÕES APROPRIAÇÃO MÃO-DE-OBRA</v>
          </cell>
        </row>
        <row r="2728">
          <cell r="S2728" t="str">
            <v>OPERAÇÕES APROPRIAÇÃO MÃO-DE-OBRA</v>
          </cell>
        </row>
        <row r="2729">
          <cell r="S2729" t="str">
            <v>OPERAÇÕES APROPRIAÇÃO MÃO-DE-OBRA</v>
          </cell>
        </row>
        <row r="2730">
          <cell r="S2730" t="str">
            <v>OPERAÇÕES APROPRIAÇÃO MÃO-DE-OBRA</v>
          </cell>
        </row>
        <row r="2731">
          <cell r="S2731" t="str">
            <v>OPERAÇÕES APROPRIAÇÃO MÃO-DE-OBRA</v>
          </cell>
        </row>
        <row r="2732">
          <cell r="S2732" t="str">
            <v>OPERAÇÕES APROPRIAÇÃO MÃO-DE-OBRA</v>
          </cell>
        </row>
        <row r="2733">
          <cell r="S2733" t="str">
            <v>OPERAÇÕES APROPRIAÇÃO MÃO-DE-OBRA</v>
          </cell>
        </row>
        <row r="2734">
          <cell r="S2734" t="str">
            <v>OPERAÇÕES APROPRIAÇÃO MÃO-DE-OBRA</v>
          </cell>
        </row>
        <row r="2735">
          <cell r="S2735" t="str">
            <v>OPERAÇÕES APROPRIAÇÃO MÃO-DE-OBRA</v>
          </cell>
        </row>
        <row r="2736">
          <cell r="S2736" t="str">
            <v>OPERAÇÕES APROPRIAÇÃO MÃO-DE-OBRA</v>
          </cell>
        </row>
        <row r="2737">
          <cell r="S2737" t="str">
            <v>OPERAÇÕES APROPRIAÇÃO MÃO-DE-OBRA</v>
          </cell>
        </row>
        <row r="2738">
          <cell r="S2738" t="str">
            <v>OPERAÇÕES APROPRIAÇÃO MÃO-DE-OBRA</v>
          </cell>
        </row>
        <row r="2739">
          <cell r="S2739" t="str">
            <v>OPERAÇÕES APROPRIAÇÃO MÃO-DE-OBRA</v>
          </cell>
        </row>
        <row r="2740">
          <cell r="S2740" t="str">
            <v>OPERAÇÕES APROPRIAÇÃO MÃO-DE-OBRA</v>
          </cell>
        </row>
        <row r="2741">
          <cell r="S2741" t="str">
            <v>OPERAÇÕES APROPRIAÇÃO MÃO-DE-OBRA</v>
          </cell>
        </row>
        <row r="2742">
          <cell r="S2742" t="str">
            <v>OPERAÇÕES APROPRIAÇÃO MÃO-DE-OBRA</v>
          </cell>
        </row>
        <row r="2743">
          <cell r="S2743" t="str">
            <v>OPERAÇÕES APROPRIAÇÃO MÃO-DE-OBRA</v>
          </cell>
        </row>
        <row r="2744">
          <cell r="S2744" t="str">
            <v>OPERAÇÕES APROPRIAÇÃO MÃO-DE-OBRA</v>
          </cell>
        </row>
        <row r="2745">
          <cell r="S2745" t="str">
            <v>OPERAÇÕES APROPRIAÇÃO MÃO-DE-OBRA</v>
          </cell>
        </row>
        <row r="2746">
          <cell r="S2746" t="str">
            <v>OPERAÇÕES APROPRIAÇÃO MÃO-DE-OBRA</v>
          </cell>
        </row>
        <row r="2747">
          <cell r="S2747" t="str">
            <v>OPERAÇÕES APROPRIAÇÃO MÃO-DE-OBRA</v>
          </cell>
        </row>
        <row r="2748">
          <cell r="S2748" t="str">
            <v>OPERAÇÕES APROPRIAÇÃO MÃO-DE-OBRA</v>
          </cell>
        </row>
        <row r="2749">
          <cell r="S2749" t="str">
            <v>OPERAÇÕES APROPRIAÇÃO MÃO-DE-OBRA</v>
          </cell>
        </row>
        <row r="2750">
          <cell r="S2750" t="str">
            <v>OPERAÇÕES APROPRIAÇÃO MÃO-DE-OBRA</v>
          </cell>
        </row>
        <row r="2751">
          <cell r="S2751" t="str">
            <v>OPERAÇÕES APROPRIAÇÃO MÃO-DE-OBRA</v>
          </cell>
        </row>
        <row r="2752">
          <cell r="S2752" t="str">
            <v>OPERAÇÕES APROPRIAÇÃO MÃO-DE-OBRA</v>
          </cell>
        </row>
        <row r="2753">
          <cell r="S2753" t="str">
            <v>OPERAÇÕES APROPRIAÇÃO MÃO-DE-OBRA</v>
          </cell>
        </row>
        <row r="2754">
          <cell r="S2754" t="str">
            <v>OPERAÇÕES APROPRIAÇÃO MÃO-DE-OBRA</v>
          </cell>
        </row>
        <row r="2755">
          <cell r="S2755" t="str">
            <v>OPERAÇÕES APROPRIAÇÃO MÃO-DE-OBRA</v>
          </cell>
        </row>
        <row r="2756">
          <cell r="S2756" t="str">
            <v>OPERAÇÕES APROPRIAÇÃO MÃO-DE-OBRA</v>
          </cell>
        </row>
        <row r="2757">
          <cell r="S2757" t="str">
            <v>OPERAÇÕES APROPRIAÇÃO MÃO-DE-OBRA</v>
          </cell>
        </row>
        <row r="2758">
          <cell r="S2758" t="str">
            <v>OPERAÇÕES APROPRIAÇÃO MÃO-DE-OBRA</v>
          </cell>
        </row>
        <row r="2759">
          <cell r="S2759" t="str">
            <v>OPERAÇÕES APROPRIAÇÃO MÃO-DE-OBRA</v>
          </cell>
        </row>
        <row r="2760">
          <cell r="S2760" t="str">
            <v>OPERAÇÕES APROPRIAÇÃO MÃO-DE-OBRA</v>
          </cell>
        </row>
        <row r="2761">
          <cell r="S2761" t="str">
            <v>OPERAÇÕES APROPRIAÇÃO MÃO-DE-OBRA</v>
          </cell>
        </row>
        <row r="2762">
          <cell r="S2762" t="str">
            <v>OPERAÇÕES APROPRIAÇÃO MÃO-DE-OBRA</v>
          </cell>
        </row>
        <row r="2763">
          <cell r="S2763" t="str">
            <v>OPERAÇÕES APROPRIAÇÃO MÃO-DE-OBRA</v>
          </cell>
        </row>
        <row r="2764">
          <cell r="S2764" t="str">
            <v>OPERAÇÕES APROPRIAÇÃO MÃO-DE-OBRA</v>
          </cell>
        </row>
        <row r="2765">
          <cell r="S2765" t="str">
            <v>OPERAÇÕES APROPRIAÇÃO MÃO-DE-OBRA</v>
          </cell>
        </row>
        <row r="2766">
          <cell r="S2766" t="str">
            <v>OPERAÇÕES APROPRIAÇÃO MÃO-DE-OBRA</v>
          </cell>
        </row>
        <row r="2767">
          <cell r="S2767" t="str">
            <v>OPERAÇÕES APROPRIAÇÃO MÃO-DE-OBRA</v>
          </cell>
        </row>
        <row r="2768">
          <cell r="S2768" t="str">
            <v>OPERAÇÕES APROPRIAÇÃO MÃO-DE-OBRA</v>
          </cell>
        </row>
        <row r="2769">
          <cell r="S2769" t="str">
            <v>OPERAÇÕES APROPRIAÇÃO MÃO-DE-OBRA</v>
          </cell>
        </row>
        <row r="2770">
          <cell r="S2770" t="str">
            <v>OPERAÇÕES APROPRIAÇÃO MÃO-DE-OBRA</v>
          </cell>
        </row>
        <row r="2771">
          <cell r="S2771" t="str">
            <v>OPERAÇÕES APROPRIAÇÃO MÃO-DE-OBRA</v>
          </cell>
        </row>
        <row r="2772">
          <cell r="S2772" t="str">
            <v>OPERAÇÕES APROPRIAÇÃO MÃO-DE-OBRA</v>
          </cell>
        </row>
        <row r="2773">
          <cell r="S2773" t="str">
            <v>OPERAÇÕES APROPRIAÇÃO MÃO-DE-OBRA</v>
          </cell>
        </row>
        <row r="2774">
          <cell r="S2774" t="str">
            <v>OPERAÇÕES APROPRIAÇÃO MÃO-DE-OBRA</v>
          </cell>
        </row>
        <row r="2775">
          <cell r="S2775" t="str">
            <v>OPERAÇÕES APROPRIAÇÃO MÃO-DE-OBRA</v>
          </cell>
        </row>
        <row r="2776">
          <cell r="S2776" t="str">
            <v>OPERAÇÕES APROPRIAÇÃO MÃO-DE-OBRA</v>
          </cell>
        </row>
        <row r="2777">
          <cell r="S2777" t="str">
            <v>OPERAÇÕES APROPRIAÇÃO MÃO-DE-OBRA</v>
          </cell>
        </row>
        <row r="2778">
          <cell r="S2778" t="str">
            <v>OPERAÇÕES APROPRIAÇÃO MÃO-DE-OBRA</v>
          </cell>
        </row>
        <row r="2779">
          <cell r="S2779" t="str">
            <v>OPERAÇÕES APROPRIAÇÃO MÃO-DE-OBRA</v>
          </cell>
        </row>
        <row r="2780">
          <cell r="S2780" t="str">
            <v>OPERAÇÕES APROPRIAÇÃO MÃO-DE-OBRA</v>
          </cell>
        </row>
        <row r="2781">
          <cell r="S2781" t="str">
            <v>OPERAÇÕES APROPRIAÇÃO MÃO-DE-OBRA</v>
          </cell>
        </row>
        <row r="2782">
          <cell r="S2782" t="str">
            <v>OPERAÇÕES APROPRIAÇÃO MÃO-DE-OBRA</v>
          </cell>
        </row>
        <row r="2783">
          <cell r="S2783" t="str">
            <v>OPERAÇÕES APROPRIAÇÃO MÃO-DE-OBRA</v>
          </cell>
        </row>
        <row r="2784">
          <cell r="S2784" t="str">
            <v>OPERAÇÕES APROPRIAÇÃO MÃO-DE-OBRA</v>
          </cell>
        </row>
        <row r="2785">
          <cell r="S2785" t="str">
            <v>OPERAÇÕES APROPRIAÇÃO MÃO-DE-OBRA</v>
          </cell>
        </row>
        <row r="2786">
          <cell r="S2786" t="str">
            <v>OPERAÇÕES APROPRIAÇÃO MÃO-DE-OBRA</v>
          </cell>
        </row>
        <row r="2787">
          <cell r="S2787" t="str">
            <v>OPERAÇÕES APROPRIAÇÃO MÃO-DE-OBRA</v>
          </cell>
        </row>
        <row r="2788">
          <cell r="S2788" t="str">
            <v>OPERAÇÕES APROPRIAÇÃO MÃO-DE-OBRA</v>
          </cell>
        </row>
        <row r="2789">
          <cell r="S2789" t="str">
            <v>OPERAÇÕES APROPRIAÇÃO MÃO-DE-OBRA</v>
          </cell>
        </row>
        <row r="2790">
          <cell r="S2790" t="str">
            <v>OPERAÇÕES APROPRIAÇÃO MÃO-DE-OBRA</v>
          </cell>
        </row>
        <row r="2791">
          <cell r="S2791" t="str">
            <v>OPERAÇÕES APROPRIAÇÃO MÃO-DE-OBRA</v>
          </cell>
        </row>
        <row r="2792">
          <cell r="S2792" t="str">
            <v>OPERAÇÕES APROPRIAÇÃO MÃO-DE-OBRA</v>
          </cell>
        </row>
        <row r="2793">
          <cell r="S2793" t="str">
            <v>OPERAÇÕES APROPRIAÇÃO MÃO-DE-OBRA</v>
          </cell>
        </row>
        <row r="2794">
          <cell r="S2794" t="str">
            <v>OPERAÇÕES APROPRIAÇÃO MÃO-DE-OBRA</v>
          </cell>
        </row>
        <row r="2795">
          <cell r="S2795" t="str">
            <v>OPERAÇÕES APROPRIAÇÃO MÃO-DE-OBRA</v>
          </cell>
        </row>
        <row r="2796">
          <cell r="S2796" t="str">
            <v>OPERAÇÕES APROPRIAÇÃO MÃO-DE-OBRA</v>
          </cell>
        </row>
        <row r="2797">
          <cell r="S2797" t="str">
            <v>OPERAÇÕES APROPRIAÇÃO MÃO-DE-OBRA</v>
          </cell>
        </row>
        <row r="2798">
          <cell r="S2798" t="str">
            <v>OPERAÇÕES APROPRIAÇÃO MÃO-DE-OBRA</v>
          </cell>
        </row>
        <row r="2799">
          <cell r="S2799" t="str">
            <v>OPERAÇÕES APROPRIAÇÃO MÃO-DE-OBRA</v>
          </cell>
        </row>
        <row r="2800">
          <cell r="S2800" t="str">
            <v>OPERAÇÕES APROPRIAÇÃO MÃO-DE-OBRA</v>
          </cell>
        </row>
        <row r="2801">
          <cell r="S2801" t="str">
            <v>OPERAÇÕES APROPRIAÇÃO MÃO-DE-OBRA</v>
          </cell>
        </row>
        <row r="2802">
          <cell r="S2802" t="str">
            <v>OPERAÇÕES APROPRIAÇÃO MÃO-DE-OBRA</v>
          </cell>
        </row>
        <row r="2803">
          <cell r="S2803" t="str">
            <v>OPERAÇÕES APROPRIAÇÃO MÃO-DE-OBRA</v>
          </cell>
        </row>
        <row r="2804">
          <cell r="S2804" t="str">
            <v>OPERAÇÕES APROPRIAÇÃO MÃO-DE-OBRA</v>
          </cell>
        </row>
        <row r="2805">
          <cell r="S2805" t="str">
            <v>OPERAÇÕES APROPRIAÇÃO MÃO-DE-OBRA</v>
          </cell>
        </row>
        <row r="2806">
          <cell r="S2806" t="str">
            <v>OPERAÇÕES APROPRIAÇÃO MÃO-DE-OBRA</v>
          </cell>
        </row>
        <row r="2807">
          <cell r="S2807" t="str">
            <v>OPERAÇÕES APROPRIAÇÃO MÃO-DE-OBRA</v>
          </cell>
        </row>
        <row r="2808">
          <cell r="S2808" t="str">
            <v>OPERAÇÕES APROPRIAÇÃO MÃO-DE-OBRA</v>
          </cell>
        </row>
        <row r="2809">
          <cell r="S2809" t="str">
            <v>OPERAÇÕES APROPRIAÇÃO MÃO-DE-OBRA</v>
          </cell>
        </row>
        <row r="2810">
          <cell r="S2810" t="str">
            <v>OPERAÇÕES APROPRIAÇÃO MÃO-DE-OBRA</v>
          </cell>
        </row>
        <row r="2811">
          <cell r="S2811" t="str">
            <v>OPERAÇÕES APROPRIAÇÃO MÃO-DE-OBRA</v>
          </cell>
        </row>
        <row r="2812">
          <cell r="S2812" t="str">
            <v>OPERAÇÕES APROPRIAÇÃO MÃO-DE-OBRA</v>
          </cell>
        </row>
        <row r="2813">
          <cell r="S2813" t="str">
            <v>OPERAÇÕES APROPRIAÇÃO MÃO-DE-OBRA</v>
          </cell>
        </row>
        <row r="2814">
          <cell r="S2814" t="str">
            <v>OPERAÇÕES APROPRIAÇÃO MÃO-DE-OBRA</v>
          </cell>
        </row>
        <row r="2815">
          <cell r="S2815" t="str">
            <v>OPERAÇÕES APROPRIAÇÃO MÃO-DE-OBRA</v>
          </cell>
        </row>
        <row r="2816">
          <cell r="S2816" t="str">
            <v>OPERAÇÕES APROPRIAÇÃO MÃO-DE-OBRA</v>
          </cell>
        </row>
        <row r="2817">
          <cell r="S2817" t="str">
            <v>OPERAÇÕES APROPRIAÇÃO MÃO-DE-OBRA</v>
          </cell>
        </row>
        <row r="2818">
          <cell r="S2818" t="str">
            <v>OPERAÇÕES APROPRIAÇÃO MÃO-DE-OBRA</v>
          </cell>
        </row>
        <row r="2819">
          <cell r="S2819" t="str">
            <v>OPERAÇÕES APROPRIAÇÃO MÃO-DE-OBRA</v>
          </cell>
        </row>
        <row r="2820">
          <cell r="S2820" t="str">
            <v>OPERAÇÕES APROPRIAÇÃO MÃO-DE-OBRA</v>
          </cell>
        </row>
        <row r="2821">
          <cell r="S2821" t="str">
            <v>OPERAÇÕES APROPRIAÇÃO MÃO-DE-OBRA</v>
          </cell>
        </row>
        <row r="2822">
          <cell r="S2822" t="str">
            <v>OPERAÇÕES APROPRIAÇÃO MÃO-DE-OBRA</v>
          </cell>
        </row>
        <row r="2823">
          <cell r="S2823" t="str">
            <v>OPERAÇÕES APROPRIAÇÃO MÃO-DE-OBRA</v>
          </cell>
        </row>
        <row r="2824">
          <cell r="S2824" t="str">
            <v>OPERAÇÕES APROPRIAÇÃO MÃO-DE-OBRA</v>
          </cell>
        </row>
        <row r="2825">
          <cell r="S2825" t="str">
            <v>OPERAÇÕES APROPRIAÇÃO MÃO-DE-OBRA</v>
          </cell>
        </row>
        <row r="2826">
          <cell r="S2826" t="str">
            <v>OPERAÇÕES APROPRIAÇÃO MÃO-DE-OBRA</v>
          </cell>
        </row>
        <row r="2827">
          <cell r="S2827" t="str">
            <v>OPERAÇÕES APROPRIAÇÃO MÃO-DE-OBRA</v>
          </cell>
        </row>
        <row r="2828">
          <cell r="S2828" t="str">
            <v>OPERAÇÕES APROPRIAÇÃO MÃO-DE-OBRA</v>
          </cell>
        </row>
        <row r="2829">
          <cell r="S2829" t="str">
            <v>OPERAÇÕES APROPRIAÇÃO MÃO-DE-OBRA</v>
          </cell>
        </row>
        <row r="2830">
          <cell r="S2830" t="str">
            <v>OPERAÇÕES APROPRIAÇÃO MÃO-DE-OBRA</v>
          </cell>
        </row>
        <row r="2831">
          <cell r="S2831" t="str">
            <v>OPERAÇÕES APROPRIAÇÃO MÃO-DE-OBRA</v>
          </cell>
        </row>
        <row r="2832">
          <cell r="S2832" t="str">
            <v>OPERAÇÕES APROPRIAÇÃO MÃO-DE-OBRA</v>
          </cell>
        </row>
        <row r="2833">
          <cell r="S2833" t="str">
            <v>OPERAÇÕES APROPRIAÇÃO MÃO-DE-OBRA</v>
          </cell>
        </row>
        <row r="2834">
          <cell r="S2834" t="str">
            <v>OPERAÇÕES APROPRIAÇÃO MÃO-DE-OBRA</v>
          </cell>
        </row>
        <row r="2835">
          <cell r="S2835" t="str">
            <v>OPERAÇÕES APROPRIAÇÃO MÃO-DE-OBRA</v>
          </cell>
        </row>
        <row r="2836">
          <cell r="S2836" t="str">
            <v>OPERAÇÕES APROPRIAÇÃO MÃO-DE-OBRA</v>
          </cell>
        </row>
        <row r="2837">
          <cell r="S2837" t="str">
            <v>OPERAÇÕES APROPRIAÇÃO MÃO-DE-OBRA</v>
          </cell>
        </row>
        <row r="2838">
          <cell r="S2838" t="str">
            <v>OPERAÇÕES APROPRIAÇÃO MÃO-DE-OBRA</v>
          </cell>
        </row>
        <row r="2839">
          <cell r="S2839" t="str">
            <v>OPERAÇÕES APROPRIAÇÃO MÃO-DE-OBRA</v>
          </cell>
        </row>
        <row r="2840">
          <cell r="S2840" t="str">
            <v>OPERAÇÕES APROPRIAÇÃO MÃO-DE-OBRA</v>
          </cell>
        </row>
        <row r="2841">
          <cell r="S2841" t="str">
            <v>OPERAÇÕES APROPRIAÇÃO MÃO-DE-OBRA</v>
          </cell>
        </row>
        <row r="2842">
          <cell r="S2842" t="str">
            <v>OPERAÇÕES APROPRIAÇÃO MÃO-DE-OBRA</v>
          </cell>
        </row>
        <row r="2843">
          <cell r="S2843" t="str">
            <v>OPERAÇÕES APROPRIAÇÃO MÃO-DE-OBRA</v>
          </cell>
        </row>
        <row r="2844">
          <cell r="S2844" t="str">
            <v>OPERAÇÕES APROPRIAÇÃO MÃO-DE-OBRA</v>
          </cell>
        </row>
        <row r="2845">
          <cell r="S2845" t="str">
            <v>OPERAÇÕES APROPRIAÇÃO MÃO-DE-OBRA</v>
          </cell>
        </row>
        <row r="2846">
          <cell r="S2846" t="str">
            <v>OPERAÇÕES APROPRIAÇÃO MÃO-DE-OBRA</v>
          </cell>
        </row>
        <row r="2847">
          <cell r="S2847" t="str">
            <v>OPERAÇÕES APROPRIAÇÃO MÃO-DE-OBRA</v>
          </cell>
        </row>
        <row r="2848">
          <cell r="S2848" t="str">
            <v>OPERAÇÕES APROPRIAÇÃO MÃO-DE-OBRA</v>
          </cell>
        </row>
        <row r="2849">
          <cell r="S2849" t="str">
            <v>OPERAÇÕES APROPRIAÇÃO MÃO-DE-OBRA</v>
          </cell>
        </row>
        <row r="2850">
          <cell r="S2850" t="str">
            <v>OPERAÇÕES APROPRIAÇÃO MÃO-DE-OBRA</v>
          </cell>
        </row>
        <row r="2851">
          <cell r="S2851" t="str">
            <v>OPERAÇÕES APROPRIAÇÃO MÃO-DE-OBRA</v>
          </cell>
        </row>
        <row r="2852">
          <cell r="S2852" t="str">
            <v>OPERAÇÕES APROPRIAÇÃO MÃO-DE-OBRA</v>
          </cell>
        </row>
        <row r="2853">
          <cell r="S2853" t="str">
            <v>OPERAÇÕES APROPRIAÇÃO MÃO-DE-OBRA</v>
          </cell>
        </row>
        <row r="2854">
          <cell r="S2854" t="str">
            <v>OPERAÇÕES APROPRIAÇÃO MÃO-DE-OBRA</v>
          </cell>
        </row>
        <row r="2855">
          <cell r="S2855" t="str">
            <v>OPERAÇÕES APROPRIAÇÃO MÃO-DE-OBRA</v>
          </cell>
        </row>
        <row r="2856">
          <cell r="S2856" t="str">
            <v>OPERAÇÕES APROPRIAÇÃO MÃO-DE-OBRA</v>
          </cell>
        </row>
        <row r="2857">
          <cell r="S2857" t="str">
            <v>OPERAÇÕES APROPRIAÇÃO MÃO-DE-OBRA</v>
          </cell>
        </row>
        <row r="2858">
          <cell r="S2858" t="str">
            <v>OPERAÇÕES APROPRIAÇÃO MÃO-DE-OBRA</v>
          </cell>
        </row>
        <row r="2859">
          <cell r="S2859" t="str">
            <v>OPERAÇÕES APROPRIAÇÃO MÃO-DE-OBRA</v>
          </cell>
        </row>
        <row r="2860">
          <cell r="S2860" t="str">
            <v>OPERAÇÕES APROPRIAÇÃO MÃO-DE-OBRA</v>
          </cell>
        </row>
        <row r="2861">
          <cell r="S2861" t="str">
            <v>OPERAÇÕES APROPRIAÇÃO MÃO-DE-OBRA</v>
          </cell>
        </row>
        <row r="2862">
          <cell r="S2862" t="str">
            <v>OPERAÇÕES APROPRIAÇÃO MÃO-DE-OBRA</v>
          </cell>
        </row>
        <row r="2863">
          <cell r="S2863" t="str">
            <v>OPERAÇÕES APROPRIAÇÃO MÃO-DE-OBRA</v>
          </cell>
        </row>
        <row r="2864">
          <cell r="S2864" t="str">
            <v>OPERAÇÕES APROPRIAÇÃO MÃO-DE-OBRA</v>
          </cell>
        </row>
        <row r="2865">
          <cell r="S2865" t="str">
            <v>OPERAÇÕES APROPRIAÇÃO MÃO-DE-OBRA</v>
          </cell>
        </row>
        <row r="2866">
          <cell r="S2866" t="str">
            <v>OPERAÇÕES APROPRIAÇÃO MÃO-DE-OBRA</v>
          </cell>
        </row>
        <row r="2867">
          <cell r="S2867" t="str">
            <v>OPERAÇÕES APROPRIAÇÃO MÃO-DE-OBRA</v>
          </cell>
        </row>
        <row r="2868">
          <cell r="S2868" t="str">
            <v>OPERAÇÕES APROPRIAÇÃO MÃO-DE-OBRA</v>
          </cell>
        </row>
        <row r="2869">
          <cell r="S2869" t="str">
            <v>OPERAÇÕES APROPRIAÇÃO MÃO-DE-OBRA</v>
          </cell>
        </row>
        <row r="2870">
          <cell r="S2870" t="str">
            <v>OPERAÇÕES APROPRIAÇÃO MÃO-DE-OBRA</v>
          </cell>
        </row>
        <row r="2871">
          <cell r="S2871" t="str">
            <v>OPERAÇÕES APROPRIAÇÃO MÃO-DE-OBRA</v>
          </cell>
        </row>
        <row r="2872">
          <cell r="S2872" t="str">
            <v>OPERAÇÕES APROPRIAÇÃO MÃO-DE-OBRA</v>
          </cell>
        </row>
        <row r="2873">
          <cell r="S2873" t="str">
            <v>OPERAÇÕES APROPRIAÇÃO MÃO-DE-OBRA</v>
          </cell>
        </row>
        <row r="2874">
          <cell r="S2874" t="str">
            <v>OPERAÇÕES APROPRIAÇÃO MÃO-DE-OBRA</v>
          </cell>
        </row>
        <row r="2875">
          <cell r="S2875" t="str">
            <v>OPERAÇÕES APROPRIAÇÃO MÃO-DE-OBRA</v>
          </cell>
        </row>
        <row r="2876">
          <cell r="S2876" t="str">
            <v>OPERAÇÕES APROPRIAÇÃO MÃO-DE-OBRA</v>
          </cell>
        </row>
        <row r="2877">
          <cell r="S2877" t="str">
            <v>OPERAÇÕES APROPRIAÇÃO MÃO-DE-OBRA</v>
          </cell>
        </row>
        <row r="2878">
          <cell r="S2878" t="str">
            <v>OPERAÇÕES APROPRIAÇÃO MÃO-DE-OBRA</v>
          </cell>
        </row>
        <row r="2879">
          <cell r="S2879" t="str">
            <v>OPERAÇÕES APROPRIAÇÃO MÃO-DE-OBRA</v>
          </cell>
        </row>
        <row r="2880">
          <cell r="S2880" t="str">
            <v>OPERAÇÕES APROPRIAÇÃO MÃO-DE-OBRA</v>
          </cell>
        </row>
        <row r="2881">
          <cell r="S2881" t="str">
            <v>OPERAÇÕES APROPRIAÇÃO MÃO-DE-OBRA</v>
          </cell>
        </row>
        <row r="2882">
          <cell r="S2882" t="str">
            <v>OPERAÇÕES APROPRIAÇÃO MÃO-DE-OBRA</v>
          </cell>
        </row>
        <row r="2883">
          <cell r="S2883" t="str">
            <v>OPERAÇÕES APROPRIAÇÃO MÃO-DE-OBRA</v>
          </cell>
        </row>
        <row r="2884">
          <cell r="S2884" t="str">
            <v>OPERAÇÕES APROPRIAÇÃO MÃO-DE-OBRA</v>
          </cell>
        </row>
        <row r="2885">
          <cell r="S2885" t="str">
            <v>OPERAÇÕES APROPRIAÇÃO MÃO-DE-OBRA</v>
          </cell>
        </row>
        <row r="2886">
          <cell r="S2886" t="str">
            <v>OPERAÇÕES APROPRIAÇÃO MÃO-DE-OBRA</v>
          </cell>
        </row>
        <row r="2887">
          <cell r="S2887" t="str">
            <v>OPERAÇÕES APROPRIAÇÃO MÃO-DE-OBRA</v>
          </cell>
        </row>
        <row r="2888">
          <cell r="S2888" t="str">
            <v>OPERAÇÕES APROPRIAÇÃO MÃO-DE-OBRA</v>
          </cell>
        </row>
        <row r="2889">
          <cell r="S2889" t="str">
            <v>OPERAÇÕES APROPRIAÇÃO MÃO-DE-OBRA</v>
          </cell>
        </row>
        <row r="2890">
          <cell r="S2890" t="str">
            <v>OPERAÇÕES APROPRIAÇÃO MÃO-DE-OBRA</v>
          </cell>
        </row>
        <row r="2891">
          <cell r="S2891" t="str">
            <v>OPERAÇÕES APROPRIAÇÃO MÃO-DE-OBRA</v>
          </cell>
        </row>
        <row r="2892">
          <cell r="S2892" t="str">
            <v>OPERAÇÕES APROPRIAÇÃO MÃO-DE-OBRA</v>
          </cell>
        </row>
        <row r="2893">
          <cell r="S2893" t="str">
            <v>OPERAÇÕES APROPRIAÇÃO MÃO-DE-OBRA</v>
          </cell>
        </row>
        <row r="2894">
          <cell r="S2894" t="str">
            <v>OPERAÇÕES APROPRIAÇÃO MÃO-DE-OBRA</v>
          </cell>
        </row>
        <row r="2895">
          <cell r="S2895" t="str">
            <v>OPERAÇÕES APROPRIAÇÃO MÃO-DE-OBRA</v>
          </cell>
        </row>
        <row r="2896">
          <cell r="S2896" t="str">
            <v>OPERAÇÕES APROPRIAÇÃO MÃO-DE-OBRA</v>
          </cell>
        </row>
        <row r="2897">
          <cell r="S2897" t="str">
            <v>OPERAÇÕES APROPRIAÇÃO MÃO-DE-OBRA</v>
          </cell>
        </row>
        <row r="2898">
          <cell r="S2898" t="str">
            <v>OPERAÇÕES APROPRIAÇÃO MÃO-DE-OBRA</v>
          </cell>
        </row>
        <row r="2899">
          <cell r="S2899" t="str">
            <v>OPERAÇÕES APROPRIAÇÃO MÃO-DE-OBRA</v>
          </cell>
        </row>
        <row r="2900">
          <cell r="S2900" t="str">
            <v>OPERAÇÕES APROPRIAÇÃO MÃO-DE-OBRA</v>
          </cell>
        </row>
        <row r="2901">
          <cell r="S2901" t="str">
            <v>OPERAÇÕES APROPRIAÇÃO MÃO-DE-OBRA</v>
          </cell>
        </row>
        <row r="2902">
          <cell r="S2902" t="str">
            <v>OPERAÇÕES APROPRIAÇÃO MÃO-DE-OBRA</v>
          </cell>
        </row>
        <row r="2903">
          <cell r="S2903" t="str">
            <v>OPERAÇÕES APROPRIAÇÃO MÃO-DE-OBRA</v>
          </cell>
        </row>
        <row r="2904">
          <cell r="S2904" t="str">
            <v>OPERAÇÕES APROPRIAÇÃO MÃO-DE-OBRA</v>
          </cell>
        </row>
        <row r="2905">
          <cell r="S2905" t="str">
            <v>OPERAÇÕES APROPRIAÇÃO MÃO-DE-OBRA</v>
          </cell>
        </row>
        <row r="2906">
          <cell r="S2906" t="str">
            <v>OPERAÇÕES APROPRIAÇÃO MÃO-DE-OBRA</v>
          </cell>
        </row>
        <row r="2907">
          <cell r="S2907" t="str">
            <v>OPERAÇÕES APROPRIAÇÃO MÃO-DE-OBRA</v>
          </cell>
        </row>
        <row r="2908">
          <cell r="S2908" t="str">
            <v>OPERAÇÕES APROPRIAÇÃO MÃO-DE-OBRA</v>
          </cell>
        </row>
        <row r="2909">
          <cell r="S2909" t="str">
            <v>OPERAÇÕES APROPRIAÇÃO MÃO-DE-OBRA</v>
          </cell>
        </row>
        <row r="2910">
          <cell r="S2910" t="str">
            <v>OPERAÇÕES APROPRIAÇÃO MÃO-DE-OBRA</v>
          </cell>
        </row>
        <row r="2911">
          <cell r="S2911" t="str">
            <v>OPERAÇÕES APROPRIAÇÃO MÃO-DE-OBRA</v>
          </cell>
        </row>
        <row r="2912">
          <cell r="S2912" t="str">
            <v>OPERAÇÕES APROPRIAÇÃO MÃO-DE-OBRA</v>
          </cell>
        </row>
        <row r="2913">
          <cell r="S2913" t="str">
            <v>OPERAÇÕES APROPRIAÇÃO MÃO-DE-OBRA</v>
          </cell>
        </row>
        <row r="2914">
          <cell r="S2914" t="str">
            <v>OPERAÇÕES APROPRIAÇÃO MÃO-DE-OBRA</v>
          </cell>
        </row>
        <row r="2915">
          <cell r="S2915" t="str">
            <v>OPERAÇÕES APROPRIAÇÃO MÃO-DE-OBRA</v>
          </cell>
        </row>
        <row r="2916">
          <cell r="S2916" t="str">
            <v>OPERAÇÕES APROPRIAÇÃO MÃO-DE-OBRA</v>
          </cell>
        </row>
        <row r="2917">
          <cell r="S2917" t="str">
            <v>OPERAÇÕES APROPRIAÇÃO MÃO-DE-OBRA</v>
          </cell>
        </row>
        <row r="2918">
          <cell r="S2918" t="str">
            <v>OPERAÇÕES APROPRIAÇÃO MÃO-DE-OBRA</v>
          </cell>
        </row>
        <row r="2919">
          <cell r="S2919" t="str">
            <v>OPERAÇÕES APROPRIAÇÃO MÃO-DE-OBRA</v>
          </cell>
        </row>
        <row r="2920">
          <cell r="S2920" t="str">
            <v>OPERAÇÕES APROPRIAÇÃO MÃO-DE-OBRA</v>
          </cell>
        </row>
        <row r="2921">
          <cell r="S2921" t="str">
            <v>OPERAÇÕES APROPRIAÇÃO MÃO-DE-OBRA</v>
          </cell>
        </row>
        <row r="2922">
          <cell r="S2922" t="str">
            <v>OPERAÇÕES APROPRIAÇÃO MÃO-DE-OBRA</v>
          </cell>
        </row>
        <row r="2923">
          <cell r="S2923" t="str">
            <v>OPERAÇÕES APROPRIAÇÃO MÃO-DE-OBRA</v>
          </cell>
        </row>
        <row r="2924">
          <cell r="S2924" t="str">
            <v>OPERAÇÕES APROPRIAÇÃO MÃO-DE-OBRA</v>
          </cell>
        </row>
        <row r="2925">
          <cell r="S2925" t="str">
            <v>OPERAÇÕES APROPRIAÇÃO MÃO-DE-OBRA</v>
          </cell>
        </row>
        <row r="2926">
          <cell r="S2926" t="str">
            <v>OPERAÇÕES APROPRIAÇÃO MÃO-DE-OBRA</v>
          </cell>
        </row>
        <row r="2927">
          <cell r="S2927" t="str">
            <v>OPERAÇÕES APROPRIAÇÃO MÃO-DE-OBRA</v>
          </cell>
        </row>
        <row r="2928">
          <cell r="S2928" t="str">
            <v>OPERAÇÕES APROPRIAÇÃO MÃO-DE-OBRA</v>
          </cell>
        </row>
        <row r="2929">
          <cell r="S2929" t="str">
            <v>OPERAÇÕES APROPRIAÇÃO MÃO-DE-OBRA</v>
          </cell>
        </row>
        <row r="2930">
          <cell r="S2930" t="str">
            <v>OPERAÇÕES APROPRIAÇÃO MÃO-DE-OBRA</v>
          </cell>
        </row>
        <row r="2931">
          <cell r="S2931" t="str">
            <v>OPERAÇÕES APROPRIAÇÃO MÃO-DE-OBRA</v>
          </cell>
        </row>
        <row r="2932">
          <cell r="S2932" t="str">
            <v>OPERAÇÕES APROPRIAÇÃO MÃO-DE-OBRA</v>
          </cell>
        </row>
        <row r="2933">
          <cell r="S2933" t="str">
            <v>OPERAÇÕES APROPRIAÇÃO MÃO-DE-OBRA</v>
          </cell>
        </row>
        <row r="2934">
          <cell r="S2934" t="str">
            <v>OPERAÇÕES APROPRIAÇÃO MÃO-DE-OBRA</v>
          </cell>
        </row>
        <row r="2935">
          <cell r="S2935" t="str">
            <v>OPERAÇÕES APROPRIAÇÃO MÃO-DE-OBRA</v>
          </cell>
        </row>
        <row r="2936">
          <cell r="S2936" t="str">
            <v>OPERAÇÕES APROPRIAÇÃO MÃO-DE-OBRA</v>
          </cell>
        </row>
        <row r="2937">
          <cell r="S2937" t="str">
            <v>OPERAÇÕES APROPRIAÇÃO MÃO-DE-OBRA</v>
          </cell>
        </row>
        <row r="2938">
          <cell r="S2938" t="str">
            <v>OPERAÇÕES APROPRIAÇÃO MÃO-DE-OBRA</v>
          </cell>
        </row>
        <row r="2939">
          <cell r="S2939" t="str">
            <v>OPERAÇÕES APROPRIAÇÃO MÃO-DE-OBRA</v>
          </cell>
        </row>
        <row r="2940">
          <cell r="S2940" t="str">
            <v>OPERAÇÕES APROPRIAÇÃO MÃO-DE-OBRA</v>
          </cell>
        </row>
        <row r="2941">
          <cell r="S2941" t="str">
            <v>OPERAÇÕES APROPRIAÇÃO MÃO-DE-OBRA</v>
          </cell>
        </row>
        <row r="2942">
          <cell r="S2942" t="str">
            <v>OPERAÇÕES APROPRIAÇÃO MÃO-DE-OBRA</v>
          </cell>
        </row>
        <row r="2943">
          <cell r="S2943" t="str">
            <v>OPERAÇÕES APROPRIAÇÃO MÃO-DE-OBRA</v>
          </cell>
        </row>
        <row r="2944">
          <cell r="S2944" t="str">
            <v>OPERAÇÕES APROPRIAÇÃO MÃO-DE-OBRA</v>
          </cell>
        </row>
        <row r="2945">
          <cell r="S2945" t="str">
            <v>OPERAÇÕES APROPRIAÇÃO MÃO-DE-OBRA</v>
          </cell>
        </row>
        <row r="2946">
          <cell r="S2946" t="str">
            <v>OPERAÇÕES APROPRIAÇÃO MÃO-DE-OBRA</v>
          </cell>
        </row>
        <row r="2947">
          <cell r="S2947" t="str">
            <v>OPERAÇÕES APROPRIAÇÃO MÃO-DE-OBRA</v>
          </cell>
        </row>
        <row r="2948">
          <cell r="S2948" t="str">
            <v>OPERAÇÕES APROPRIAÇÃO MÃO-DE-OBRA</v>
          </cell>
        </row>
        <row r="2949">
          <cell r="S2949" t="str">
            <v>OPERAÇÕES APROPRIAÇÃO MÃO-DE-OBRA</v>
          </cell>
        </row>
        <row r="2950">
          <cell r="S2950" t="str">
            <v>OPERAÇÕES APROPRIAÇÃO MÃO-DE-OBRA</v>
          </cell>
        </row>
        <row r="2951">
          <cell r="S2951" t="str">
            <v>OPERAÇÕES APROPRIAÇÃO MÃO-DE-OBRA</v>
          </cell>
        </row>
        <row r="2952">
          <cell r="S2952" t="str">
            <v>OPERAÇÕES APROPRIAÇÃO MÃO-DE-OBRA</v>
          </cell>
        </row>
        <row r="2953">
          <cell r="S2953" t="str">
            <v>OPERAÇÕES APROPRIAÇÃO MÃO-DE-OBRA</v>
          </cell>
        </row>
        <row r="2954">
          <cell r="S2954" t="str">
            <v>OPERAÇÕES APROPRIAÇÃO MÃO-DE-OBRA</v>
          </cell>
        </row>
        <row r="2955">
          <cell r="S2955" t="str">
            <v>OPERAÇÕES APROPRIAÇÃO MÃO-DE-OBRA</v>
          </cell>
        </row>
        <row r="2956">
          <cell r="S2956" t="str">
            <v>OPERAÇÕES APROPRIAÇÃO MÃO-DE-OBRA</v>
          </cell>
        </row>
        <row r="2957">
          <cell r="S2957" t="str">
            <v>OPERAÇÕES APROPRIAÇÃO MÃO-DE-OBRA</v>
          </cell>
        </row>
        <row r="2958">
          <cell r="S2958" t="str">
            <v>OPERAÇÕES APROPRIAÇÃO MÃO-DE-OBRA</v>
          </cell>
        </row>
        <row r="2959">
          <cell r="S2959" t="str">
            <v>OPERAÇÕES APROPRIAÇÃO MÃO-DE-OBRA</v>
          </cell>
        </row>
        <row r="2960">
          <cell r="S2960" t="str">
            <v>OPERAÇÕES APROPRIAÇÃO MÃO-DE-OBRA</v>
          </cell>
        </row>
        <row r="2961">
          <cell r="S2961" t="str">
            <v>OPERAÇÕES APROPRIAÇÃO MÃO-DE-OBRA</v>
          </cell>
        </row>
        <row r="2962">
          <cell r="S2962" t="str">
            <v>OPERAÇÕES APROPRIAÇÃO MÃO-DE-OBRA</v>
          </cell>
        </row>
        <row r="2963">
          <cell r="S2963" t="str">
            <v>OPERAÇÕES APROPRIAÇÃO MÃO-DE-OBRA</v>
          </cell>
        </row>
        <row r="2964">
          <cell r="S2964" t="str">
            <v>OPERAÇÕES APROPRIAÇÃO MÃO-DE-OBRA</v>
          </cell>
        </row>
        <row r="2965">
          <cell r="S2965" t="str">
            <v>OPERAÇÕES APROPRIAÇÃO MÃO-DE-OBRA</v>
          </cell>
        </row>
        <row r="2966">
          <cell r="S2966" t="str">
            <v>OPERAÇÕES APROPRIAÇÃO MÃO-DE-OBRA</v>
          </cell>
        </row>
        <row r="2967">
          <cell r="S2967" t="str">
            <v>OPERAÇÕES APROPRIAÇÃO MÃO-DE-OBRA</v>
          </cell>
        </row>
        <row r="2968">
          <cell r="S2968" t="str">
            <v>OPERAÇÕES APROPRIAÇÃO MÃO-DE-OBRA</v>
          </cell>
        </row>
        <row r="2969">
          <cell r="S2969" t="str">
            <v>OPERAÇÕES APROPRIAÇÃO MÃO-DE-OBRA</v>
          </cell>
        </row>
        <row r="2970">
          <cell r="S2970" t="str">
            <v>OPERAÇÕES APROPRIAÇÃO MÃO-DE-OBRA</v>
          </cell>
        </row>
        <row r="2971">
          <cell r="S2971" t="str">
            <v>OPERAÇÕES APROPRIAÇÃO MÃO-DE-OBRA</v>
          </cell>
        </row>
        <row r="2972">
          <cell r="S2972" t="str">
            <v>OPERAÇÕES APROPRIAÇÃO MÃO-DE-OBRA</v>
          </cell>
        </row>
        <row r="2973">
          <cell r="S2973" t="str">
            <v>OPERAÇÕES APROPRIAÇÃO MÃO-DE-OBRA</v>
          </cell>
        </row>
        <row r="2974">
          <cell r="S2974" t="str">
            <v>OPERAÇÕES APROPRIAÇÃO MÃO-DE-OBRA</v>
          </cell>
        </row>
        <row r="2975">
          <cell r="S2975" t="str">
            <v>OPERAÇÕES APROPRIAÇÃO MÃO-DE-OBRA</v>
          </cell>
        </row>
        <row r="2976">
          <cell r="S2976" t="str">
            <v>OPERAÇÕES APROPRIAÇÃO MÃO-DE-OBRA</v>
          </cell>
        </row>
        <row r="2977">
          <cell r="S2977" t="str">
            <v>OPERAÇÕES APROPRIAÇÃO MÃO-DE-OBRA</v>
          </cell>
        </row>
        <row r="2978">
          <cell r="S2978" t="str">
            <v>OPERAÇÕES APROPRIAÇÃO MÃO-DE-OBRA</v>
          </cell>
        </row>
        <row r="2979">
          <cell r="S2979" t="str">
            <v>OPERAÇÕES APROPRIAÇÃO MÃO-DE-OBRA</v>
          </cell>
        </row>
        <row r="2980">
          <cell r="S2980" t="str">
            <v>OPERAÇÕES APROPRIAÇÃO MÃO-DE-OBRA</v>
          </cell>
        </row>
        <row r="2981">
          <cell r="S2981" t="str">
            <v>OPERAÇÕES APROPRIAÇÃO MÃO-DE-OBRA</v>
          </cell>
        </row>
        <row r="2982">
          <cell r="S2982" t="str">
            <v>OPERAÇÕES APROPRIAÇÃO MÃO-DE-OBRA</v>
          </cell>
        </row>
        <row r="2983">
          <cell r="S2983" t="str">
            <v>OPERAÇÕES APROPRIAÇÃO MÃO-DE-OBRA</v>
          </cell>
        </row>
        <row r="2984">
          <cell r="S2984" t="str">
            <v>OPERAÇÕES APROPRIAÇÃO MÃO-DE-OBRA</v>
          </cell>
        </row>
        <row r="2985">
          <cell r="S2985" t="str">
            <v>OPERAÇÕES APROPRIAÇÃO MÃO-DE-OBRA</v>
          </cell>
        </row>
        <row r="2986">
          <cell r="S2986" t="str">
            <v>OPERAÇÕES APROPRIAÇÃO MÃO-DE-OBRA</v>
          </cell>
        </row>
        <row r="2987">
          <cell r="S2987" t="str">
            <v>OPERAÇÕES APROPRIAÇÃO MÃO-DE-OBRA</v>
          </cell>
        </row>
        <row r="2988">
          <cell r="S2988" t="str">
            <v>OPERAÇÕES APROPRIAÇÃO MÃO-DE-OBRA</v>
          </cell>
        </row>
        <row r="2989">
          <cell r="S2989" t="str">
            <v>OPERAÇÕES APROPRIAÇÃO MÃO-DE-OBRA</v>
          </cell>
        </row>
        <row r="2990">
          <cell r="S2990" t="str">
            <v>OPERAÇÕES APROPRIAÇÃO MÃO-DE-OBRA</v>
          </cell>
        </row>
        <row r="2991">
          <cell r="S2991" t="str">
            <v>OPERAÇÕES APROPRIAÇÃO MÃO-DE-OBRA</v>
          </cell>
        </row>
        <row r="2992">
          <cell r="S2992" t="str">
            <v>OPERAÇÕES APROPRIAÇÃO MÃO-DE-OBRA</v>
          </cell>
        </row>
        <row r="2993">
          <cell r="S2993" t="str">
            <v>OPERAÇÕES APROPRIAÇÃO MÃO-DE-OBRA</v>
          </cell>
        </row>
        <row r="2994">
          <cell r="S2994" t="str">
            <v>OPERAÇÕES APROPRIAÇÃO MÃO-DE-OBRA</v>
          </cell>
        </row>
        <row r="2995">
          <cell r="S2995" t="str">
            <v>OPERAÇÕES APROPRIAÇÃO MÃO-DE-OBRA</v>
          </cell>
        </row>
        <row r="2996">
          <cell r="S2996" t="str">
            <v>OPERAÇÕES APROPRIAÇÃO MÃO-DE-OBRA</v>
          </cell>
        </row>
        <row r="2997">
          <cell r="S2997" t="str">
            <v>OPERAÇÕES APROPRIAÇÃO MÃO-DE-OBRA</v>
          </cell>
        </row>
        <row r="2998">
          <cell r="S2998" t="str">
            <v>OPERAÇÕES APROPRIAÇÃO MÃO-DE-OBRA</v>
          </cell>
        </row>
        <row r="2999">
          <cell r="S2999" t="str">
            <v>OPERAÇÕES APROPRIAÇÃO MÃO-DE-OBRA</v>
          </cell>
        </row>
        <row r="3000">
          <cell r="S3000" t="str">
            <v>OPERAÇÕES APROPRIAÇÃO MÃO-DE-OBRA</v>
          </cell>
        </row>
        <row r="3001">
          <cell r="S3001" t="str">
            <v>OPERAÇÕES APROPRIAÇÃO MÃO-DE-OBRA</v>
          </cell>
        </row>
        <row r="3002">
          <cell r="S3002" t="str">
            <v>OPERAÇÕES APROPRIAÇÃO MÃO-DE-OBRA</v>
          </cell>
        </row>
        <row r="3003">
          <cell r="S3003" t="str">
            <v>OPERAÇÕES APROPRIAÇÃO MÃO-DE-OBRA</v>
          </cell>
        </row>
        <row r="3004">
          <cell r="S3004" t="str">
            <v>OPERAÇÕES APROPRIAÇÃO MÃO-DE-OBRA</v>
          </cell>
        </row>
        <row r="3005">
          <cell r="S3005" t="str">
            <v>OPERAÇÕES APROPRIAÇÃO MÃO-DE-OBRA</v>
          </cell>
        </row>
        <row r="3006">
          <cell r="S3006" t="str">
            <v>OPERAÇÕES APROPRIAÇÃO MÃO-DE-OBRA</v>
          </cell>
        </row>
        <row r="3007">
          <cell r="S3007" t="str">
            <v>OPERAÇÕES APROPRIAÇÃO MÃO-DE-OBRA</v>
          </cell>
        </row>
        <row r="3008">
          <cell r="S3008" t="str">
            <v>OPERAÇÕES APROPRIAÇÃO MÃO-DE-OBRA</v>
          </cell>
        </row>
        <row r="3009">
          <cell r="S3009" t="str">
            <v>OPERAÇÕES APROPRIAÇÃO MÃO-DE-OBRA</v>
          </cell>
        </row>
        <row r="3010">
          <cell r="S3010" t="str">
            <v>OPERAÇÕES APROPRIAÇÃO MÃO-DE-OBRA</v>
          </cell>
        </row>
        <row r="3011">
          <cell r="S3011" t="str">
            <v>OPERAÇÕES APROPRIAÇÃO MÃO-DE-OBRA</v>
          </cell>
        </row>
        <row r="3012">
          <cell r="S3012" t="str">
            <v>OPERAÇÕES APROPRIAÇÃO MÃO-DE-OBRA</v>
          </cell>
        </row>
        <row r="3013">
          <cell r="S3013" t="str">
            <v>OPERAÇÕES APROPRIAÇÃO MÃO-DE-OBRA</v>
          </cell>
        </row>
        <row r="3014">
          <cell r="S3014" t="str">
            <v>OPERAÇÕES APROPRIAÇÃO MÃO-DE-OBRA</v>
          </cell>
        </row>
        <row r="3015">
          <cell r="S3015" t="str">
            <v>OPERAÇÕES APROPRIAÇÃO MÃO-DE-OBRA</v>
          </cell>
        </row>
        <row r="3016">
          <cell r="S3016" t="str">
            <v>OPERAÇÕES APROPRIAÇÃO MÃO-DE-OBRA</v>
          </cell>
        </row>
        <row r="3017">
          <cell r="S3017" t="str">
            <v>OPERAÇÕES APROPRIAÇÃO MÃO-DE-OBRA</v>
          </cell>
        </row>
        <row r="3018">
          <cell r="S3018" t="str">
            <v>OPERAÇÕES APROPRIAÇÃO MÃO-DE-OBRA</v>
          </cell>
        </row>
        <row r="3019">
          <cell r="S3019" t="str">
            <v>OPERAÇÕES APROPRIAÇÃO MÃO-DE-OBRA</v>
          </cell>
        </row>
        <row r="3020">
          <cell r="S3020" t="str">
            <v>OPERAÇÕES APROPRIAÇÃO MÃO-DE-OBRA</v>
          </cell>
        </row>
        <row r="3021">
          <cell r="S3021" t="str">
            <v>OPERAÇÕES APROPRIAÇÃO MÃO-DE-OBRA</v>
          </cell>
        </row>
        <row r="3022">
          <cell r="S3022" t="str">
            <v>OPERAÇÕES APROPRIAÇÃO MÃO-DE-OBRA</v>
          </cell>
        </row>
        <row r="3023">
          <cell r="S3023" t="str">
            <v>OPERAÇÕES APROPRIAÇÃO MÃO-DE-OBRA</v>
          </cell>
        </row>
        <row r="3024">
          <cell r="S3024" t="str">
            <v>OPERAÇÕES APROPRIAÇÃO MÃO-DE-OBRA</v>
          </cell>
        </row>
        <row r="3025">
          <cell r="S3025" t="str">
            <v>OPERAÇÕES APROPRIAÇÃO MÃO-DE-OBRA</v>
          </cell>
        </row>
        <row r="3026">
          <cell r="S3026" t="str">
            <v>OPERAÇÕES APROPRIAÇÃO MÃO-DE-OBRA</v>
          </cell>
        </row>
        <row r="3027">
          <cell r="S3027" t="str">
            <v>OPERAÇÕES APROPRIAÇÃO MÃO-DE-OBRA</v>
          </cell>
        </row>
        <row r="3028">
          <cell r="S3028" t="str">
            <v>OPERAÇÕES APROPRIAÇÃO MÃO-DE-OBRA</v>
          </cell>
        </row>
        <row r="3029">
          <cell r="S3029" t="str">
            <v>OPERAÇÕES APROPRIAÇÃO MÃO-DE-OBRA</v>
          </cell>
        </row>
        <row r="3030">
          <cell r="S3030" t="str">
            <v>OPERAÇÕES APROPRIAÇÃO MÃO-DE-OBRA</v>
          </cell>
        </row>
        <row r="3031">
          <cell r="S3031" t="str">
            <v>OPERAÇÕES APROPRIAÇÃO MÃO-DE-OBRA</v>
          </cell>
        </row>
        <row r="3032">
          <cell r="S3032" t="str">
            <v>OPERAÇÕES APROPRIAÇÃO MÃO-DE-OBRA</v>
          </cell>
        </row>
        <row r="3033">
          <cell r="S3033" t="str">
            <v>OPERAÇÕES APROPRIAÇÃO MÃO-DE-OBRA</v>
          </cell>
        </row>
        <row r="3034">
          <cell r="S3034" t="str">
            <v>OPERAÇÕES APROPRIAÇÃO MÃO-DE-OBRA</v>
          </cell>
        </row>
        <row r="3035">
          <cell r="S3035" t="str">
            <v>OPERAÇÕES APROPRIAÇÃO MÃO-DE-OBRA</v>
          </cell>
        </row>
        <row r="3036">
          <cell r="S3036" t="str">
            <v>OPERAÇÕES APROPRIAÇÃO MÃO-DE-OBRA</v>
          </cell>
        </row>
        <row r="3037">
          <cell r="S3037" t="str">
            <v>OPERAÇÕES APROPRIAÇÃO MÃO-DE-OBRA</v>
          </cell>
        </row>
        <row r="3038">
          <cell r="S3038" t="str">
            <v>OPERAÇÕES APROPRIAÇÃO MÃO-DE-OBRA</v>
          </cell>
        </row>
        <row r="3039">
          <cell r="S3039" t="str">
            <v>OPERAÇÕES APROPRIAÇÃO MÃO-DE-OBRA</v>
          </cell>
        </row>
        <row r="3040">
          <cell r="S3040" t="str">
            <v>OPERAÇÕES APROPRIAÇÃO MÃO-DE-OBRA</v>
          </cell>
        </row>
        <row r="3041">
          <cell r="S3041" t="str">
            <v>OPERAÇÕES APROPRIAÇÃO MÃO-DE-OBRA</v>
          </cell>
        </row>
        <row r="3042">
          <cell r="S3042" t="str">
            <v>OPERAÇÕES APROPRIAÇÃO MÃO-DE-OBRA</v>
          </cell>
        </row>
        <row r="3043">
          <cell r="S3043" t="str">
            <v>OPERAÇÕES APROPRIAÇÃO MÃO-DE-OBRA</v>
          </cell>
        </row>
        <row r="3044">
          <cell r="S3044" t="str">
            <v>OPERAÇÕES APROPRIAÇÃO MÃO-DE-OBRA</v>
          </cell>
        </row>
        <row r="3045">
          <cell r="S3045" t="str">
            <v>OPERAÇÕES APROPRIAÇÃO MÃO-DE-OBRA</v>
          </cell>
        </row>
        <row r="3046">
          <cell r="S3046" t="str">
            <v>OPERAÇÕES APROPRIAÇÃO MÃO-DE-OBRA</v>
          </cell>
        </row>
        <row r="3047">
          <cell r="S3047" t="str">
            <v>OPERAÇÕES APROPRIAÇÃO MÃO-DE-OBRA</v>
          </cell>
        </row>
        <row r="3048">
          <cell r="S3048" t="str">
            <v>OPERAÇÕES APROPRIAÇÃO MÃO-DE-OBRA</v>
          </cell>
        </row>
        <row r="3049">
          <cell r="S3049" t="str">
            <v>OPERAÇÕES APROPRIAÇÃO MÃO-DE-OBRA</v>
          </cell>
        </row>
        <row r="3050">
          <cell r="S3050" t="str">
            <v>OPERAÇÕES APROPRIAÇÃO MÃO-DE-OBRA</v>
          </cell>
        </row>
        <row r="3051">
          <cell r="S3051" t="str">
            <v>OPERAÇÕES APROPRIAÇÃO MÃO-DE-OBRA</v>
          </cell>
        </row>
        <row r="3052">
          <cell r="S3052" t="str">
            <v>OPERAÇÕES APROPRIAÇÃO MÃO-DE-OBRA</v>
          </cell>
        </row>
        <row r="3053">
          <cell r="S3053" t="str">
            <v>OPERAÇÕES APROPRIAÇÃO MÃO-DE-OBRA</v>
          </cell>
        </row>
        <row r="3054">
          <cell r="S3054" t="str">
            <v>OPERAÇÕES APROPRIAÇÃO MÃO-DE-OBRA</v>
          </cell>
        </row>
        <row r="3055">
          <cell r="S3055" t="str">
            <v>OPERAÇÕES APROPRIAÇÃO MÃO-DE-OBRA</v>
          </cell>
        </row>
        <row r="3056">
          <cell r="S3056" t="str">
            <v>OPERAÇÕES APROPRIAÇÃO MÃO-DE-OBRA</v>
          </cell>
        </row>
        <row r="3057">
          <cell r="S3057" t="str">
            <v>OPERAÇÕES APROPRIAÇÃO MÃO-DE-OBRA</v>
          </cell>
        </row>
        <row r="3058">
          <cell r="S3058" t="str">
            <v>OPERAÇÕES APROPRIAÇÃO MÃO-DE-OBRA</v>
          </cell>
        </row>
        <row r="3059">
          <cell r="S3059" t="str">
            <v>OPERAÇÕES APROPRIAÇÃO MÃO-DE-OBRA</v>
          </cell>
        </row>
        <row r="3060">
          <cell r="S3060" t="str">
            <v>OPERAÇÕES APROPRIAÇÃO MÃO-DE-OBRA</v>
          </cell>
        </row>
        <row r="3061">
          <cell r="S3061" t="str">
            <v>OPERAÇÕES APROPRIAÇÃO MÃO-DE-OBRA</v>
          </cell>
        </row>
        <row r="3062">
          <cell r="S3062" t="str">
            <v>OPERAÇÕES APROPRIAÇÃO MÃO-DE-OBRA</v>
          </cell>
        </row>
        <row r="3063">
          <cell r="S3063" t="str">
            <v>OPERAÇÕES APROPRIAÇÃO MÃO-DE-OBRA</v>
          </cell>
        </row>
        <row r="3064">
          <cell r="S3064" t="str">
            <v>OPERAÇÕES APROPRIAÇÃO MÃO-DE-OBRA</v>
          </cell>
        </row>
        <row r="3065">
          <cell r="S3065" t="str">
            <v>OPERAÇÕES APROPRIAÇÃO MÃO-DE-OBRA</v>
          </cell>
        </row>
        <row r="3066">
          <cell r="S3066" t="str">
            <v>OPERAÇÕES APROPRIAÇÃO MÃO-DE-OBRA</v>
          </cell>
        </row>
        <row r="3067">
          <cell r="S3067" t="str">
            <v>OPERAÇÕES APROPRIAÇÃO MÃO-DE-OBRA</v>
          </cell>
        </row>
        <row r="3068">
          <cell r="S3068" t="str">
            <v>OPERAÇÕES APROPRIAÇÃO MÃO-DE-OBRA</v>
          </cell>
        </row>
        <row r="3069">
          <cell r="S3069" t="str">
            <v>OPERAÇÕES APROPRIAÇÃO MÃO-DE-OBRA</v>
          </cell>
        </row>
        <row r="3070">
          <cell r="S3070" t="str">
            <v>OPERAÇÕES APROPRIAÇÃO MÃO-DE-OBRA</v>
          </cell>
        </row>
        <row r="3071">
          <cell r="S3071" t="str">
            <v>OPERAÇÕES APROPRIAÇÃO MÃO-DE-OBRA</v>
          </cell>
        </row>
        <row r="3072">
          <cell r="S3072" t="str">
            <v>OPERAÇÕES APROPRIAÇÃO MÃO-DE-OBRA</v>
          </cell>
        </row>
        <row r="3073">
          <cell r="S3073" t="str">
            <v>OPERAÇÕES APROPRIAÇÃO MÃO-DE-OBRA</v>
          </cell>
        </row>
        <row r="3074">
          <cell r="S3074" t="str">
            <v>OPERAÇÕES APROPRIAÇÃO MÃO-DE-OBRA</v>
          </cell>
        </row>
        <row r="3075">
          <cell r="S3075" t="str">
            <v>OPERAÇÕES APROPRIAÇÃO MÃO-DE-OBRA</v>
          </cell>
        </row>
        <row r="3076">
          <cell r="S3076" t="str">
            <v>OPERAÇÕES APROPRIAÇÃO MÃO-DE-OBRA</v>
          </cell>
        </row>
        <row r="3077">
          <cell r="S3077" t="str">
            <v>OPERAÇÕES APROPRIAÇÃO MÃO-DE-OBRA</v>
          </cell>
        </row>
        <row r="3078">
          <cell r="S3078" t="str">
            <v>OPERAÇÕES APROPRIAÇÃO MÃO-DE-OBRA</v>
          </cell>
        </row>
        <row r="3079">
          <cell r="S3079" t="str">
            <v>OPERAÇÕES APROPRIAÇÃO MÃO-DE-OBRA</v>
          </cell>
        </row>
        <row r="3080">
          <cell r="S3080" t="str">
            <v>OPERAÇÕES APROPRIAÇÃO MÃO-DE-OBRA</v>
          </cell>
        </row>
        <row r="3081">
          <cell r="S3081" t="str">
            <v>OPERAÇÕES APROPRIAÇÃO MÃO-DE-OBRA</v>
          </cell>
        </row>
        <row r="3082">
          <cell r="S3082" t="str">
            <v>OPERAÇÕES APROPRIAÇÃO MÃO-DE-OBRA</v>
          </cell>
        </row>
        <row r="3083">
          <cell r="S3083" t="str">
            <v>OPERAÇÕES APROPRIAÇÃO MÃO-DE-OBRA</v>
          </cell>
        </row>
        <row r="3084">
          <cell r="S3084" t="str">
            <v>OPERAÇÕES APROPRIAÇÃO MÃO-DE-OBRA</v>
          </cell>
        </row>
        <row r="3085">
          <cell r="S3085" t="str">
            <v>OPERAÇÕES APROPRIAÇÃO MÃO-DE-OBRA</v>
          </cell>
        </row>
        <row r="3086">
          <cell r="S3086" t="str">
            <v>OPERAÇÕES APROPRIAÇÃO MÃO-DE-OBRA</v>
          </cell>
        </row>
        <row r="3087">
          <cell r="S3087" t="str">
            <v>OPERAÇÕES APROPRIAÇÃO MÃO-DE-OBRA</v>
          </cell>
        </row>
        <row r="3088">
          <cell r="S3088" t="str">
            <v>OPERAÇÕES APROPRIAÇÃO MÃO-DE-OBRA</v>
          </cell>
        </row>
        <row r="3089">
          <cell r="S3089" t="str">
            <v>OPERAÇÕES APROPRIAÇÃO MÃO-DE-OBRA</v>
          </cell>
        </row>
        <row r="3090">
          <cell r="S3090" t="str">
            <v>OPERAÇÕES APROPRIAÇÃO MÃO-DE-OBRA</v>
          </cell>
        </row>
        <row r="3091">
          <cell r="S3091" t="str">
            <v>OPERAÇÕES APROPRIAÇÃO MÃO-DE-OBRA</v>
          </cell>
        </row>
        <row r="3092">
          <cell r="S3092" t="str">
            <v>OPERAÇÕES APROPRIAÇÃO MÃO-DE-OBRA</v>
          </cell>
        </row>
        <row r="3093">
          <cell r="S3093" t="str">
            <v>OPERAÇÕES APROPRIAÇÃO MÃO-DE-OBRA</v>
          </cell>
        </row>
        <row r="3094">
          <cell r="S3094" t="str">
            <v>OPERAÇÕES APROPRIAÇÃO MÃO-DE-OBRA</v>
          </cell>
        </row>
        <row r="3095">
          <cell r="S3095" t="str">
            <v>OPERAÇÕES APROPRIAÇÃO MÃO-DE-OBRA</v>
          </cell>
        </row>
        <row r="3096">
          <cell r="S3096" t="str">
            <v>OPERAÇÕES APROPRIAÇÃO MÃO-DE-OBRA</v>
          </cell>
        </row>
        <row r="3097">
          <cell r="S3097" t="str">
            <v>OPERAÇÕES APROPRIAÇÃO MÃO-DE-OBRA</v>
          </cell>
        </row>
        <row r="3098">
          <cell r="S3098" t="str">
            <v>OPERAÇÕES APROPRIAÇÃO MÃO-DE-OBRA</v>
          </cell>
        </row>
        <row r="3099">
          <cell r="S3099" t="str">
            <v>OPERAÇÕES APROPRIAÇÃO MÃO-DE-OBRA</v>
          </cell>
        </row>
        <row r="3100">
          <cell r="S3100" t="str">
            <v>OPERAÇÕES APROPRIAÇÃO MÃO-DE-OBRA</v>
          </cell>
        </row>
        <row r="3101">
          <cell r="S3101" t="str">
            <v>OPERAÇÕES APROPRIAÇÃO MÃO-DE-OBRA</v>
          </cell>
        </row>
        <row r="3102">
          <cell r="S3102" t="str">
            <v>OPERAÇÕES APROPRIAÇÃO MÃO-DE-OBRA</v>
          </cell>
        </row>
        <row r="3103">
          <cell r="S3103" t="str">
            <v>OPERAÇÕES APROPRIAÇÃO MÃO-DE-OBRA</v>
          </cell>
        </row>
        <row r="3104">
          <cell r="S3104" t="str">
            <v>OPERAÇÕES APROPRIAÇÃO MÃO-DE-OBRA</v>
          </cell>
        </row>
        <row r="3105">
          <cell r="S3105" t="str">
            <v>OPERAÇÕES APROPRIAÇÃO MÃO-DE-OBRA</v>
          </cell>
        </row>
        <row r="3106">
          <cell r="S3106" t="str">
            <v>OPERAÇÕES APROPRIAÇÃO MÃO-DE-OBRA</v>
          </cell>
        </row>
        <row r="3107">
          <cell r="S3107" t="str">
            <v>OPERAÇÕES APROPRIAÇÃO MÃO-DE-OBRA</v>
          </cell>
        </row>
        <row r="3108">
          <cell r="S3108" t="str">
            <v>OPERAÇÕES APROPRIAÇÃO MÃO-DE-OBRA</v>
          </cell>
        </row>
        <row r="3109">
          <cell r="S3109" t="str">
            <v>OPERAÇÕES APROPRIAÇÃO MÃO-DE-OBRA</v>
          </cell>
        </row>
        <row r="3110">
          <cell r="S3110" t="str">
            <v>OPERAÇÕES APROPRIAÇÃO MÃO-DE-OBRA</v>
          </cell>
        </row>
        <row r="3111">
          <cell r="S3111" t="str">
            <v>OPERAÇÕES APROPRIAÇÃO MÃO-DE-OBRA</v>
          </cell>
        </row>
        <row r="3112">
          <cell r="S3112" t="str">
            <v>OPERAÇÕES APROPRIAÇÃO MÃO-DE-OBRA</v>
          </cell>
        </row>
        <row r="3113">
          <cell r="S3113" t="str">
            <v>OPERAÇÕES APROPRIAÇÃO MÃO-DE-OBRA</v>
          </cell>
        </row>
        <row r="3114">
          <cell r="S3114" t="str">
            <v>OPERAÇÕES APROPRIAÇÃO MÃO-DE-OBRA</v>
          </cell>
        </row>
        <row r="3115">
          <cell r="S3115" t="str">
            <v>OPERAÇÕES APROPRIAÇÃO MÃO-DE-OBRA</v>
          </cell>
        </row>
        <row r="3116">
          <cell r="S3116" t="str">
            <v>OPERAÇÕES APROPRIAÇÃO MÃO-DE-OBRA</v>
          </cell>
        </row>
        <row r="3117">
          <cell r="S3117" t="str">
            <v>OPERAÇÕES APROPRIAÇÃO MÃO-DE-OBRA</v>
          </cell>
        </row>
        <row r="3118">
          <cell r="S3118" t="str">
            <v>OPERAÇÕES APROPRIAÇÃO MÃO-DE-OBRA</v>
          </cell>
        </row>
        <row r="3119">
          <cell r="S3119" t="str">
            <v>OPERAÇÕES APROPRIAÇÃO MÃO-DE-OBRA</v>
          </cell>
        </row>
        <row r="3120">
          <cell r="S3120" t="str">
            <v>OPERAÇÕES APROPRIAÇÃO MÃO-DE-OBRA</v>
          </cell>
        </row>
        <row r="3121">
          <cell r="S3121" t="str">
            <v>OPERAÇÕES APROPRIAÇÃO MÃO-DE-OBRA</v>
          </cell>
        </row>
        <row r="3122">
          <cell r="S3122" t="str">
            <v>OPERAÇÕES APROPRIAÇÃO MÃO-DE-OBRA</v>
          </cell>
        </row>
        <row r="3123">
          <cell r="S3123" t="str">
            <v>OPERAÇÕES APROPRIAÇÃO MÃO-DE-OBRA</v>
          </cell>
        </row>
        <row r="3124">
          <cell r="S3124" t="str">
            <v>OPERAÇÕES APROPRIAÇÃO MÃO-DE-OBRA</v>
          </cell>
        </row>
        <row r="3125">
          <cell r="S3125" t="str">
            <v>OPERAÇÕES APROPRIAÇÃO MÃO-DE-OBRA</v>
          </cell>
        </row>
        <row r="3126">
          <cell r="S3126" t="str">
            <v>OPERAÇÕES APROPRIAÇÃO MÃO-DE-OBRA</v>
          </cell>
        </row>
        <row r="3127">
          <cell r="S3127" t="str">
            <v>OPERAÇÕES APROPRIAÇÃO MÃO-DE-OBRA</v>
          </cell>
        </row>
        <row r="3128">
          <cell r="S3128" t="str">
            <v>OPERAÇÕES APROPRIAÇÃO MÃO-DE-OBRA</v>
          </cell>
        </row>
        <row r="3129">
          <cell r="S3129" t="str">
            <v>OPERAÇÕES APROPRIAÇÃO MÃO-DE-OBRA</v>
          </cell>
        </row>
        <row r="3130">
          <cell r="S3130" t="str">
            <v>OPERAÇÕES APROPRIAÇÃO MÃO-DE-OBRA</v>
          </cell>
        </row>
        <row r="3131">
          <cell r="S3131" t="str">
            <v>OPERAÇÕES APROPRIAÇÃO MÃO-DE-OBRA</v>
          </cell>
        </row>
        <row r="3132">
          <cell r="S3132" t="str">
            <v>OPERAÇÕES APROPRIAÇÃO MÃO-DE-OBRA</v>
          </cell>
        </row>
        <row r="3133">
          <cell r="S3133" t="str">
            <v>OPERAÇÕES APROPRIAÇÃO MÃO-DE-OBRA</v>
          </cell>
        </row>
        <row r="3134">
          <cell r="S3134" t="str">
            <v>OPERAÇÕES APROPRIAÇÃO MÃO-DE-OBRA</v>
          </cell>
        </row>
        <row r="3135">
          <cell r="S3135" t="str">
            <v>OPERAÇÕES APROPRIAÇÃO MÃO-DE-OBRA</v>
          </cell>
        </row>
        <row r="3136">
          <cell r="S3136" t="str">
            <v>OPERAÇÕES APROPRIAÇÃO MÃO-DE-OBRA</v>
          </cell>
        </row>
        <row r="3137">
          <cell r="S3137" t="str">
            <v>OPERAÇÕES APROPRIAÇÃO MÃO-DE-OBRA</v>
          </cell>
        </row>
        <row r="3138">
          <cell r="S3138" t="str">
            <v>OPERAÇÕES APROPRIAÇÃO MÃO-DE-OBRA</v>
          </cell>
        </row>
        <row r="3139">
          <cell r="S3139" t="str">
            <v>OPERAÇÕES APROPRIAÇÃO MÃO-DE-OBRA</v>
          </cell>
        </row>
        <row r="3140">
          <cell r="S3140" t="str">
            <v>OPERAÇÕES APROPRIAÇÃO MÃO-DE-OBRA</v>
          </cell>
        </row>
        <row r="3141">
          <cell r="S3141" t="str">
            <v>OPERAÇÕES APROPRIAÇÃO MÃO-DE-OBRA</v>
          </cell>
        </row>
        <row r="3142">
          <cell r="S3142" t="str">
            <v>OPERAÇÕES APROPRIAÇÃO MÃO-DE-OBRA</v>
          </cell>
        </row>
        <row r="3143">
          <cell r="S3143" t="str">
            <v>OPERAÇÕES APROPRIAÇÃO MÃO-DE-OBRA</v>
          </cell>
        </row>
        <row r="3144">
          <cell r="S3144" t="str">
            <v>OPERAÇÕES APROPRIAÇÃO MÃO-DE-OBRA</v>
          </cell>
        </row>
        <row r="3145">
          <cell r="S3145" t="str">
            <v>OPERAÇÕES APROPRIAÇÃO MÃO-DE-OBRA</v>
          </cell>
        </row>
        <row r="3146">
          <cell r="S3146" t="str">
            <v>OPERAÇÕES APROPRIAÇÃO MÃO-DE-OBRA</v>
          </cell>
        </row>
        <row r="3147">
          <cell r="S3147" t="str">
            <v>OPERAÇÕES APROPRIAÇÃO MÃO-DE-OBRA</v>
          </cell>
        </row>
        <row r="3148">
          <cell r="S3148" t="str">
            <v>OPERAÇÕES APROPRIAÇÃO MÃO-DE-OBRA</v>
          </cell>
        </row>
        <row r="3149">
          <cell r="S3149" t="str">
            <v>OPERAÇÕES APROPRIAÇÃO MÃO-DE-OBRA</v>
          </cell>
        </row>
        <row r="3150">
          <cell r="S3150" t="str">
            <v>OPERAÇÕES APROPRIAÇÃO MÃO-DE-OBRA</v>
          </cell>
        </row>
        <row r="3151">
          <cell r="S3151" t="str">
            <v>OPERAÇÕES APROPRIAÇÃO MÃO-DE-OBRA</v>
          </cell>
        </row>
        <row r="3152">
          <cell r="S3152" t="str">
            <v>OPERAÇÕES APROPRIAÇÃO MÃO-DE-OBRA</v>
          </cell>
        </row>
        <row r="3153">
          <cell r="S3153" t="str">
            <v>OPERAÇÕES APROPRIAÇÃO MÃO-DE-OBRA</v>
          </cell>
        </row>
        <row r="3154">
          <cell r="S3154" t="str">
            <v>OPERAÇÕES APROPRIAÇÃO MÃO-DE-OBRA</v>
          </cell>
        </row>
        <row r="3155">
          <cell r="S3155" t="str">
            <v>OPERAÇÕES APROPRIAÇÃO MÃO-DE-OBRA</v>
          </cell>
        </row>
        <row r="3156">
          <cell r="S3156" t="str">
            <v>OPERAÇÕES APROPRIAÇÃO MÃO-DE-OBRA</v>
          </cell>
        </row>
        <row r="3157">
          <cell r="S3157" t="str">
            <v>OPERAÇÕES APROPRIAÇÃO MÃO-DE-OBRA</v>
          </cell>
        </row>
        <row r="3158">
          <cell r="S3158" t="str">
            <v>OPERAÇÕES APROPRIAÇÃO MÃO-DE-OBRA</v>
          </cell>
        </row>
        <row r="3159">
          <cell r="S3159" t="str">
            <v>OPERAÇÕES APROPRIAÇÃO MÃO-DE-OBRA</v>
          </cell>
        </row>
        <row r="3160">
          <cell r="S3160" t="str">
            <v>OPERAÇÕES APROPRIAÇÃO MÃO-DE-OBRA</v>
          </cell>
        </row>
        <row r="3161">
          <cell r="S3161" t="str">
            <v>OPERAÇÕES APROPRIAÇÃO MÃO-DE-OBRA</v>
          </cell>
        </row>
        <row r="3162">
          <cell r="S3162" t="str">
            <v>OPERAÇÕES APROPRIAÇÃO MÃO-DE-OBRA</v>
          </cell>
        </row>
        <row r="3163">
          <cell r="S3163" t="str">
            <v>OPERAÇÕES APROPRIAÇÃO MÃO-DE-OBRA</v>
          </cell>
        </row>
        <row r="3164">
          <cell r="S3164" t="str">
            <v>OPERAÇÕES APROPRIAÇÃO MÃO-DE-OBRA</v>
          </cell>
        </row>
        <row r="3165">
          <cell r="S3165" t="str">
            <v>OPERAÇÕES APROPRIAÇÃO MÃO-DE-OBRA</v>
          </cell>
        </row>
        <row r="3166">
          <cell r="S3166" t="str">
            <v>OPERAÇÕES APROPRIAÇÃO MÃO-DE-OBRA</v>
          </cell>
        </row>
        <row r="3167">
          <cell r="S3167" t="str">
            <v>OPERAÇÕES APROPRIAÇÃO MÃO-DE-OBRA</v>
          </cell>
        </row>
        <row r="3168">
          <cell r="S3168" t="str">
            <v>OPERAÇÕES APROPRIAÇÃO MÃO-DE-OBRA</v>
          </cell>
        </row>
        <row r="3169">
          <cell r="S3169" t="str">
            <v>OPERAÇÕES APROPRIAÇÃO MÃO-DE-OBRA</v>
          </cell>
        </row>
        <row r="3170">
          <cell r="S3170" t="str">
            <v>OPERAÇÕES APROPRIAÇÃO MÃO-DE-OBRA</v>
          </cell>
        </row>
        <row r="3171">
          <cell r="S3171" t="str">
            <v>OPERAÇÕES APROPRIAÇÃO MÃO-DE-OBRA</v>
          </cell>
        </row>
        <row r="3172">
          <cell r="S3172" t="str">
            <v>OPERAÇÕES APROPRIAÇÃO MÃO-DE-OBRA</v>
          </cell>
        </row>
        <row r="3173">
          <cell r="S3173" t="str">
            <v>OPERAÇÕES APROPRIAÇÃO MÃO-DE-OBRA</v>
          </cell>
        </row>
        <row r="3174">
          <cell r="S3174" t="str">
            <v>OPERAÇÕES APROPRIAÇÃO MÃO-DE-OBRA</v>
          </cell>
        </row>
        <row r="3175">
          <cell r="S3175" t="str">
            <v>OPERAÇÕES APROPRIAÇÃO MÃO-DE-OBRA</v>
          </cell>
        </row>
        <row r="3176">
          <cell r="S3176" t="str">
            <v>OPERAÇÕES APROPRIAÇÃO MÃO-DE-OBRA</v>
          </cell>
        </row>
        <row r="3177">
          <cell r="S3177" t="str">
            <v>OPERAÇÕES APROPRIAÇÃO MÃO-DE-OBRA</v>
          </cell>
        </row>
        <row r="3178">
          <cell r="S3178" t="str">
            <v>OPERAÇÕES APROPRIAÇÃO MÃO-DE-OBRA</v>
          </cell>
        </row>
        <row r="3179">
          <cell r="S3179" t="str">
            <v>OPERAÇÕES APROPRIAÇÃO MÃO-DE-OBRA</v>
          </cell>
        </row>
        <row r="3180">
          <cell r="S3180" t="str">
            <v>OPERAÇÕES APROPRIAÇÃO MÃO-DE-OBRA</v>
          </cell>
        </row>
        <row r="3181">
          <cell r="S3181" t="str">
            <v>OPERAÇÕES APROPRIAÇÃO MÃO-DE-OBRA</v>
          </cell>
        </row>
        <row r="3182">
          <cell r="S3182" t="str">
            <v>OPERAÇÕES APROPRIAÇÃO MÃO-DE-OBRA</v>
          </cell>
        </row>
        <row r="3183">
          <cell r="S3183" t="str">
            <v>OPERAÇÕES APROPRIAÇÃO MÃO-DE-OBRA</v>
          </cell>
        </row>
        <row r="3184">
          <cell r="S3184" t="str">
            <v>OPERAÇÕES APROPRIAÇÃO MÃO-DE-OBRA</v>
          </cell>
        </row>
        <row r="3185">
          <cell r="S3185" t="str">
            <v>OPERAÇÕES APROPRIAÇÃO MÃO-DE-OBRA</v>
          </cell>
        </row>
        <row r="3186">
          <cell r="S3186" t="str">
            <v>OPERAÇÕES APROPRIAÇÃO MÃO-DE-OBRA</v>
          </cell>
        </row>
        <row r="3187">
          <cell r="S3187" t="str">
            <v>OPERAÇÕES APROPRIAÇÃO MÃO-DE-OBRA</v>
          </cell>
        </row>
        <row r="3188">
          <cell r="S3188" t="str">
            <v>OPERAÇÕES APROPRIAÇÃO MÃO-DE-OBRA</v>
          </cell>
        </row>
        <row r="3189">
          <cell r="S3189" t="str">
            <v>OPERAÇÕES APROPRIAÇÃO MÃO-DE-OBRA</v>
          </cell>
        </row>
        <row r="3190">
          <cell r="S3190" t="str">
            <v>OPERAÇÕES APROPRIAÇÃO MÃO-DE-OBRA</v>
          </cell>
        </row>
        <row r="3191">
          <cell r="S3191" t="str">
            <v>OPERAÇÕES APROPRIAÇÃO MÃO-DE-OBRA</v>
          </cell>
        </row>
        <row r="3192">
          <cell r="S3192" t="str">
            <v>OPERAÇÕES APROPRIAÇÃO MÃO-DE-OBRA</v>
          </cell>
        </row>
        <row r="3193">
          <cell r="S3193" t="str">
            <v>OPERAÇÕES APROPRIAÇÃO MÃO-DE-OBRA</v>
          </cell>
        </row>
        <row r="3194">
          <cell r="S3194" t="str">
            <v>OPERAÇÕES APROPRIAÇÃO MÃO-DE-OBRA</v>
          </cell>
        </row>
        <row r="3195">
          <cell r="S3195" t="str">
            <v>OPERAÇÕES APROPRIAÇÃO MÃO-DE-OBRA</v>
          </cell>
        </row>
        <row r="3196">
          <cell r="S3196" t="str">
            <v>OPERAÇÕES APROPRIAÇÃO MÃO-DE-OBRA</v>
          </cell>
        </row>
        <row r="3197">
          <cell r="S3197" t="str">
            <v>OPERAÇÕES APROPRIAÇÃO MÃO-DE-OBRA</v>
          </cell>
        </row>
        <row r="3198">
          <cell r="S3198" t="str">
            <v>OPERAÇÕES APROPRIAÇÃO MÃO-DE-OBRA</v>
          </cell>
        </row>
        <row r="3199">
          <cell r="S3199" t="str">
            <v>OPERAÇÕES APROPRIAÇÃO MÃO-DE-OBRA</v>
          </cell>
        </row>
        <row r="3200">
          <cell r="S3200" t="str">
            <v>OPERAÇÕES APROPRIAÇÃO MÃO-DE-OBRA</v>
          </cell>
        </row>
        <row r="3201">
          <cell r="S3201" t="str">
            <v>OPERAÇÕES APROPRIAÇÃO MÃO-DE-OBRA</v>
          </cell>
        </row>
        <row r="3202">
          <cell r="S3202" t="str">
            <v>OPERAÇÕES APROPRIAÇÃO MÃO-DE-OBRA</v>
          </cell>
        </row>
        <row r="3203">
          <cell r="S3203" t="str">
            <v>OPERAÇÕES APROPRIAÇÃO MÃO-DE-OBRA</v>
          </cell>
        </row>
        <row r="3204">
          <cell r="S3204" t="str">
            <v>OPERAÇÕES APROPRIAÇÃO MÃO-DE-OBRA</v>
          </cell>
        </row>
        <row r="3205">
          <cell r="S3205" t="str">
            <v>OPERAÇÕES APROPRIAÇÃO MÃO-DE-OBRA</v>
          </cell>
        </row>
        <row r="3206">
          <cell r="S3206" t="str">
            <v>OPERAÇÕES APROPRIAÇÃO MÃO-DE-OBRA</v>
          </cell>
        </row>
        <row r="3207">
          <cell r="S3207" t="str">
            <v>OPERAÇÕES APROPRIAÇÃO MÃO-DE-OBRA</v>
          </cell>
        </row>
        <row r="3208">
          <cell r="S3208" t="str">
            <v>OPERAÇÕES APROPRIAÇÃO MÃO-DE-OBRA</v>
          </cell>
        </row>
        <row r="3209">
          <cell r="S3209" t="str">
            <v>OPERAÇÕES APROPRIAÇÃO MÃO-DE-OBRA</v>
          </cell>
        </row>
        <row r="3210">
          <cell r="S3210" t="str">
            <v>OPERAÇÕES APROPRIAÇÃO MÃO-DE-OBRA</v>
          </cell>
        </row>
        <row r="3211">
          <cell r="S3211" t="str">
            <v>OPERAÇÕES APROPRIAÇÃO MÃO-DE-OBRA</v>
          </cell>
        </row>
        <row r="3212">
          <cell r="S3212" t="str">
            <v>OPERAÇÕES APROPRIAÇÃO MÃO-DE-OBRA</v>
          </cell>
        </row>
        <row r="3213">
          <cell r="S3213" t="str">
            <v>OPERAÇÕES APROPRIAÇÃO MÃO-DE-OBRA</v>
          </cell>
        </row>
        <row r="3214">
          <cell r="S3214" t="str">
            <v>OPERAÇÕES APROPRIAÇÃO MÃO-DE-OBRA</v>
          </cell>
        </row>
        <row r="3215">
          <cell r="S3215" t="str">
            <v>OPERAÇÕES APROPRIAÇÃO MÃO-DE-OBRA</v>
          </cell>
        </row>
        <row r="3216">
          <cell r="S3216" t="str">
            <v>OPERAÇÕES APROPRIAÇÃO MÃO-DE-OBRA</v>
          </cell>
        </row>
        <row r="3217">
          <cell r="S3217" t="str">
            <v>OPERAÇÕES APROPRIAÇÃO MÃO-DE-OBRA</v>
          </cell>
        </row>
        <row r="3218">
          <cell r="S3218" t="str">
            <v>OPERAÇÕES APROPRIAÇÃO MÃO-DE-OBRA</v>
          </cell>
        </row>
        <row r="3219">
          <cell r="S3219" t="str">
            <v>OPERAÇÕES APROPRIAÇÃO MÃO-DE-OBRA</v>
          </cell>
        </row>
        <row r="3220">
          <cell r="S3220" t="str">
            <v>OPERAÇÕES APROPRIAÇÃO MÃO-DE-OBRA</v>
          </cell>
        </row>
        <row r="3221">
          <cell r="S3221" t="str">
            <v>OPERAÇÕES APROPRIAÇÃO MÃO-DE-OBRA</v>
          </cell>
        </row>
        <row r="3222">
          <cell r="S3222" t="str">
            <v>OPERAÇÕES APROPRIAÇÃO MÃO-DE-OBRA</v>
          </cell>
        </row>
        <row r="3223">
          <cell r="S3223" t="str">
            <v>OPERAÇÕES APROPRIAÇÃO MÃO-DE-OBRA</v>
          </cell>
        </row>
        <row r="3224">
          <cell r="S3224" t="str">
            <v>OPERAÇÕES APROPRIAÇÃO MÃO-DE-OBRA</v>
          </cell>
        </row>
        <row r="3225">
          <cell r="S3225" t="str">
            <v>OPERAÇÕES APROPRIAÇÃO MÃO-DE-OBRA</v>
          </cell>
        </row>
        <row r="3226">
          <cell r="S3226" t="str">
            <v>OPERAÇÕES APROPRIAÇÃO MÃO-DE-OBRA</v>
          </cell>
        </row>
        <row r="3227">
          <cell r="S3227" t="str">
            <v>OPERAÇÕES APROPRIAÇÃO MÃO-DE-OBRA</v>
          </cell>
        </row>
        <row r="3228">
          <cell r="S3228" t="str">
            <v>OPERAÇÕES APROPRIAÇÃO MÃO-DE-OBRA</v>
          </cell>
        </row>
        <row r="3229">
          <cell r="S3229" t="str">
            <v>OPERAÇÕES APROPRIAÇÃO MÃO-DE-OBRA</v>
          </cell>
        </row>
        <row r="3230">
          <cell r="S3230" t="str">
            <v>OPERAÇÕES APROPRIAÇÃO MÃO-DE-OBRA</v>
          </cell>
        </row>
        <row r="3231">
          <cell r="S3231" t="str">
            <v>OPERAÇÕES APROPRIAÇÃO MÃO-DE-OBRA</v>
          </cell>
        </row>
        <row r="3232">
          <cell r="S3232" t="str">
            <v>OPERAÇÕES APROPRIAÇÃO MÃO-DE-OBRA</v>
          </cell>
        </row>
        <row r="3233">
          <cell r="S3233" t="str">
            <v>OPERAÇÕES APROPRIAÇÃO MÃO-DE-OBRA</v>
          </cell>
        </row>
        <row r="3234">
          <cell r="S3234" t="str">
            <v>OPERAÇÕES APROPRIAÇÃO MÃO-DE-OBRA</v>
          </cell>
        </row>
        <row r="3235">
          <cell r="S3235" t="str">
            <v>OPERAÇÕES APROPRIAÇÃO MÃO-DE-OBRA</v>
          </cell>
        </row>
        <row r="3236">
          <cell r="S3236" t="str">
            <v>OPERAÇÕES APROPRIAÇÃO MÃO-DE-OBRA</v>
          </cell>
        </row>
        <row r="3237">
          <cell r="S3237" t="str">
            <v>OPERAÇÕES APROPRIAÇÃO MÃO-DE-OBRA</v>
          </cell>
        </row>
        <row r="3238">
          <cell r="S3238" t="str">
            <v>OPERAÇÕES APROPRIAÇÃO MÃO-DE-OBRA</v>
          </cell>
        </row>
        <row r="3239">
          <cell r="S3239" t="str">
            <v>OPERAÇÕES APROPRIAÇÃO MÃO-DE-OBRA</v>
          </cell>
        </row>
        <row r="3240">
          <cell r="S3240" t="str">
            <v>OPERAÇÕES APROPRIAÇÃO MÃO-DE-OBRA</v>
          </cell>
        </row>
        <row r="3241">
          <cell r="S3241" t="str">
            <v>OPERAÇÕES APROPRIAÇÃO MÃO-DE-OBRA</v>
          </cell>
        </row>
        <row r="3242">
          <cell r="S3242" t="str">
            <v>OPERAÇÕES APROPRIAÇÃO MÃO-DE-OBRA</v>
          </cell>
        </row>
        <row r="3243">
          <cell r="S3243" t="str">
            <v>OPERAÇÕES APROPRIAÇÃO MÃO-DE-OBRA</v>
          </cell>
        </row>
        <row r="3244">
          <cell r="S3244" t="str">
            <v>OPERAÇÕES APROPRIAÇÃO MÃO-DE-OBRA</v>
          </cell>
        </row>
        <row r="3245">
          <cell r="S3245" t="str">
            <v>OPERAÇÕES APROPRIAÇÃO MÃO-DE-OBRA</v>
          </cell>
        </row>
        <row r="3246">
          <cell r="S3246" t="str">
            <v>OPERAÇÕES APROPRIAÇÃO MÃO-DE-OBRA</v>
          </cell>
        </row>
        <row r="3247">
          <cell r="S3247" t="str">
            <v>OPERAÇÕES APROPRIAÇÃO MÃO-DE-OBRA</v>
          </cell>
        </row>
        <row r="3248">
          <cell r="S3248" t="str">
            <v>OPERAÇÕES APROPRIAÇÃO MÃO-DE-OBRA</v>
          </cell>
        </row>
        <row r="3249">
          <cell r="S3249" t="str">
            <v>OPERAÇÕES APROPRIAÇÃO MÃO-DE-OBRA</v>
          </cell>
        </row>
        <row r="3250">
          <cell r="S3250" t="str">
            <v>OPERAÇÕES APROPRIAÇÃO MÃO-DE-OBRA</v>
          </cell>
        </row>
        <row r="3251">
          <cell r="S3251" t="str">
            <v>OPERAÇÕES APROPRIAÇÃO MÃO-DE-OBRA</v>
          </cell>
        </row>
        <row r="3252">
          <cell r="S3252" t="str">
            <v>OPERAÇÕES APROPRIAÇÃO MÃO-DE-OBRA</v>
          </cell>
        </row>
        <row r="3253">
          <cell r="S3253" t="str">
            <v>OPERAÇÕES APROPRIAÇÃO MÃO-DE-OBRA</v>
          </cell>
        </row>
        <row r="3254">
          <cell r="S3254" t="str">
            <v>OPERAÇÕES APROPRIAÇÃO MÃO-DE-OBRA</v>
          </cell>
        </row>
        <row r="3255">
          <cell r="S3255" t="str">
            <v>OPERAÇÕES APROPRIAÇÃO MÃO-DE-OBRA</v>
          </cell>
        </row>
        <row r="3256">
          <cell r="S3256" t="str">
            <v>OPERAÇÕES APROPRIAÇÃO MÃO-DE-OBRA</v>
          </cell>
        </row>
        <row r="3257">
          <cell r="S3257" t="str">
            <v>OPERAÇÕES APROPRIAÇÃO MÃO-DE-OBRA</v>
          </cell>
        </row>
        <row r="3258">
          <cell r="S3258" t="str">
            <v>OPERAÇÕES APROPRIAÇÃO MÃO-DE-OBRA</v>
          </cell>
        </row>
        <row r="3259">
          <cell r="S3259" t="str">
            <v>OPERAÇÕES APROPRIAÇÃO MÃO-DE-OBRA</v>
          </cell>
        </row>
        <row r="3260">
          <cell r="S3260" t="str">
            <v>OPERAÇÕES APROPRIAÇÃO MÃO-DE-OBRA</v>
          </cell>
        </row>
        <row r="3261">
          <cell r="S3261" t="str">
            <v>OPERAÇÕES APROPRIAÇÃO MÃO-DE-OBRA</v>
          </cell>
        </row>
        <row r="3262">
          <cell r="S3262" t="str">
            <v>OPERAÇÕES APROPRIAÇÃO MÃO-DE-OBRA</v>
          </cell>
        </row>
        <row r="3263">
          <cell r="S3263" t="str">
            <v>OPERAÇÕES APROPRIAÇÃO MÃO-DE-OBRA</v>
          </cell>
        </row>
        <row r="3264">
          <cell r="S3264" t="str">
            <v>OPERAÇÕES APROPRIAÇÃO MÃO-DE-OBRA</v>
          </cell>
        </row>
        <row r="3265">
          <cell r="S3265" t="str">
            <v>OPERAÇÕES APROPRIAÇÃO MÃO-DE-OBRA</v>
          </cell>
        </row>
        <row r="3266">
          <cell r="S3266" t="str">
            <v>OPERAÇÕES APROPRIAÇÃO MÃO-DE-OBRA</v>
          </cell>
        </row>
        <row r="3267">
          <cell r="S3267" t="str">
            <v>OPERAÇÕES APROPRIAÇÃO MÃO-DE-OBRA</v>
          </cell>
        </row>
        <row r="3268">
          <cell r="S3268" t="str">
            <v>OPERAÇÕES APROPRIAÇÃO MÃO-DE-OBRA</v>
          </cell>
        </row>
        <row r="3269">
          <cell r="S3269" t="str">
            <v>OPERAÇÕES APROPRIAÇÃO MÃO-DE-OBRA</v>
          </cell>
        </row>
        <row r="3270">
          <cell r="S3270" t="str">
            <v>OPERAÇÕES APROPRIAÇÃO MÃO-DE-OBRA</v>
          </cell>
        </row>
        <row r="3271">
          <cell r="S3271" t="str">
            <v>OPERAÇÕES APROPRIAÇÃO MÃO-DE-OBRA</v>
          </cell>
        </row>
        <row r="3272">
          <cell r="S3272" t="str">
            <v>OPERAÇÕES APROPRIAÇÃO MÃO-DE-OBRA</v>
          </cell>
        </row>
        <row r="3273">
          <cell r="S3273" t="str">
            <v>OPERAÇÕES APROPRIAÇÃO MÃO-DE-OBRA</v>
          </cell>
        </row>
        <row r="3274">
          <cell r="S3274" t="str">
            <v>OPERAÇÕES APROPRIAÇÃO MÃO-DE-OBRA</v>
          </cell>
        </row>
        <row r="3275">
          <cell r="S3275" t="str">
            <v>OPERAÇÕES APROPRIAÇÃO MÃO-DE-OBRA</v>
          </cell>
        </row>
        <row r="3276">
          <cell r="S3276" t="str">
            <v>OPERAÇÕES APROPRIAÇÃO MÃO-DE-OBRA</v>
          </cell>
        </row>
        <row r="3277">
          <cell r="S3277" t="str">
            <v>OPERAÇÕES APROPRIAÇÃO MÃO-DE-OBRA</v>
          </cell>
        </row>
        <row r="3278">
          <cell r="S3278" t="str">
            <v>OPERAÇÕES APROPRIAÇÃO MÃO-DE-OBRA</v>
          </cell>
        </row>
        <row r="3279">
          <cell r="S3279" t="str">
            <v>OPERAÇÕES APROPRIAÇÃO MÃO-DE-OBRA</v>
          </cell>
        </row>
        <row r="3280">
          <cell r="S3280" t="str">
            <v>OPERAÇÕES APROPRIAÇÃO MÃO-DE-OBRA</v>
          </cell>
        </row>
        <row r="3281">
          <cell r="S3281" t="str">
            <v>OPERAÇÕES APROPRIAÇÃO MÃO-DE-OBRA</v>
          </cell>
        </row>
        <row r="3282">
          <cell r="S3282" t="str">
            <v>OPERAÇÕES APROPRIAÇÃO MÃO-DE-OBRA</v>
          </cell>
        </row>
        <row r="3283">
          <cell r="S3283" t="str">
            <v>OPERAÇÕES APROPRIAÇÃO MÃO-DE-OBRA</v>
          </cell>
        </row>
        <row r="3284">
          <cell r="S3284" t="str">
            <v>OPERAÇÕES APROPRIAÇÃO MÃO-DE-OBRA</v>
          </cell>
        </row>
        <row r="3285">
          <cell r="S3285" t="str">
            <v>OPERAÇÕES APROPRIAÇÃO MÃO-DE-OBRA</v>
          </cell>
        </row>
        <row r="3286">
          <cell r="S3286" t="str">
            <v>OPERAÇÕES APROPRIAÇÃO MÃO-DE-OBRA</v>
          </cell>
        </row>
        <row r="3287">
          <cell r="S3287" t="str">
            <v>OPERAÇÕES APROPRIAÇÃO MÃO-DE-OBRA</v>
          </cell>
        </row>
        <row r="3288">
          <cell r="S3288" t="str">
            <v>OPERAÇÕES APROPRIAÇÃO MÃO-DE-OBRA</v>
          </cell>
        </row>
        <row r="3289">
          <cell r="S3289" t="str">
            <v>OPERAÇÕES APROPRIAÇÃO MÃO-DE-OBRA</v>
          </cell>
        </row>
        <row r="3290">
          <cell r="S3290" t="str">
            <v>OPERAÇÕES APROPRIAÇÃO MÃO-DE-OBRA</v>
          </cell>
        </row>
        <row r="3291">
          <cell r="S3291" t="str">
            <v>OPERAÇÕES APROPRIAÇÃO MÃO-DE-OBRA</v>
          </cell>
        </row>
        <row r="3292">
          <cell r="S3292" t="str">
            <v>OPERAÇÕES APROPRIAÇÃO MÃO-DE-OBRA</v>
          </cell>
        </row>
        <row r="3293">
          <cell r="S3293" t="str">
            <v>OPERAÇÕES APROPRIAÇÃO MÃO-DE-OBRA</v>
          </cell>
        </row>
        <row r="3294">
          <cell r="S3294" t="str">
            <v>OPERAÇÕES APROPRIAÇÃO MÃO-DE-OBRA</v>
          </cell>
        </row>
        <row r="3295">
          <cell r="S3295" t="str">
            <v>OPERAÇÕES APROPRIAÇÃO MÃO-DE-OBRA</v>
          </cell>
        </row>
        <row r="3296">
          <cell r="S3296" t="str">
            <v>OPERAÇÕES APROPRIAÇÃO MÃO-DE-OBRA</v>
          </cell>
        </row>
        <row r="3297">
          <cell r="S3297" t="str">
            <v>OPERAÇÕES APROPRIAÇÃO MÃO-DE-OBRA</v>
          </cell>
        </row>
        <row r="3298">
          <cell r="S3298" t="str">
            <v>OPERAÇÕES APROPRIAÇÃO MÃO-DE-OBRA</v>
          </cell>
        </row>
        <row r="3299">
          <cell r="S3299" t="str">
            <v>OPERAÇÕES APROPRIAÇÃO MÃO-DE-OBRA</v>
          </cell>
        </row>
        <row r="3300">
          <cell r="S3300" t="str">
            <v>OPERAÇÕES APROPRIAÇÃO MÃO-DE-OBRA</v>
          </cell>
        </row>
        <row r="3301">
          <cell r="S3301" t="str">
            <v>OPERAÇÕES APROPRIAÇÃO MÃO-DE-OBRA</v>
          </cell>
        </row>
        <row r="3302">
          <cell r="S3302" t="str">
            <v>OPERAÇÕES APROPRIAÇÃO MÃO-DE-OBRA</v>
          </cell>
        </row>
        <row r="3303">
          <cell r="S3303" t="str">
            <v>OPERAÇÕES APROPRIAÇÃO MÃO-DE-OBRA</v>
          </cell>
        </row>
        <row r="3304">
          <cell r="S3304" t="str">
            <v>OPERAÇÕES APROPRIAÇÃO MÃO-DE-OBRA</v>
          </cell>
        </row>
        <row r="3305">
          <cell r="S3305" t="str">
            <v>OPERAÇÕES APROPRIAÇÃO MÃO-DE-OBRA</v>
          </cell>
        </row>
        <row r="3306">
          <cell r="S3306" t="str">
            <v>OPERAÇÕES APROPRIAÇÃO MÃO-DE-OBRA</v>
          </cell>
        </row>
        <row r="3307">
          <cell r="S3307" t="str">
            <v>OPERAÇÕES APROPRIAÇÃO MÃO-DE-OBRA</v>
          </cell>
        </row>
        <row r="3308">
          <cell r="S3308" t="str">
            <v>OPERAÇÕES APROPRIAÇÃO MÃO-DE-OBRA</v>
          </cell>
        </row>
        <row r="3309">
          <cell r="S3309" t="str">
            <v>OPERAÇÕES APROPRIAÇÃO MÃO-DE-OBRA</v>
          </cell>
        </row>
        <row r="3310">
          <cell r="S3310" t="str">
            <v>OPERAÇÕES APROPRIAÇÃO MÃO-DE-OBRA</v>
          </cell>
        </row>
        <row r="3311">
          <cell r="S3311" t="str">
            <v>OPERAÇÕES APROPRIAÇÃO MÃO-DE-OBRA</v>
          </cell>
        </row>
        <row r="3312">
          <cell r="S3312" t="str">
            <v>OPERAÇÕES APROPRIAÇÃO MÃO-DE-OBRA</v>
          </cell>
        </row>
        <row r="3313">
          <cell r="S3313" t="str">
            <v>OPERAÇÕES APROPRIAÇÃO MÃO-DE-OBRA</v>
          </cell>
        </row>
        <row r="3314">
          <cell r="S3314" t="str">
            <v>OPERAÇÕES APROPRIAÇÃO MÃO-DE-OBRA</v>
          </cell>
        </row>
        <row r="3315">
          <cell r="S3315" t="str">
            <v>OPERAÇÕES APROPRIAÇÃO MÃO-DE-OBRA</v>
          </cell>
        </row>
        <row r="3316">
          <cell r="S3316" t="str">
            <v>OPERAÇÕES APROPRIAÇÃO MÃO-DE-OBRA</v>
          </cell>
        </row>
        <row r="3317">
          <cell r="S3317" t="str">
            <v>OPERAÇÕES APROPRIAÇÃO MÃO-DE-OBRA</v>
          </cell>
        </row>
        <row r="3318">
          <cell r="S3318" t="str">
            <v>OPERAÇÕES APROPRIAÇÃO MÃO-DE-OBRA</v>
          </cell>
        </row>
        <row r="3319">
          <cell r="S3319" t="str">
            <v>OPERAÇÕES APROPRIAÇÃO MÃO-DE-OBRA</v>
          </cell>
        </row>
        <row r="3320">
          <cell r="S3320" t="str">
            <v>OPERAÇÕES APROPRIAÇÃO MÃO-DE-OBRA</v>
          </cell>
        </row>
        <row r="3321">
          <cell r="S3321" t="str">
            <v>OPERAÇÕES APROPRIAÇÃO MÃO-DE-OBRA</v>
          </cell>
        </row>
        <row r="3322">
          <cell r="S3322" t="str">
            <v>OPERAÇÕES APROPRIAÇÃO MÃO-DE-OBRA</v>
          </cell>
        </row>
        <row r="3323">
          <cell r="S3323" t="str">
            <v>OPERAÇÕES APROPRIAÇÃO MÃO-DE-OBRA</v>
          </cell>
        </row>
        <row r="3324">
          <cell r="S3324" t="str">
            <v>OPERAÇÕES APROPRIAÇÃO MÃO-DE-OBRA</v>
          </cell>
        </row>
        <row r="3325">
          <cell r="S3325" t="str">
            <v>OPERAÇÕES APROPRIAÇÃO MÃO-DE-OBRA</v>
          </cell>
        </row>
        <row r="3326">
          <cell r="S3326" t="str">
            <v>OPERAÇÕES APROPRIAÇÃO MÃO-DE-OBRA</v>
          </cell>
        </row>
        <row r="3327">
          <cell r="S3327" t="str">
            <v>OPERAÇÕES APROPRIAÇÃO MÃO-DE-OBRA</v>
          </cell>
        </row>
        <row r="3328">
          <cell r="S3328" t="str">
            <v>OPERAÇÕES APROPRIAÇÃO MÃO-DE-OBRA</v>
          </cell>
        </row>
        <row r="3329">
          <cell r="S3329" t="str">
            <v>OPERAÇÕES APROPRIAÇÃO MÃO-DE-OBRA</v>
          </cell>
        </row>
        <row r="3330">
          <cell r="S3330" t="str">
            <v>OPERAÇÕES APROPRIAÇÃO MÃO-DE-OBRA</v>
          </cell>
        </row>
        <row r="3331">
          <cell r="S3331" t="str">
            <v>OPERAÇÕES APROPRIAÇÃO MÃO-DE-OBRA</v>
          </cell>
        </row>
        <row r="3332">
          <cell r="S3332" t="str">
            <v>OPERAÇÕES APROPRIAÇÃO MÃO-DE-OBRA</v>
          </cell>
        </row>
        <row r="3333">
          <cell r="S3333" t="str">
            <v>OPERAÇÕES APROPRIAÇÃO MÃO-DE-OBRA</v>
          </cell>
        </row>
        <row r="3334">
          <cell r="S3334" t="str">
            <v>OPERAÇÕES APROPRIAÇÃO MÃO-DE-OBRA</v>
          </cell>
        </row>
        <row r="3335">
          <cell r="S3335" t="str">
            <v>OPERAÇÕES APROPRIAÇÃO MÃO-DE-OBRA</v>
          </cell>
        </row>
        <row r="3336">
          <cell r="S3336" t="str">
            <v>OPERAÇÕES APROPRIAÇÃO MÃO-DE-OBRA</v>
          </cell>
        </row>
        <row r="3337">
          <cell r="S3337" t="str">
            <v>OPERAÇÕES APROPRIAÇÃO MÃO-DE-OBRA</v>
          </cell>
        </row>
        <row r="3338">
          <cell r="S3338" t="str">
            <v>OPERAÇÕES APROPRIAÇÃO MÃO-DE-OBRA</v>
          </cell>
        </row>
        <row r="3339">
          <cell r="S3339" t="str">
            <v>OPERAÇÕES APROPRIAÇÃO MÃO-DE-OBRA</v>
          </cell>
        </row>
        <row r="3340">
          <cell r="S3340" t="str">
            <v>OPERAÇÕES APROPRIAÇÃO MÃO-DE-OBRA</v>
          </cell>
        </row>
        <row r="3341">
          <cell r="S3341" t="str">
            <v>OPERAÇÕES APROPRIAÇÃO MÃO-DE-OBRA</v>
          </cell>
        </row>
        <row r="3342">
          <cell r="S3342" t="str">
            <v>OPERAÇÕES APROPRIAÇÃO MÃO-DE-OBRA</v>
          </cell>
        </row>
        <row r="3343">
          <cell r="S3343" t="str">
            <v>OPERAÇÕES APROPRIAÇÃO MÃO-DE-OBRA</v>
          </cell>
        </row>
        <row r="3344">
          <cell r="S3344" t="str">
            <v>OPERAÇÕES APROPRIAÇÃO MÃO-DE-OBRA</v>
          </cell>
        </row>
        <row r="3345">
          <cell r="S3345" t="str">
            <v>OPERAÇÕES APROPRIAÇÃO MÃO-DE-OBRA</v>
          </cell>
        </row>
        <row r="3346">
          <cell r="S3346" t="str">
            <v>OPERAÇÕES APROPRIAÇÃO MÃO-DE-OBRA</v>
          </cell>
        </row>
        <row r="3347">
          <cell r="S3347" t="str">
            <v>OPERAÇÕES APROPRIAÇÃO MÃO-DE-OBRA</v>
          </cell>
        </row>
        <row r="3348">
          <cell r="S3348" t="str">
            <v>OPERAÇÕES APROPRIAÇÃO MÃO-DE-OBRA</v>
          </cell>
        </row>
        <row r="3349">
          <cell r="S3349" t="str">
            <v>OPERAÇÕES APROPRIAÇÃO MÃO-DE-OBRA</v>
          </cell>
        </row>
        <row r="3350">
          <cell r="S3350" t="str">
            <v>OPERAÇÕES APROPRIAÇÃO MÃO-DE-OBRA</v>
          </cell>
        </row>
        <row r="3351">
          <cell r="S3351" t="str">
            <v>OPERAÇÕES APROPRIAÇÃO MÃO-DE-OBRA</v>
          </cell>
        </row>
        <row r="3352">
          <cell r="S3352" t="str">
            <v>OPERAÇÕES APROPRIAÇÃO MÃO-DE-OBRA</v>
          </cell>
        </row>
        <row r="3353">
          <cell r="S3353" t="str">
            <v>OPERAÇÕES APROPRIAÇÃO MÃO-DE-OBRA</v>
          </cell>
        </row>
        <row r="3354">
          <cell r="S3354" t="str">
            <v>OPERAÇÕES APROPRIAÇÃO MÃO-DE-OBRA</v>
          </cell>
        </row>
        <row r="3355">
          <cell r="S3355" t="str">
            <v>OPERAÇÕES APROPRIAÇÃO MÃO-DE-OBRA</v>
          </cell>
        </row>
        <row r="3356">
          <cell r="S3356" t="str">
            <v>OPERAÇÕES APROPRIAÇÃO MÃO-DE-OBRA</v>
          </cell>
        </row>
        <row r="3357">
          <cell r="S3357" t="str">
            <v>OPERAÇÕES APROPRIAÇÃO MÃO-DE-OBRA</v>
          </cell>
        </row>
        <row r="3358">
          <cell r="S3358" t="str">
            <v>OPERAÇÕES APROPRIAÇÃO MÃO-DE-OBRA</v>
          </cell>
        </row>
        <row r="3359">
          <cell r="S3359" t="str">
            <v>OPERAÇÕES APROPRIAÇÃO MÃO-DE-OBRA</v>
          </cell>
        </row>
        <row r="3360">
          <cell r="S3360" t="str">
            <v>OPERAÇÕES APROPRIAÇÃO MÃO-DE-OBRA</v>
          </cell>
        </row>
        <row r="3361">
          <cell r="S3361" t="str">
            <v>OPERAÇÕES APROPRIAÇÃO MÃO-DE-OBRA</v>
          </cell>
        </row>
        <row r="3362">
          <cell r="S3362" t="str">
            <v>OPERAÇÕES APROPRIAÇÃO MÃO-DE-OBRA</v>
          </cell>
        </row>
        <row r="3363">
          <cell r="S3363" t="str">
            <v>OPERAÇÕES APROPRIAÇÃO MÃO-DE-OBRA</v>
          </cell>
        </row>
        <row r="3364">
          <cell r="S3364" t="str">
            <v>OPERAÇÕES APROPRIAÇÃO MÃO-DE-OBRA</v>
          </cell>
        </row>
        <row r="3365">
          <cell r="S3365" t="str">
            <v>OPERAÇÕES APROPRIAÇÃO MÃO-DE-OBRA</v>
          </cell>
        </row>
        <row r="3366">
          <cell r="S3366" t="str">
            <v>OPERAÇÕES APROPRIAÇÃO MÃO-DE-OBRA</v>
          </cell>
        </row>
        <row r="3367">
          <cell r="S3367" t="str">
            <v>OPERAÇÕES APROPRIAÇÃO MÃO-DE-OBRA</v>
          </cell>
        </row>
        <row r="3368">
          <cell r="S3368" t="str">
            <v>OPERAÇÕES APROPRIAÇÃO MÃO-DE-OBRA</v>
          </cell>
        </row>
        <row r="3369">
          <cell r="S3369" t="str">
            <v>OPERAÇÕES APROPRIAÇÃO MÃO-DE-OBRA</v>
          </cell>
        </row>
        <row r="3370">
          <cell r="S3370" t="str">
            <v>OPERAÇÕES APROPRIAÇÃO MÃO-DE-OBRA</v>
          </cell>
        </row>
        <row r="3371">
          <cell r="S3371" t="str">
            <v>OPERAÇÕES APROPRIAÇÃO MÃO-DE-OBRA</v>
          </cell>
        </row>
        <row r="3372">
          <cell r="S3372" t="str">
            <v>OPERAÇÕES APROPRIAÇÃO MÃO-DE-OBRA</v>
          </cell>
        </row>
        <row r="3373">
          <cell r="S3373" t="str">
            <v>OPERAÇÕES APROPRIAÇÃO MÃO-DE-OBRA</v>
          </cell>
        </row>
        <row r="3374">
          <cell r="S3374" t="str">
            <v>OPERAÇÕES APROPRIAÇÃO MÃO-DE-OBRA</v>
          </cell>
        </row>
        <row r="3375">
          <cell r="S3375" t="str">
            <v>OPERAÇÕES APROPRIAÇÃO MÃO-DE-OBRA</v>
          </cell>
        </row>
        <row r="3376">
          <cell r="S3376" t="str">
            <v>OPERAÇÕES APROPRIAÇÃO MÃO-DE-OBRA</v>
          </cell>
        </row>
        <row r="3377">
          <cell r="S3377" t="str">
            <v>OPERAÇÕES APROPRIAÇÃO MÃO-DE-OBRA</v>
          </cell>
        </row>
        <row r="3378">
          <cell r="S3378" t="str">
            <v>OPERAÇÕES APROPRIAÇÃO MÃO-DE-OBRA</v>
          </cell>
        </row>
        <row r="3379">
          <cell r="S3379" t="str">
            <v>OPERAÇÕES APROPRIAÇÃO MÃO-DE-OBRA</v>
          </cell>
        </row>
        <row r="3380">
          <cell r="S3380" t="str">
            <v>OPERAÇÕES APROPRIAÇÃO MÃO-DE-OBRA</v>
          </cell>
        </row>
        <row r="3381">
          <cell r="S3381" t="str">
            <v>OPERAÇÕES APROPRIAÇÃO MÃO-DE-OBRA</v>
          </cell>
        </row>
        <row r="3382">
          <cell r="S3382" t="str">
            <v>OPERAÇÕES APROPRIAÇÃO MÃO-DE-OBRA</v>
          </cell>
        </row>
        <row r="3383">
          <cell r="S3383" t="str">
            <v>OPERAÇÕES APROPRIAÇÃO MÃO-DE-OBRA</v>
          </cell>
        </row>
        <row r="3384">
          <cell r="S3384" t="str">
            <v>OPERAÇÕES APROPRIAÇÃO MÃO-DE-OBRA</v>
          </cell>
        </row>
        <row r="3385">
          <cell r="S3385" t="str">
            <v>OPERAÇÕES APROPRIAÇÃO MÃO-DE-OBRA</v>
          </cell>
        </row>
        <row r="3386">
          <cell r="S3386" t="str">
            <v>OPERAÇÕES APROPRIAÇÃO MÃO-DE-OBRA</v>
          </cell>
        </row>
        <row r="3387">
          <cell r="S3387" t="str">
            <v>OPERAÇÕES APROPRIAÇÃO MÃO-DE-OBRA</v>
          </cell>
        </row>
        <row r="3388">
          <cell r="S3388" t="str">
            <v>OPERAÇÕES APROPRIAÇÃO MÃO-DE-OBRA</v>
          </cell>
        </row>
        <row r="3389">
          <cell r="S3389" t="str">
            <v>OPERAÇÕES APROPRIAÇÃO MÃO-DE-OBRA</v>
          </cell>
        </row>
        <row r="3390">
          <cell r="S3390" t="str">
            <v>OPERAÇÕES APROPRIAÇÃO MÃO-DE-OBRA</v>
          </cell>
        </row>
        <row r="3391">
          <cell r="S3391" t="str">
            <v>OPERAÇÕES APROPRIAÇÃO MÃO-DE-OBRA</v>
          </cell>
        </row>
        <row r="3392">
          <cell r="S3392" t="str">
            <v>OPERAÇÕES APROPRIAÇÃO MÃO-DE-OBRA</v>
          </cell>
        </row>
        <row r="3393">
          <cell r="S3393" t="str">
            <v>OPERAÇÕES APROPRIAÇÃO MÃO-DE-OBRA</v>
          </cell>
        </row>
        <row r="3394">
          <cell r="S3394" t="str">
            <v>OPERAÇÕES APROPRIAÇÃO MÃO-DE-OBRA</v>
          </cell>
        </row>
        <row r="3395">
          <cell r="S3395" t="str">
            <v>OPERAÇÕES APROPRIAÇÃO MÃO-DE-OBRA</v>
          </cell>
        </row>
        <row r="3396">
          <cell r="S3396" t="str">
            <v>OPERAÇÕES APROPRIAÇÃO MÃO-DE-OBRA</v>
          </cell>
        </row>
        <row r="3397">
          <cell r="S3397" t="str">
            <v>OPERAÇÕES APROPRIAÇÃO MÃO-DE-OBRA</v>
          </cell>
        </row>
        <row r="3398">
          <cell r="S3398" t="str">
            <v>OPERAÇÕES APROPRIAÇÃO MÃO-DE-OBRA</v>
          </cell>
        </row>
        <row r="3399">
          <cell r="S3399" t="str">
            <v>OPERAÇÕES APROPRIAÇÃO MÃO-DE-OBRA</v>
          </cell>
        </row>
        <row r="3400">
          <cell r="S3400" t="str">
            <v>OPERAÇÕES APROPRIAÇÃO MÃO-DE-OBRA</v>
          </cell>
        </row>
        <row r="3401">
          <cell r="S3401" t="str">
            <v>OPERAÇÕES APROPRIAÇÃO MÃO-DE-OBRA</v>
          </cell>
        </row>
        <row r="3402">
          <cell r="S3402" t="str">
            <v>OPERAÇÕES APROPRIAÇÃO MÃO-DE-OBRA</v>
          </cell>
        </row>
        <row r="3403">
          <cell r="S3403" t="str">
            <v>OPERAÇÕES APROPRIAÇÃO MÃO-DE-OBRA</v>
          </cell>
        </row>
        <row r="3404">
          <cell r="S3404" t="str">
            <v>OPERAÇÕES APROPRIAÇÃO MÃO-DE-OBRA</v>
          </cell>
        </row>
        <row r="3405">
          <cell r="S3405" t="str">
            <v>OPERAÇÕES APROPRIAÇÃO MÃO-DE-OBRA</v>
          </cell>
        </row>
        <row r="3406">
          <cell r="S3406" t="str">
            <v>OPERAÇÕES APROPRIAÇÃO MÃO-DE-OBRA</v>
          </cell>
        </row>
        <row r="3407">
          <cell r="S3407" t="str">
            <v>OPERAÇÕES APROPRIAÇÃO MÃO-DE-OBRA</v>
          </cell>
        </row>
        <row r="3408">
          <cell r="S3408" t="str">
            <v>OPERAÇÕES APROPRIAÇÃO MÃO-DE-OBRA</v>
          </cell>
        </row>
        <row r="3409">
          <cell r="S3409" t="str">
            <v>OPERAÇÕES APROPRIAÇÃO MÃO-DE-OBRA</v>
          </cell>
        </row>
        <row r="3410">
          <cell r="S3410" t="str">
            <v>OPERAÇÕES APROPRIAÇÃO MÃO-DE-OBRA</v>
          </cell>
        </row>
        <row r="3411">
          <cell r="S3411" t="str">
            <v>OPERAÇÕES APROPRIAÇÃO MÃO-DE-OBRA</v>
          </cell>
        </row>
        <row r="3412">
          <cell r="S3412" t="str">
            <v>OPERAÇÕES APROPRIAÇÃO MÃO-DE-OBRA</v>
          </cell>
        </row>
        <row r="3413">
          <cell r="S3413" t="str">
            <v>OPERAÇÕES APROPRIAÇÃO MÃO-DE-OBRA</v>
          </cell>
        </row>
        <row r="3414">
          <cell r="S3414" t="str">
            <v>OPERAÇÕES APROPRIAÇÃO MÃO-DE-OBRA</v>
          </cell>
        </row>
        <row r="3415">
          <cell r="S3415" t="str">
            <v>OPERAÇÕES APROPRIAÇÃO MÃO-DE-OBRA</v>
          </cell>
        </row>
        <row r="3416">
          <cell r="S3416" t="str">
            <v>OPERAÇÕES APROPRIAÇÃO MÃO-DE-OBRA</v>
          </cell>
        </row>
        <row r="3417">
          <cell r="S3417" t="str">
            <v>OPERAÇÕES APROPRIAÇÃO MÃO-DE-OBRA</v>
          </cell>
        </row>
        <row r="3418">
          <cell r="S3418" t="str">
            <v>OPERAÇÕES APROPRIAÇÃO MÃO-DE-OBRA</v>
          </cell>
        </row>
        <row r="3419">
          <cell r="S3419" t="str">
            <v>OPERAÇÕES APROPRIAÇÃO MÃO-DE-OBRA</v>
          </cell>
        </row>
        <row r="3420">
          <cell r="S3420" t="str">
            <v>OPERAÇÕES APROPRIAÇÃO MÃO-DE-OBRA</v>
          </cell>
        </row>
        <row r="3421">
          <cell r="S3421" t="str">
            <v>OPERAÇÕES APROPRIAÇÃO MÃO-DE-OBRA</v>
          </cell>
        </row>
        <row r="3422">
          <cell r="S3422" t="str">
            <v>OPERAÇÕES APROPRIAÇÃO MÃO-DE-OBRA</v>
          </cell>
        </row>
        <row r="3423">
          <cell r="S3423" t="str">
            <v>OPERAÇÕES APROPRIAÇÃO MÃO-DE-OBRA</v>
          </cell>
        </row>
        <row r="3424">
          <cell r="S3424" t="str">
            <v>OPERAÇÕES APROPRIAÇÃO MÃO-DE-OBRA</v>
          </cell>
        </row>
        <row r="3425">
          <cell r="S3425" t="str">
            <v>OPERAÇÕES APROPRIAÇÃO MÃO-DE-OBRA</v>
          </cell>
        </row>
        <row r="3426">
          <cell r="S3426" t="str">
            <v>OPERAÇÕES APROPRIAÇÃO MÃO-DE-OBRA</v>
          </cell>
        </row>
        <row r="3427">
          <cell r="S3427" t="str">
            <v>OPERAÇÕES APROPRIAÇÃO MÃO-DE-OBRA</v>
          </cell>
        </row>
        <row r="3428">
          <cell r="S3428" t="str">
            <v>OPERAÇÕES APROPRIAÇÃO MÃO-DE-OBRA</v>
          </cell>
        </row>
        <row r="3429">
          <cell r="S3429" t="str">
            <v>OPERAÇÕES APROPRIAÇÃO MÃO-DE-OBRA</v>
          </cell>
        </row>
        <row r="3430">
          <cell r="S3430" t="str">
            <v>OPERAÇÕES APROPRIAÇÃO MÃO-DE-OBRA</v>
          </cell>
        </row>
        <row r="3431">
          <cell r="S3431" t="str">
            <v>OPERAÇÕES APROPRIAÇÃO MÃO-DE-OBRA</v>
          </cell>
        </row>
        <row r="3432">
          <cell r="S3432" t="str">
            <v>OPERAÇÕES APROPRIAÇÃO MÃO-DE-OBRA</v>
          </cell>
        </row>
        <row r="3433">
          <cell r="S3433" t="str">
            <v>OPERAÇÕES APROPRIAÇÃO MÃO-DE-OBRA</v>
          </cell>
        </row>
        <row r="3434">
          <cell r="S3434" t="str">
            <v>OPERAÇÕES APROPRIAÇÃO MÃO-DE-OBRA</v>
          </cell>
        </row>
        <row r="3435">
          <cell r="S3435" t="str">
            <v>OPERAÇÕES APROPRIAÇÃO MÃO-DE-OBRA</v>
          </cell>
        </row>
        <row r="3436">
          <cell r="S3436" t="str">
            <v>OPERAÇÕES APROPRIAÇÃO MÃO-DE-OBRA</v>
          </cell>
        </row>
        <row r="3437">
          <cell r="S3437" t="str">
            <v>OPERAÇÕES APROPRIAÇÃO MÃO-DE-OBRA</v>
          </cell>
        </row>
        <row r="3438">
          <cell r="S3438" t="str">
            <v>OPERAÇÕES APROPRIAÇÃO MÃO-DE-OBRA</v>
          </cell>
        </row>
        <row r="3439">
          <cell r="S3439" t="str">
            <v>OPERAÇÕES APROPRIAÇÃO MÃO-DE-OBRA</v>
          </cell>
        </row>
        <row r="3440">
          <cell r="S3440" t="str">
            <v>OPERAÇÕES APROPRIAÇÃO MÃO-DE-OBRA</v>
          </cell>
        </row>
        <row r="3441">
          <cell r="S3441" t="str">
            <v>OPERAÇÕES APROPRIAÇÃO MÃO-DE-OBRA</v>
          </cell>
        </row>
        <row r="3442">
          <cell r="S3442" t="str">
            <v>OPERAÇÕES APROPRIAÇÃO MÃO-DE-OBRA</v>
          </cell>
        </row>
        <row r="3443">
          <cell r="S3443" t="str">
            <v>OPERAÇÕES APROPRIAÇÃO MÃO-DE-OBRA</v>
          </cell>
        </row>
        <row r="3444">
          <cell r="S3444" t="str">
            <v>OPERAÇÕES APROPRIAÇÃO MÃO-DE-OBRA</v>
          </cell>
        </row>
        <row r="3445">
          <cell r="S3445" t="str">
            <v>OPERAÇÕES APROPRIAÇÃO MÃO-DE-OBRA</v>
          </cell>
        </row>
        <row r="3446">
          <cell r="S3446" t="str">
            <v>OPERAÇÕES APROPRIAÇÃO MÃO-DE-OBRA</v>
          </cell>
        </row>
        <row r="3447">
          <cell r="S3447" t="str">
            <v>OPERAÇÕES APROPRIAÇÃO MÃO-DE-OBRA</v>
          </cell>
        </row>
        <row r="3448">
          <cell r="S3448" t="str">
            <v>OPERAÇÕES APROPRIAÇÃO MÃO-DE-OBRA</v>
          </cell>
        </row>
        <row r="3449">
          <cell r="S3449" t="str">
            <v>OPERAÇÕES APROPRIAÇÃO MÃO-DE-OBRA</v>
          </cell>
        </row>
        <row r="3450">
          <cell r="S3450" t="str">
            <v>OPERAÇÕES APROPRIAÇÃO MÃO-DE-OBRA</v>
          </cell>
        </row>
        <row r="3451">
          <cell r="S3451" t="str">
            <v>OPERAÇÕES APROPRIAÇÃO MÃO-DE-OBRA</v>
          </cell>
        </row>
        <row r="3452">
          <cell r="S3452" t="str">
            <v>OPERAÇÕES APROPRIAÇÃO MÃO-DE-OBRA</v>
          </cell>
        </row>
        <row r="3453">
          <cell r="S3453" t="str">
            <v>OPERAÇÕES APROPRIAÇÃO MÃO-DE-OBRA</v>
          </cell>
        </row>
        <row r="3454">
          <cell r="S3454" t="str">
            <v>OPERAÇÕES APROPRIAÇÃO MÃO-DE-OBRA</v>
          </cell>
        </row>
        <row r="3455">
          <cell r="S3455" t="str">
            <v>OPERAÇÕES APROPRIAÇÃO MÃO-DE-OBRA</v>
          </cell>
        </row>
        <row r="3456">
          <cell r="S3456" t="str">
            <v>OPERAÇÕES APROPRIAÇÃO MÃO-DE-OBRA</v>
          </cell>
        </row>
        <row r="3457">
          <cell r="S3457" t="str">
            <v>OPERAÇÕES APROPRIAÇÃO MÃO-DE-OBRA</v>
          </cell>
        </row>
        <row r="3458">
          <cell r="S3458" t="str">
            <v>OPERAÇÕES APROPRIAÇÃO MÃO-DE-OBRA</v>
          </cell>
        </row>
        <row r="3459">
          <cell r="S3459" t="str">
            <v>OPERAÇÕES APROPRIAÇÃO MÃO-DE-OBRA</v>
          </cell>
        </row>
        <row r="3460">
          <cell r="S3460" t="str">
            <v>OPERAÇÕES APROPRIAÇÃO MÃO-DE-OBRA</v>
          </cell>
        </row>
        <row r="3461">
          <cell r="S3461" t="str">
            <v>OPERAÇÕES APROPRIAÇÃO MÃO-DE-OBRA</v>
          </cell>
        </row>
        <row r="3462">
          <cell r="S3462" t="str">
            <v>OPERAÇÕES APROPRIAÇÃO MÃO-DE-OBRA</v>
          </cell>
        </row>
        <row r="3463">
          <cell r="S3463" t="str">
            <v>OPERAÇÕES APROPRIAÇÃO MÃO-DE-OBRA</v>
          </cell>
        </row>
        <row r="3464">
          <cell r="S3464" t="str">
            <v>OPERAÇÕES APROPRIAÇÃO MÃO-DE-OBRA</v>
          </cell>
        </row>
        <row r="3465">
          <cell r="S3465" t="str">
            <v>OPERAÇÕES APROPRIAÇÃO MÃO-DE-OBRA</v>
          </cell>
        </row>
        <row r="3466">
          <cell r="S3466" t="str">
            <v>OPERAÇÕES APROPRIAÇÃO MÃO-DE-OBRA</v>
          </cell>
        </row>
        <row r="3467">
          <cell r="S3467" t="str">
            <v>OPERAÇÕES APROPRIAÇÃO MÃO-DE-OBRA</v>
          </cell>
        </row>
        <row r="3468">
          <cell r="S3468" t="str">
            <v>OPERAÇÕES APROPRIAÇÃO MÃO-DE-OBRA</v>
          </cell>
        </row>
        <row r="3469">
          <cell r="S3469" t="str">
            <v>OPERAÇÕES APROPRIAÇÃO MÃO-DE-OBRA</v>
          </cell>
        </row>
        <row r="3470">
          <cell r="S3470" t="str">
            <v>OPERAÇÕES APROPRIAÇÃO MÃO-DE-OBRA</v>
          </cell>
        </row>
        <row r="3471">
          <cell r="S3471" t="str">
            <v>OPERAÇÕES APROPRIAÇÃO MÃO-DE-OBRA</v>
          </cell>
        </row>
        <row r="3472">
          <cell r="S3472" t="str">
            <v>OPERAÇÕES APROPRIAÇÃO MÃO-DE-OBRA</v>
          </cell>
        </row>
        <row r="3473">
          <cell r="S3473" t="str">
            <v>OPERAÇÕES APROPRIAÇÃO MÃO-DE-OBRA</v>
          </cell>
        </row>
        <row r="3474">
          <cell r="S3474" t="str">
            <v>OPERAÇÕES APROPRIAÇÃO MÃO-DE-OBRA</v>
          </cell>
        </row>
        <row r="3475">
          <cell r="S3475" t="str">
            <v>OPERAÇÕES APROPRIAÇÃO MÃO-DE-OBRA</v>
          </cell>
        </row>
        <row r="3476">
          <cell r="S3476" t="str">
            <v>OPERAÇÕES APROPRIAÇÃO MÃO-DE-OBRA</v>
          </cell>
        </row>
        <row r="3477">
          <cell r="S3477" t="str">
            <v>OPERAÇÕES APROPRIAÇÃO MÃO-DE-OBRA</v>
          </cell>
        </row>
        <row r="3478">
          <cell r="S3478" t="str">
            <v>OPERAÇÕES APROPRIAÇÃO MÃO-DE-OBRA</v>
          </cell>
        </row>
        <row r="3479">
          <cell r="S3479" t="str">
            <v>OPERAÇÕES APROPRIAÇÃO MÃO-DE-OBRA</v>
          </cell>
        </row>
        <row r="3480">
          <cell r="S3480" t="str">
            <v>OPERAÇÕES APROPRIAÇÃO MÃO-DE-OBRA</v>
          </cell>
        </row>
        <row r="3481">
          <cell r="S3481" t="str">
            <v>OPERAÇÕES APROPRIAÇÃO MÃO-DE-OBRA</v>
          </cell>
        </row>
        <row r="3482">
          <cell r="S3482" t="str">
            <v>OPERAÇÕES APROPRIAÇÃO MÃO-DE-OBRA</v>
          </cell>
        </row>
        <row r="3483">
          <cell r="S3483" t="str">
            <v>OPERAÇÕES APROPRIAÇÃO MÃO-DE-OBRA</v>
          </cell>
        </row>
        <row r="3484">
          <cell r="S3484" t="str">
            <v>OPERAÇÕES APROPRIAÇÃO MÃO-DE-OBRA</v>
          </cell>
        </row>
        <row r="3485">
          <cell r="S3485" t="str">
            <v>OPERAÇÕES APROPRIAÇÃO MÃO-DE-OBRA</v>
          </cell>
        </row>
        <row r="3486">
          <cell r="S3486" t="str">
            <v>OPERAÇÕES APROPRIAÇÃO MÃO-DE-OBRA</v>
          </cell>
        </row>
        <row r="3487">
          <cell r="S3487" t="str">
            <v>OPERAÇÕES APROPRIAÇÃO MÃO-DE-OBRA</v>
          </cell>
        </row>
        <row r="3488">
          <cell r="S3488" t="str">
            <v>OPERAÇÕES APROPRIAÇÃO MÃO-DE-OBRA</v>
          </cell>
        </row>
        <row r="3489">
          <cell r="S3489" t="str">
            <v>OPERAÇÕES APROPRIAÇÃO MÃO-DE-OBRA</v>
          </cell>
        </row>
        <row r="3490">
          <cell r="S3490" t="str">
            <v>OPERAÇÕES APROPRIAÇÃO MÃO-DE-OBRA</v>
          </cell>
        </row>
        <row r="3491">
          <cell r="S3491" t="str">
            <v>OPERAÇÕES APROPRIAÇÃO MÃO-DE-OBRA</v>
          </cell>
        </row>
        <row r="3492">
          <cell r="S3492" t="str">
            <v>OPERAÇÕES APROPRIAÇÃO MÃO-DE-OBRA</v>
          </cell>
        </row>
        <row r="3493">
          <cell r="S3493" t="str">
            <v>OPERAÇÕES APROPRIAÇÃO MÃO-DE-OBRA</v>
          </cell>
        </row>
        <row r="3494">
          <cell r="S3494" t="str">
            <v>OPERAÇÕES APROPRIAÇÃO MÃO-DE-OBRA</v>
          </cell>
        </row>
        <row r="3495">
          <cell r="S3495" t="str">
            <v>OPERAÇÕES APROPRIAÇÃO MÃO-DE-OBRA</v>
          </cell>
        </row>
        <row r="3496">
          <cell r="S3496" t="str">
            <v>OPERAÇÕES APROPRIAÇÃO MÃO-DE-OBRA</v>
          </cell>
        </row>
        <row r="3497">
          <cell r="S3497" t="str">
            <v>OPERAÇÕES APROPRIAÇÃO MÃO-DE-OBRA</v>
          </cell>
        </row>
        <row r="3498">
          <cell r="S3498" t="str">
            <v>OPERAÇÕES APROPRIAÇÃO MÃO-DE-OBRA</v>
          </cell>
        </row>
        <row r="3499">
          <cell r="S3499" t="str">
            <v>OPERAÇÕES APROPRIAÇÃO MÃO-DE-OBRA</v>
          </cell>
        </row>
        <row r="3500">
          <cell r="S3500" t="str">
            <v>OPERAÇÕES APROPRIAÇÃO MÃO-DE-OBRA</v>
          </cell>
        </row>
        <row r="3501">
          <cell r="S3501" t="str">
            <v>OPERAÇÕES APROPRIAÇÃO MÃO-DE-OBRA</v>
          </cell>
        </row>
        <row r="3502">
          <cell r="S3502" t="str">
            <v>OPERAÇÕES APROPRIAÇÃO MÃO-DE-OBRA</v>
          </cell>
        </row>
        <row r="3503">
          <cell r="S3503" t="str">
            <v>OPERAÇÕES APROPRIAÇÃO MÃO-DE-OBRA</v>
          </cell>
        </row>
        <row r="3504">
          <cell r="S3504" t="str">
            <v>OPERAÇÕES APROPRIAÇÃO MÃO-DE-OBRA</v>
          </cell>
        </row>
        <row r="3505">
          <cell r="S3505" t="str">
            <v>OPERAÇÕES APROPRIAÇÃO MÃO-DE-OBRA</v>
          </cell>
        </row>
        <row r="3506">
          <cell r="S3506" t="str">
            <v>OPERAÇÕES APROPRIAÇÃO MÃO-DE-OBRA</v>
          </cell>
        </row>
        <row r="3507">
          <cell r="S3507" t="str">
            <v>OPERAÇÕES APROPRIAÇÃO MÃO-DE-OBRA</v>
          </cell>
        </row>
        <row r="3508">
          <cell r="S3508" t="str">
            <v>OPERAÇÕES APROPRIAÇÃO MÃO-DE-OBRA</v>
          </cell>
        </row>
        <row r="3509">
          <cell r="S3509" t="str">
            <v>OPERAÇÕES APROPRIAÇÃO MÃO-DE-OBRA</v>
          </cell>
        </row>
        <row r="3510">
          <cell r="S3510" t="str">
            <v>OPERAÇÕES APROPRIAÇÃO MÃO-DE-OBRA</v>
          </cell>
        </row>
        <row r="3511">
          <cell r="S3511" t="str">
            <v>OPERAÇÕES APROPRIAÇÃO MÃO-DE-OBRA</v>
          </cell>
        </row>
        <row r="3512">
          <cell r="S3512" t="str">
            <v>OPERAÇÕES APROPRIAÇÃO MÃO-DE-OBRA</v>
          </cell>
        </row>
        <row r="3513">
          <cell r="S3513" t="str">
            <v>OPERAÇÕES APROPRIAÇÃO MÃO-DE-OBRA</v>
          </cell>
        </row>
        <row r="3514">
          <cell r="S3514" t="str">
            <v>OPERAÇÕES APROPRIAÇÃO MÃO-DE-OBRA</v>
          </cell>
        </row>
        <row r="3515">
          <cell r="S3515" t="str">
            <v>OPERAÇÕES APROPRIAÇÃO MÃO-DE-OBRA</v>
          </cell>
        </row>
        <row r="3516">
          <cell r="S3516" t="str">
            <v>OPERAÇÕES APROPRIAÇÃO MÃO-DE-OBRA</v>
          </cell>
        </row>
        <row r="3517">
          <cell r="S3517" t="str">
            <v>OPERAÇÕES APROPRIAÇÃO MÃO-DE-OBRA</v>
          </cell>
        </row>
        <row r="3518">
          <cell r="S3518" t="str">
            <v>OPERAÇÕES APROPRIAÇÃO MÃO-DE-OBRA</v>
          </cell>
        </row>
        <row r="3519">
          <cell r="S3519" t="str">
            <v>OPERAÇÕES APROPRIAÇÃO MÃO-DE-OBRA</v>
          </cell>
        </row>
        <row r="3520">
          <cell r="S3520" t="str">
            <v>OPERAÇÕES APROPRIAÇÃO MÃO-DE-OBRA</v>
          </cell>
        </row>
        <row r="3521">
          <cell r="S3521" t="str">
            <v>OPERAÇÕES APROPRIAÇÃO MÃO-DE-OBRA</v>
          </cell>
        </row>
        <row r="3522">
          <cell r="S3522" t="str">
            <v>OPERAÇÕES APROPRIAÇÃO MÃO-DE-OBRA</v>
          </cell>
        </row>
        <row r="3523">
          <cell r="S3523" t="str">
            <v>OPERAÇÕES APROPRIAÇÃO MÃO-DE-OBRA</v>
          </cell>
        </row>
        <row r="3524">
          <cell r="S3524" t="str">
            <v>OPERAÇÕES APROPRIAÇÃO MÃO-DE-OBRA</v>
          </cell>
        </row>
        <row r="3525">
          <cell r="S3525" t="str">
            <v>OPERAÇÕES APROPRIAÇÃO MÃO-DE-OBRA</v>
          </cell>
        </row>
        <row r="3526">
          <cell r="S3526" t="str">
            <v>OPERAÇÕES APROPRIAÇÃO MÃO-DE-OBRA</v>
          </cell>
        </row>
        <row r="3527">
          <cell r="S3527" t="str">
            <v>OPERAÇÕES APROPRIAÇÃO MÃO-DE-OBRA</v>
          </cell>
        </row>
        <row r="3528">
          <cell r="S3528" t="str">
            <v>OPERAÇÕES APROPRIAÇÃO MÃO-DE-OBRA</v>
          </cell>
        </row>
        <row r="3529">
          <cell r="S3529" t="str">
            <v>OPERAÇÕES APROPRIAÇÃO MÃO-DE-OBRA</v>
          </cell>
        </row>
        <row r="3530">
          <cell r="S3530" t="str">
            <v>OPERAÇÕES APROPRIAÇÃO MÃO-DE-OBRA</v>
          </cell>
        </row>
        <row r="3531">
          <cell r="S3531" t="str">
            <v>OPERAÇÕES APROPRIAÇÃO MÃO-DE-OBRA</v>
          </cell>
        </row>
        <row r="3532">
          <cell r="S3532" t="str">
            <v>OPERAÇÕES APROPRIAÇÃO MÃO-DE-OBRA</v>
          </cell>
        </row>
        <row r="3533">
          <cell r="S3533" t="str">
            <v>OPERAÇÕES APROPRIAÇÃO MÃO-DE-OBRA</v>
          </cell>
        </row>
        <row r="3534">
          <cell r="S3534" t="str">
            <v>OPERAÇÕES APROPRIAÇÃO MÃO-DE-OBRA</v>
          </cell>
        </row>
        <row r="3535">
          <cell r="S3535" t="str">
            <v>OPERAÇÕES APROPRIAÇÃO MÃO-DE-OBRA</v>
          </cell>
        </row>
        <row r="3536">
          <cell r="S3536" t="str">
            <v>OPERAÇÕES APROPRIAÇÃO MÃO-DE-OBRA</v>
          </cell>
        </row>
        <row r="3537">
          <cell r="S3537" t="str">
            <v>OPERAÇÕES APROPRIAÇÃO MÃO-DE-OBRA</v>
          </cell>
        </row>
        <row r="3538">
          <cell r="S3538" t="str">
            <v>OPERAÇÕES APROPRIAÇÃO MÃO-DE-OBRA</v>
          </cell>
        </row>
        <row r="3539">
          <cell r="S3539" t="str">
            <v>OPERAÇÕES APROPRIAÇÃO MÃO-DE-OBRA</v>
          </cell>
        </row>
        <row r="3540">
          <cell r="S3540" t="str">
            <v>OPERAÇÕES APROPRIAÇÃO MÃO-DE-OBRA</v>
          </cell>
        </row>
        <row r="3541">
          <cell r="S3541" t="str">
            <v>OPERAÇÕES APROPRIAÇÃO MÃO-DE-OBRA</v>
          </cell>
        </row>
        <row r="3542">
          <cell r="S3542" t="str">
            <v>OPERAÇÕES APROPRIAÇÃO MÃO-DE-OBRA</v>
          </cell>
        </row>
        <row r="3543">
          <cell r="S3543" t="str">
            <v>OPERAÇÕES APROPRIAÇÃO MÃO-DE-OBRA</v>
          </cell>
        </row>
        <row r="3544">
          <cell r="S3544" t="str">
            <v>OPERAÇÕES APROPRIAÇÃO MÃO-DE-OBRA</v>
          </cell>
        </row>
        <row r="3545">
          <cell r="S3545" t="str">
            <v>OPERAÇÕES APROPRIAÇÃO MÃO-DE-OBRA</v>
          </cell>
        </row>
        <row r="3546">
          <cell r="S3546" t="str">
            <v>OPERAÇÕES APROPRIAÇÃO MÃO-DE-OBRA</v>
          </cell>
        </row>
        <row r="3547">
          <cell r="S3547" t="str">
            <v>OPERAÇÕES APROPRIAÇÃO MÃO-DE-OBRA</v>
          </cell>
        </row>
        <row r="3548">
          <cell r="S3548" t="str">
            <v>OPERAÇÕES APROPRIAÇÃO MÃO-DE-OBRA</v>
          </cell>
        </row>
        <row r="3549">
          <cell r="S3549" t="str">
            <v>OPERAÇÕES APROPRIAÇÃO MÃO-DE-OBRA</v>
          </cell>
        </row>
        <row r="3550">
          <cell r="S3550" t="str">
            <v>OPERAÇÕES APROPRIAÇÃO MÃO-DE-OBRA</v>
          </cell>
        </row>
        <row r="3551">
          <cell r="S3551" t="str">
            <v>OPERAÇÕES APROPRIAÇÃO MÃO-DE-OBRA</v>
          </cell>
        </row>
        <row r="3552">
          <cell r="S3552" t="str">
            <v>OPERAÇÕES APROPRIAÇÃO MÃO-DE-OBRA</v>
          </cell>
        </row>
        <row r="3553">
          <cell r="S3553" t="str">
            <v>OPERAÇÕES APROPRIAÇÃO MÃO-DE-OBRA</v>
          </cell>
        </row>
        <row r="3554">
          <cell r="S3554" t="str">
            <v>OPERAÇÕES APROPRIAÇÃO MÃO-DE-OBRA</v>
          </cell>
        </row>
        <row r="3555">
          <cell r="S3555" t="str">
            <v>OPERAÇÕES APROPRIAÇÃO MÃO-DE-OBRA</v>
          </cell>
        </row>
        <row r="3556">
          <cell r="S3556" t="str">
            <v>OPERAÇÕES APROPRIAÇÃO MÃO-DE-OBRA</v>
          </cell>
        </row>
        <row r="3557">
          <cell r="S3557" t="str">
            <v>OPERAÇÕES APROPRIAÇÃO MÃO-DE-OBRA</v>
          </cell>
        </row>
        <row r="3558">
          <cell r="S3558" t="str">
            <v>OPERAÇÕES APROPRIAÇÃO MÃO-DE-OBRA</v>
          </cell>
        </row>
        <row r="3559">
          <cell r="S3559" t="str">
            <v>OPERAÇÕES APROPRIAÇÃO MÃO-DE-OBRA</v>
          </cell>
        </row>
        <row r="3560">
          <cell r="S3560" t="str">
            <v>OPERAÇÕES APROPRIAÇÃO MÃO-DE-OBRA</v>
          </cell>
        </row>
        <row r="3561">
          <cell r="S3561" t="str">
            <v>OPERAÇÕES APROPRIAÇÃO MÃO-DE-OBRA</v>
          </cell>
        </row>
        <row r="3562">
          <cell r="S3562" t="str">
            <v>OPERAÇÕES APROPRIAÇÃO MÃO-DE-OBRA</v>
          </cell>
        </row>
        <row r="3563">
          <cell r="S3563" t="str">
            <v>OPERAÇÕES APROPRIAÇÃO MÃO-DE-OBRA</v>
          </cell>
        </row>
        <row r="3564">
          <cell r="S3564" t="str">
            <v>OPERAÇÕES APROPRIAÇÃO MÃO-DE-OBRA</v>
          </cell>
        </row>
        <row r="3565">
          <cell r="S3565" t="str">
            <v>OPERAÇÕES APROPRIAÇÃO MÃO-DE-OBRA</v>
          </cell>
        </row>
        <row r="3566">
          <cell r="S3566" t="str">
            <v>OPERAÇÕES APROPRIAÇÃO MÃO-DE-OBRA</v>
          </cell>
        </row>
        <row r="3567">
          <cell r="S3567" t="str">
            <v>OPERAÇÕES APROPRIAÇÃO MÃO-DE-OBRA</v>
          </cell>
        </row>
        <row r="3568">
          <cell r="S3568" t="str">
            <v>OPERAÇÕES APROPRIAÇÃO MÃO-DE-OBRA</v>
          </cell>
        </row>
        <row r="3569">
          <cell r="S3569" t="str">
            <v>OPERAÇÕES APROPRIAÇÃO MÃO-DE-OBRA</v>
          </cell>
        </row>
        <row r="3570">
          <cell r="S3570" t="str">
            <v>OPERAÇÕES APROPRIAÇÃO MÃO-DE-OBRA</v>
          </cell>
        </row>
        <row r="3571">
          <cell r="S3571" t="str">
            <v>OPERAÇÕES APROPRIAÇÃO MÃO-DE-OBRA</v>
          </cell>
        </row>
        <row r="3572">
          <cell r="S3572" t="str">
            <v>OPERAÇÕES APROPRIAÇÃO MÃO-DE-OBRA</v>
          </cell>
        </row>
        <row r="3573">
          <cell r="S3573" t="str">
            <v>OPERAÇÕES APROPRIAÇÃO MÃO-DE-OBRA</v>
          </cell>
        </row>
        <row r="3574">
          <cell r="S3574" t="str">
            <v>OPERAÇÕES APROPRIAÇÃO MÃO-DE-OBRA</v>
          </cell>
        </row>
        <row r="3575">
          <cell r="S3575" t="str">
            <v>OPERAÇÕES APROPRIAÇÃO MÃO-DE-OBRA</v>
          </cell>
        </row>
        <row r="3576">
          <cell r="S3576" t="str">
            <v>OPERAÇÕES APROPRIAÇÃO MÃO-DE-OBRA</v>
          </cell>
        </row>
        <row r="3577">
          <cell r="S3577" t="str">
            <v>OPERAÇÕES APROPRIAÇÃO MÃO-DE-OBRA</v>
          </cell>
        </row>
        <row r="3578">
          <cell r="S3578" t="str">
            <v>OPERAÇÕES APROPRIAÇÃO MÃO-DE-OBRA</v>
          </cell>
        </row>
        <row r="3579">
          <cell r="S3579" t="str">
            <v>OPERAÇÕES APROPRIAÇÃO MÃO-DE-OBRA</v>
          </cell>
        </row>
        <row r="3580">
          <cell r="S3580" t="str">
            <v>OPERAÇÕES APROPRIAÇÃO MÃO-DE-OBRA</v>
          </cell>
        </row>
        <row r="3581">
          <cell r="S3581" t="str">
            <v>OPERAÇÕES APROPRIAÇÃO MÃO-DE-OBRA</v>
          </cell>
        </row>
        <row r="3582">
          <cell r="S3582" t="str">
            <v>OPERAÇÕES APROPRIAÇÃO MÃO-DE-OBRA</v>
          </cell>
        </row>
        <row r="3583">
          <cell r="S3583" t="str">
            <v>OPERAÇÕES APROPRIAÇÃO MÃO-DE-OBRA</v>
          </cell>
        </row>
        <row r="3584">
          <cell r="S3584" t="str">
            <v>OPERAÇÕES APROPRIAÇÃO MÃO-DE-OBRA</v>
          </cell>
        </row>
        <row r="3585">
          <cell r="S3585" t="str">
            <v>OPERAÇÕES APROPRIAÇÃO MÃO-DE-OBRA</v>
          </cell>
        </row>
        <row r="3586">
          <cell r="S3586" t="str">
            <v>OPERAÇÕES APROPRIAÇÃO MÃO-DE-OBRA</v>
          </cell>
        </row>
        <row r="3587">
          <cell r="S3587" t="str">
            <v>OPERAÇÕES APROPRIAÇÃO MÃO-DE-OBRA</v>
          </cell>
        </row>
        <row r="3588">
          <cell r="S3588" t="str">
            <v>OPERAÇÕES APROPRIAÇÃO MÃO-DE-OBRA</v>
          </cell>
        </row>
        <row r="3589">
          <cell r="S3589" t="str">
            <v>OPERAÇÕES APROPRIAÇÃO MÃO-DE-OBRA</v>
          </cell>
        </row>
        <row r="3590">
          <cell r="S3590" t="str">
            <v>OPERAÇÕES APROPRIAÇÃO MÃO-DE-OBRA</v>
          </cell>
        </row>
        <row r="3591">
          <cell r="S3591" t="str">
            <v>OPERAÇÕES APROPRIAÇÃO MÃO-DE-OBRA</v>
          </cell>
        </row>
        <row r="3592">
          <cell r="S3592" t="str">
            <v>OPERAÇÕES APROPRIAÇÃO MÃO-DE-OBRA</v>
          </cell>
        </row>
        <row r="3593">
          <cell r="S3593" t="str">
            <v>OPERAÇÕES APROPRIAÇÃO MÃO-DE-OBRA</v>
          </cell>
        </row>
        <row r="3594">
          <cell r="S3594" t="str">
            <v>OPERAÇÕES APROPRIAÇÃO MÃO-DE-OBRA</v>
          </cell>
        </row>
        <row r="3595">
          <cell r="S3595" t="str">
            <v>OPERAÇÕES APROPRIAÇÃO MÃO-DE-OBRA</v>
          </cell>
        </row>
        <row r="3596">
          <cell r="S3596" t="str">
            <v>OPERAÇÕES APROPRIAÇÃO MÃO-DE-OBRA</v>
          </cell>
        </row>
        <row r="3597">
          <cell r="S3597" t="str">
            <v>OPERAÇÕES APROPRIAÇÃO MÃO-DE-OBRA</v>
          </cell>
        </row>
        <row r="3598">
          <cell r="S3598" t="str">
            <v>OPERAÇÕES APROPRIAÇÃO MÃO-DE-OBRA</v>
          </cell>
        </row>
        <row r="3599">
          <cell r="S3599" t="str">
            <v>OPERAÇÕES APROPRIAÇÃO MÃO-DE-OBRA</v>
          </cell>
        </row>
        <row r="3600">
          <cell r="S3600" t="str">
            <v>OPERAÇÕES APROPRIAÇÃO MÃO-DE-OBRA</v>
          </cell>
        </row>
        <row r="3601">
          <cell r="S3601" t="str">
            <v>OPERAÇÕES APROPRIAÇÃO MÃO-DE-OBRA</v>
          </cell>
        </row>
        <row r="3602">
          <cell r="S3602" t="str">
            <v>OPERAÇÕES APROPRIAÇÃO MÃO-DE-OBRA</v>
          </cell>
        </row>
        <row r="3603">
          <cell r="S3603" t="str">
            <v>OPERAÇÕES APROPRIAÇÃO MÃO-DE-OBRA</v>
          </cell>
        </row>
        <row r="3604">
          <cell r="S3604" t="str">
            <v>OPERAÇÕES APROPRIAÇÃO MÃO-DE-OBRA</v>
          </cell>
        </row>
        <row r="3605">
          <cell r="S3605" t="str">
            <v>OPERAÇÕES APROPRIAÇÃO MÃO-DE-OBRA</v>
          </cell>
        </row>
        <row r="3606">
          <cell r="S3606" t="str">
            <v>OPERAÇÕES APROPRIAÇÃO MÃO-DE-OBRA</v>
          </cell>
        </row>
        <row r="3607">
          <cell r="S3607" t="str">
            <v>OPERAÇÕES APROPRIAÇÃO MÃO-DE-OBRA</v>
          </cell>
        </row>
        <row r="3608">
          <cell r="S3608" t="str">
            <v>OPERAÇÕES APROPRIAÇÃO MÃO-DE-OBRA</v>
          </cell>
        </row>
        <row r="3609">
          <cell r="S3609" t="str">
            <v>OPERAÇÕES APROPRIAÇÃO MÃO-DE-OBRA</v>
          </cell>
        </row>
        <row r="3610">
          <cell r="S3610" t="str">
            <v>OPERAÇÕES APROPRIAÇÃO MÃO-DE-OBRA</v>
          </cell>
        </row>
        <row r="3611">
          <cell r="S3611" t="str">
            <v>OPERAÇÕES APROPRIAÇÃO MÃO-DE-OBRA</v>
          </cell>
        </row>
        <row r="3612">
          <cell r="S3612" t="str">
            <v>OPERAÇÕES APROPRIAÇÃO MÃO-DE-OBRA</v>
          </cell>
        </row>
        <row r="3613">
          <cell r="S3613" t="str">
            <v>OPERAÇÕES APROPRIAÇÃO MÃO-DE-OBRA</v>
          </cell>
        </row>
        <row r="3614">
          <cell r="S3614" t="str">
            <v>OPERAÇÕES APROPRIAÇÃO MÃO-DE-OBRA</v>
          </cell>
        </row>
        <row r="3615">
          <cell r="S3615" t="str">
            <v>OPERAÇÕES APROPRIAÇÃO MÃO-DE-OBRA</v>
          </cell>
        </row>
        <row r="3616">
          <cell r="S3616" t="str">
            <v>OPERAÇÕES APROPRIAÇÃO MÃO-DE-OBRA</v>
          </cell>
        </row>
        <row r="3617">
          <cell r="S3617" t="str">
            <v>OPERAÇÕES APROPRIAÇÃO MÃO-DE-OBRA</v>
          </cell>
        </row>
        <row r="3618">
          <cell r="S3618" t="str">
            <v>OPERAÇÕES APROPRIAÇÃO MÃO-DE-OBRA</v>
          </cell>
        </row>
        <row r="3619">
          <cell r="S3619" t="str">
            <v>OPERAÇÕES APROPRIAÇÃO MÃO-DE-OBRA</v>
          </cell>
        </row>
        <row r="3620">
          <cell r="S3620" t="str">
            <v>OPERAÇÕES APROPRIAÇÃO MÃO-DE-OBRA</v>
          </cell>
        </row>
        <row r="3621">
          <cell r="S3621" t="str">
            <v>OPERAÇÕES APROPRIAÇÃO MÃO-DE-OBRA</v>
          </cell>
        </row>
        <row r="3622">
          <cell r="S3622" t="str">
            <v>OPERAÇÕES APROPRIAÇÃO MÃO-DE-OBRA</v>
          </cell>
        </row>
        <row r="3623">
          <cell r="S3623" t="str">
            <v>OPERAÇÕES APROPRIAÇÃO MÃO-DE-OBRA</v>
          </cell>
        </row>
        <row r="3624">
          <cell r="S3624" t="str">
            <v>OPERAÇÕES APROPRIAÇÃO MÃO-DE-OBRA</v>
          </cell>
        </row>
        <row r="3625">
          <cell r="S3625" t="str">
            <v>OPERAÇÕES APROPRIAÇÃO MÃO-DE-OBRA</v>
          </cell>
        </row>
        <row r="3626">
          <cell r="S3626" t="str">
            <v>OPERAÇÕES APROPRIAÇÃO MÃO-DE-OBRA</v>
          </cell>
        </row>
        <row r="3627">
          <cell r="S3627" t="str">
            <v>OPERAÇÕES APROPRIAÇÃO MÃO-DE-OBRA</v>
          </cell>
        </row>
        <row r="3628">
          <cell r="S3628" t="str">
            <v>OPERAÇÕES APROPRIAÇÃO MÃO-DE-OBRA</v>
          </cell>
        </row>
        <row r="3629">
          <cell r="S3629" t="str">
            <v>OPERAÇÕES APROPRIAÇÃO MÃO-DE-OBRA</v>
          </cell>
        </row>
        <row r="3630">
          <cell r="S3630" t="str">
            <v>OPERAÇÕES APROPRIAÇÃO MÃO-DE-OBRA</v>
          </cell>
        </row>
        <row r="3631">
          <cell r="S3631" t="str">
            <v>OPERAÇÕES APROPRIAÇÃO MÃO-DE-OBRA</v>
          </cell>
        </row>
        <row r="3632">
          <cell r="S3632" t="str">
            <v>OPERAÇÕES APROPRIAÇÃO MÃO-DE-OBRA</v>
          </cell>
        </row>
        <row r="3633">
          <cell r="S3633" t="str">
            <v>OPERAÇÕES APROPRIAÇÃO MÃO-DE-OBRA</v>
          </cell>
        </row>
        <row r="3634">
          <cell r="S3634" t="str">
            <v>OPERAÇÕES APROPRIAÇÃO MÃO-DE-OBRA</v>
          </cell>
        </row>
        <row r="3635">
          <cell r="S3635" t="str">
            <v>OPERAÇÕES APROPRIAÇÃO MÃO-DE-OBRA</v>
          </cell>
        </row>
        <row r="3636">
          <cell r="S3636" t="str">
            <v>OPERAÇÕES APROPRIAÇÃO MÃO-DE-OBRA</v>
          </cell>
        </row>
        <row r="3637">
          <cell r="S3637" t="str">
            <v>OPERAÇÕES APROPRIAÇÃO MÃO-DE-OBRA</v>
          </cell>
        </row>
        <row r="3638">
          <cell r="S3638" t="str">
            <v>OPERAÇÕES APROPRIAÇÃO MÃO-DE-OBRA</v>
          </cell>
        </row>
        <row r="3639">
          <cell r="S3639" t="str">
            <v>OPERAÇÕES APROPRIAÇÃO MÃO-DE-OBRA</v>
          </cell>
        </row>
        <row r="3640">
          <cell r="S3640" t="str">
            <v>OPERAÇÕES APROPRIAÇÃO MÃO-DE-OBRA</v>
          </cell>
        </row>
        <row r="3641">
          <cell r="S3641" t="str">
            <v>OPERAÇÕES APROPRIAÇÃO MÃO-DE-OBRA</v>
          </cell>
        </row>
        <row r="3642">
          <cell r="S3642" t="str">
            <v>OPERAÇÕES APROPRIAÇÃO MÃO-DE-OBRA</v>
          </cell>
        </row>
        <row r="3643">
          <cell r="S3643" t="str">
            <v>OPERAÇÕES APROPRIAÇÃO MÃO-DE-OBRA</v>
          </cell>
        </row>
        <row r="3644">
          <cell r="S3644" t="str">
            <v>OPERAÇÕES APROPRIAÇÃO MÃO-DE-OBRA</v>
          </cell>
        </row>
        <row r="3645">
          <cell r="S3645" t="str">
            <v>OPERAÇÕES APROPRIAÇÃO MÃO-DE-OBRA</v>
          </cell>
        </row>
        <row r="3646">
          <cell r="S3646" t="str">
            <v>OPERAÇÕES APROPRIAÇÃO MÃO-DE-OBRA</v>
          </cell>
        </row>
        <row r="3647">
          <cell r="S3647" t="str">
            <v>OPERAÇÕES APROPRIAÇÃO MÃO-DE-OBRA</v>
          </cell>
        </row>
        <row r="3648">
          <cell r="S3648" t="str">
            <v>OPERAÇÕES APROPRIAÇÃO MÃO-DE-OBRA</v>
          </cell>
        </row>
        <row r="3649">
          <cell r="S3649" t="str">
            <v>OPERAÇÕES APROPRIAÇÃO MÃO-DE-OBRA</v>
          </cell>
        </row>
        <row r="3650">
          <cell r="S3650" t="str">
            <v>OPERAÇÕES APROPRIAÇÃO MÃO-DE-OBRA</v>
          </cell>
        </row>
        <row r="3651">
          <cell r="S3651" t="str">
            <v>OPERAÇÕES APROPRIAÇÃO MÃO-DE-OBRA</v>
          </cell>
        </row>
        <row r="3652">
          <cell r="S3652" t="str">
            <v>OPERAÇÕES APROPRIAÇÃO MÃO-DE-OBRA</v>
          </cell>
        </row>
        <row r="3653">
          <cell r="S3653" t="str">
            <v>OPERAÇÕES APROPRIAÇÃO MÃO-DE-OBRA</v>
          </cell>
        </row>
        <row r="3654">
          <cell r="S3654" t="str">
            <v>OPERAÇÕES APROPRIAÇÃO MÃO-DE-OBRA</v>
          </cell>
        </row>
        <row r="3655">
          <cell r="S3655" t="str">
            <v>OPERAÇÕES APROPRIAÇÃO MÃO-DE-OBRA</v>
          </cell>
        </row>
        <row r="3656">
          <cell r="S3656" t="str">
            <v>OPERAÇÕES APROPRIAÇÃO MÃO-DE-OBRA</v>
          </cell>
        </row>
        <row r="3657">
          <cell r="S3657" t="str">
            <v>OPERAÇÕES APROPRIAÇÃO MÃO-DE-OBRA</v>
          </cell>
        </row>
        <row r="3658">
          <cell r="S3658" t="str">
            <v>OPERAÇÕES APROPRIAÇÃO MÃO-DE-OBRA</v>
          </cell>
        </row>
        <row r="3659">
          <cell r="S3659" t="str">
            <v>OPERAÇÕES APROPRIAÇÃO MÃO-DE-OBRA</v>
          </cell>
        </row>
        <row r="3660">
          <cell r="S3660" t="str">
            <v>OPERAÇÕES APROPRIAÇÃO MÃO-DE-OBRA</v>
          </cell>
        </row>
        <row r="3661">
          <cell r="S3661" t="str">
            <v>OPERAÇÕES APROPRIAÇÃO MÃO-DE-OBRA</v>
          </cell>
        </row>
        <row r="3662">
          <cell r="S3662" t="str">
            <v>OPERAÇÕES APROPRIAÇÃO MÃO-DE-OBRA</v>
          </cell>
        </row>
        <row r="3663">
          <cell r="S3663" t="str">
            <v>OPERAÇÕES APROPRIAÇÃO MÃO-DE-OBRA</v>
          </cell>
        </row>
        <row r="3664">
          <cell r="S3664" t="str">
            <v>OPERAÇÕES APROPRIAÇÃO MÃO-DE-OBRA</v>
          </cell>
        </row>
        <row r="3665">
          <cell r="S3665" t="str">
            <v>OPERAÇÕES APROPRIAÇÃO MÃO-DE-OBRA</v>
          </cell>
        </row>
        <row r="3666">
          <cell r="S3666" t="str">
            <v>OPERAÇÕES APROPRIAÇÃO MÃO-DE-OBRA</v>
          </cell>
        </row>
        <row r="3667">
          <cell r="S3667" t="str">
            <v>OPERAÇÕES APROPRIAÇÃO MÃO-DE-OBRA</v>
          </cell>
        </row>
        <row r="3668">
          <cell r="S3668" t="str">
            <v>OPERAÇÕES APROPRIAÇÃO MÃO-DE-OBRA</v>
          </cell>
        </row>
        <row r="3669">
          <cell r="S3669" t="str">
            <v>OPERAÇÕES APROPRIAÇÃO MÃO-DE-OBRA</v>
          </cell>
        </row>
        <row r="3670">
          <cell r="S3670" t="str">
            <v>OPERAÇÕES APROPRIAÇÃO MÃO-DE-OBRA</v>
          </cell>
        </row>
        <row r="3671">
          <cell r="S3671" t="str">
            <v>OPERAÇÕES APROPRIAÇÃO MÃO-DE-OBRA</v>
          </cell>
        </row>
        <row r="3672">
          <cell r="S3672" t="str">
            <v>OPERAÇÕES APROPRIAÇÃO MÃO-DE-OBRA</v>
          </cell>
        </row>
        <row r="3673">
          <cell r="S3673" t="str">
            <v>OPERAÇÕES APROPRIAÇÃO MÃO-DE-OBRA</v>
          </cell>
        </row>
        <row r="3674">
          <cell r="S3674" t="str">
            <v>OPERAÇÕES APROPRIAÇÃO MÃO-DE-OBRA</v>
          </cell>
        </row>
        <row r="3675">
          <cell r="S3675" t="str">
            <v>OPERAÇÕES APROPRIAÇÃO MÃO-DE-OBRA</v>
          </cell>
        </row>
        <row r="3676">
          <cell r="S3676" t="str">
            <v>OPERAÇÕES APROPRIAÇÃO MÃO-DE-OBRA</v>
          </cell>
        </row>
        <row r="3677">
          <cell r="S3677" t="str">
            <v>OPERAÇÕES APROPRIAÇÃO MÃO-DE-OBRA</v>
          </cell>
        </row>
        <row r="3678">
          <cell r="S3678" t="str">
            <v>OPERAÇÕES APROPRIAÇÃO MÃO-DE-OBRA</v>
          </cell>
        </row>
        <row r="3679">
          <cell r="S3679" t="str">
            <v>OPERAÇÕES APROPRIAÇÃO MÃO-DE-OBRA</v>
          </cell>
        </row>
        <row r="3680">
          <cell r="S3680" t="str">
            <v>OPERAÇÕES APROPRIAÇÃO MÃO-DE-OBRA</v>
          </cell>
        </row>
        <row r="3681">
          <cell r="S3681" t="str">
            <v>OPERAÇÕES APROPRIAÇÃO MÃO-DE-OBRA</v>
          </cell>
        </row>
        <row r="3682">
          <cell r="S3682" t="str">
            <v>OPERAÇÕES APROPRIAÇÃO MÃO-DE-OBRA</v>
          </cell>
        </row>
        <row r="3683">
          <cell r="S3683" t="str">
            <v>OPERAÇÕES APROPRIAÇÃO MÃO-DE-OBRA</v>
          </cell>
        </row>
        <row r="3684">
          <cell r="S3684" t="str">
            <v>OPERAÇÕES APROPRIAÇÃO MÃO-DE-OBRA</v>
          </cell>
        </row>
        <row r="3685">
          <cell r="S3685" t="str">
            <v>OPERAÇÕES APROPRIAÇÃO MÃO-DE-OBRA</v>
          </cell>
        </row>
        <row r="3686">
          <cell r="S3686" t="str">
            <v>OPERAÇÕES APROPRIAÇÃO MÃO-DE-OBRA</v>
          </cell>
        </row>
        <row r="3687">
          <cell r="S3687" t="str">
            <v>OPERAÇÕES APROPRIAÇÃO MÃO-DE-OBRA</v>
          </cell>
        </row>
        <row r="3688">
          <cell r="S3688" t="str">
            <v>OPERAÇÕES APROPRIAÇÃO MÃO-DE-OBRA</v>
          </cell>
        </row>
        <row r="3689">
          <cell r="S3689" t="str">
            <v>OPERAÇÕES APROPRIAÇÃO MÃO-DE-OBRA</v>
          </cell>
        </row>
        <row r="3690">
          <cell r="S3690" t="str">
            <v>OPERAÇÕES APROPRIAÇÃO MÃO-DE-OBRA</v>
          </cell>
        </row>
        <row r="3691">
          <cell r="S3691" t="str">
            <v>OPERAÇÕES APROPRIAÇÃO MÃO-DE-OBRA</v>
          </cell>
        </row>
        <row r="3692">
          <cell r="S3692" t="str">
            <v>OPERAÇÕES APROPRIAÇÃO MÃO-DE-OBRA</v>
          </cell>
        </row>
        <row r="3693">
          <cell r="S3693" t="str">
            <v>OPERAÇÕES APROPRIAÇÃO MÃO-DE-OBRA</v>
          </cell>
        </row>
        <row r="3694">
          <cell r="S3694" t="str">
            <v>OPERAÇÕES APROPRIAÇÃO MÃO-DE-OBRA</v>
          </cell>
        </row>
        <row r="3695">
          <cell r="S3695" t="str">
            <v>OPERAÇÕES APROPRIAÇÃO MÃO-DE-OBRA</v>
          </cell>
        </row>
        <row r="3696">
          <cell r="S3696" t="str">
            <v>OPERAÇÕES APROPRIAÇÃO MÃO-DE-OBRA</v>
          </cell>
        </row>
        <row r="3697">
          <cell r="S3697" t="str">
            <v>OPERAÇÕES APROPRIAÇÃO MÃO-DE-OBRA</v>
          </cell>
        </row>
        <row r="3698">
          <cell r="S3698" t="str">
            <v>OPERAÇÕES APROPRIAÇÃO MÃO-DE-OBRA</v>
          </cell>
        </row>
        <row r="3699">
          <cell r="S3699" t="str">
            <v>OPERAÇÕES APROPRIAÇÃO MÃO-DE-OBRA</v>
          </cell>
        </row>
        <row r="3700">
          <cell r="S3700" t="str">
            <v>OPERAÇÕES APROPRIAÇÃO MÃO-DE-OBRA</v>
          </cell>
        </row>
        <row r="3701">
          <cell r="S3701" t="str">
            <v>OPERAÇÕES APROPRIAÇÃO MÃO-DE-OBRA</v>
          </cell>
        </row>
        <row r="3702">
          <cell r="S3702" t="str">
            <v>OPERAÇÕES APROPRIAÇÃO MÃO-DE-OBRA</v>
          </cell>
        </row>
        <row r="3703">
          <cell r="S3703" t="str">
            <v>OPERAÇÕES APROPRIAÇÃO MÃO-DE-OBRA</v>
          </cell>
        </row>
        <row r="3704">
          <cell r="S3704" t="str">
            <v>OPERAÇÕES APROPRIAÇÃO MÃO-DE-OBRA</v>
          </cell>
        </row>
        <row r="3705">
          <cell r="S3705" t="str">
            <v>OPERAÇÕES APROPRIAÇÃO MÃO-DE-OBRA</v>
          </cell>
        </row>
        <row r="3706">
          <cell r="S3706" t="str">
            <v>OPERAÇÕES APROPRIAÇÃO MÃO-DE-OBRA</v>
          </cell>
        </row>
        <row r="3707">
          <cell r="S3707" t="str">
            <v>OPERAÇÕES APROPRIAÇÃO MÃO-DE-OBRA</v>
          </cell>
        </row>
        <row r="3708">
          <cell r="S3708" t="str">
            <v>OPERAÇÕES APROPRIAÇÃO MÃO-DE-OBRA</v>
          </cell>
        </row>
        <row r="3709">
          <cell r="S3709" t="str">
            <v>OPERAÇÕES APROPRIAÇÃO MÃO-DE-OBRA</v>
          </cell>
        </row>
        <row r="3710">
          <cell r="S3710" t="str">
            <v>OPERAÇÕES APROPRIAÇÃO MÃO-DE-OBRA</v>
          </cell>
        </row>
        <row r="3711">
          <cell r="S3711" t="str">
            <v>OPERAÇÕES APROPRIAÇÃO MÃO-DE-OBRA</v>
          </cell>
        </row>
        <row r="3712">
          <cell r="S3712" t="str">
            <v>OPERAÇÕES APROPRIAÇÃO MÃO-DE-OBRA</v>
          </cell>
        </row>
        <row r="3713">
          <cell r="S3713" t="str">
            <v>OPERAÇÕES APROPRIAÇÃO MÃO-DE-OBRA</v>
          </cell>
        </row>
        <row r="3714">
          <cell r="S3714" t="str">
            <v>OPERAÇÕES APROPRIAÇÃO MÃO-DE-OBRA</v>
          </cell>
        </row>
        <row r="3715">
          <cell r="S3715" t="str">
            <v>OPERAÇÕES APROPRIAÇÃO MÃO-DE-OBRA</v>
          </cell>
        </row>
        <row r="3716">
          <cell r="S3716" t="str">
            <v>OPERAÇÕES APROPRIAÇÃO MÃO-DE-OBRA</v>
          </cell>
        </row>
        <row r="3717">
          <cell r="S3717" t="str">
            <v>OPERAÇÕES APROPRIAÇÃO MÃO-DE-OBRA</v>
          </cell>
        </row>
        <row r="3718">
          <cell r="S3718" t="str">
            <v>OPERAÇÕES APROPRIAÇÃO MÃO-DE-OBRA</v>
          </cell>
        </row>
        <row r="3719">
          <cell r="S3719" t="str">
            <v>OPERAÇÕES APROPRIAÇÃO MÃO-DE-OBRA</v>
          </cell>
        </row>
        <row r="3720">
          <cell r="S3720" t="str">
            <v>OPERAÇÕES APROPRIAÇÃO MÃO-DE-OBRA</v>
          </cell>
        </row>
        <row r="3721">
          <cell r="S3721" t="str">
            <v>OPERAÇÕES APROPRIAÇÃO MÃO-DE-OBRA</v>
          </cell>
        </row>
        <row r="3722">
          <cell r="S3722" t="str">
            <v>OPERAÇÕES APROPRIAÇÃO MÃO-DE-OBRA</v>
          </cell>
        </row>
        <row r="3723">
          <cell r="S3723" t="str">
            <v>OPERAÇÕES APROPRIAÇÃO MÃO-DE-OBRA</v>
          </cell>
        </row>
        <row r="3724">
          <cell r="S3724" t="str">
            <v>OPERAÇÕES APROPRIAÇÃO MÃO-DE-OBRA</v>
          </cell>
        </row>
        <row r="3725">
          <cell r="S3725" t="str">
            <v>OPERAÇÕES APROPRIAÇÃO MÃO-DE-OBRA</v>
          </cell>
        </row>
        <row r="3726">
          <cell r="S3726" t="str">
            <v>OPERAÇÕES APROPRIAÇÃO MÃO-DE-OBRA</v>
          </cell>
        </row>
        <row r="3727">
          <cell r="S3727" t="str">
            <v>OPERAÇÕES APROPRIAÇÃO MÃO-DE-OBRA</v>
          </cell>
        </row>
        <row r="3728">
          <cell r="S3728" t="str">
            <v>OPERAÇÕES APROPRIAÇÃO MÃO-DE-OBRA</v>
          </cell>
        </row>
        <row r="3729">
          <cell r="S3729" t="str">
            <v>OPERAÇÕES APROPRIAÇÃO MÃO-DE-OBRA</v>
          </cell>
        </row>
        <row r="3730">
          <cell r="S3730" t="str">
            <v>OPERAÇÕES APROPRIAÇÃO MÃO-DE-OBRA</v>
          </cell>
        </row>
        <row r="3731">
          <cell r="S3731" t="str">
            <v>OPERAÇÕES APROPRIAÇÃO MÃO-DE-OBRA</v>
          </cell>
        </row>
        <row r="3732">
          <cell r="S3732" t="str">
            <v>OPERAÇÕES APROPRIAÇÃO MÃO-DE-OBRA</v>
          </cell>
        </row>
        <row r="3733">
          <cell r="S3733" t="str">
            <v>OPERAÇÕES APROPRIAÇÃO MÃO-DE-OBRA</v>
          </cell>
        </row>
        <row r="3734">
          <cell r="S3734" t="str">
            <v>OPERAÇÕES APROPRIAÇÃO MÃO-DE-OBRA</v>
          </cell>
        </row>
        <row r="3735">
          <cell r="S3735" t="str">
            <v>OPERAÇÕES APROPRIAÇÃO MÃO-DE-OBRA</v>
          </cell>
        </row>
        <row r="3736">
          <cell r="S3736" t="str">
            <v>OPERAÇÕES APROPRIAÇÃO MÃO-DE-OBRA</v>
          </cell>
        </row>
        <row r="3737">
          <cell r="S3737" t="str">
            <v>OPERAÇÕES APROPRIAÇÃO MÃO-DE-OBRA</v>
          </cell>
        </row>
        <row r="3738">
          <cell r="S3738" t="str">
            <v>OPERAÇÕES APROPRIAÇÃO MÃO-DE-OBRA</v>
          </cell>
        </row>
        <row r="3739">
          <cell r="S3739" t="str">
            <v>OPERAÇÕES APROPRIAÇÃO MÃO-DE-OBRA</v>
          </cell>
        </row>
        <row r="3740">
          <cell r="S3740" t="str">
            <v>OPERAÇÕES APROPRIAÇÃO MÃO-DE-OBRA</v>
          </cell>
        </row>
        <row r="3741">
          <cell r="S3741" t="str">
            <v>OPERAÇÕES APROPRIAÇÃO MÃO-DE-OBRA</v>
          </cell>
        </row>
        <row r="3742">
          <cell r="S3742" t="str">
            <v>OPERAÇÕES APROPRIAÇÃO MÃO-DE-OBRA</v>
          </cell>
        </row>
        <row r="3743">
          <cell r="S3743" t="str">
            <v>OPERAÇÕES APROPRIAÇÃO MÃO-DE-OBRA</v>
          </cell>
        </row>
        <row r="3744">
          <cell r="S3744" t="str">
            <v>OPERAÇÕES APROPRIAÇÃO MÃO-DE-OBRA</v>
          </cell>
        </row>
        <row r="3745">
          <cell r="S3745" t="str">
            <v>OPERAÇÕES APROPRIAÇÃO MÃO-DE-OBRA</v>
          </cell>
        </row>
        <row r="3746">
          <cell r="S3746" t="str">
            <v>OPERAÇÕES APROPRIAÇÃO MÃO-DE-OBRA</v>
          </cell>
        </row>
        <row r="3747">
          <cell r="S3747" t="str">
            <v>OPERAÇÕES APROPRIAÇÃO MÃO-DE-OBRA</v>
          </cell>
        </row>
        <row r="3748">
          <cell r="S3748" t="str">
            <v>OPERAÇÕES APROPRIAÇÃO MÃO-DE-OBRA</v>
          </cell>
        </row>
        <row r="3749">
          <cell r="S3749" t="str">
            <v>OPERAÇÕES APROPRIAÇÃO MÃO-DE-OBRA</v>
          </cell>
        </row>
        <row r="3750">
          <cell r="S3750" t="str">
            <v>OPERAÇÕES APROPRIAÇÃO MÃO-DE-OBRA</v>
          </cell>
        </row>
        <row r="3751">
          <cell r="S3751" t="str">
            <v>OPERAÇÕES APROPRIAÇÃO MÃO-DE-OBRA</v>
          </cell>
        </row>
        <row r="3752">
          <cell r="S3752" t="str">
            <v>OPERAÇÕES APROPRIAÇÃO MÃO-DE-OBRA</v>
          </cell>
        </row>
        <row r="3753">
          <cell r="S3753" t="str">
            <v>OPERAÇÕES APROPRIAÇÃO MÃO-DE-OBRA</v>
          </cell>
        </row>
        <row r="3754">
          <cell r="S3754" t="str">
            <v>OPERAÇÕES APROPRIAÇÃO MÃO-DE-OBRA</v>
          </cell>
        </row>
        <row r="3755">
          <cell r="S3755" t="str">
            <v>OPERAÇÕES APROPRIAÇÃO MÃO-DE-OBRA</v>
          </cell>
        </row>
        <row r="3756">
          <cell r="S3756" t="str">
            <v>OPERAÇÕES APROPRIAÇÃO MÃO-DE-OBRA</v>
          </cell>
        </row>
        <row r="3757">
          <cell r="S3757" t="str">
            <v>OPERAÇÕES APROPRIAÇÃO MÃO-DE-OBRA</v>
          </cell>
        </row>
        <row r="3758">
          <cell r="S3758" t="str">
            <v>OPERAÇÕES APROPRIAÇÃO MÃO-DE-OBRA</v>
          </cell>
        </row>
        <row r="3759">
          <cell r="S3759" t="str">
            <v>OPERAÇÕES APROPRIAÇÃO MÃO-DE-OBRA</v>
          </cell>
        </row>
        <row r="3760">
          <cell r="S3760" t="str">
            <v>OPERAÇÕES APROPRIAÇÃO MÃO-DE-OBRA</v>
          </cell>
        </row>
        <row r="3761">
          <cell r="S3761" t="str">
            <v>OPERAÇÕES APROPRIAÇÃO MÃO-DE-OBRA</v>
          </cell>
        </row>
        <row r="3762">
          <cell r="S3762" t="str">
            <v>OPERAÇÕES APROPRIAÇÃO MÃO-DE-OBRA</v>
          </cell>
        </row>
        <row r="3763">
          <cell r="S3763" t="str">
            <v>OPERAÇÕES APROPRIAÇÃO MÃO-DE-OBRA</v>
          </cell>
        </row>
        <row r="3764">
          <cell r="S3764" t="str">
            <v>OPERAÇÕES APROPRIAÇÃO MÃO-DE-OBRA</v>
          </cell>
        </row>
        <row r="3765">
          <cell r="S3765" t="str">
            <v>OPERAÇÕES APROPRIAÇÃO MÃO-DE-OBRA</v>
          </cell>
        </row>
        <row r="3766">
          <cell r="S3766" t="str">
            <v>OPERAÇÕES APROPRIAÇÃO MÃO-DE-OBRA</v>
          </cell>
        </row>
        <row r="3767">
          <cell r="S3767" t="str">
            <v>OPERAÇÕES APROPRIAÇÃO MÃO-DE-OBRA</v>
          </cell>
        </row>
        <row r="3768">
          <cell r="S3768" t="str">
            <v>OPERAÇÕES APROPRIAÇÃO MÃO-DE-OBRA</v>
          </cell>
        </row>
        <row r="3769">
          <cell r="S3769" t="str">
            <v>OPERAÇÕES APROPRIAÇÃO MÃO-DE-OBRA</v>
          </cell>
        </row>
        <row r="3770">
          <cell r="S3770" t="str">
            <v>OPERAÇÕES APROPRIAÇÃO MÃO-DE-OBRA</v>
          </cell>
        </row>
        <row r="3771">
          <cell r="S3771" t="str">
            <v>OPERAÇÕES APROPRIAÇÃO MÃO-DE-OBRA</v>
          </cell>
        </row>
        <row r="3772">
          <cell r="S3772" t="str">
            <v>OPERAÇÕES APROPRIAÇÃO MÃO-DE-OBRA</v>
          </cell>
        </row>
        <row r="3773">
          <cell r="S3773" t="str">
            <v>OPERAÇÕES APROPRIAÇÃO MÃO-DE-OBRA</v>
          </cell>
        </row>
        <row r="3774">
          <cell r="S3774" t="str">
            <v>OPERAÇÕES APROPRIAÇÃO MÃO-DE-OBRA</v>
          </cell>
        </row>
        <row r="3775">
          <cell r="S3775" t="str">
            <v>OPERAÇÕES APROPRIAÇÃO MÃO-DE-OBRA</v>
          </cell>
        </row>
        <row r="3776">
          <cell r="S3776" t="str">
            <v>OPERAÇÕES APROPRIAÇÃO MÃO-DE-OBRA</v>
          </cell>
        </row>
        <row r="3777">
          <cell r="S3777" t="str">
            <v>OPERAÇÕES APROPRIAÇÃO MÃO-DE-OBRA</v>
          </cell>
        </row>
        <row r="3778">
          <cell r="S3778" t="str">
            <v>OPERAÇÕES APROPRIAÇÃO MÃO-DE-OBRA</v>
          </cell>
        </row>
        <row r="3779">
          <cell r="S3779" t="str">
            <v>OPERAÇÕES APROPRIAÇÃO MÃO-DE-OBRA</v>
          </cell>
        </row>
        <row r="3780">
          <cell r="S3780" t="str">
            <v>OPERAÇÕES APROPRIAÇÃO MÃO-DE-OBRA</v>
          </cell>
        </row>
        <row r="3781">
          <cell r="S3781" t="str">
            <v>OPERAÇÕES APROPRIAÇÃO MÃO-DE-OBRA</v>
          </cell>
        </row>
        <row r="3782">
          <cell r="S3782" t="str">
            <v>OPERAÇÕES APROPRIAÇÃO MÃO-DE-OBRA</v>
          </cell>
        </row>
        <row r="3783">
          <cell r="S3783" t="str">
            <v>OPERAÇÕES APROPRIAÇÃO MÃO-DE-OBRA</v>
          </cell>
        </row>
        <row r="3784">
          <cell r="S3784" t="str">
            <v>OPERAÇÕES APROPRIAÇÃO MÃO-DE-OBRA</v>
          </cell>
        </row>
        <row r="3785">
          <cell r="S3785" t="str">
            <v>OPERAÇÕES APROPRIAÇÃO MÃO-DE-OBRA</v>
          </cell>
        </row>
        <row r="3786">
          <cell r="S3786" t="str">
            <v>OPERAÇÕES APROPRIAÇÃO MÃO-DE-OBRA</v>
          </cell>
        </row>
        <row r="3787">
          <cell r="S3787" t="str">
            <v>OPERAÇÕES APROPRIAÇÃO MÃO-DE-OBRA</v>
          </cell>
        </row>
        <row r="3788">
          <cell r="S3788" t="str">
            <v>OPERAÇÕES APROPRIAÇÃO MÃO-DE-OBRA</v>
          </cell>
        </row>
        <row r="3789">
          <cell r="S3789" t="str">
            <v>OPERAÇÕES APROPRIAÇÃO MÃO-DE-OBRA</v>
          </cell>
        </row>
        <row r="3790">
          <cell r="S3790" t="str">
            <v>OPERAÇÕES APROPRIAÇÃO MÃO-DE-OBRA</v>
          </cell>
        </row>
        <row r="3791">
          <cell r="S3791" t="str">
            <v>OPERAÇÕES APROPRIAÇÃO MÃO-DE-OBRA</v>
          </cell>
        </row>
        <row r="3792">
          <cell r="S3792" t="str">
            <v>OPERAÇÕES APROPRIAÇÃO MÃO-DE-OBRA</v>
          </cell>
        </row>
        <row r="3793">
          <cell r="S3793" t="str">
            <v>OPERAÇÕES APROPRIAÇÃO MÃO-DE-OBRA</v>
          </cell>
        </row>
        <row r="3794">
          <cell r="S3794" t="str">
            <v>OPERAÇÕES APROPRIAÇÃO MÃO-DE-OBRA</v>
          </cell>
        </row>
        <row r="3795">
          <cell r="S3795" t="str">
            <v>OPERAÇÕES APROPRIAÇÃO MÃO-DE-OBRA</v>
          </cell>
        </row>
        <row r="3796">
          <cell r="S3796" t="str">
            <v>OPERAÇÕES APROPRIAÇÃO MÃO-DE-OBRA</v>
          </cell>
        </row>
        <row r="3797">
          <cell r="S3797" t="str">
            <v>OPERAÇÕES APROPRIAÇÃO MÃO-DE-OBRA</v>
          </cell>
        </row>
        <row r="3798">
          <cell r="S3798" t="str">
            <v>OPERAÇÕES APROPRIAÇÃO MÃO-DE-OBRA</v>
          </cell>
        </row>
        <row r="3799">
          <cell r="S3799" t="str">
            <v>OPERAÇÕES APROPRIAÇÃO MÃO-DE-OBRA</v>
          </cell>
        </row>
        <row r="3800">
          <cell r="S3800" t="str">
            <v>OPERAÇÕES APROPRIAÇÃO MÃO-DE-OBRA</v>
          </cell>
        </row>
        <row r="3801">
          <cell r="S3801" t="str">
            <v>OPERAÇÕES APROPRIAÇÃO MÃO-DE-OBRA</v>
          </cell>
        </row>
        <row r="3802">
          <cell r="S3802" t="str">
            <v>OPERAÇÕES APROPRIAÇÃO MÃO-DE-OBRA</v>
          </cell>
        </row>
        <row r="3803">
          <cell r="S3803" t="str">
            <v>OPERAÇÕES APROPRIAÇÃO MÃO-DE-OBRA</v>
          </cell>
        </row>
        <row r="3804">
          <cell r="S3804" t="str">
            <v>OPERAÇÕES APROPRIAÇÃO MÃO-DE-OBRA</v>
          </cell>
        </row>
        <row r="3805">
          <cell r="S3805" t="str">
            <v>OPERAÇÕES APROPRIAÇÃO MÃO-DE-OBRA</v>
          </cell>
        </row>
        <row r="3806">
          <cell r="S3806" t="str">
            <v>OPERAÇÕES APROPRIAÇÃO MÃO-DE-OBRA</v>
          </cell>
        </row>
        <row r="3807">
          <cell r="S3807" t="str">
            <v>OPERAÇÕES APROPRIAÇÃO MÃO-DE-OBRA</v>
          </cell>
        </row>
        <row r="3808">
          <cell r="S3808" t="str">
            <v>OPERAÇÕES APROPRIAÇÃO MÃO-DE-OBRA</v>
          </cell>
        </row>
        <row r="3809">
          <cell r="S3809" t="str">
            <v>OPERAÇÕES APROPRIAÇÃO MÃO-DE-OBRA</v>
          </cell>
        </row>
        <row r="3810">
          <cell r="S3810" t="str">
            <v>OPERAÇÕES APROPRIAÇÃO MÃO-DE-OBRA</v>
          </cell>
        </row>
        <row r="3811">
          <cell r="S3811" t="str">
            <v>OPERAÇÕES APROPRIAÇÃO MÃO-DE-OBRA</v>
          </cell>
        </row>
        <row r="3812">
          <cell r="S3812" t="str">
            <v>OPERAÇÕES APROPRIAÇÃO MÃO-DE-OBRA</v>
          </cell>
        </row>
        <row r="3813">
          <cell r="S3813" t="str">
            <v>OPERAÇÕES APROPRIAÇÃO MÃO-DE-OBRA</v>
          </cell>
        </row>
        <row r="3814">
          <cell r="S3814" t="str">
            <v>OPERAÇÕES APROPRIAÇÃO MÃO-DE-OBRA</v>
          </cell>
        </row>
        <row r="3815">
          <cell r="S3815" t="str">
            <v>OPERAÇÕES APROPRIAÇÃO MÃO-DE-OBRA</v>
          </cell>
        </row>
        <row r="3816">
          <cell r="S3816" t="str">
            <v>OPERAÇÕES APROPRIAÇÃO MÃO-DE-OBRA</v>
          </cell>
        </row>
        <row r="3817">
          <cell r="S3817" t="str">
            <v>OPERAÇÕES APROPRIAÇÃO MÃO-DE-OBRA</v>
          </cell>
        </row>
        <row r="3818">
          <cell r="S3818" t="str">
            <v>OPERAÇÕES APROPRIAÇÃO MÃO-DE-OBRA</v>
          </cell>
        </row>
        <row r="3819">
          <cell r="S3819" t="str">
            <v>OPERAÇÕES APROPRIAÇÃO MÃO-DE-OBRA</v>
          </cell>
        </row>
        <row r="3820">
          <cell r="S3820" t="str">
            <v>OPERAÇÕES APROPRIAÇÃO MÃO-DE-OBRA</v>
          </cell>
        </row>
        <row r="3821">
          <cell r="S3821" t="str">
            <v>OPERAÇÕES APROPRIAÇÃO MÃO-DE-OBRA</v>
          </cell>
        </row>
        <row r="3822">
          <cell r="S3822" t="str">
            <v>OPERAÇÕES APROPRIAÇÃO MÃO-DE-OBRA</v>
          </cell>
        </row>
        <row r="3823">
          <cell r="S3823" t="str">
            <v>OPERAÇÕES APROPRIAÇÃO MÃO-DE-OBRA</v>
          </cell>
        </row>
        <row r="3824">
          <cell r="S3824" t="str">
            <v>OPERAÇÕES APROPRIAÇÃO MÃO-DE-OBRA</v>
          </cell>
        </row>
        <row r="3825">
          <cell r="S3825" t="str">
            <v>OPERAÇÕES APROPRIAÇÃO MÃO-DE-OBRA</v>
          </cell>
        </row>
        <row r="3826">
          <cell r="S3826" t="str">
            <v>OPERAÇÕES APROPRIAÇÃO MÃO-DE-OBRA</v>
          </cell>
        </row>
        <row r="3827">
          <cell r="S3827" t="str">
            <v>OPERAÇÕES APROPRIAÇÃO MÃO-DE-OBRA</v>
          </cell>
        </row>
        <row r="3828">
          <cell r="S3828" t="str">
            <v>OPERAÇÕES APROPRIAÇÃO MÃO-DE-OBRA</v>
          </cell>
        </row>
        <row r="3829">
          <cell r="S3829" t="str">
            <v>OPERAÇÕES APROPRIAÇÃO MÃO-DE-OBRA</v>
          </cell>
        </row>
        <row r="3830">
          <cell r="S3830" t="str">
            <v>OPERAÇÕES APROPRIAÇÃO MÃO-DE-OBRA</v>
          </cell>
        </row>
        <row r="3831">
          <cell r="S3831" t="str">
            <v>OPERAÇÕES APROPRIAÇÃO MÃO-DE-OBRA</v>
          </cell>
        </row>
        <row r="3832">
          <cell r="S3832" t="str">
            <v>OPERAÇÕES APROPRIAÇÃO MÃO-DE-OBRA</v>
          </cell>
        </row>
        <row r="3833">
          <cell r="S3833" t="str">
            <v>OPERAÇÕES APROPRIAÇÃO MÃO-DE-OBRA</v>
          </cell>
        </row>
        <row r="3834">
          <cell r="S3834" t="str">
            <v>OPERAÇÕES APROPRIAÇÃO MÃO-DE-OBRA</v>
          </cell>
        </row>
        <row r="3835">
          <cell r="S3835" t="str">
            <v>OPERAÇÕES APROPRIAÇÃO MÃO-DE-OBRA</v>
          </cell>
        </row>
        <row r="3836">
          <cell r="S3836" t="str">
            <v>OPERAÇÕES APROPRIAÇÃO MÃO-DE-OBRA</v>
          </cell>
        </row>
        <row r="3837">
          <cell r="S3837" t="str">
            <v>OPERAÇÕES APROPRIAÇÃO MÃO-DE-OBRA</v>
          </cell>
        </row>
        <row r="3838">
          <cell r="S3838" t="str">
            <v>OPERAÇÕES APROPRIAÇÃO MÃO-DE-OBRA</v>
          </cell>
        </row>
        <row r="3839">
          <cell r="S3839" t="str">
            <v>OPERAÇÕES APROPRIAÇÃO MÃO-DE-OBRA</v>
          </cell>
        </row>
        <row r="3840">
          <cell r="S3840" t="str">
            <v>OPERAÇÕES APROPRIAÇÃO MÃO-DE-OBRA</v>
          </cell>
        </row>
        <row r="3841">
          <cell r="S3841" t="str">
            <v>OPERAÇÕES APROPRIAÇÃO MÃO-DE-OBRA</v>
          </cell>
        </row>
        <row r="3842">
          <cell r="S3842" t="str">
            <v>OPERAÇÕES APROPRIAÇÃO MÃO-DE-OBRA</v>
          </cell>
        </row>
        <row r="3843">
          <cell r="S3843" t="str">
            <v>OPERAÇÕES APROPRIAÇÃO MÃO-DE-OBRA</v>
          </cell>
        </row>
        <row r="3844">
          <cell r="S3844" t="str">
            <v>OPERAÇÕES APROPRIAÇÃO MÃO-DE-OBRA</v>
          </cell>
        </row>
        <row r="3845">
          <cell r="S3845" t="str">
            <v>OPERAÇÕES APROPRIAÇÃO MÃO-DE-OBRA</v>
          </cell>
        </row>
        <row r="3846">
          <cell r="S3846" t="str">
            <v>OPERAÇÕES APROPRIAÇÃO MÃO-DE-OBRA</v>
          </cell>
        </row>
        <row r="3847">
          <cell r="S3847" t="str">
            <v>OPERAÇÕES APROPRIAÇÃO MÃO-DE-OBRA</v>
          </cell>
        </row>
        <row r="3848">
          <cell r="S3848" t="str">
            <v>OPERAÇÕES APROPRIAÇÃO MÃO-DE-OBRA</v>
          </cell>
        </row>
        <row r="3849">
          <cell r="S3849" t="str">
            <v>OPERAÇÕES APROPRIAÇÃO MÃO-DE-OBRA</v>
          </cell>
        </row>
        <row r="3850">
          <cell r="S3850" t="str">
            <v>OPERAÇÕES APROPRIAÇÃO MÃO-DE-OBRA</v>
          </cell>
        </row>
        <row r="3851">
          <cell r="S3851" t="str">
            <v>OPERAÇÕES APROPRIAÇÃO MÃO-DE-OBRA</v>
          </cell>
        </row>
        <row r="3852">
          <cell r="S3852" t="str">
            <v>OPERAÇÕES APROPRIAÇÃO MÃO-DE-OBRA</v>
          </cell>
        </row>
        <row r="3853">
          <cell r="S3853" t="str">
            <v>OPERAÇÕES APROPRIAÇÃO MÃO-DE-OBRA</v>
          </cell>
        </row>
        <row r="3854">
          <cell r="S3854" t="str">
            <v>OPERAÇÕES APROPRIAÇÃO MÃO-DE-OBRA</v>
          </cell>
        </row>
        <row r="3855">
          <cell r="S3855" t="str">
            <v>OPERAÇÕES APROPRIAÇÃO MÃO-DE-OBRA</v>
          </cell>
        </row>
        <row r="3856">
          <cell r="S3856" t="str">
            <v>OPERAÇÕES APROPRIAÇÃO MÃO-DE-OBRA</v>
          </cell>
        </row>
        <row r="3857">
          <cell r="S3857" t="str">
            <v>OPERAÇÕES APROPRIAÇÃO MÃO-DE-OBRA</v>
          </cell>
        </row>
        <row r="3858">
          <cell r="S3858" t="str">
            <v>OPERAÇÕES APROPRIAÇÃO MÃO-DE-OBRA</v>
          </cell>
        </row>
        <row r="3859">
          <cell r="S3859" t="str">
            <v>OPERAÇÕES APROPRIAÇÃO MÃO-DE-OBRA</v>
          </cell>
        </row>
        <row r="3860">
          <cell r="S3860" t="str">
            <v>OPERAÇÕES APROPRIAÇÃO MÃO-DE-OBRA</v>
          </cell>
        </row>
        <row r="3861">
          <cell r="S3861" t="str">
            <v>OPERAÇÕES APROPRIAÇÃO MÃO-DE-OBRA</v>
          </cell>
        </row>
        <row r="3862">
          <cell r="S3862" t="str">
            <v>OPERAÇÕES APROPRIAÇÃO MÃO-DE-OBRA</v>
          </cell>
        </row>
        <row r="3863">
          <cell r="S3863" t="str">
            <v>OPERAÇÕES APROPRIAÇÃO MÃO-DE-OBRA</v>
          </cell>
        </row>
        <row r="3864">
          <cell r="S3864" t="str">
            <v>OPERAÇÕES APROPRIAÇÃO MÃO-DE-OBRA</v>
          </cell>
        </row>
        <row r="3865">
          <cell r="S3865" t="str">
            <v>OPERAÇÕES APROPRIAÇÃO MÃO-DE-OBRA</v>
          </cell>
        </row>
        <row r="3866">
          <cell r="S3866" t="str">
            <v>OPERAÇÕES APROPRIAÇÃO MÃO-DE-OBRA</v>
          </cell>
        </row>
        <row r="3867">
          <cell r="S3867" t="str">
            <v>OPERAÇÕES APROPRIAÇÃO MÃO-DE-OBRA</v>
          </cell>
        </row>
        <row r="3868">
          <cell r="S3868" t="str">
            <v>OPERAÇÕES APROPRIAÇÃO MÃO-DE-OBRA</v>
          </cell>
        </row>
        <row r="3869">
          <cell r="S3869" t="str">
            <v>OPERAÇÕES APROPRIAÇÃO MÃO-DE-OBRA</v>
          </cell>
        </row>
        <row r="3870">
          <cell r="S3870" t="str">
            <v>OPERAÇÕES APROPRIAÇÃO MÃO-DE-OBRA</v>
          </cell>
        </row>
        <row r="3871">
          <cell r="S3871" t="str">
            <v>OPERAÇÕES APROPRIAÇÃO MÃO-DE-OBRA</v>
          </cell>
        </row>
        <row r="3872">
          <cell r="S3872" t="str">
            <v>OPERAÇÕES APROPRIAÇÃO MÃO-DE-OBRA</v>
          </cell>
        </row>
        <row r="3873">
          <cell r="S3873" t="str">
            <v>OPERAÇÕES APROPRIAÇÃO MÃO-DE-OBRA</v>
          </cell>
        </row>
        <row r="3874">
          <cell r="S3874" t="str">
            <v>OPERAÇÕES APROPRIAÇÃO MÃO-DE-OBRA</v>
          </cell>
        </row>
        <row r="3875">
          <cell r="S3875" t="str">
            <v>OPERAÇÕES APROPRIAÇÃO MÃO-DE-OBRA</v>
          </cell>
        </row>
        <row r="3876">
          <cell r="S3876" t="str">
            <v>OPERAÇÕES APROPRIAÇÃO MÃO-DE-OBRA</v>
          </cell>
        </row>
        <row r="3877">
          <cell r="S3877" t="str">
            <v>OPERAÇÕES APROPRIAÇÃO MÃO-DE-OBRA</v>
          </cell>
        </row>
        <row r="3878">
          <cell r="S3878" t="str">
            <v>OPERAÇÕES APROPRIAÇÃO MÃO-DE-OBRA</v>
          </cell>
        </row>
        <row r="3879">
          <cell r="S3879" t="str">
            <v>OPERAÇÕES APROPRIAÇÃO MÃO-DE-OBRA</v>
          </cell>
        </row>
        <row r="3880">
          <cell r="S3880" t="str">
            <v>OPERAÇÕES APROPRIAÇÃO MÃO-DE-OBRA</v>
          </cell>
        </row>
        <row r="3881">
          <cell r="S3881" t="str">
            <v>OPERAÇÕES APROPRIAÇÃO MÃO-DE-OBRA</v>
          </cell>
        </row>
        <row r="3882">
          <cell r="S3882" t="str">
            <v>OPERAÇÕES APROPRIAÇÃO MÃO-DE-OBRA</v>
          </cell>
        </row>
        <row r="3883">
          <cell r="S3883" t="str">
            <v>OPERAÇÕES APROPRIAÇÃO MÃO-DE-OBRA</v>
          </cell>
        </row>
        <row r="3884">
          <cell r="S3884" t="str">
            <v>OPERAÇÕES APROPRIAÇÃO MÃO-DE-OBRA</v>
          </cell>
        </row>
        <row r="3885">
          <cell r="S3885" t="str">
            <v>OPERAÇÕES APROPRIAÇÃO MÃO-DE-OBRA</v>
          </cell>
        </row>
        <row r="3886">
          <cell r="S3886" t="str">
            <v>OPERAÇÕES APROPRIAÇÃO MÃO-DE-OBRA</v>
          </cell>
        </row>
        <row r="3887">
          <cell r="S3887" t="str">
            <v>OPERAÇÕES APROPRIAÇÃO MÃO-DE-OBRA</v>
          </cell>
        </row>
        <row r="3888">
          <cell r="S3888" t="str">
            <v>OPERAÇÕES APROPRIAÇÃO MÃO-DE-OBRA</v>
          </cell>
        </row>
        <row r="3889">
          <cell r="S3889" t="str">
            <v>OPERAÇÕES APROPRIAÇÃO MÃO-DE-OBRA</v>
          </cell>
        </row>
        <row r="3890">
          <cell r="S3890" t="str">
            <v>OPERAÇÕES APROPRIAÇÃO MÃO-DE-OBRA</v>
          </cell>
        </row>
        <row r="3891">
          <cell r="S3891" t="str">
            <v>OPERAÇÕES APROPRIAÇÃO MÃO-DE-OBRA</v>
          </cell>
        </row>
        <row r="3892">
          <cell r="S3892" t="str">
            <v>OPERAÇÕES APROPRIAÇÃO MÃO-DE-OBRA</v>
          </cell>
        </row>
        <row r="3893">
          <cell r="S3893" t="str">
            <v>OPERAÇÕES APROPRIAÇÃO MÃO-DE-OBRA</v>
          </cell>
        </row>
        <row r="3894">
          <cell r="S3894" t="str">
            <v>OPERAÇÕES APROPRIAÇÃO MÃO-DE-OBRA</v>
          </cell>
        </row>
        <row r="3895">
          <cell r="S3895" t="str">
            <v>OPERAÇÕES APROPRIAÇÃO MÃO-DE-OBRA</v>
          </cell>
        </row>
        <row r="3896">
          <cell r="S3896" t="str">
            <v>OPERAÇÕES APROPRIAÇÃO MÃO-DE-OBRA</v>
          </cell>
        </row>
        <row r="3897">
          <cell r="S3897" t="str">
            <v>OPERAÇÕES APROPRIAÇÃO MÃO-DE-OBRA</v>
          </cell>
        </row>
        <row r="3898">
          <cell r="S3898" t="str">
            <v>OPERAÇÕES APROPRIAÇÃO MÃO-DE-OBRA</v>
          </cell>
        </row>
        <row r="3899">
          <cell r="S3899" t="str">
            <v>OPERAÇÕES APROPRIAÇÃO MÃO-DE-OBRA</v>
          </cell>
        </row>
        <row r="3900">
          <cell r="S3900" t="str">
            <v>OPERAÇÕES APROPRIAÇÃO MÃO-DE-OBRA</v>
          </cell>
        </row>
        <row r="3901">
          <cell r="S3901" t="str">
            <v>OPERAÇÕES APROPRIAÇÃO MÃO-DE-OBRA</v>
          </cell>
        </row>
        <row r="3902">
          <cell r="S3902" t="str">
            <v>OPERAÇÕES APROPRIAÇÃO MÃO-DE-OBRA</v>
          </cell>
        </row>
        <row r="3903">
          <cell r="S3903" t="str">
            <v>OPERAÇÕES APROPRIAÇÃO MÃO-DE-OBRA</v>
          </cell>
        </row>
        <row r="3904">
          <cell r="S3904" t="str">
            <v>OPERAÇÕES APROPRIAÇÃO MÃO-DE-OBRA</v>
          </cell>
        </row>
        <row r="3905">
          <cell r="S3905" t="str">
            <v>OPERAÇÕES APROPRIAÇÃO MÃO-DE-OBRA</v>
          </cell>
        </row>
        <row r="3906">
          <cell r="S3906" t="str">
            <v>OPERAÇÕES APROPRIAÇÃO MÃO-DE-OBRA</v>
          </cell>
        </row>
        <row r="3907">
          <cell r="S3907" t="str">
            <v>OPERAÇÕES APROPRIAÇÃO MÃO-DE-OBRA</v>
          </cell>
        </row>
        <row r="3908">
          <cell r="S3908" t="str">
            <v>OPERAÇÕES APROPRIAÇÃO MÃO-DE-OBRA</v>
          </cell>
        </row>
        <row r="3909">
          <cell r="S3909" t="str">
            <v>OPERAÇÕES APROPRIAÇÃO MÃO-DE-OBRA</v>
          </cell>
        </row>
        <row r="3910">
          <cell r="S3910" t="str">
            <v>OPERAÇÕES APROPRIAÇÃO MÃO-DE-OBRA</v>
          </cell>
        </row>
        <row r="3911">
          <cell r="S3911" t="str">
            <v>OPERAÇÕES APROPRIAÇÃO MÃO-DE-OBRA</v>
          </cell>
        </row>
        <row r="3912">
          <cell r="S3912" t="str">
            <v>OPERAÇÕES APROPRIAÇÃO MÃO-DE-OBRA</v>
          </cell>
        </row>
        <row r="3913">
          <cell r="S3913" t="str">
            <v>OPERAÇÕES APROPRIAÇÃO MÃO-DE-OBRA</v>
          </cell>
        </row>
        <row r="3914">
          <cell r="S3914" t="str">
            <v>OPERAÇÕES APROPRIAÇÃO MÃO-DE-OBRA</v>
          </cell>
        </row>
        <row r="3915">
          <cell r="S3915" t="str">
            <v>OPERAÇÕES APROPRIAÇÃO MÃO-DE-OBRA</v>
          </cell>
        </row>
        <row r="3916">
          <cell r="S3916" t="str">
            <v>OPERAÇÕES APROPRIAÇÃO MÃO-DE-OBRA</v>
          </cell>
        </row>
        <row r="3917">
          <cell r="S3917" t="str">
            <v>OPERAÇÕES APROPRIAÇÃO MÃO-DE-OBRA</v>
          </cell>
        </row>
        <row r="3918">
          <cell r="S3918" t="str">
            <v>OPERAÇÕES APROPRIAÇÃO MÃO-DE-OBRA</v>
          </cell>
        </row>
        <row r="3919">
          <cell r="S3919" t="str">
            <v>OPERAÇÕES APROPRIAÇÃO MÃO-DE-OBRA</v>
          </cell>
        </row>
        <row r="3920">
          <cell r="S3920" t="str">
            <v>OPERAÇÕES APROPRIAÇÃO MÃO-DE-OBRA</v>
          </cell>
        </row>
        <row r="3921">
          <cell r="S3921" t="str">
            <v>OPERAÇÕES APROPRIAÇÃO MÃO-DE-OBRA</v>
          </cell>
        </row>
        <row r="3922">
          <cell r="S3922" t="str">
            <v>OPERAÇÕES APROPRIAÇÃO MÃO-DE-OBRA</v>
          </cell>
        </row>
        <row r="3923">
          <cell r="S3923" t="str">
            <v>OPERAÇÕES APROPRIAÇÃO MÃO-DE-OBRA</v>
          </cell>
        </row>
        <row r="3924">
          <cell r="S3924" t="str">
            <v>OPERAÇÕES APROPRIAÇÃO MÃO-DE-OBRA</v>
          </cell>
        </row>
        <row r="3925">
          <cell r="S3925" t="str">
            <v>OPERAÇÕES APROPRIAÇÃO MÃO-DE-OBRA</v>
          </cell>
        </row>
        <row r="3926">
          <cell r="S3926" t="str">
            <v>OPERAÇÕES APROPRIAÇÃO MÃO-DE-OBRA</v>
          </cell>
        </row>
        <row r="3927">
          <cell r="S3927" t="str">
            <v>OPERAÇÕES APROPRIAÇÃO MÃO-DE-OBRA</v>
          </cell>
        </row>
        <row r="3928">
          <cell r="S3928" t="str">
            <v>OPERAÇÕES APROPRIAÇÃO MÃO-DE-OBRA</v>
          </cell>
        </row>
        <row r="3929">
          <cell r="S3929" t="str">
            <v>OPERAÇÕES APROPRIAÇÃO MÃO-DE-OBRA</v>
          </cell>
        </row>
        <row r="3930">
          <cell r="S3930" t="str">
            <v>OPERAÇÕES APROPRIAÇÃO MÃO-DE-OBRA</v>
          </cell>
        </row>
        <row r="3931">
          <cell r="S3931" t="str">
            <v>OPERAÇÕES APROPRIAÇÃO MÃO-DE-OBRA</v>
          </cell>
        </row>
        <row r="3932">
          <cell r="S3932" t="str">
            <v>OPERAÇÕES APROPRIAÇÃO MÃO-DE-OBRA</v>
          </cell>
        </row>
        <row r="3933">
          <cell r="S3933" t="str">
            <v>OPERAÇÕES APROPRIAÇÃO MÃO-DE-OBRA</v>
          </cell>
        </row>
        <row r="3934">
          <cell r="S3934" t="str">
            <v>OPERAÇÕES APROPRIAÇÃO MÃO-DE-OBRA</v>
          </cell>
        </row>
        <row r="3935">
          <cell r="S3935" t="str">
            <v>OPERAÇÕES APROPRIAÇÃO MÃO-DE-OBRA</v>
          </cell>
        </row>
        <row r="3936">
          <cell r="S3936" t="str">
            <v>OPERAÇÕES APROPRIAÇÃO MÃO-DE-OBRA</v>
          </cell>
        </row>
        <row r="3937">
          <cell r="S3937" t="str">
            <v>OPERAÇÕES APROPRIAÇÃO MÃO-DE-OBRA</v>
          </cell>
        </row>
        <row r="3938">
          <cell r="S3938" t="str">
            <v>OPERAÇÕES APROPRIAÇÃO MÃO-DE-OBRA</v>
          </cell>
        </row>
        <row r="3939">
          <cell r="S3939" t="str">
            <v>OPERAÇÕES APROPRIAÇÃO MÃO-DE-OBRA</v>
          </cell>
        </row>
        <row r="3940">
          <cell r="S3940" t="str">
            <v>OPERAÇÕES APROPRIAÇÃO MÃO-DE-OBRA</v>
          </cell>
        </row>
        <row r="3941">
          <cell r="S3941" t="str">
            <v>OPERAÇÕES APROPRIAÇÃO MÃO-DE-OBRA</v>
          </cell>
        </row>
        <row r="3942">
          <cell r="S3942" t="str">
            <v>OPERAÇÕES APROPRIAÇÃO MÃO-DE-OBRA</v>
          </cell>
        </row>
        <row r="3943">
          <cell r="S3943" t="str">
            <v>OPERAÇÕES APROPRIAÇÃO MÃO-DE-OBRA</v>
          </cell>
        </row>
        <row r="3944">
          <cell r="S3944" t="str">
            <v>OPERAÇÕES APROPRIAÇÃO MÃO-DE-OBRA</v>
          </cell>
        </row>
        <row r="3945">
          <cell r="S3945" t="str">
            <v>OPERAÇÕES APROPRIAÇÃO MÃO-DE-OBRA</v>
          </cell>
        </row>
        <row r="3946">
          <cell r="S3946" t="str">
            <v>OPERAÇÕES APROPRIAÇÃO MÃO-DE-OBRA</v>
          </cell>
        </row>
        <row r="3947">
          <cell r="S3947" t="str">
            <v>OPERAÇÕES APROPRIAÇÃO MÃO-DE-OBRA</v>
          </cell>
        </row>
        <row r="3948">
          <cell r="S3948" t="str">
            <v>OPERAÇÕES APROPRIAÇÃO MÃO-DE-OBRA</v>
          </cell>
        </row>
        <row r="3949">
          <cell r="S3949" t="str">
            <v>OPERAÇÕES APROPRIAÇÃO MÃO-DE-OBRA</v>
          </cell>
        </row>
        <row r="3950">
          <cell r="S3950" t="str">
            <v>OPERAÇÕES APROPRIAÇÃO MÃO-DE-OBRA</v>
          </cell>
        </row>
        <row r="3951">
          <cell r="S3951" t="str">
            <v>OPERAÇÕES APROPRIAÇÃO MÃO-DE-OBRA</v>
          </cell>
        </row>
        <row r="3952">
          <cell r="S3952" t="str">
            <v>OPERAÇÕES APROPRIAÇÃO MÃO-DE-OBRA</v>
          </cell>
        </row>
        <row r="3953">
          <cell r="S3953" t="str">
            <v>OPERAÇÕES APROPRIAÇÃO MÃO-DE-OBRA</v>
          </cell>
        </row>
        <row r="3954">
          <cell r="S3954" t="str">
            <v>OPERAÇÕES APROPRIAÇÃO MÃO-DE-OBRA</v>
          </cell>
        </row>
        <row r="3955">
          <cell r="S3955" t="str">
            <v>OPERAÇÕES APROPRIAÇÃO MÃO-DE-OBRA</v>
          </cell>
        </row>
        <row r="3956">
          <cell r="S3956" t="str">
            <v>OPERAÇÕES APROPRIAÇÃO MÃO-DE-OBRA</v>
          </cell>
        </row>
        <row r="3957">
          <cell r="S3957" t="str">
            <v>OPERAÇÕES APROPRIAÇÃO MÃO-DE-OBRA</v>
          </cell>
        </row>
        <row r="3958">
          <cell r="S3958" t="str">
            <v>OPERAÇÕES APROPRIAÇÃO MÃO-DE-OBRA</v>
          </cell>
        </row>
        <row r="3959">
          <cell r="S3959" t="str">
            <v>OPERAÇÕES APROPRIAÇÃO MÃO-DE-OBRA</v>
          </cell>
        </row>
        <row r="3960">
          <cell r="S3960" t="str">
            <v>OPERAÇÕES APROPRIAÇÃO MÃO-DE-OBRA</v>
          </cell>
        </row>
        <row r="3961">
          <cell r="S3961" t="str">
            <v>OPERAÇÕES APROPRIAÇÃO MÃO-DE-OBRA</v>
          </cell>
        </row>
        <row r="3962">
          <cell r="S3962" t="str">
            <v>OPERAÇÕES APROPRIAÇÃO MÃO-DE-OBRA</v>
          </cell>
        </row>
        <row r="3963">
          <cell r="S3963" t="str">
            <v>OPERAÇÕES APROPRIAÇÃO MÃO-DE-OBRA</v>
          </cell>
        </row>
        <row r="3964">
          <cell r="S3964" t="str">
            <v>OPERAÇÕES APROPRIAÇÃO MÃO-DE-OBRA</v>
          </cell>
        </row>
        <row r="3965">
          <cell r="S3965" t="str">
            <v>OPERAÇÕES APROPRIAÇÃO MÃO-DE-OBRA</v>
          </cell>
        </row>
        <row r="3966">
          <cell r="S3966" t="str">
            <v>OPERAÇÕES APROPRIAÇÃO MÃO-DE-OBRA</v>
          </cell>
        </row>
        <row r="3967">
          <cell r="S3967" t="str">
            <v>OPERAÇÕES APROPRIAÇÃO MÃO-DE-OBRA</v>
          </cell>
        </row>
        <row r="3968">
          <cell r="S3968" t="str">
            <v>OPERAÇÕES APROPRIAÇÃO MÃO-DE-OBRA</v>
          </cell>
        </row>
        <row r="3969">
          <cell r="S3969" t="str">
            <v>OPERAÇÕES APROPRIAÇÃO MÃO-DE-OBRA</v>
          </cell>
        </row>
        <row r="3970">
          <cell r="S3970" t="str">
            <v>OPERAÇÕES APROPRIAÇÃO MÃO-DE-OBRA</v>
          </cell>
        </row>
        <row r="3971">
          <cell r="S3971" t="str">
            <v>OPERAÇÕES APROPRIAÇÃO MÃO-DE-OBRA</v>
          </cell>
        </row>
        <row r="3972">
          <cell r="S3972" t="str">
            <v>OPERAÇÕES APROPRIAÇÃO MÃO-DE-OBRA</v>
          </cell>
        </row>
        <row r="3973">
          <cell r="S3973" t="str">
            <v>OPERAÇÕES APROPRIAÇÃO MÃO-DE-OBRA</v>
          </cell>
        </row>
        <row r="3974">
          <cell r="S3974" t="str">
            <v>OPERAÇÕES APROPRIAÇÃO MÃO-DE-OBRA</v>
          </cell>
        </row>
        <row r="3975">
          <cell r="S3975" t="str">
            <v>OPERAÇÕES APROPRIAÇÃO MÃO-DE-OBRA</v>
          </cell>
        </row>
        <row r="3976">
          <cell r="S3976" t="str">
            <v>OPERAÇÕES APROPRIAÇÃO MÃO-DE-OBRA</v>
          </cell>
        </row>
        <row r="3977">
          <cell r="S3977" t="str">
            <v>OPERAÇÕES APROPRIAÇÃO MÃO-DE-OBRA</v>
          </cell>
        </row>
        <row r="3978">
          <cell r="S3978" t="str">
            <v>OPERAÇÕES APROPRIAÇÃO MÃO-DE-OBRA</v>
          </cell>
        </row>
        <row r="3979">
          <cell r="S3979" t="str">
            <v>OPERAÇÕES APROPRIAÇÃO MÃO-DE-OBRA</v>
          </cell>
        </row>
        <row r="3980">
          <cell r="S3980" t="str">
            <v>OPERAÇÕES APROPRIAÇÃO MÃO-DE-OBRA</v>
          </cell>
        </row>
        <row r="3981">
          <cell r="S3981" t="str">
            <v>OPERAÇÕES APROPRIAÇÃO MÃO-DE-OBRA</v>
          </cell>
        </row>
        <row r="3982">
          <cell r="S3982" t="str">
            <v>OPERAÇÕES APROPRIAÇÃO MÃO-DE-OBRA</v>
          </cell>
        </row>
        <row r="3983">
          <cell r="S3983" t="str">
            <v>OPERAÇÕES APROPRIAÇÃO MÃO-DE-OBRA</v>
          </cell>
        </row>
        <row r="3984">
          <cell r="S3984" t="str">
            <v>OPERAÇÕES APROPRIAÇÃO MÃO-DE-OBRA</v>
          </cell>
        </row>
        <row r="3985">
          <cell r="S3985" t="str">
            <v>OPERAÇÕES APROPRIAÇÃO MÃO-DE-OBRA</v>
          </cell>
        </row>
        <row r="3986">
          <cell r="S3986" t="str">
            <v>OPERAÇÕES APROPRIAÇÃO MÃO-DE-OBRA</v>
          </cell>
        </row>
        <row r="3987">
          <cell r="S3987" t="str">
            <v>OPERAÇÕES APROPRIAÇÃO MÃO-DE-OBRA</v>
          </cell>
        </row>
        <row r="3988">
          <cell r="S3988" t="str">
            <v>OPERAÇÕES APROPRIAÇÃO MÃO-DE-OBRA</v>
          </cell>
        </row>
        <row r="3989">
          <cell r="S3989" t="str">
            <v>OPERAÇÕES APROPRIAÇÃO MÃO-DE-OBRA</v>
          </cell>
        </row>
        <row r="3990">
          <cell r="S3990" t="str">
            <v>OPERAÇÕES APROPRIAÇÃO MÃO-DE-OBRA</v>
          </cell>
        </row>
        <row r="3991">
          <cell r="S3991" t="str">
            <v>OPERAÇÕES APROPRIAÇÃO MÃO-DE-OBRA</v>
          </cell>
        </row>
        <row r="3992">
          <cell r="S3992" t="str">
            <v>OPERAÇÕES APROPRIAÇÃO MÃO-DE-OBRA</v>
          </cell>
        </row>
        <row r="3993">
          <cell r="S3993" t="str">
            <v>OPERAÇÕES APROPRIAÇÃO MÃO-DE-OBRA</v>
          </cell>
        </row>
        <row r="3994">
          <cell r="S3994" t="str">
            <v>OPERAÇÕES APROPRIAÇÃO MÃO-DE-OBRA</v>
          </cell>
        </row>
        <row r="3995">
          <cell r="S3995" t="str">
            <v>OPERAÇÕES APROPRIAÇÃO MÃO-DE-OBRA</v>
          </cell>
        </row>
        <row r="3996">
          <cell r="S3996" t="str">
            <v>OPERAÇÕES APROPRIAÇÃO MÃO-DE-OBRA</v>
          </cell>
        </row>
        <row r="3997">
          <cell r="S3997" t="str">
            <v>OPERAÇÕES APROPRIAÇÃO MÃO-DE-OBRA</v>
          </cell>
        </row>
        <row r="3998">
          <cell r="S3998" t="str">
            <v>OPERAÇÕES APROPRIAÇÃO MÃO-DE-OBRA</v>
          </cell>
        </row>
        <row r="3999">
          <cell r="S3999" t="str">
            <v>OPERAÇÕES APROPRIAÇÃO MÃO-DE-OBRA</v>
          </cell>
        </row>
        <row r="4000">
          <cell r="S4000" t="str">
            <v>OPERAÇÕES APROPRIAÇÃO MÃO-DE-OBRA</v>
          </cell>
        </row>
        <row r="4001">
          <cell r="S4001" t="str">
            <v>OPERAÇÕES APROPRIAÇÃO MÃO-DE-OBRA</v>
          </cell>
        </row>
        <row r="4002">
          <cell r="S4002" t="str">
            <v>OPERAÇÕES APROPRIAÇÃO MÃO-DE-OBRA</v>
          </cell>
        </row>
        <row r="4003">
          <cell r="S4003" t="str">
            <v>OPERAÇÕES APROPRIAÇÃO MÃO-DE-OBRA</v>
          </cell>
        </row>
        <row r="4004">
          <cell r="S4004" t="str">
            <v>OPERAÇÕES APROPRIAÇÃO MÃO-DE-OBRA</v>
          </cell>
        </row>
        <row r="4005">
          <cell r="S4005" t="str">
            <v>OPERAÇÕES APROPRIAÇÃO MÃO-DE-OBRA</v>
          </cell>
        </row>
        <row r="4006">
          <cell r="S4006" t="str">
            <v>OPERAÇÕES APROPRIAÇÃO MÃO-DE-OBRA</v>
          </cell>
        </row>
        <row r="4007">
          <cell r="S4007" t="str">
            <v>OPERAÇÕES APROPRIAÇÃO MÃO-DE-OBRA</v>
          </cell>
        </row>
        <row r="4008">
          <cell r="S4008" t="str">
            <v>OPERAÇÕES APROPRIAÇÃO MÃO-DE-OBRA</v>
          </cell>
        </row>
        <row r="4009">
          <cell r="S4009" t="str">
            <v>OPERAÇÕES APROPRIAÇÃO MÃO-DE-OBRA</v>
          </cell>
        </row>
        <row r="4010">
          <cell r="S4010" t="str">
            <v>OPERAÇÕES APROPRIAÇÃO MÃO-DE-OBRA</v>
          </cell>
        </row>
        <row r="4011">
          <cell r="S4011" t="str">
            <v>OPERAÇÕES APROPRIAÇÃO MÃO-DE-OBRA</v>
          </cell>
        </row>
        <row r="4012">
          <cell r="S4012" t="str">
            <v>OPERAÇÕES APROPRIAÇÃO MÃO-DE-OBRA</v>
          </cell>
        </row>
        <row r="4013">
          <cell r="S4013" t="str">
            <v>OPERAÇÕES APROPRIAÇÃO MÃO-DE-OBRA</v>
          </cell>
        </row>
        <row r="4014">
          <cell r="S4014" t="str">
            <v>OPERAÇÕES APROPRIAÇÃO MÃO-DE-OBRA</v>
          </cell>
        </row>
        <row r="4015">
          <cell r="S4015" t="str">
            <v>OPERAÇÕES APROPRIAÇÃO MÃO-DE-OBRA</v>
          </cell>
        </row>
        <row r="4016">
          <cell r="S4016" t="str">
            <v>OPERAÇÕES APROPRIAÇÃO MÃO-DE-OBRA</v>
          </cell>
        </row>
        <row r="4017">
          <cell r="S4017" t="str">
            <v>OPERAÇÕES APROPRIAÇÃO MÃO-DE-OBRA</v>
          </cell>
        </row>
        <row r="4018">
          <cell r="S4018" t="str">
            <v>OPERAÇÕES APROPRIAÇÃO MÃO-DE-OBRA</v>
          </cell>
        </row>
        <row r="4019">
          <cell r="S4019" t="str">
            <v>OPERAÇÕES APROPRIAÇÃO MÃO-DE-OBRA</v>
          </cell>
        </row>
        <row r="4020">
          <cell r="S4020" t="str">
            <v>OPERAÇÕES APROPRIAÇÃO MÃO-DE-OBRA</v>
          </cell>
        </row>
        <row r="4021">
          <cell r="S4021" t="str">
            <v>OPERAÇÕES APROPRIAÇÃO MÃO-DE-OBRA</v>
          </cell>
        </row>
        <row r="4022">
          <cell r="S4022" t="str">
            <v>OPERAÇÕES APROPRIAÇÃO MÃO-DE-OBRA</v>
          </cell>
        </row>
        <row r="4023">
          <cell r="S4023" t="str">
            <v>OPERAÇÕES APROPRIAÇÃO MÃO-DE-OBRA</v>
          </cell>
        </row>
        <row r="4024">
          <cell r="S4024" t="str">
            <v>OPERAÇÕES APROPRIAÇÃO MÃO-DE-OBRA</v>
          </cell>
        </row>
        <row r="4025">
          <cell r="S4025" t="str">
            <v>OPERAÇÕES APROPRIAÇÃO MÃO-DE-OBRA</v>
          </cell>
        </row>
        <row r="4026">
          <cell r="S4026" t="str">
            <v>OPERAÇÕES APROPRIAÇÃO MÃO-DE-OBRA</v>
          </cell>
        </row>
        <row r="4027">
          <cell r="S4027" t="str">
            <v>OPERAÇÕES APROPRIAÇÃO MÃO-DE-OBRA</v>
          </cell>
        </row>
        <row r="4028">
          <cell r="S4028" t="str">
            <v>OPERAÇÕES APROPRIAÇÃO MÃO-DE-OBRA</v>
          </cell>
        </row>
        <row r="4029">
          <cell r="S4029" t="str">
            <v>OPERAÇÕES APROPRIAÇÃO MÃO-DE-OBRA</v>
          </cell>
        </row>
        <row r="4030">
          <cell r="S4030" t="str">
            <v>OPERAÇÕES APROPRIAÇÃO MÃO-DE-OBRA</v>
          </cell>
        </row>
        <row r="4031">
          <cell r="S4031" t="str">
            <v>OPERAÇÕES APROPRIAÇÃO MÃO-DE-OBRA</v>
          </cell>
        </row>
        <row r="4032">
          <cell r="S4032" t="str">
            <v>OPERAÇÕES APROPRIAÇÃO MÃO-DE-OBRA</v>
          </cell>
        </row>
        <row r="4033">
          <cell r="S4033" t="str">
            <v>OPERAÇÕES APROPRIAÇÃO MÃO-DE-OBRA</v>
          </cell>
        </row>
        <row r="4034">
          <cell r="S4034" t="str">
            <v>OPERAÇÕES APROPRIAÇÃO MÃO-DE-OBRA</v>
          </cell>
        </row>
        <row r="4035">
          <cell r="S4035" t="str">
            <v>OPERAÇÕES APROPRIAÇÃO MÃO-DE-OBRA</v>
          </cell>
        </row>
        <row r="4036">
          <cell r="S4036" t="str">
            <v>OPERAÇÕES APROPRIAÇÃO MÃO-DE-OBRA</v>
          </cell>
        </row>
        <row r="4037">
          <cell r="S4037" t="str">
            <v>OPERAÇÕES APROPRIAÇÃO MÃO-DE-OBRA</v>
          </cell>
        </row>
        <row r="4038">
          <cell r="S4038" t="str">
            <v>OPERAÇÕES APROPRIAÇÃO MÃO-DE-OBRA</v>
          </cell>
        </row>
        <row r="4039">
          <cell r="S4039" t="str">
            <v>OPERAÇÕES APROPRIAÇÃO MÃO-DE-OBRA</v>
          </cell>
        </row>
        <row r="4040">
          <cell r="S4040" t="str">
            <v>OPERAÇÕES APROPRIAÇÃO MÃO-DE-OBRA</v>
          </cell>
        </row>
        <row r="4041">
          <cell r="S4041" t="str">
            <v>OPERAÇÕES APROPRIAÇÃO MÃO-DE-OBRA</v>
          </cell>
        </row>
        <row r="4042">
          <cell r="S4042" t="str">
            <v>OPERAÇÕES APROPRIAÇÃO MÃO-DE-OBRA</v>
          </cell>
        </row>
        <row r="4043">
          <cell r="S4043" t="str">
            <v>OPERAÇÕES APROPRIAÇÃO MÃO-DE-OBRA</v>
          </cell>
        </row>
        <row r="4044">
          <cell r="S4044" t="str">
            <v>OPERAÇÕES APROPRIAÇÃO MÃO-DE-OBRA</v>
          </cell>
        </row>
        <row r="4045">
          <cell r="S4045" t="str">
            <v>OPERAÇÕES APROPRIAÇÃO MÃO-DE-OBRA</v>
          </cell>
        </row>
        <row r="4046">
          <cell r="S4046" t="str">
            <v>OPERAÇÕES APROPRIAÇÃO MÃO-DE-OBRA</v>
          </cell>
        </row>
        <row r="4047">
          <cell r="S4047" t="str">
            <v>OPERAÇÕES APROPRIAÇÃO MÃO-DE-OBRA</v>
          </cell>
        </row>
        <row r="4048">
          <cell r="S4048" t="str">
            <v>OPERAÇÕES APROPRIAÇÃO MÃO-DE-OBRA</v>
          </cell>
        </row>
        <row r="4049">
          <cell r="S4049" t="str">
            <v>OPERAÇÕES APROPRIAÇÃO MÃO-DE-OBRA</v>
          </cell>
        </row>
        <row r="4050">
          <cell r="S4050" t="str">
            <v>OPERAÇÕES APROPRIAÇÃO MÃO-DE-OBRA</v>
          </cell>
        </row>
        <row r="4051">
          <cell r="S4051" t="str">
            <v>OPERAÇÕES APROPRIAÇÃO MÃO-DE-OBRA</v>
          </cell>
        </row>
        <row r="4052">
          <cell r="S4052" t="str">
            <v>OPERAÇÕES APROPRIAÇÃO MÃO-DE-OBRA</v>
          </cell>
        </row>
        <row r="4053">
          <cell r="S4053" t="str">
            <v>OPERAÇÕES APROPRIAÇÃO MÃO-DE-OBRA</v>
          </cell>
        </row>
        <row r="4054">
          <cell r="S4054" t="str">
            <v>OPERAÇÕES APROPRIAÇÃO MÃO-DE-OBRA</v>
          </cell>
        </row>
        <row r="4055">
          <cell r="S4055" t="str">
            <v>OPERAÇÕES APROPRIAÇÃO MÃO-DE-OBRA</v>
          </cell>
        </row>
        <row r="4056">
          <cell r="S4056" t="str">
            <v>OPERAÇÕES APROPRIAÇÃO MÃO-DE-OBRA</v>
          </cell>
        </row>
        <row r="4057">
          <cell r="S4057" t="str">
            <v>OPERAÇÕES APROPRIAÇÃO MÃO-DE-OBRA</v>
          </cell>
        </row>
        <row r="4058">
          <cell r="S4058" t="str">
            <v>OPERAÇÕES APROPRIAÇÃO MÃO-DE-OBRA</v>
          </cell>
        </row>
        <row r="4059">
          <cell r="S4059" t="str">
            <v>OPERAÇÕES APROPRIAÇÃO MÃO-DE-OBRA</v>
          </cell>
        </row>
        <row r="4060">
          <cell r="S4060" t="str">
            <v>OPERAÇÕES APROPRIAÇÃO MÃO-DE-OBRA</v>
          </cell>
        </row>
        <row r="4061">
          <cell r="S4061" t="str">
            <v>OPERAÇÕES APROPRIAÇÃO MÃO-DE-OBRA</v>
          </cell>
        </row>
        <row r="4062">
          <cell r="S4062" t="str">
            <v>OPERAÇÕES APROPRIAÇÃO MÃO-DE-OBRA</v>
          </cell>
        </row>
        <row r="4063">
          <cell r="S4063" t="str">
            <v>OPERAÇÕES APROPRIAÇÃO MÃO-DE-OBRA</v>
          </cell>
        </row>
        <row r="4064">
          <cell r="S4064" t="str">
            <v>OPERAÇÕES APROPRIAÇÃO MÃO-DE-OBRA</v>
          </cell>
        </row>
        <row r="4065">
          <cell r="S4065" t="str">
            <v>OPERAÇÕES APROPRIAÇÃO MÃO-DE-OBRA</v>
          </cell>
        </row>
        <row r="4066">
          <cell r="S4066" t="str">
            <v>OPERAÇÕES APROPRIAÇÃO MÃO-DE-OBRA</v>
          </cell>
        </row>
        <row r="4067">
          <cell r="S4067" t="str">
            <v>OPERAÇÕES APROPRIAÇÃO MÃO-DE-OBRA</v>
          </cell>
        </row>
        <row r="4068">
          <cell r="S4068" t="str">
            <v>OPERAÇÕES APROPRIAÇÃO MÃO-DE-OBRA</v>
          </cell>
        </row>
        <row r="4069">
          <cell r="S4069" t="str">
            <v>OPERAÇÕES APROPRIAÇÃO MÃO-DE-OBRA</v>
          </cell>
        </row>
        <row r="4070">
          <cell r="S4070" t="str">
            <v>OPERAÇÕES APROPRIAÇÃO MÃO-DE-OBRA</v>
          </cell>
        </row>
        <row r="4071">
          <cell r="S4071" t="str">
            <v>OPERAÇÕES APROPRIAÇÃO MÃO-DE-OBRA</v>
          </cell>
        </row>
        <row r="4072">
          <cell r="S4072" t="str">
            <v>OPERAÇÕES APROPRIAÇÃO MÃO-DE-OBRA</v>
          </cell>
        </row>
        <row r="4073">
          <cell r="S4073" t="str">
            <v>OPERAÇÕES APROPRIAÇÃO MÃO-DE-OBRA</v>
          </cell>
        </row>
        <row r="4074">
          <cell r="S4074" t="str">
            <v>OPERAÇÕES APROPRIAÇÃO MÃO-DE-OBRA</v>
          </cell>
        </row>
        <row r="4075">
          <cell r="S4075" t="str">
            <v>OPERAÇÕES APROPRIAÇÃO MÃO-DE-OBRA</v>
          </cell>
        </row>
        <row r="4076">
          <cell r="S4076" t="str">
            <v>OPERAÇÕES APROPRIAÇÃO MÃO-DE-OBRA</v>
          </cell>
        </row>
        <row r="4077">
          <cell r="S4077" t="str">
            <v>OPERAÇÕES APROPRIAÇÃO MÃO-DE-OBRA</v>
          </cell>
        </row>
        <row r="4078">
          <cell r="S4078" t="str">
            <v>OPERAÇÕES APROPRIAÇÃO MÃO-DE-OBRA</v>
          </cell>
        </row>
        <row r="4079">
          <cell r="S4079" t="str">
            <v>OPERAÇÕES APROPRIAÇÃO MÃO-DE-OBRA</v>
          </cell>
        </row>
        <row r="4080">
          <cell r="S4080" t="str">
            <v>OPERAÇÕES APROPRIAÇÃO MÃO-DE-OBRA</v>
          </cell>
        </row>
        <row r="4081">
          <cell r="S4081" t="str">
            <v>OPERAÇÕES APROPRIAÇÃO MÃO-DE-OBRA</v>
          </cell>
        </row>
        <row r="4082">
          <cell r="S4082" t="str">
            <v>OPERAÇÕES APROPRIAÇÃO MÃO-DE-OBRA</v>
          </cell>
        </row>
        <row r="4083">
          <cell r="S4083" t="str">
            <v>OPERAÇÕES APROPRIAÇÃO MÃO-DE-OBRA</v>
          </cell>
        </row>
        <row r="4084">
          <cell r="S4084" t="str">
            <v>OPERAÇÕES APROPRIAÇÃO MÃO-DE-OBRA</v>
          </cell>
        </row>
        <row r="4085">
          <cell r="S4085" t="str">
            <v>OPERAÇÕES APROPRIAÇÃO MÃO-DE-OBRA</v>
          </cell>
        </row>
        <row r="4086">
          <cell r="S4086" t="str">
            <v>OPERAÇÕES APROPRIAÇÃO MÃO-DE-OBRA</v>
          </cell>
        </row>
        <row r="4087">
          <cell r="S4087" t="str">
            <v>OPERAÇÕES APROPRIAÇÃO MÃO-DE-OBRA</v>
          </cell>
        </row>
        <row r="4088">
          <cell r="S4088" t="str">
            <v>OPERAÇÕES APROPRIAÇÃO MÃO-DE-OBRA</v>
          </cell>
        </row>
        <row r="4089">
          <cell r="S4089" t="str">
            <v>OPERAÇÕES APROPRIAÇÃO MÃO-DE-OBRA</v>
          </cell>
        </row>
        <row r="4090">
          <cell r="S4090" t="str">
            <v>OPERAÇÕES APROPRIAÇÃO MÃO-DE-OBRA</v>
          </cell>
        </row>
        <row r="4091">
          <cell r="S4091" t="str">
            <v>OPERAÇÕES APROPRIAÇÃO MÃO-DE-OBRA</v>
          </cell>
        </row>
        <row r="4092">
          <cell r="S4092" t="str">
            <v>OPERAÇÕES APROPRIAÇÃO MÃO-DE-OBRA</v>
          </cell>
        </row>
        <row r="4093">
          <cell r="S4093" t="str">
            <v>OPERAÇÕES APROPRIAÇÃO MÃO-DE-OBRA</v>
          </cell>
        </row>
        <row r="4094">
          <cell r="S4094" t="str">
            <v>OPERAÇÕES APROPRIAÇÃO MÃO-DE-OBRA</v>
          </cell>
        </row>
        <row r="4095">
          <cell r="S4095" t="str">
            <v>OPERAÇÕES APROPRIAÇÃO MÃO-DE-OBRA</v>
          </cell>
        </row>
        <row r="4096">
          <cell r="S4096" t="str">
            <v>OPERAÇÕES APROPRIAÇÃO MÃO-DE-OBRA</v>
          </cell>
        </row>
        <row r="4097">
          <cell r="S4097" t="str">
            <v>OPERAÇÕES APROPRIAÇÃO MÃO-DE-OBRA</v>
          </cell>
        </row>
        <row r="4098">
          <cell r="S4098" t="str">
            <v>OPERAÇÕES APROPRIAÇÃO MÃO-DE-OBRA</v>
          </cell>
        </row>
        <row r="4099">
          <cell r="S4099" t="str">
            <v>OPERAÇÕES APROPRIAÇÃO MÃO-DE-OBRA</v>
          </cell>
        </row>
        <row r="4100">
          <cell r="S4100" t="str">
            <v>OPERAÇÕES APROPRIAÇÃO MÃO-DE-OBRA</v>
          </cell>
        </row>
        <row r="4101">
          <cell r="S4101" t="str">
            <v>OPERAÇÕES APROPRIAÇÃO MÃO-DE-OBRA</v>
          </cell>
        </row>
        <row r="4102">
          <cell r="S4102" t="str">
            <v>OPERAÇÕES APROPRIAÇÃO MÃO-DE-OBRA</v>
          </cell>
        </row>
        <row r="4103">
          <cell r="S4103" t="str">
            <v>OPERAÇÕES APROPRIAÇÃO MÃO-DE-OBRA</v>
          </cell>
        </row>
        <row r="4104">
          <cell r="S4104" t="str">
            <v>OPERAÇÕES APROPRIAÇÃO MÃO-DE-OBRA</v>
          </cell>
        </row>
        <row r="4105">
          <cell r="S4105" t="str">
            <v>OPERAÇÕES APROPRIAÇÃO MÃO-DE-OBRA</v>
          </cell>
        </row>
        <row r="4106">
          <cell r="S4106" t="str">
            <v>OPERAÇÕES APROPRIAÇÃO MÃO-DE-OBRA</v>
          </cell>
        </row>
        <row r="4107">
          <cell r="S4107" t="str">
            <v>OPERAÇÕES APROPRIAÇÃO MÃO-DE-OBRA</v>
          </cell>
        </row>
        <row r="4108">
          <cell r="S4108" t="str">
            <v>OPERAÇÕES APROPRIAÇÃO MÃO-DE-OBRA</v>
          </cell>
        </row>
        <row r="4109">
          <cell r="S4109" t="str">
            <v>OPERAÇÕES APROPRIAÇÃO MÃO-DE-OBRA</v>
          </cell>
        </row>
        <row r="4110">
          <cell r="S4110" t="str">
            <v>OPERAÇÕES APROPRIAÇÃO MÃO-DE-OBRA</v>
          </cell>
        </row>
        <row r="4111">
          <cell r="S4111" t="str">
            <v>OPERAÇÕES APROPRIAÇÃO MÃO-DE-OBRA</v>
          </cell>
        </row>
        <row r="4112">
          <cell r="S4112" t="str">
            <v>OPERAÇÕES APROPRIAÇÃO MÃO-DE-OBRA</v>
          </cell>
        </row>
        <row r="4113">
          <cell r="S4113" t="str">
            <v>OPERAÇÕES APROPRIAÇÃO MÃO-DE-OBRA</v>
          </cell>
        </row>
        <row r="4114">
          <cell r="S4114" t="str">
            <v>OPERAÇÕES APROPRIAÇÃO MÃO-DE-OBRA</v>
          </cell>
        </row>
        <row r="4115">
          <cell r="S4115" t="str">
            <v>OPERAÇÕES APROPRIAÇÃO MÃO-DE-OBRA</v>
          </cell>
        </row>
        <row r="4116">
          <cell r="S4116" t="str">
            <v>OPERAÇÕES APROPRIAÇÃO MÃO-DE-OBRA</v>
          </cell>
        </row>
        <row r="4117">
          <cell r="S4117" t="str">
            <v>OPERAÇÕES APROPRIAÇÃO MÃO-DE-OBRA</v>
          </cell>
        </row>
        <row r="4118">
          <cell r="S4118" t="str">
            <v>OPERAÇÕES APROPRIAÇÃO MÃO-DE-OBRA</v>
          </cell>
        </row>
        <row r="4119">
          <cell r="S4119" t="str">
            <v>OPERAÇÕES APROPRIAÇÃO MÃO-DE-OBRA</v>
          </cell>
        </row>
        <row r="4120">
          <cell r="S4120" t="str">
            <v>OPERAÇÕES APROPRIAÇÃO MÃO-DE-OBRA</v>
          </cell>
        </row>
        <row r="4121">
          <cell r="S4121" t="str">
            <v>OPERAÇÕES APROPRIAÇÃO MÃO-DE-OBRA</v>
          </cell>
        </row>
        <row r="4122">
          <cell r="S4122" t="str">
            <v>OPERAÇÕES APROPRIAÇÃO MÃO-DE-OBRA</v>
          </cell>
        </row>
        <row r="4123">
          <cell r="S4123" t="str">
            <v>OPERAÇÕES APROPRIAÇÃO MÃO-DE-OBRA</v>
          </cell>
        </row>
        <row r="4124">
          <cell r="S4124" t="str">
            <v>OPERAÇÕES APROPRIAÇÃO MÃO-DE-OBRA</v>
          </cell>
        </row>
        <row r="4125">
          <cell r="S4125" t="str">
            <v>OPERAÇÕES APROPRIAÇÃO MÃO-DE-OBRA</v>
          </cell>
        </row>
        <row r="4126">
          <cell r="S4126" t="str">
            <v>OPERAÇÕES APROPRIAÇÃO MÃO-DE-OBRA</v>
          </cell>
        </row>
        <row r="4127">
          <cell r="S4127" t="str">
            <v>OPERAÇÕES APROPRIAÇÃO MÃO-DE-OBRA</v>
          </cell>
        </row>
        <row r="4128">
          <cell r="S4128" t="str">
            <v>OPERAÇÕES APROPRIAÇÃO MÃO-DE-OBRA</v>
          </cell>
        </row>
        <row r="4129">
          <cell r="S4129" t="str">
            <v>OPERAÇÕES APROPRIAÇÃO MÃO-DE-OBRA</v>
          </cell>
        </row>
        <row r="4130">
          <cell r="S4130" t="str">
            <v>OPERAÇÕES APROPRIAÇÃO MÃO-DE-OBRA</v>
          </cell>
        </row>
        <row r="4131">
          <cell r="S4131" t="str">
            <v>OPERAÇÕES APROPRIAÇÃO MÃO-DE-OBRA</v>
          </cell>
        </row>
        <row r="4132">
          <cell r="S4132" t="str">
            <v>OPERAÇÕES APROPRIAÇÃO MÃO-DE-OBRA</v>
          </cell>
        </row>
        <row r="4133">
          <cell r="S4133" t="str">
            <v>OPERAÇÕES APROPRIAÇÃO MÃO-DE-OBRA</v>
          </cell>
        </row>
        <row r="4134">
          <cell r="S4134" t="str">
            <v>OPERAÇÕES APROPRIAÇÃO MÃO-DE-OBRA</v>
          </cell>
        </row>
        <row r="4135">
          <cell r="S4135" t="str">
            <v>OPERAÇÕES APROPRIAÇÃO MÃO-DE-OBRA</v>
          </cell>
        </row>
        <row r="4136">
          <cell r="S4136" t="str">
            <v>OPERAÇÕES APROPRIAÇÃO MÃO-DE-OBRA</v>
          </cell>
        </row>
        <row r="4137">
          <cell r="S4137" t="str">
            <v>OPERAÇÕES APROPRIAÇÃO MÃO-DE-OBRA</v>
          </cell>
        </row>
        <row r="4138">
          <cell r="S4138" t="str">
            <v>OPERAÇÕES APROPRIAÇÃO MÃO-DE-OBRA</v>
          </cell>
        </row>
        <row r="4139">
          <cell r="S4139" t="str">
            <v>OPERAÇÕES APROPRIAÇÃO MÃO-DE-OBRA</v>
          </cell>
        </row>
        <row r="4140">
          <cell r="S4140" t="str">
            <v>OPERAÇÕES APROPRIAÇÃO MÃO-DE-OBRA</v>
          </cell>
        </row>
        <row r="4141">
          <cell r="S4141" t="str">
            <v>OPERAÇÕES APROPRIAÇÃO MÃO-DE-OBRA</v>
          </cell>
        </row>
        <row r="4142">
          <cell r="S4142" t="str">
            <v>OPERAÇÕES APROPRIAÇÃO MÃO-DE-OBRA</v>
          </cell>
        </row>
        <row r="4143">
          <cell r="S4143" t="str">
            <v>OPERAÇÕES APROPRIAÇÃO MÃO-DE-OBRA</v>
          </cell>
        </row>
        <row r="4144">
          <cell r="S4144" t="str">
            <v>OPERAÇÕES APROPRIAÇÃO MÃO-DE-OBRA</v>
          </cell>
        </row>
        <row r="4145">
          <cell r="S4145" t="str">
            <v>OPERAÇÕES APROPRIAÇÃO MÃO-DE-OBRA</v>
          </cell>
        </row>
        <row r="4146">
          <cell r="S4146" t="str">
            <v>OPERAÇÕES APROPRIAÇÃO MÃO-DE-OBRA</v>
          </cell>
        </row>
        <row r="4147">
          <cell r="S4147" t="str">
            <v>OPERAÇÕES APROPRIAÇÃO MÃO-DE-OBRA</v>
          </cell>
        </row>
        <row r="4148">
          <cell r="S4148" t="str">
            <v>OPERAÇÕES APROPRIAÇÃO MÃO-DE-OBRA</v>
          </cell>
        </row>
        <row r="4149">
          <cell r="S4149" t="str">
            <v>OPERAÇÕES APROPRIAÇÃO MÃO-DE-OBRA</v>
          </cell>
        </row>
        <row r="4150">
          <cell r="S4150" t="str">
            <v>OPERAÇÕES APROPRIAÇÃO MÃO-DE-OBRA</v>
          </cell>
        </row>
        <row r="4151">
          <cell r="S4151" t="str">
            <v>OPERAÇÕES APROPRIAÇÃO MÃO-DE-OBRA</v>
          </cell>
        </row>
        <row r="4152">
          <cell r="S4152" t="str">
            <v>OPERAÇÕES APROPRIAÇÃO MÃO-DE-OBRA</v>
          </cell>
        </row>
        <row r="4153">
          <cell r="S4153" t="str">
            <v>OPERAÇÕES APROPRIAÇÃO MÃO-DE-OBRA</v>
          </cell>
        </row>
        <row r="4154">
          <cell r="S4154" t="str">
            <v>OPERAÇÕES APROPRIAÇÃO MÃO-DE-OBRA</v>
          </cell>
        </row>
        <row r="4155">
          <cell r="S4155" t="str">
            <v>OPERAÇÕES APROPRIAÇÃO MÃO-DE-OBRA</v>
          </cell>
        </row>
        <row r="4156">
          <cell r="S4156" t="str">
            <v>OPERAÇÕES APROPRIAÇÃO MÃO-DE-OBRA</v>
          </cell>
        </row>
        <row r="4157">
          <cell r="S4157" t="str">
            <v>OPERAÇÕES APROPRIAÇÃO MÃO-DE-OBRA</v>
          </cell>
        </row>
        <row r="4158">
          <cell r="S4158" t="str">
            <v>OPERAÇÕES APROPRIAÇÃO MÃO-DE-OBRA</v>
          </cell>
        </row>
        <row r="4159">
          <cell r="S4159" t="str">
            <v>OPERAÇÕES APROPRIAÇÃO MÃO-DE-OBRA</v>
          </cell>
        </row>
        <row r="4160">
          <cell r="S4160" t="str">
            <v>OPERAÇÕES APROPRIAÇÃO MÃO-DE-OBRA</v>
          </cell>
        </row>
        <row r="4161">
          <cell r="S4161" t="str">
            <v>OPERAÇÕES APROPRIAÇÃO MÃO-DE-OBRA</v>
          </cell>
        </row>
        <row r="4162">
          <cell r="S4162" t="str">
            <v>OPERAÇÕES APROPRIAÇÃO MÃO-DE-OBRA</v>
          </cell>
        </row>
        <row r="4163">
          <cell r="S4163" t="str">
            <v>OPERAÇÕES APROPRIAÇÃO MÃO-DE-OBRA</v>
          </cell>
        </row>
        <row r="4164">
          <cell r="S4164" t="str">
            <v>OPERAÇÕES APROPRIAÇÃO MÃO-DE-OBRA</v>
          </cell>
        </row>
        <row r="4165">
          <cell r="S4165" t="str">
            <v>OPERAÇÕES APROPRIAÇÃO MÃO-DE-OBRA</v>
          </cell>
        </row>
        <row r="4166">
          <cell r="S4166" t="str">
            <v>OPERAÇÕES APROPRIAÇÃO MÃO-DE-OBRA</v>
          </cell>
        </row>
        <row r="4167">
          <cell r="S4167" t="str">
            <v>OPERAÇÕES APROPRIAÇÃO MÃO-DE-OBRA</v>
          </cell>
        </row>
        <row r="4168">
          <cell r="S4168" t="str">
            <v>OPERAÇÕES APROPRIAÇÃO MÃO-DE-OBRA</v>
          </cell>
        </row>
        <row r="4169">
          <cell r="S4169" t="str">
            <v>OPERAÇÕES APROPRIAÇÃO MÃO-DE-OBRA</v>
          </cell>
        </row>
        <row r="4170">
          <cell r="S4170" t="str">
            <v>OPERAÇÕES APROPRIAÇÃO MÃO-DE-OBRA</v>
          </cell>
        </row>
        <row r="4171">
          <cell r="S4171" t="str">
            <v>OPERAÇÕES APROPRIAÇÃO MÃO-DE-OBRA</v>
          </cell>
        </row>
        <row r="4172">
          <cell r="S4172" t="str">
            <v>OPERAÇÕES APROPRIAÇÃO MÃO-DE-OBRA</v>
          </cell>
        </row>
        <row r="4173">
          <cell r="S4173" t="str">
            <v>OPERAÇÕES APROPRIAÇÃO MÃO-DE-OBRA</v>
          </cell>
        </row>
        <row r="4174">
          <cell r="S4174" t="str">
            <v>OPERAÇÕES APROPRIAÇÃO MÃO-DE-OBRA</v>
          </cell>
        </row>
        <row r="4175">
          <cell r="S4175" t="str">
            <v>OPERAÇÕES APROPRIAÇÃO MÃO-DE-OBRA</v>
          </cell>
        </row>
        <row r="4176">
          <cell r="S4176" t="str">
            <v>OPERAÇÕES APROPRIAÇÃO MÃO-DE-OBRA</v>
          </cell>
        </row>
        <row r="4177">
          <cell r="S4177" t="str">
            <v>OPERAÇÕES APROPRIAÇÃO MÃO-DE-OBRA</v>
          </cell>
        </row>
        <row r="4178">
          <cell r="S4178" t="str">
            <v>OPERAÇÕES APROPRIAÇÃO MÃO-DE-OBRA</v>
          </cell>
        </row>
        <row r="4179">
          <cell r="S4179" t="str">
            <v>OPERAÇÕES APROPRIAÇÃO MÃO-DE-OBRA</v>
          </cell>
        </row>
        <row r="4180">
          <cell r="S4180" t="str">
            <v>OPERAÇÕES APROPRIAÇÃO MÃO-DE-OBRA</v>
          </cell>
        </row>
        <row r="4181">
          <cell r="S4181" t="str">
            <v>OPERAÇÕES APROPRIAÇÃO MÃO-DE-OBRA</v>
          </cell>
        </row>
        <row r="4182">
          <cell r="S4182" t="str">
            <v>OPERAÇÕES APROPRIAÇÃO MÃO-DE-OBRA</v>
          </cell>
        </row>
        <row r="4183">
          <cell r="S4183" t="str">
            <v>OPERAÇÕES APROPRIAÇÃO MÃO-DE-OBRA</v>
          </cell>
        </row>
        <row r="4184">
          <cell r="S4184" t="str">
            <v>OPERAÇÕES APROPRIAÇÃO MÃO-DE-OBRA</v>
          </cell>
        </row>
        <row r="4185">
          <cell r="S4185" t="str">
            <v>OPERAÇÕES APROPRIAÇÃO MÃO-DE-OBRA</v>
          </cell>
        </row>
        <row r="4186">
          <cell r="S4186" t="str">
            <v>OPERAÇÕES APROPRIAÇÃO MÃO-DE-OBRA</v>
          </cell>
        </row>
        <row r="4187">
          <cell r="S4187" t="str">
            <v>OPERAÇÕES APROPRIAÇÃO MÃO-DE-OBRA</v>
          </cell>
        </row>
        <row r="4188">
          <cell r="S4188" t="str">
            <v>OPERAÇÕES APROPRIAÇÃO MÃO-DE-OBRA</v>
          </cell>
        </row>
        <row r="4189">
          <cell r="S4189" t="str">
            <v>OPERAÇÕES APROPRIAÇÃO MÃO-DE-OBRA</v>
          </cell>
        </row>
        <row r="4190">
          <cell r="S4190" t="str">
            <v>OPERAÇÕES APROPRIAÇÃO MÃO-DE-OBRA</v>
          </cell>
        </row>
        <row r="4191">
          <cell r="S4191" t="str">
            <v>OPERAÇÕES APROPRIAÇÃO MÃO-DE-OBRA</v>
          </cell>
        </row>
        <row r="4192">
          <cell r="S4192" t="str">
            <v>OPERAÇÕES APROPRIAÇÃO MÃO-DE-OBRA</v>
          </cell>
        </row>
        <row r="4193">
          <cell r="S4193" t="str">
            <v>OPERAÇÕES APROPRIAÇÃO MÃO-DE-OBRA</v>
          </cell>
        </row>
        <row r="4194">
          <cell r="S4194" t="str">
            <v>OPERAÇÕES APROPRIAÇÃO MÃO-DE-OBRA</v>
          </cell>
        </row>
        <row r="4195">
          <cell r="S4195" t="str">
            <v>OPERAÇÕES APROPRIAÇÃO MÃO-DE-OBRA</v>
          </cell>
        </row>
        <row r="4196">
          <cell r="S4196" t="str">
            <v>OPERAÇÕES APROPRIAÇÃO MÃO-DE-OBRA</v>
          </cell>
        </row>
        <row r="4197">
          <cell r="S4197" t="str">
            <v>OPERAÇÕES APROPRIAÇÃO MÃO-DE-OBRA</v>
          </cell>
        </row>
        <row r="4198">
          <cell r="S4198" t="str">
            <v>OPERAÇÕES APROPRIAÇÃO MÃO-DE-OBRA</v>
          </cell>
        </row>
        <row r="4199">
          <cell r="S4199" t="str">
            <v>OPERAÇÕES APROPRIAÇÃO MÃO-DE-OBRA</v>
          </cell>
        </row>
        <row r="4200">
          <cell r="S4200" t="str">
            <v>OPERAÇÕES APROPRIAÇÃO MÃO-DE-OBRA</v>
          </cell>
        </row>
        <row r="4201">
          <cell r="S4201" t="str">
            <v>OPERAÇÕES APROPRIAÇÃO MÃO-DE-OBRA</v>
          </cell>
        </row>
        <row r="4202">
          <cell r="S4202" t="str">
            <v>OPERAÇÕES APROPRIAÇÃO MÃO-DE-OBRA</v>
          </cell>
        </row>
        <row r="4203">
          <cell r="S4203" t="str">
            <v>OPERAÇÕES APROPRIAÇÃO MÃO-DE-OBRA</v>
          </cell>
        </row>
        <row r="4204">
          <cell r="S4204" t="str">
            <v>OPERAÇÕES APROPRIAÇÃO MÃO-DE-OBRA</v>
          </cell>
        </row>
        <row r="4205">
          <cell r="S4205" t="str">
            <v>OPERAÇÕES APROPRIAÇÃO MÃO-DE-OBRA</v>
          </cell>
        </row>
        <row r="4206">
          <cell r="S4206" t="str">
            <v>OPERAÇÕES APROPRIAÇÃO MÃO-DE-OBRA</v>
          </cell>
        </row>
        <row r="4207">
          <cell r="S4207" t="str">
            <v>OPERAÇÕES APROPRIAÇÃO MÃO-DE-OBRA</v>
          </cell>
        </row>
        <row r="4208">
          <cell r="S4208" t="str">
            <v>OPERAÇÕES APROPRIAÇÃO MÃO-DE-OBRA</v>
          </cell>
        </row>
        <row r="4209">
          <cell r="S4209" t="str">
            <v>OPERAÇÕES APROPRIAÇÃO MÃO-DE-OBRA</v>
          </cell>
        </row>
        <row r="4210">
          <cell r="S4210" t="str">
            <v>OPERAÇÕES APROPRIAÇÃO MÃO-DE-OBRA</v>
          </cell>
        </row>
        <row r="4211">
          <cell r="S4211" t="str">
            <v>OPERAÇÕES APROPRIAÇÃO MÃO-DE-OBRA</v>
          </cell>
        </row>
        <row r="4212">
          <cell r="S4212" t="str">
            <v>OPERAÇÕES APROPRIAÇÃO MÃO-DE-OBRA</v>
          </cell>
        </row>
        <row r="4213">
          <cell r="S4213" t="str">
            <v>OPERAÇÕES APROPRIAÇÃO MÃO-DE-OBRA</v>
          </cell>
        </row>
        <row r="4214">
          <cell r="S4214" t="str">
            <v>OPERAÇÕES APROPRIAÇÃO MÃO-DE-OBRA</v>
          </cell>
        </row>
        <row r="4215">
          <cell r="S4215" t="str">
            <v>OPERAÇÕES APROPRIAÇÃO MÃO-DE-OBRA</v>
          </cell>
        </row>
        <row r="4216">
          <cell r="S4216" t="str">
            <v>OPERAÇÕES APROPRIAÇÃO MÃO-DE-OBRA</v>
          </cell>
        </row>
        <row r="4217">
          <cell r="S4217" t="str">
            <v>OPERAÇÕES APROPRIAÇÃO MÃO-DE-OBRA</v>
          </cell>
        </row>
        <row r="4218">
          <cell r="S4218" t="str">
            <v>OPERAÇÕES APROPRIAÇÃO MÃO-DE-OBRA</v>
          </cell>
        </row>
        <row r="4219">
          <cell r="S4219" t="str">
            <v>OPERAÇÕES APROPRIAÇÃO MÃO-DE-OBRA</v>
          </cell>
        </row>
        <row r="4220">
          <cell r="S4220" t="str">
            <v>OPERAÇÕES APROPRIAÇÃO MÃO-DE-OBRA</v>
          </cell>
        </row>
        <row r="4221">
          <cell r="S4221" t="str">
            <v>OPERAÇÕES APROPRIAÇÃO MÃO-DE-OBRA</v>
          </cell>
        </row>
        <row r="4222">
          <cell r="S4222" t="str">
            <v>OPERAÇÕES APROPRIAÇÃO MÃO-DE-OBRA</v>
          </cell>
        </row>
        <row r="4223">
          <cell r="S4223" t="str">
            <v>OPERAÇÕES APROPRIAÇÃO MÃO-DE-OBRA</v>
          </cell>
        </row>
        <row r="4224">
          <cell r="S4224" t="str">
            <v>OPERAÇÕES APROPRIAÇÃO MÃO-DE-OBRA</v>
          </cell>
        </row>
        <row r="4225">
          <cell r="S4225" t="str">
            <v>OPERAÇÕES APROPRIAÇÃO MÃO-DE-OBRA</v>
          </cell>
        </row>
        <row r="4226">
          <cell r="S4226" t="str">
            <v>OPERAÇÕES APROPRIAÇÃO MÃO-DE-OBRA</v>
          </cell>
        </row>
        <row r="4227">
          <cell r="S4227" t="str">
            <v>OPERAÇÕES APROPRIAÇÃO MÃO-DE-OBRA</v>
          </cell>
        </row>
        <row r="4228">
          <cell r="S4228" t="str">
            <v>OPERAÇÕES APROPRIAÇÃO MÃO-DE-OBRA</v>
          </cell>
        </row>
        <row r="4229">
          <cell r="S4229" t="str">
            <v>OPERAÇÕES APROPRIAÇÃO MÃO-DE-OBRA</v>
          </cell>
        </row>
        <row r="4230">
          <cell r="S4230" t="str">
            <v>OPERAÇÕES APROPRIAÇÃO MÃO-DE-OBRA</v>
          </cell>
        </row>
        <row r="4231">
          <cell r="S4231" t="str">
            <v>OPERAÇÕES APROPRIAÇÃO MÃO-DE-OBRA</v>
          </cell>
        </row>
        <row r="4232">
          <cell r="S4232" t="str">
            <v>OPERAÇÕES APROPRIAÇÃO MÃO-DE-OBRA</v>
          </cell>
        </row>
        <row r="4233">
          <cell r="S4233" t="str">
            <v>OPERAÇÕES APROPRIAÇÃO MÃO-DE-OBRA</v>
          </cell>
        </row>
        <row r="4234">
          <cell r="S4234" t="str">
            <v>OPERAÇÕES APROPRIAÇÃO MÃO-DE-OBRA</v>
          </cell>
        </row>
        <row r="4235">
          <cell r="S4235" t="str">
            <v>OPERAÇÕES APROPRIAÇÃO MÃO-DE-OBRA</v>
          </cell>
        </row>
        <row r="4236">
          <cell r="S4236" t="str">
            <v>OPERAÇÕES APROPRIAÇÃO MÃO-DE-OBRA</v>
          </cell>
        </row>
        <row r="4237">
          <cell r="S4237" t="str">
            <v>OPERAÇÕES APROPRIAÇÃO MÃO-DE-OBRA</v>
          </cell>
        </row>
        <row r="4238">
          <cell r="S4238" t="str">
            <v>OPERAÇÕES APROPRIAÇÃO MÃO-DE-OBRA</v>
          </cell>
        </row>
        <row r="4239">
          <cell r="S4239" t="str">
            <v>OPERAÇÕES APROPRIAÇÃO MÃO-DE-OBRA</v>
          </cell>
        </row>
        <row r="4240">
          <cell r="S4240" t="str">
            <v>OPERAÇÕES APROPRIAÇÃO MÃO-DE-OBRA</v>
          </cell>
        </row>
        <row r="4241">
          <cell r="S4241" t="str">
            <v>OPERAÇÕES APROPRIAÇÃO MÃO-DE-OBRA</v>
          </cell>
        </row>
        <row r="4242">
          <cell r="S4242" t="str">
            <v>OPERAÇÕES APROPRIAÇÃO MÃO-DE-OBRA</v>
          </cell>
        </row>
        <row r="4243">
          <cell r="S4243" t="str">
            <v>OPERAÇÕES APROPRIAÇÃO MÃO-DE-OBRA</v>
          </cell>
        </row>
        <row r="4244">
          <cell r="S4244" t="str">
            <v>OPERAÇÕES APROPRIAÇÃO MÃO-DE-OBRA</v>
          </cell>
        </row>
        <row r="4245">
          <cell r="S4245" t="str">
            <v>OPERAÇÕES APROPRIAÇÃO MÃO-DE-OBRA</v>
          </cell>
        </row>
        <row r="4246">
          <cell r="S4246" t="str">
            <v>OPERAÇÕES APROPRIAÇÃO MÃO-DE-OBRA</v>
          </cell>
        </row>
        <row r="4247">
          <cell r="S4247" t="str">
            <v>OPERAÇÕES APROPRIAÇÃO MÃO-DE-OBRA</v>
          </cell>
        </row>
        <row r="4248">
          <cell r="S4248" t="str">
            <v>OPERAÇÕES APROPRIAÇÃO MÃO-DE-OBRA</v>
          </cell>
        </row>
        <row r="4249">
          <cell r="S4249" t="str">
            <v>OPERAÇÕES APROPRIAÇÃO MÃO-DE-OBRA</v>
          </cell>
        </row>
        <row r="4250">
          <cell r="S4250" t="str">
            <v>OPERAÇÕES APROPRIAÇÃO MÃO-DE-OBRA</v>
          </cell>
        </row>
        <row r="4251">
          <cell r="S4251" t="str">
            <v>OPERAÇÕES APROPRIAÇÃO MÃO-DE-OBRA</v>
          </cell>
        </row>
        <row r="4252">
          <cell r="S4252" t="str">
            <v>OPERAÇÕES APROPRIAÇÃO MÃO-DE-OBRA</v>
          </cell>
        </row>
        <row r="4253">
          <cell r="S4253" t="str">
            <v>OPERAÇÕES APROPRIAÇÃO MÃO-DE-OBRA</v>
          </cell>
        </row>
        <row r="4254">
          <cell r="S4254" t="str">
            <v>OPERAÇÕES APROPRIAÇÃO MÃO-DE-OBRA</v>
          </cell>
        </row>
        <row r="4255">
          <cell r="S4255" t="str">
            <v>OPERAÇÕES APROPRIAÇÃO MÃO-DE-OBRA</v>
          </cell>
        </row>
        <row r="4256">
          <cell r="S4256" t="str">
            <v>OPERAÇÕES APROPRIAÇÃO MÃO-DE-OBRA</v>
          </cell>
        </row>
        <row r="4257">
          <cell r="S4257" t="str">
            <v>OPERAÇÕES APROPRIAÇÃO MÃO-DE-OBRA</v>
          </cell>
        </row>
        <row r="4258">
          <cell r="S4258" t="str">
            <v>OPERAÇÕES APROPRIAÇÃO MÃO-DE-OBRA</v>
          </cell>
        </row>
        <row r="4259">
          <cell r="S4259" t="str">
            <v>OPERAÇÕES APROPRIAÇÃO MÃO-DE-OBRA</v>
          </cell>
        </row>
        <row r="4260">
          <cell r="S4260" t="str">
            <v>OPERAÇÕES APROPRIAÇÃO MÃO-DE-OBRA</v>
          </cell>
        </row>
        <row r="4261">
          <cell r="S4261" t="str">
            <v>OPERAÇÕES APROPRIAÇÃO MÃO-DE-OBRA</v>
          </cell>
        </row>
        <row r="4262">
          <cell r="S4262" t="str">
            <v>OPERAÇÕES APROPRIAÇÃO MÃO-DE-OBRA</v>
          </cell>
        </row>
        <row r="4263">
          <cell r="S4263" t="str">
            <v>OPERAÇÕES APROPRIAÇÃO MÃO-DE-OBRA</v>
          </cell>
        </row>
        <row r="4264">
          <cell r="S4264" t="str">
            <v>OPERAÇÕES APROPRIAÇÃO MÃO-DE-OBRA</v>
          </cell>
        </row>
        <row r="4265">
          <cell r="S4265" t="str">
            <v>OPERAÇÕES APROPRIAÇÃO MÃO-DE-OBRA</v>
          </cell>
        </row>
        <row r="4266">
          <cell r="S4266" t="str">
            <v>OPERAÇÕES APROPRIAÇÃO MÃO-DE-OBRA</v>
          </cell>
        </row>
        <row r="4267">
          <cell r="S4267" t="str">
            <v>OPERAÇÕES APROPRIAÇÃO MÃO-DE-OBRA</v>
          </cell>
        </row>
        <row r="4268">
          <cell r="S4268" t="str">
            <v>OPERAÇÕES APROPRIAÇÃO MÃO-DE-OBRA</v>
          </cell>
        </row>
        <row r="4269">
          <cell r="S4269" t="str">
            <v>OPERAÇÕES APROPRIAÇÃO MÃO-DE-OBRA</v>
          </cell>
        </row>
        <row r="4270">
          <cell r="S4270" t="str">
            <v>OPERAÇÕES APROPRIAÇÃO MÃO-DE-OBRA</v>
          </cell>
        </row>
        <row r="4271">
          <cell r="S4271" t="str">
            <v>OPERAÇÕES APROPRIAÇÃO MÃO-DE-OBRA</v>
          </cell>
        </row>
        <row r="4272">
          <cell r="S4272" t="str">
            <v>OPERAÇÕES APROPRIAÇÃO MÃO-DE-OBRA</v>
          </cell>
        </row>
        <row r="4273">
          <cell r="S4273" t="str">
            <v>OPERAÇÕES APROPRIAÇÃO MÃO-DE-OBRA</v>
          </cell>
        </row>
        <row r="4274">
          <cell r="S4274" t="str">
            <v>OPERAÇÕES APROPRIAÇÃO MÃO-DE-OBRA</v>
          </cell>
        </row>
        <row r="4275">
          <cell r="S4275" t="str">
            <v>OPERAÇÕES APROPRIAÇÃO MÃO-DE-OBRA</v>
          </cell>
        </row>
        <row r="4276">
          <cell r="S4276" t="str">
            <v>OPERAÇÕES APROPRIAÇÃO MÃO-DE-OBRA</v>
          </cell>
        </row>
        <row r="4277">
          <cell r="S4277" t="str">
            <v>OPERAÇÕES APROPRIAÇÃO MÃO-DE-OBRA</v>
          </cell>
        </row>
        <row r="4278">
          <cell r="S4278" t="str">
            <v>OPERAÇÕES APROPRIAÇÃO MÃO-DE-OBRA</v>
          </cell>
        </row>
        <row r="4279">
          <cell r="S4279" t="str">
            <v>OPERAÇÕES APROPRIAÇÃO MÃO-DE-OBRA</v>
          </cell>
        </row>
        <row r="4280">
          <cell r="S4280" t="str">
            <v>OPERAÇÕES APROPRIAÇÃO MÃO-DE-OBRA</v>
          </cell>
        </row>
        <row r="4281">
          <cell r="S4281" t="str">
            <v>OPERAÇÕES APROPRIAÇÃO MÃO-DE-OBRA</v>
          </cell>
        </row>
        <row r="4282">
          <cell r="S4282" t="str">
            <v>OPERAÇÕES APROPRIAÇÃO MÃO-DE-OBRA</v>
          </cell>
        </row>
        <row r="4283">
          <cell r="S4283" t="str">
            <v>OPERAÇÕES APROPRIAÇÃO MÃO-DE-OBRA</v>
          </cell>
        </row>
        <row r="4284">
          <cell r="S4284" t="str">
            <v>OPERAÇÕES APROPRIAÇÃO MÃO-DE-OBRA</v>
          </cell>
        </row>
        <row r="4285">
          <cell r="S4285" t="str">
            <v>OPERAÇÕES APROPRIAÇÃO MÃO-DE-OBRA</v>
          </cell>
        </row>
        <row r="4286">
          <cell r="S4286" t="str">
            <v>OPERAÇÕES APROPRIAÇÃO MÃO-DE-OBRA</v>
          </cell>
        </row>
        <row r="4287">
          <cell r="S4287" t="str">
            <v>OPERAÇÕES APROPRIAÇÃO MÃO-DE-OBRA</v>
          </cell>
        </row>
        <row r="4288">
          <cell r="S4288" t="str">
            <v>OPERAÇÕES APROPRIAÇÃO MÃO-DE-OBRA</v>
          </cell>
        </row>
        <row r="4289">
          <cell r="S4289" t="str">
            <v>OPERAÇÕES APROPRIAÇÃO MÃO-DE-OBRA</v>
          </cell>
        </row>
        <row r="4290">
          <cell r="S4290" t="str">
            <v>OPERAÇÕES APROPRIAÇÃO MÃO-DE-OBRA</v>
          </cell>
        </row>
        <row r="4291">
          <cell r="S4291" t="str">
            <v>OPERAÇÕES APROPRIAÇÃO MÃO-DE-OBRA</v>
          </cell>
        </row>
        <row r="4292">
          <cell r="S4292" t="str">
            <v>OPERAÇÕES APROPRIAÇÃO MÃO-DE-OBRA</v>
          </cell>
        </row>
        <row r="4293">
          <cell r="S4293" t="str">
            <v>OPERAÇÕES APROPRIAÇÃO MÃO-DE-OBRA</v>
          </cell>
        </row>
        <row r="4294">
          <cell r="S4294" t="str">
            <v>OPERAÇÕES APROPRIAÇÃO MÃO-DE-OBRA</v>
          </cell>
        </row>
        <row r="4295">
          <cell r="S4295" t="str">
            <v>OPERAÇÕES APROPRIAÇÃO MÃO-DE-OBRA</v>
          </cell>
        </row>
        <row r="4296">
          <cell r="S4296" t="str">
            <v>OPERAÇÕES APROPRIAÇÃO MÃO-DE-OBRA</v>
          </cell>
        </row>
        <row r="4297">
          <cell r="S4297" t="str">
            <v>OPERAÇÕES APROPRIAÇÃO MÃO-DE-OBRA</v>
          </cell>
        </row>
        <row r="4298">
          <cell r="S4298" t="str">
            <v>OPERAÇÕES APROPRIAÇÃO MÃO-DE-OBRA</v>
          </cell>
        </row>
        <row r="4299">
          <cell r="S4299" t="str">
            <v>OPERAÇÕES APROPRIAÇÃO MÃO-DE-OBRA</v>
          </cell>
        </row>
        <row r="4300">
          <cell r="S4300" t="str">
            <v>OPERAÇÕES APROPRIAÇÃO MÃO-DE-OBRA</v>
          </cell>
        </row>
        <row r="4301">
          <cell r="S4301" t="str">
            <v>OPERAÇÕES APROPRIAÇÃO MÃO-DE-OBRA</v>
          </cell>
        </row>
        <row r="4302">
          <cell r="S4302" t="str">
            <v>OPERAÇÕES APROPRIAÇÃO MÃO-DE-OBRA</v>
          </cell>
        </row>
        <row r="4303">
          <cell r="S4303" t="str">
            <v>OPERAÇÕES APROPRIAÇÃO MÃO-DE-OBRA</v>
          </cell>
        </row>
        <row r="4304">
          <cell r="S4304" t="str">
            <v>OPERAÇÕES APROPRIAÇÃO MÃO-DE-OBRA</v>
          </cell>
        </row>
        <row r="4305">
          <cell r="S4305" t="str">
            <v>OPERAÇÕES APROPRIAÇÃO MÃO-DE-OBRA</v>
          </cell>
        </row>
        <row r="4306">
          <cell r="S4306" t="str">
            <v>OPERAÇÕES APROPRIAÇÃO MÃO-DE-OBRA</v>
          </cell>
        </row>
        <row r="4307">
          <cell r="S4307" t="str">
            <v>OPERAÇÕES APROPRIAÇÃO MÃO-DE-OBRA</v>
          </cell>
        </row>
        <row r="4308">
          <cell r="S4308" t="str">
            <v>OPERAÇÕES APROPRIAÇÃO MÃO-DE-OBRA</v>
          </cell>
        </row>
        <row r="4309">
          <cell r="S4309" t="str">
            <v>OPERAÇÕES APROPRIAÇÃO MÃO-DE-OBRA</v>
          </cell>
        </row>
        <row r="4310">
          <cell r="S4310" t="str">
            <v>OPERAÇÕES APROPRIAÇÃO MÃO-DE-OBRA</v>
          </cell>
        </row>
        <row r="4311">
          <cell r="S4311" t="str">
            <v>OPERAÇÕES APROPRIAÇÃO MÃO-DE-OBRA</v>
          </cell>
        </row>
        <row r="4312">
          <cell r="S4312" t="str">
            <v>OPERAÇÕES APROPRIAÇÃO MÃO-DE-OBRA</v>
          </cell>
        </row>
        <row r="4313">
          <cell r="S4313" t="str">
            <v>OPERAÇÕES APROPRIAÇÃO MÃO-DE-OBRA</v>
          </cell>
        </row>
        <row r="4314">
          <cell r="S4314" t="str">
            <v>OPERAÇÕES APROPRIAÇÃO MÃO-DE-OBRA</v>
          </cell>
        </row>
        <row r="4315">
          <cell r="S4315" t="str">
            <v>OPERAÇÕES APROPRIAÇÃO MÃO-DE-OBRA</v>
          </cell>
        </row>
        <row r="4316">
          <cell r="S4316" t="str">
            <v>OPERAÇÕES APROPRIAÇÃO MÃO-DE-OBRA</v>
          </cell>
        </row>
        <row r="4317">
          <cell r="S4317" t="str">
            <v>OPERAÇÕES APROPRIAÇÃO MÃO-DE-OBRA</v>
          </cell>
        </row>
        <row r="4318">
          <cell r="S4318" t="str">
            <v>OPERAÇÕES APROPRIAÇÃO MÃO-DE-OBRA</v>
          </cell>
        </row>
        <row r="4319">
          <cell r="S4319" t="str">
            <v>OPERAÇÕES APROPRIAÇÃO MÃO-DE-OBRA</v>
          </cell>
        </row>
        <row r="4320">
          <cell r="S4320" t="str">
            <v>OPERAÇÕES APROPRIAÇÃO MÃO-DE-OBRA</v>
          </cell>
        </row>
        <row r="4321">
          <cell r="S4321" t="str">
            <v>OPERAÇÕES APROPRIAÇÃO MÃO-DE-OBRA</v>
          </cell>
        </row>
        <row r="4322">
          <cell r="S4322" t="str">
            <v>OPERAÇÕES APROPRIAÇÃO MÃO-DE-OBRA</v>
          </cell>
        </row>
        <row r="4323">
          <cell r="S4323" t="str">
            <v>OPERAÇÕES APROPRIAÇÃO MÃO-DE-OBRA</v>
          </cell>
        </row>
        <row r="4324">
          <cell r="S4324" t="str">
            <v>OPERAÇÕES APROPRIAÇÃO MÃO-DE-OBRA</v>
          </cell>
        </row>
        <row r="4325">
          <cell r="S4325" t="str">
            <v>OPERAÇÕES APROPRIAÇÃO MÃO-DE-OBRA</v>
          </cell>
        </row>
        <row r="4326">
          <cell r="S4326" t="str">
            <v>OPERAÇÕES APROPRIAÇÃO MÃO-DE-OBRA</v>
          </cell>
        </row>
        <row r="4327">
          <cell r="S4327" t="str">
            <v>OPERAÇÕES APROPRIAÇÃO MÃO-DE-OBRA</v>
          </cell>
        </row>
        <row r="4328">
          <cell r="S4328" t="str">
            <v>OPERAÇÕES APROPRIAÇÃO MÃO-DE-OBRA</v>
          </cell>
        </row>
        <row r="4329">
          <cell r="S4329" t="str">
            <v>OPERAÇÕES APROPRIAÇÃO MÃO-DE-OBRA</v>
          </cell>
        </row>
        <row r="4330">
          <cell r="S4330" t="str">
            <v>OPERAÇÕES APROPRIAÇÃO MÃO-DE-OBRA</v>
          </cell>
        </row>
        <row r="4331">
          <cell r="S4331" t="str">
            <v>OPERAÇÕES APROPRIAÇÃO MÃO-DE-OBRA</v>
          </cell>
        </row>
        <row r="4332">
          <cell r="S4332" t="str">
            <v>OPERAÇÕES APROPRIAÇÃO MÃO-DE-OBRA</v>
          </cell>
        </row>
        <row r="4333">
          <cell r="S4333" t="str">
            <v>OPERAÇÕES APROPRIAÇÃO MÃO-DE-OBRA</v>
          </cell>
        </row>
        <row r="4334">
          <cell r="S4334" t="str">
            <v>OPERAÇÕES APROPRIAÇÃO MÃO-DE-OBRA</v>
          </cell>
        </row>
        <row r="4335">
          <cell r="S4335" t="str">
            <v>OPERAÇÕES APROPRIAÇÃO MÃO-DE-OBRA</v>
          </cell>
        </row>
        <row r="4336">
          <cell r="S4336" t="str">
            <v>OPERAÇÕES APROPRIAÇÃO MÃO-DE-OBRA</v>
          </cell>
        </row>
        <row r="4337">
          <cell r="S4337" t="str">
            <v>OPERAÇÕES APROPRIAÇÃO MÃO-DE-OBRA</v>
          </cell>
        </row>
        <row r="4338">
          <cell r="S4338" t="str">
            <v>OPERAÇÕES APROPRIAÇÃO MÃO-DE-OBRA</v>
          </cell>
        </row>
        <row r="4339">
          <cell r="S4339" t="str">
            <v>OPERAÇÕES APROPRIAÇÃO MÃO-DE-OBRA</v>
          </cell>
        </row>
        <row r="4340">
          <cell r="S4340" t="str">
            <v>OPERAÇÕES APROPRIAÇÃO MÃO-DE-OBRA</v>
          </cell>
        </row>
        <row r="4341">
          <cell r="S4341" t="str">
            <v>OPERAÇÕES APROPRIAÇÃO MÃO-DE-OBRA</v>
          </cell>
        </row>
        <row r="4342">
          <cell r="S4342" t="str">
            <v>OPERAÇÕES APROPRIAÇÃO MÃO-DE-OBRA</v>
          </cell>
        </row>
        <row r="4343">
          <cell r="S4343" t="str">
            <v>OPERAÇÕES APROPRIAÇÃO MÃO-DE-OBRA</v>
          </cell>
        </row>
        <row r="4344">
          <cell r="S4344" t="str">
            <v>OPERAÇÕES APROPRIAÇÃO MÃO-DE-OBRA</v>
          </cell>
        </row>
        <row r="4345">
          <cell r="S4345" t="str">
            <v>OPERAÇÕES APROPRIAÇÃO MÃO-DE-OBRA</v>
          </cell>
        </row>
        <row r="4346">
          <cell r="S4346" t="str">
            <v>OPERAÇÕES APROPRIAÇÃO MÃO-DE-OBRA</v>
          </cell>
        </row>
        <row r="4347">
          <cell r="S4347" t="str">
            <v>OPERAÇÕES APROPRIAÇÃO MÃO-DE-OBRA</v>
          </cell>
        </row>
        <row r="4348">
          <cell r="S4348" t="str">
            <v>OPERAÇÕES APROPRIAÇÃO MÃO-DE-OBRA</v>
          </cell>
        </row>
        <row r="4349">
          <cell r="S4349" t="str">
            <v>OPERAÇÕES APROPRIAÇÃO MÃO-DE-OBRA</v>
          </cell>
        </row>
        <row r="4350">
          <cell r="S4350" t="str">
            <v>OPERAÇÕES APROPRIAÇÃO MÃO-DE-OBRA</v>
          </cell>
        </row>
        <row r="4351">
          <cell r="S4351" t="str">
            <v>OPERAÇÕES APROPRIAÇÃO MÃO-DE-OBRA</v>
          </cell>
        </row>
        <row r="4352">
          <cell r="S4352" t="str">
            <v>OPERAÇÕES APROPRIAÇÃO MÃO-DE-OBRA</v>
          </cell>
        </row>
        <row r="4353">
          <cell r="S4353" t="str">
            <v>OPERAÇÕES APROPRIAÇÃO MÃO-DE-OBRA</v>
          </cell>
        </row>
        <row r="4354">
          <cell r="S4354" t="str">
            <v>OPERAÇÕES APROPRIAÇÃO MÃO-DE-OBRA</v>
          </cell>
        </row>
        <row r="4355">
          <cell r="S4355" t="str">
            <v>OPERAÇÕES APROPRIAÇÃO MÃO-DE-OBRA</v>
          </cell>
        </row>
        <row r="4356">
          <cell r="S4356" t="str">
            <v>OPERAÇÕES APROPRIAÇÃO MÃO-DE-OBRA</v>
          </cell>
        </row>
        <row r="4357">
          <cell r="S4357" t="str">
            <v>OPERAÇÕES APROPRIAÇÃO MÃO-DE-OBRA</v>
          </cell>
        </row>
        <row r="4358">
          <cell r="S4358" t="str">
            <v>OPERAÇÕES APROPRIAÇÃO MÃO-DE-OBRA</v>
          </cell>
        </row>
        <row r="4359">
          <cell r="S4359" t="str">
            <v>OPERAÇÕES APROPRIAÇÃO MÃO-DE-OBRA</v>
          </cell>
        </row>
        <row r="4360">
          <cell r="S4360" t="str">
            <v>OPERAÇÕES APROPRIAÇÃO MÃO-DE-OBRA</v>
          </cell>
        </row>
        <row r="4361">
          <cell r="S4361" t="str">
            <v>OPERAÇÕES APROPRIAÇÃO MÃO-DE-OBRA</v>
          </cell>
        </row>
        <row r="4362">
          <cell r="S4362" t="str">
            <v>OPERAÇÕES APROPRIAÇÃO MÃO-DE-OBRA</v>
          </cell>
        </row>
        <row r="4363">
          <cell r="S4363" t="str">
            <v>OPERAÇÕES APROPRIAÇÃO MÃO-DE-OBRA</v>
          </cell>
        </row>
        <row r="4364">
          <cell r="S4364" t="str">
            <v>OPERAÇÕES APROPRIAÇÃO MÃO-DE-OBRA</v>
          </cell>
        </row>
        <row r="4365">
          <cell r="S4365" t="str">
            <v>OPERAÇÕES APROPRIAÇÃO MÃO-DE-OBRA</v>
          </cell>
        </row>
        <row r="4366">
          <cell r="S4366" t="str">
            <v>OPERAÇÕES APROPRIAÇÃO MÃO-DE-OBRA</v>
          </cell>
        </row>
        <row r="4367">
          <cell r="S4367" t="str">
            <v>OPERAÇÕES APROPRIAÇÃO MÃO-DE-OBRA</v>
          </cell>
        </row>
        <row r="4368">
          <cell r="S4368" t="str">
            <v>OPERAÇÕES APROPRIAÇÃO MÃO-DE-OBRA</v>
          </cell>
        </row>
        <row r="4369">
          <cell r="S4369" t="str">
            <v>OPERAÇÕES APROPRIAÇÃO MÃO-DE-OBRA</v>
          </cell>
        </row>
        <row r="4370">
          <cell r="S4370" t="str">
            <v>OPERAÇÕES APROPRIAÇÃO MÃO-DE-OBRA</v>
          </cell>
        </row>
        <row r="4371">
          <cell r="S4371" t="str">
            <v>OPERAÇÕES APROPRIAÇÃO MÃO-DE-OBRA</v>
          </cell>
        </row>
        <row r="4372">
          <cell r="S4372" t="str">
            <v>OPERAÇÕES APROPRIAÇÃO MÃO-DE-OBRA</v>
          </cell>
        </row>
        <row r="4373">
          <cell r="S4373" t="str">
            <v>OPERAÇÕES APROPRIAÇÃO MÃO-DE-OBRA</v>
          </cell>
        </row>
        <row r="4374">
          <cell r="S4374" t="str">
            <v>OPERAÇÕES APROPRIAÇÃO MÃO-DE-OBRA</v>
          </cell>
        </row>
        <row r="4375">
          <cell r="S4375" t="str">
            <v>OPERAÇÕES APROPRIAÇÃO MÃO-DE-OBRA</v>
          </cell>
        </row>
        <row r="4376">
          <cell r="S4376" t="str">
            <v>OPERAÇÕES APROPRIAÇÃO MÃO-DE-OBRA</v>
          </cell>
        </row>
        <row r="4377">
          <cell r="S4377" t="str">
            <v>OPERAÇÕES APROPRIAÇÃO MÃO-DE-OBRA</v>
          </cell>
        </row>
        <row r="4378">
          <cell r="S4378" t="str">
            <v>OPERAÇÕES APROPRIAÇÃO MÃO-DE-OBRA</v>
          </cell>
        </row>
        <row r="4379">
          <cell r="S4379" t="str">
            <v>OPERAÇÕES APROPRIAÇÃO MÃO-DE-OBRA</v>
          </cell>
        </row>
        <row r="4380">
          <cell r="S4380" t="str">
            <v>OPERAÇÕES APROPRIAÇÃO MÃO-DE-OBRA</v>
          </cell>
        </row>
        <row r="4381">
          <cell r="S4381" t="str">
            <v>OPERAÇÕES APROPRIAÇÃO MÃO-DE-OBRA</v>
          </cell>
        </row>
        <row r="4382">
          <cell r="S4382" t="str">
            <v>OPERAÇÕES APROPRIAÇÃO MÃO-DE-OBRA</v>
          </cell>
        </row>
        <row r="4383">
          <cell r="S4383" t="str">
            <v>OPERAÇÕES APROPRIAÇÃO MÃO-DE-OBRA</v>
          </cell>
        </row>
        <row r="4384">
          <cell r="S4384" t="str">
            <v>OPERAÇÕES APROPRIAÇÃO MÃO-DE-OBRA</v>
          </cell>
        </row>
        <row r="4385">
          <cell r="S4385" t="str">
            <v>OPERAÇÕES APROPRIAÇÃO MÃO-DE-OBRA</v>
          </cell>
        </row>
        <row r="4386">
          <cell r="S4386" t="str">
            <v>OPERAÇÕES APROPRIAÇÃO MÃO-DE-OBRA</v>
          </cell>
        </row>
        <row r="4387">
          <cell r="S4387" t="str">
            <v>OPERAÇÕES APROPRIAÇÃO MÃO-DE-OBRA</v>
          </cell>
        </row>
        <row r="4388">
          <cell r="S4388" t="str">
            <v>OPERAÇÕES APROPRIAÇÃO MÃO-DE-OBRA</v>
          </cell>
        </row>
        <row r="4389">
          <cell r="S4389" t="str">
            <v>OPERAÇÕES APROPRIAÇÃO MÃO-DE-OBRA</v>
          </cell>
        </row>
        <row r="4390">
          <cell r="S4390" t="str">
            <v>OPERAÇÕES APROPRIAÇÃO MÃO-DE-OBRA</v>
          </cell>
        </row>
        <row r="4391">
          <cell r="S4391" t="str">
            <v>OPERAÇÕES APROPRIAÇÃO MÃO-DE-OBRA</v>
          </cell>
        </row>
        <row r="4392">
          <cell r="S4392" t="str">
            <v>OPERAÇÕES APROPRIAÇÃO MÃO-DE-OBRA</v>
          </cell>
        </row>
        <row r="4393">
          <cell r="S4393" t="str">
            <v>OPERAÇÕES APROPRIAÇÃO MÃO-DE-OBRA</v>
          </cell>
        </row>
        <row r="4394">
          <cell r="S4394" t="str">
            <v>OPERAÇÕES APROPRIAÇÃO MÃO-DE-OBRA</v>
          </cell>
        </row>
        <row r="4395">
          <cell r="S4395" t="str">
            <v>OPERAÇÕES APROPRIAÇÃO MÃO-DE-OBRA</v>
          </cell>
        </row>
        <row r="4396">
          <cell r="S4396" t="str">
            <v>OPERAÇÕES APROPRIAÇÃO MÃO-DE-OBRA</v>
          </cell>
        </row>
        <row r="4397">
          <cell r="S4397" t="str">
            <v>OPERAÇÕES APROPRIAÇÃO MÃO-DE-OBRA</v>
          </cell>
        </row>
        <row r="4398">
          <cell r="S4398" t="str">
            <v>OPERAÇÕES APROPRIAÇÃO MÃO-DE-OBRA</v>
          </cell>
        </row>
        <row r="4399">
          <cell r="S4399" t="str">
            <v>OPERAÇÕES APROPRIAÇÃO MÃO-DE-OBRA</v>
          </cell>
        </row>
        <row r="4400">
          <cell r="S4400" t="str">
            <v>OPERAÇÕES APROPRIAÇÃO MÃO-DE-OBRA</v>
          </cell>
        </row>
        <row r="4401">
          <cell r="S4401" t="str">
            <v>OPERAÇÕES APROPRIAÇÃO MÃO-DE-OBRA</v>
          </cell>
        </row>
        <row r="4402">
          <cell r="S4402" t="str">
            <v>OPERAÇÕES APROPRIAÇÃO MÃO-DE-OBRA</v>
          </cell>
        </row>
        <row r="4403">
          <cell r="S4403" t="str">
            <v>OPERAÇÕES APROPRIAÇÃO MÃO-DE-OBRA</v>
          </cell>
        </row>
        <row r="4404">
          <cell r="S4404" t="str">
            <v>OPERAÇÕES APROPRIAÇÃO MÃO-DE-OBRA</v>
          </cell>
        </row>
        <row r="4405">
          <cell r="S4405" t="str">
            <v>OPERAÇÕES APROPRIAÇÃO MÃO-DE-OBRA</v>
          </cell>
        </row>
        <row r="4406">
          <cell r="S4406" t="str">
            <v>OPERAÇÕES APROPRIAÇÃO MÃO-DE-OBRA</v>
          </cell>
        </row>
        <row r="4407">
          <cell r="S4407" t="str">
            <v>OPERAÇÕES APROPRIAÇÃO MÃO-DE-OBRA</v>
          </cell>
        </row>
        <row r="4408">
          <cell r="S4408" t="str">
            <v>OPERAÇÕES APROPRIAÇÃO MÃO-DE-OBRA</v>
          </cell>
        </row>
        <row r="4409">
          <cell r="S4409" t="str">
            <v>OPERAÇÕES APROPRIAÇÃO MÃO-DE-OBRA</v>
          </cell>
        </row>
        <row r="4410">
          <cell r="S4410" t="str">
            <v>OPERAÇÕES APROPRIAÇÃO MÃO-DE-OBRA</v>
          </cell>
        </row>
        <row r="4411">
          <cell r="S4411" t="str">
            <v>OPERAÇÕES APROPRIAÇÃO MÃO-DE-OBRA</v>
          </cell>
        </row>
        <row r="4412">
          <cell r="S4412" t="str">
            <v>OPERAÇÕES APROPRIAÇÃO MÃO-DE-OBRA</v>
          </cell>
        </row>
        <row r="4413">
          <cell r="S4413" t="str">
            <v>OPERAÇÕES APROPRIAÇÃO MÃO-DE-OBRA</v>
          </cell>
        </row>
        <row r="4414">
          <cell r="S4414" t="str">
            <v>OPERAÇÕES APROPRIAÇÃO MÃO-DE-OBRA</v>
          </cell>
        </row>
        <row r="4415">
          <cell r="S4415" t="str">
            <v>OPERAÇÕES APROPRIAÇÃO MÃO-DE-OBRA</v>
          </cell>
        </row>
        <row r="4416">
          <cell r="S4416" t="str">
            <v>OPERAÇÕES APROPRIAÇÃO MÃO-DE-OBRA</v>
          </cell>
        </row>
        <row r="4417">
          <cell r="S4417" t="str">
            <v>OPERAÇÕES APROPRIAÇÃO MÃO-DE-OBRA</v>
          </cell>
        </row>
        <row r="4418">
          <cell r="S4418" t="str">
            <v>OPERAÇÕES APROPRIAÇÃO MÃO-DE-OBRA</v>
          </cell>
        </row>
        <row r="4419">
          <cell r="S4419" t="str">
            <v>OPERAÇÕES APROPRIAÇÃO MÃO-DE-OBRA</v>
          </cell>
        </row>
        <row r="4420">
          <cell r="S4420" t="str">
            <v>OPERAÇÕES APROPRIAÇÃO MÃO-DE-OBRA</v>
          </cell>
        </row>
        <row r="4421">
          <cell r="S4421" t="str">
            <v>OPERAÇÕES APROPRIAÇÃO MÃO-DE-OBRA</v>
          </cell>
        </row>
        <row r="4422">
          <cell r="S4422" t="str">
            <v>OPERAÇÕES APROPRIAÇÃO MÃO-DE-OBRA</v>
          </cell>
        </row>
        <row r="4423">
          <cell r="S4423" t="str">
            <v>OPERAÇÕES APROPRIAÇÃO MÃO-DE-OBRA</v>
          </cell>
        </row>
        <row r="4424">
          <cell r="S4424" t="str">
            <v>OPERAÇÕES APROPRIAÇÃO MÃO-DE-OBRA</v>
          </cell>
        </row>
        <row r="4425">
          <cell r="S4425" t="str">
            <v>OPERAÇÕES APROPRIAÇÃO MÃO-DE-OBRA</v>
          </cell>
        </row>
        <row r="4426">
          <cell r="S4426" t="str">
            <v>OPERAÇÕES APROPRIAÇÃO MÃO-DE-OBRA</v>
          </cell>
        </row>
        <row r="4427">
          <cell r="S4427" t="str">
            <v>OPERAÇÕES APROPRIAÇÃO MÃO-DE-OBRA</v>
          </cell>
        </row>
        <row r="4428">
          <cell r="S4428" t="str">
            <v>OPERAÇÕES APROPRIAÇÃO MÃO-DE-OBRA</v>
          </cell>
        </row>
        <row r="4429">
          <cell r="S4429" t="str">
            <v>OPERAÇÕES APROPRIAÇÃO MÃO-DE-OBRA</v>
          </cell>
        </row>
        <row r="4430">
          <cell r="S4430" t="str">
            <v>OPERAÇÕES APROPRIAÇÃO MÃO-DE-OBRA</v>
          </cell>
        </row>
        <row r="4431">
          <cell r="S4431" t="str">
            <v>OPERAÇÕES APROPRIAÇÃO MÃO-DE-OBRA</v>
          </cell>
        </row>
        <row r="4432">
          <cell r="S4432" t="str">
            <v>OPERAÇÕES APROPRIAÇÃO MÃO-DE-OBRA</v>
          </cell>
        </row>
        <row r="4433">
          <cell r="S4433" t="str">
            <v>OPERAÇÕES APROPRIAÇÃO MÃO-DE-OBRA</v>
          </cell>
        </row>
        <row r="4434">
          <cell r="S4434" t="str">
            <v>OPERAÇÕES APROPRIAÇÃO MÃO-DE-OBRA</v>
          </cell>
        </row>
        <row r="4435">
          <cell r="S4435" t="str">
            <v>OPERAÇÕES APROPRIAÇÃO MÃO-DE-OBRA</v>
          </cell>
        </row>
        <row r="4436">
          <cell r="S4436" t="str">
            <v>OPERAÇÕES APROPRIAÇÃO MÃO-DE-OBRA</v>
          </cell>
        </row>
        <row r="4437">
          <cell r="S4437" t="str">
            <v>OPERAÇÕES APROPRIAÇÃO MÃO-DE-OBRA</v>
          </cell>
        </row>
        <row r="4438">
          <cell r="S4438" t="str">
            <v>OPERAÇÕES APROPRIAÇÃO MÃO-DE-OBRA</v>
          </cell>
        </row>
        <row r="4439">
          <cell r="S4439" t="str">
            <v>OPERAÇÕES APROPRIAÇÃO MÃO-DE-OBRA</v>
          </cell>
        </row>
        <row r="4440">
          <cell r="S4440" t="str">
            <v>OPERAÇÕES APROPRIAÇÃO MÃO-DE-OBRA</v>
          </cell>
        </row>
        <row r="4441">
          <cell r="S4441" t="str">
            <v>OPERAÇÕES APROPRIAÇÃO MÃO-DE-OBRA</v>
          </cell>
        </row>
        <row r="4442">
          <cell r="S4442" t="str">
            <v>OPERAÇÕES APROPRIAÇÃO MÃO-DE-OBRA</v>
          </cell>
        </row>
        <row r="4443">
          <cell r="S4443" t="str">
            <v>OPERAÇÕES APROPRIAÇÃO MÃO-DE-OBRA</v>
          </cell>
        </row>
        <row r="4444">
          <cell r="S4444" t="str">
            <v>OPERAÇÕES APROPRIAÇÃO MÃO-DE-OBRA</v>
          </cell>
        </row>
        <row r="4445">
          <cell r="S4445" t="str">
            <v>OPERAÇÕES APROPRIAÇÃO MÃO-DE-OBRA</v>
          </cell>
        </row>
        <row r="4446">
          <cell r="S4446" t="str">
            <v>OPERAÇÕES APROPRIAÇÃO MÃO-DE-OBRA</v>
          </cell>
        </row>
        <row r="4447">
          <cell r="S4447" t="str">
            <v>OPERAÇÕES APROPRIAÇÃO MÃO-DE-OBRA</v>
          </cell>
        </row>
        <row r="4448">
          <cell r="S4448" t="str">
            <v>OPERAÇÕES APROPRIAÇÃO MÃO-DE-OBRA</v>
          </cell>
        </row>
        <row r="4449">
          <cell r="S4449" t="str">
            <v>OPERAÇÕES APROPRIAÇÃO MÃO-DE-OBRA</v>
          </cell>
        </row>
        <row r="4450">
          <cell r="S4450" t="str">
            <v>OPERAÇÕES APROPRIAÇÃO MÃO-DE-OBRA</v>
          </cell>
        </row>
        <row r="4451">
          <cell r="S4451" t="str">
            <v>OPERAÇÕES APROPRIAÇÃO MÃO-DE-OBRA</v>
          </cell>
        </row>
        <row r="4452">
          <cell r="S4452" t="str">
            <v>OPERAÇÕES APROPRIAÇÃO MÃO-DE-OBRA</v>
          </cell>
        </row>
        <row r="4453">
          <cell r="S4453" t="str">
            <v>OPERAÇÕES APROPRIAÇÃO MÃO-DE-OBRA</v>
          </cell>
        </row>
        <row r="4454">
          <cell r="S4454" t="str">
            <v>OPERAÇÕES APROPRIAÇÃO MÃO-DE-OBRA</v>
          </cell>
        </row>
        <row r="4455">
          <cell r="S4455" t="str">
            <v>OPERAÇÕES APROPRIAÇÃO MÃO-DE-OBRA</v>
          </cell>
        </row>
        <row r="4456">
          <cell r="S4456" t="str">
            <v>OPERAÇÕES APROPRIAÇÃO MÃO-DE-OBRA</v>
          </cell>
        </row>
        <row r="4457">
          <cell r="S4457" t="str">
            <v>OPERAÇÕES APROPRIAÇÃO MÃO-DE-OBRA</v>
          </cell>
        </row>
        <row r="4458">
          <cell r="S4458" t="str">
            <v>OPERAÇÕES APROPRIAÇÃO MÃO-DE-OBRA</v>
          </cell>
        </row>
        <row r="4459">
          <cell r="S4459" t="str">
            <v>OPERAÇÕES APROPRIAÇÃO MÃO-DE-OBRA</v>
          </cell>
        </row>
        <row r="4460">
          <cell r="S4460" t="str">
            <v>OPERAÇÕES APROPRIAÇÃO MÃO-DE-OBRA</v>
          </cell>
        </row>
        <row r="4461">
          <cell r="S4461" t="str">
            <v>OPERAÇÕES APROPRIAÇÃO MÃO-DE-OBRA</v>
          </cell>
        </row>
        <row r="4462">
          <cell r="S4462" t="str">
            <v>OPERAÇÕES APROPRIAÇÃO MÃO-DE-OBRA</v>
          </cell>
        </row>
        <row r="4463">
          <cell r="S4463" t="str">
            <v>OPERAÇÕES APROPRIAÇÃO MÃO-DE-OBRA</v>
          </cell>
        </row>
        <row r="4464">
          <cell r="S4464" t="str">
            <v>OPERAÇÕES APROPRIAÇÃO MÃO-DE-OBRA</v>
          </cell>
        </row>
        <row r="4465">
          <cell r="S4465" t="str">
            <v>OPERAÇÕES APROPRIAÇÃO MÃO-DE-OBRA</v>
          </cell>
        </row>
        <row r="4466">
          <cell r="S4466" t="str">
            <v>OPERAÇÕES APROPRIAÇÃO MÃO-DE-OBRA</v>
          </cell>
        </row>
        <row r="4467">
          <cell r="S4467" t="str">
            <v>OPERAÇÕES APROPRIAÇÃO MÃO-DE-OBRA</v>
          </cell>
        </row>
        <row r="4468">
          <cell r="S4468" t="str">
            <v>OPERAÇÕES APROPRIAÇÃO MÃO-DE-OBRA</v>
          </cell>
        </row>
        <row r="4469">
          <cell r="S4469" t="str">
            <v>OPERAÇÕES APROPRIAÇÃO MÃO-DE-OBRA</v>
          </cell>
        </row>
        <row r="4470">
          <cell r="S4470" t="str">
            <v>OPERAÇÕES APROPRIAÇÃO MÃO-DE-OBRA</v>
          </cell>
        </row>
        <row r="4471">
          <cell r="S4471" t="str">
            <v>OPERAÇÕES APROPRIAÇÃO MÃO-DE-OBRA</v>
          </cell>
        </row>
        <row r="4472">
          <cell r="S4472" t="str">
            <v>OPERAÇÕES APROPRIAÇÃO MÃO-DE-OBRA</v>
          </cell>
        </row>
        <row r="4473">
          <cell r="S4473" t="str">
            <v>OPERAÇÕES APROPRIAÇÃO MÃO-DE-OBRA</v>
          </cell>
        </row>
        <row r="4474">
          <cell r="S4474" t="str">
            <v>OPERAÇÕES APROPRIAÇÃO MÃO-DE-OBRA</v>
          </cell>
        </row>
        <row r="4475">
          <cell r="S4475" t="str">
            <v>OPERAÇÕES APROPRIAÇÃO MÃO-DE-OBRA</v>
          </cell>
        </row>
        <row r="4476">
          <cell r="S4476" t="str">
            <v>OPERAÇÕES APROPRIAÇÃO MÃO-DE-OBRA</v>
          </cell>
        </row>
        <row r="4477">
          <cell r="S4477" t="str">
            <v>OPERAÇÕES APROPRIAÇÃO MÃO-DE-OBRA</v>
          </cell>
        </row>
        <row r="4478">
          <cell r="S4478" t="str">
            <v>OPERAÇÕES APROPRIAÇÃO MÃO-DE-OBRA</v>
          </cell>
        </row>
        <row r="4479">
          <cell r="S4479" t="str">
            <v>OPERAÇÕES APROPRIAÇÃO MÃO-DE-OBRA</v>
          </cell>
        </row>
        <row r="4480">
          <cell r="S4480" t="str">
            <v>OPERAÇÕES APROPRIAÇÃO MÃO-DE-OBRA</v>
          </cell>
        </row>
        <row r="4481">
          <cell r="S4481" t="str">
            <v>OPERAÇÕES APROPRIAÇÃO MÃO-DE-OBRA</v>
          </cell>
        </row>
        <row r="4482">
          <cell r="S4482" t="str">
            <v>OPERAÇÕES APROPRIAÇÃO MÃO-DE-OBRA</v>
          </cell>
        </row>
        <row r="4483">
          <cell r="S4483" t="str">
            <v>OPERAÇÕES APROPRIAÇÃO MÃO-DE-OBRA</v>
          </cell>
        </row>
        <row r="4484">
          <cell r="S4484" t="str">
            <v>OPERAÇÕES APROPRIAÇÃO MÃO-DE-OBRA</v>
          </cell>
        </row>
        <row r="4485">
          <cell r="S4485" t="str">
            <v>OPERAÇÕES APROPRIAÇÃO MÃO-DE-OBRA</v>
          </cell>
        </row>
        <row r="4486">
          <cell r="S4486" t="str">
            <v>OPERAÇÕES APROPRIAÇÃO MÃO-DE-OBRA</v>
          </cell>
        </row>
        <row r="4487">
          <cell r="S4487" t="str">
            <v>OPERAÇÕES APROPRIAÇÃO MÃO-DE-OBRA</v>
          </cell>
        </row>
        <row r="4488">
          <cell r="S4488" t="str">
            <v>OPERAÇÕES APROPRIAÇÃO MÃO-DE-OBRA</v>
          </cell>
        </row>
        <row r="4489">
          <cell r="S4489" t="str">
            <v>OPERAÇÕES APROPRIAÇÃO MÃO-DE-OBRA</v>
          </cell>
        </row>
        <row r="4490">
          <cell r="S4490" t="str">
            <v>OPERAÇÕES APROPRIAÇÃO MÃO-DE-OBRA</v>
          </cell>
        </row>
        <row r="4491">
          <cell r="S4491" t="str">
            <v>OPERAÇÕES APROPRIAÇÃO MÃO-DE-OBRA</v>
          </cell>
        </row>
        <row r="4492">
          <cell r="S4492" t="str">
            <v>OPERAÇÕES APROPRIAÇÃO MÃO-DE-OBRA</v>
          </cell>
        </row>
        <row r="4493">
          <cell r="S4493" t="str">
            <v>OPERAÇÕES APROPRIAÇÃO MÃO-DE-OBRA</v>
          </cell>
        </row>
        <row r="4494">
          <cell r="S4494" t="str">
            <v>OPERAÇÕES APROPRIAÇÃO MÃO-DE-OBRA</v>
          </cell>
        </row>
        <row r="4495">
          <cell r="S4495" t="str">
            <v>OPERAÇÕES APROPRIAÇÃO MÃO-DE-OBRA</v>
          </cell>
        </row>
        <row r="4496">
          <cell r="S4496" t="str">
            <v>OPERAÇÕES APROPRIAÇÃO MÃO-DE-OBRA</v>
          </cell>
        </row>
        <row r="4497">
          <cell r="S4497" t="str">
            <v>OPERAÇÕES APROPRIAÇÃO MÃO-DE-OBRA</v>
          </cell>
        </row>
        <row r="4498">
          <cell r="S4498" t="str">
            <v>OPERAÇÕES APROPRIAÇÃO MÃO-DE-OBRA</v>
          </cell>
        </row>
        <row r="4499">
          <cell r="S4499" t="str">
            <v>OPERAÇÕES APROPRIAÇÃO MÃO-DE-OBRA</v>
          </cell>
        </row>
        <row r="4500">
          <cell r="S4500" t="str">
            <v>OPERAÇÕES APROPRIAÇÃO MÃO-DE-OBRA</v>
          </cell>
        </row>
        <row r="4501">
          <cell r="S4501" t="str">
            <v>OPERAÇÕES APROPRIAÇÃO MÃO-DE-OBRA</v>
          </cell>
        </row>
        <row r="4502">
          <cell r="S4502" t="str">
            <v>OPERAÇÕES APROPRIAÇÃO MÃO-DE-OBRA</v>
          </cell>
        </row>
        <row r="4503">
          <cell r="S4503" t="str">
            <v>OPERAÇÕES APROPRIAÇÃO MÃO-DE-OBRA</v>
          </cell>
        </row>
        <row r="4504">
          <cell r="S4504" t="str">
            <v>OPERAÇÕES APROPRIAÇÃO MÃO-DE-OBRA</v>
          </cell>
        </row>
        <row r="4505">
          <cell r="S4505" t="str">
            <v>OPERAÇÕES APROPRIAÇÃO MÃO-DE-OBRA</v>
          </cell>
        </row>
        <row r="4506">
          <cell r="S4506" t="str">
            <v>OPERAÇÕES APROPRIAÇÃO MÃO-DE-OBRA</v>
          </cell>
        </row>
        <row r="4507">
          <cell r="S4507" t="str">
            <v>OPERAÇÕES APROPRIAÇÃO MÃO-DE-OBRA</v>
          </cell>
        </row>
        <row r="4508">
          <cell r="S4508" t="str">
            <v>OPERAÇÕES APROPRIAÇÃO MÃO-DE-OBRA</v>
          </cell>
        </row>
        <row r="4509">
          <cell r="S4509" t="str">
            <v>OPERAÇÕES APROPRIAÇÃO MÃO-DE-OBRA</v>
          </cell>
        </row>
        <row r="4510">
          <cell r="S4510" t="str">
            <v>OPERAÇÕES APROPRIAÇÃO MÃO-DE-OBRA</v>
          </cell>
        </row>
        <row r="4511">
          <cell r="S4511" t="str">
            <v>OPERAÇÕES APROPRIAÇÃO MÃO-DE-OBRA</v>
          </cell>
        </row>
        <row r="4512">
          <cell r="S4512" t="str">
            <v>OPERAÇÕES APROPRIAÇÃO MÃO-DE-OBRA</v>
          </cell>
        </row>
        <row r="4513">
          <cell r="S4513" t="str">
            <v>OPERAÇÕES APROPRIAÇÃO MÃO-DE-OBRA</v>
          </cell>
        </row>
        <row r="4514">
          <cell r="S4514" t="str">
            <v>OPERAÇÕES APROPRIAÇÃO MÃO-DE-OBRA</v>
          </cell>
        </row>
        <row r="4515">
          <cell r="S4515" t="str">
            <v>OPERAÇÕES APROPRIAÇÃO MÃO-DE-OBRA</v>
          </cell>
        </row>
        <row r="4516">
          <cell r="S4516" t="str">
            <v>OPERAÇÕES APROPRIAÇÃO MÃO-DE-OBRA</v>
          </cell>
        </row>
        <row r="4517">
          <cell r="S4517" t="str">
            <v>OPERAÇÕES APROPRIAÇÃO MÃO-DE-OBRA</v>
          </cell>
        </row>
        <row r="4518">
          <cell r="S4518" t="str">
            <v>OPERAÇÕES APROPRIAÇÃO MÃO-DE-OBRA</v>
          </cell>
        </row>
        <row r="4519">
          <cell r="S4519" t="str">
            <v>OPERAÇÕES APROPRIAÇÃO MÃO-DE-OBRA</v>
          </cell>
        </row>
        <row r="4520">
          <cell r="S4520" t="str">
            <v>OPERAÇÕES APROPRIAÇÃO MÃO-DE-OBRA</v>
          </cell>
        </row>
        <row r="4521">
          <cell r="S4521" t="str">
            <v>OPERAÇÕES APROPRIAÇÃO MÃO-DE-OBRA</v>
          </cell>
        </row>
        <row r="4522">
          <cell r="S4522" t="str">
            <v>OPERAÇÕES APROPRIAÇÃO MÃO-DE-OBRA</v>
          </cell>
        </row>
        <row r="4523">
          <cell r="S4523" t="str">
            <v>OPERAÇÕES APROPRIAÇÃO MÃO-DE-OBRA</v>
          </cell>
        </row>
        <row r="4524">
          <cell r="S4524" t="str">
            <v>OPERAÇÕES APROPRIAÇÃO MÃO-DE-OBRA</v>
          </cell>
        </row>
        <row r="4525">
          <cell r="S4525" t="str">
            <v>OPERAÇÕES APROPRIAÇÃO MÃO-DE-OBRA</v>
          </cell>
        </row>
        <row r="4526">
          <cell r="S4526" t="str">
            <v>OPERAÇÕES APROPRIAÇÃO MÃO-DE-OBRA</v>
          </cell>
        </row>
        <row r="4527">
          <cell r="S4527" t="str">
            <v>OPERAÇÕES APROPRIAÇÃO MÃO-DE-OBRA</v>
          </cell>
        </row>
        <row r="4528">
          <cell r="S4528" t="str">
            <v>OPERAÇÕES APROPRIAÇÃO MÃO-DE-OBRA</v>
          </cell>
        </row>
        <row r="4529">
          <cell r="S4529" t="str">
            <v>OPERAÇÕES APROPRIAÇÃO MÃO-DE-OBRA</v>
          </cell>
        </row>
        <row r="4530">
          <cell r="S4530" t="str">
            <v>OPERAÇÕES APROPRIAÇÃO MÃO-DE-OBRA</v>
          </cell>
        </row>
        <row r="4531">
          <cell r="S4531" t="str">
            <v>OPERAÇÕES APROPRIAÇÃO MÃO-DE-OBRA</v>
          </cell>
        </row>
        <row r="4532">
          <cell r="S4532" t="str">
            <v>OPERAÇÕES APROPRIAÇÃO MÃO-DE-OBRA</v>
          </cell>
        </row>
        <row r="4533">
          <cell r="S4533" t="str">
            <v>OPERAÇÕES APROPRIAÇÃO MÃO-DE-OBRA</v>
          </cell>
        </row>
        <row r="4534">
          <cell r="S4534" t="str">
            <v>OPERAÇÕES APROPRIAÇÃO MÃO-DE-OBRA</v>
          </cell>
        </row>
        <row r="4535">
          <cell r="S4535" t="str">
            <v>OPERAÇÕES APROPRIAÇÃO MÃO-DE-OBRA</v>
          </cell>
        </row>
        <row r="4536">
          <cell r="S4536" t="str">
            <v>OPERAÇÕES APROPRIAÇÃO MÃO-DE-OBRA</v>
          </cell>
        </row>
        <row r="4537">
          <cell r="S4537" t="str">
            <v>OPERAÇÕES APROPRIAÇÃO MÃO-DE-OBRA</v>
          </cell>
        </row>
        <row r="4538">
          <cell r="S4538" t="str">
            <v>OPERAÇÕES APROPRIAÇÃO MÃO-DE-OBRA</v>
          </cell>
        </row>
        <row r="4539">
          <cell r="S4539" t="str">
            <v>OPERAÇÕES APROPRIAÇÃO MÃO-DE-OBRA</v>
          </cell>
        </row>
        <row r="4540">
          <cell r="S4540" t="str">
            <v>OPERAÇÕES APROPRIAÇÃO MÃO-DE-OBRA</v>
          </cell>
        </row>
        <row r="4541">
          <cell r="S4541" t="str">
            <v>OPERAÇÕES APROPRIAÇÃO MÃO-DE-OBRA</v>
          </cell>
        </row>
        <row r="4542">
          <cell r="S4542" t="str">
            <v>OPERAÇÕES APROPRIAÇÃO MÃO-DE-OBRA</v>
          </cell>
        </row>
        <row r="4543">
          <cell r="S4543" t="str">
            <v>OPERAÇÕES APROPRIAÇÃO MÃO-DE-OBRA</v>
          </cell>
        </row>
        <row r="4544">
          <cell r="S4544" t="str">
            <v>OPERAÇÕES APROPRIAÇÃO MÃO-DE-OBRA</v>
          </cell>
        </row>
        <row r="4545">
          <cell r="S4545" t="str">
            <v>OPERAÇÕES APROPRIAÇÃO MÃO-DE-OBRA</v>
          </cell>
        </row>
        <row r="4546">
          <cell r="S4546" t="str">
            <v>OPERAÇÕES APROPRIAÇÃO MÃO-DE-OBRA</v>
          </cell>
        </row>
        <row r="4547">
          <cell r="S4547" t="str">
            <v>OPERAÇÕES APROPRIAÇÃO MÃO-DE-OBRA</v>
          </cell>
        </row>
        <row r="4548">
          <cell r="S4548" t="str">
            <v>OPERAÇÕES APROPRIAÇÃO MÃO-DE-OBRA</v>
          </cell>
        </row>
        <row r="4549">
          <cell r="S4549" t="str">
            <v>OPERAÇÕES APROPRIAÇÃO MÃO-DE-OBRA</v>
          </cell>
        </row>
        <row r="4550">
          <cell r="S4550" t="str">
            <v>OPERAÇÕES APROPRIAÇÃO MÃO-DE-OBRA</v>
          </cell>
        </row>
        <row r="4551">
          <cell r="S4551" t="str">
            <v>OPERAÇÕES APROPRIAÇÃO MÃO-DE-OBRA</v>
          </cell>
        </row>
        <row r="4552">
          <cell r="S4552" t="str">
            <v>OPERAÇÕES APROPRIAÇÃO MÃO-DE-OBRA</v>
          </cell>
        </row>
        <row r="4553">
          <cell r="S4553" t="str">
            <v>OPERAÇÕES APROPRIAÇÃO MÃO-DE-OBRA</v>
          </cell>
        </row>
        <row r="4554">
          <cell r="S4554" t="str">
            <v>OPERAÇÕES APROPRIAÇÃO MÃO-DE-OBRA</v>
          </cell>
        </row>
        <row r="4555">
          <cell r="S4555" t="str">
            <v>OPERAÇÕES APROPRIAÇÃO MÃO-DE-OBRA</v>
          </cell>
        </row>
        <row r="4556">
          <cell r="S4556" t="str">
            <v>OPERAÇÕES APROPRIAÇÃO MÃO-DE-OBRA</v>
          </cell>
        </row>
        <row r="4557">
          <cell r="S4557" t="str">
            <v>OPERAÇÕES APROPRIAÇÃO MÃO-DE-OBRA</v>
          </cell>
        </row>
        <row r="4558">
          <cell r="S4558" t="str">
            <v>OPERAÇÕES APROPRIAÇÃO MÃO-DE-OBRA</v>
          </cell>
        </row>
        <row r="4559">
          <cell r="S4559" t="str">
            <v>OPERAÇÕES APROPRIAÇÃO MÃO-DE-OBRA</v>
          </cell>
        </row>
        <row r="4560">
          <cell r="S4560" t="str">
            <v>OPERAÇÕES APROPRIAÇÃO MÃO-DE-OBRA</v>
          </cell>
        </row>
        <row r="4561">
          <cell r="S4561" t="str">
            <v>OPERAÇÕES APROPRIAÇÃO MÃO-DE-OBRA</v>
          </cell>
        </row>
        <row r="4562">
          <cell r="S4562" t="str">
            <v>OPERAÇÕES APROPRIAÇÃO MÃO-DE-OBRA</v>
          </cell>
        </row>
        <row r="4563">
          <cell r="S4563" t="str">
            <v>OPERAÇÕES APROPRIAÇÃO MÃO-DE-OBRA</v>
          </cell>
        </row>
        <row r="4564">
          <cell r="S4564" t="str">
            <v>OPERAÇÕES APROPRIAÇÃO MÃO-DE-OBRA</v>
          </cell>
        </row>
        <row r="4565">
          <cell r="S4565" t="str">
            <v>OPERAÇÕES APROPRIAÇÃO MÃO-DE-OBRA</v>
          </cell>
        </row>
        <row r="4566">
          <cell r="S4566" t="str">
            <v>OPERAÇÕES APROPRIAÇÃO MÃO-DE-OBRA</v>
          </cell>
        </row>
        <row r="4567">
          <cell r="S4567" t="str">
            <v>OPERAÇÕES APROPRIAÇÃO MÃO-DE-OBRA</v>
          </cell>
        </row>
        <row r="4568">
          <cell r="S4568" t="str">
            <v>OPERAÇÕES APROPRIAÇÃO MÃO-DE-OBRA</v>
          </cell>
        </row>
        <row r="4569">
          <cell r="S4569" t="str">
            <v>OPERAÇÕES APROPRIAÇÃO MÃO-DE-OBRA</v>
          </cell>
        </row>
        <row r="4570">
          <cell r="S4570" t="str">
            <v>OPERAÇÕES APROPRIAÇÃO MÃO-DE-OBRA</v>
          </cell>
        </row>
        <row r="4571">
          <cell r="S4571" t="str">
            <v>OPERAÇÕES APROPRIAÇÃO MÃO-DE-OBRA</v>
          </cell>
        </row>
        <row r="4572">
          <cell r="S4572" t="str">
            <v>OPERAÇÕES APROPRIAÇÃO MÃO-DE-OBRA</v>
          </cell>
        </row>
        <row r="4573">
          <cell r="S4573" t="str">
            <v>OPERAÇÕES APROPRIAÇÃO MÃO-DE-OBRA</v>
          </cell>
        </row>
        <row r="4574">
          <cell r="S4574" t="str">
            <v>OPERAÇÕES APROPRIAÇÃO MÃO-DE-OBRA</v>
          </cell>
        </row>
        <row r="4575">
          <cell r="S4575" t="str">
            <v>OPERAÇÕES APROPRIAÇÃO MÃO-DE-OBRA</v>
          </cell>
        </row>
        <row r="4576">
          <cell r="S4576" t="str">
            <v>OPERAÇÕES APROPRIAÇÃO MÃO-DE-OBRA</v>
          </cell>
        </row>
        <row r="4577">
          <cell r="S4577" t="str">
            <v>OPERAÇÕES APROPRIAÇÃO MÃO-DE-OBRA</v>
          </cell>
        </row>
        <row r="4578">
          <cell r="S4578" t="str">
            <v>OPERAÇÕES APROPRIAÇÃO MÃO-DE-OBRA</v>
          </cell>
        </row>
        <row r="4579">
          <cell r="S4579" t="str">
            <v>OPERAÇÕES APROPRIAÇÃO MÃO-DE-OBRA</v>
          </cell>
        </row>
        <row r="4580">
          <cell r="S4580" t="str">
            <v>OPERAÇÕES APROPRIAÇÃO MÃO-DE-OBRA</v>
          </cell>
        </row>
        <row r="4581">
          <cell r="S4581" t="str">
            <v>OPERAÇÕES APROPRIAÇÃO MÃO-DE-OBRA</v>
          </cell>
        </row>
        <row r="4582">
          <cell r="S4582" t="str">
            <v>OPERAÇÕES APROPRIAÇÃO MÃO-DE-OBRA</v>
          </cell>
        </row>
        <row r="4583">
          <cell r="S4583" t="str">
            <v>OPERAÇÕES APROPRIAÇÃO MÃO-DE-OBRA</v>
          </cell>
        </row>
        <row r="4584">
          <cell r="S4584" t="str">
            <v>OPERAÇÕES APROPRIAÇÃO MÃO-DE-OBRA</v>
          </cell>
        </row>
        <row r="4585">
          <cell r="S4585" t="str">
            <v>OPERAÇÕES APROPRIAÇÃO MÃO-DE-OBRA</v>
          </cell>
        </row>
        <row r="4586">
          <cell r="S4586" t="str">
            <v>OPERAÇÕES APROPRIAÇÃO MÃO-DE-OBRA</v>
          </cell>
        </row>
        <row r="4587">
          <cell r="S4587" t="str">
            <v>OPERAÇÕES APROPRIAÇÃO MÃO-DE-OBRA</v>
          </cell>
        </row>
        <row r="4588">
          <cell r="S4588" t="str">
            <v>OPERAÇÕES APROPRIAÇÃO MÃO-DE-OBRA</v>
          </cell>
        </row>
        <row r="4589">
          <cell r="S4589" t="str">
            <v>OPERAÇÕES APROPRIAÇÃO MÃO-DE-OBRA</v>
          </cell>
        </row>
        <row r="4590">
          <cell r="S4590" t="str">
            <v>OPERAÇÕES APROPRIAÇÃO MÃO-DE-OBRA</v>
          </cell>
        </row>
        <row r="4591">
          <cell r="S4591" t="str">
            <v>OPERAÇÕES APROPRIAÇÃO MÃO-DE-OBRA</v>
          </cell>
        </row>
        <row r="4592">
          <cell r="S4592" t="str">
            <v>OPERAÇÕES APROPRIAÇÃO MÃO-DE-OBRA</v>
          </cell>
        </row>
        <row r="4593">
          <cell r="S4593" t="str">
            <v>OPERAÇÕES APROPRIAÇÃO MÃO-DE-OBRA</v>
          </cell>
        </row>
        <row r="4594">
          <cell r="S4594" t="str">
            <v>OPERAÇÕES APROPRIAÇÃO MÃO-DE-OBRA</v>
          </cell>
        </row>
        <row r="4595">
          <cell r="S4595" t="str">
            <v>OPERAÇÕES APROPRIAÇÃO MÃO-DE-OBRA</v>
          </cell>
        </row>
        <row r="4596">
          <cell r="S4596" t="str">
            <v>OPERAÇÕES APROPRIAÇÃO MÃO-DE-OBRA</v>
          </cell>
        </row>
        <row r="4597">
          <cell r="S4597" t="str">
            <v>OPERAÇÕES APROPRIAÇÃO MÃO-DE-OBRA</v>
          </cell>
        </row>
        <row r="4598">
          <cell r="S4598" t="str">
            <v>OPERAÇÕES APROPRIAÇÃO MÃO-DE-OBRA</v>
          </cell>
        </row>
        <row r="4599">
          <cell r="S4599" t="str">
            <v>OPERAÇÕES APROPRIAÇÃO MÃO-DE-OBRA</v>
          </cell>
        </row>
        <row r="4600">
          <cell r="S4600" t="str">
            <v>OPERAÇÕES APROPRIAÇÃO MÃO-DE-OBRA</v>
          </cell>
        </row>
        <row r="4601">
          <cell r="S4601" t="str">
            <v>OPERAÇÕES APROPRIAÇÃO MÃO-DE-OBRA</v>
          </cell>
        </row>
        <row r="4602">
          <cell r="S4602" t="str">
            <v>OPERAÇÕES APROPRIAÇÃO MÃO-DE-OBRA</v>
          </cell>
        </row>
        <row r="4603">
          <cell r="S4603" t="str">
            <v>OPERAÇÕES APROPRIAÇÃO MÃO-DE-OBRA</v>
          </cell>
        </row>
        <row r="4604">
          <cell r="S4604" t="str">
            <v>OPERAÇÕES APROPRIAÇÃO MÃO-DE-OBRA</v>
          </cell>
        </row>
        <row r="4605">
          <cell r="S4605" t="str">
            <v>OPERAÇÕES APROPRIAÇÃO MÃO-DE-OBRA</v>
          </cell>
        </row>
        <row r="4606">
          <cell r="S4606" t="str">
            <v>OPERAÇÕES APROPRIAÇÃO MÃO-DE-OBRA</v>
          </cell>
        </row>
        <row r="4607">
          <cell r="S4607" t="str">
            <v>OPERAÇÕES APROPRIAÇÃO MÃO-DE-OBRA</v>
          </cell>
        </row>
        <row r="4608">
          <cell r="S4608" t="str">
            <v>OPERAÇÕES APROPRIAÇÃO MÃO-DE-OBRA</v>
          </cell>
        </row>
        <row r="4609">
          <cell r="S4609" t="str">
            <v>OPERAÇÕES APROPRIAÇÃO MÃO-DE-OBRA</v>
          </cell>
        </row>
        <row r="4610">
          <cell r="S4610" t="str">
            <v>OPERAÇÕES APROPRIAÇÃO MÃO-DE-OBRA</v>
          </cell>
        </row>
        <row r="4611">
          <cell r="S4611" t="str">
            <v>OPERAÇÕES APROPRIAÇÃO MÃO-DE-OBRA</v>
          </cell>
        </row>
        <row r="4612">
          <cell r="S4612" t="str">
            <v>OPERAÇÕES APROPRIAÇÃO MÃO-DE-OBRA</v>
          </cell>
        </row>
        <row r="4613">
          <cell r="S4613" t="str">
            <v>OPERAÇÕES APROPRIAÇÃO MÃO-DE-OBRA</v>
          </cell>
        </row>
        <row r="4614">
          <cell r="S4614" t="str">
            <v>OPERAÇÕES APROPRIAÇÃO MÃO-DE-OBRA</v>
          </cell>
        </row>
        <row r="4615">
          <cell r="S4615" t="str">
            <v>OPERAÇÕES APROPRIAÇÃO MÃO-DE-OBRA</v>
          </cell>
        </row>
        <row r="4616">
          <cell r="S4616" t="str">
            <v>OPERAÇÕES APROPRIAÇÃO MÃO-DE-OBRA</v>
          </cell>
        </row>
        <row r="4617">
          <cell r="S4617" t="str">
            <v>OPERAÇÕES APROPRIAÇÃO MÃO-DE-OBRA</v>
          </cell>
        </row>
        <row r="4618">
          <cell r="S4618" t="str">
            <v>OPERAÇÕES APROPRIAÇÃO MÃO-DE-OBRA</v>
          </cell>
        </row>
        <row r="4619">
          <cell r="S4619" t="str">
            <v>OPERAÇÕES APROPRIAÇÃO MÃO-DE-OBRA</v>
          </cell>
        </row>
        <row r="4620">
          <cell r="S4620" t="str">
            <v>OPERAÇÕES APROPRIAÇÃO MÃO-DE-OBRA</v>
          </cell>
        </row>
        <row r="4621">
          <cell r="S4621" t="str">
            <v>OPERAÇÕES APROPRIAÇÃO MÃO-DE-OBRA</v>
          </cell>
        </row>
        <row r="4622">
          <cell r="S4622" t="str">
            <v>OPERAÇÕES APROPRIAÇÃO MÃO-DE-OBRA</v>
          </cell>
        </row>
        <row r="4623">
          <cell r="S4623" t="str">
            <v>OPERAÇÕES APROPRIAÇÃO MÃO-DE-OBRA</v>
          </cell>
        </row>
        <row r="4624">
          <cell r="S4624" t="str">
            <v>OPERAÇÕES APROPRIAÇÃO MÃO-DE-OBRA</v>
          </cell>
        </row>
        <row r="4625">
          <cell r="S4625" t="str">
            <v>OPERAÇÕES APROPRIAÇÃO MÃO-DE-OBRA</v>
          </cell>
        </row>
        <row r="4626">
          <cell r="S4626" t="str">
            <v>OPERAÇÕES APROPRIAÇÃO MÃO-DE-OBRA</v>
          </cell>
        </row>
        <row r="4627">
          <cell r="S4627" t="str">
            <v>OPERAÇÕES APROPRIAÇÃO MÃO-DE-OBRA</v>
          </cell>
        </row>
        <row r="4628">
          <cell r="S4628" t="str">
            <v>OPERAÇÕES APROPRIAÇÃO MÃO-DE-OBRA</v>
          </cell>
        </row>
        <row r="4629">
          <cell r="S4629" t="str">
            <v>OPERAÇÕES APROPRIAÇÃO MÃO-DE-OBRA</v>
          </cell>
        </row>
        <row r="4630">
          <cell r="S4630" t="str">
            <v>OPERAÇÕES APROPRIAÇÃO MÃO-DE-OBRA</v>
          </cell>
        </row>
        <row r="4631">
          <cell r="S4631" t="str">
            <v>OPERAÇÕES APROPRIAÇÃO MÃO-DE-OBRA</v>
          </cell>
        </row>
        <row r="4632">
          <cell r="S4632" t="str">
            <v>OPERAÇÕES APROPRIAÇÃO MÃO-DE-OBRA</v>
          </cell>
        </row>
        <row r="4633">
          <cell r="S4633" t="str">
            <v>OPERAÇÕES APROPRIAÇÃO MÃO-DE-OBRA</v>
          </cell>
        </row>
        <row r="4634">
          <cell r="S4634" t="str">
            <v>OPERAÇÕES APROPRIAÇÃO MÃO-DE-OBRA</v>
          </cell>
        </row>
        <row r="4635">
          <cell r="S4635" t="str">
            <v>OPERAÇÕES APROPRIAÇÃO MÃO-DE-OBRA</v>
          </cell>
        </row>
        <row r="4636">
          <cell r="S4636" t="str">
            <v>OPERAÇÕES APROPRIAÇÃO MÃO-DE-OBRA</v>
          </cell>
        </row>
        <row r="4637">
          <cell r="S4637" t="str">
            <v>OPERAÇÕES APROPRIAÇÃO MÃO-DE-OBRA</v>
          </cell>
        </row>
        <row r="4638">
          <cell r="S4638" t="str">
            <v>OPERAÇÕES APROPRIAÇÃO MÃO-DE-OBRA</v>
          </cell>
        </row>
        <row r="4639">
          <cell r="S4639" t="str">
            <v>OPERAÇÕES APROPRIAÇÃO MÃO-DE-OBRA</v>
          </cell>
        </row>
        <row r="4640">
          <cell r="S4640" t="str">
            <v>OPERAÇÕES APROPRIAÇÃO MÃO-DE-OBRA</v>
          </cell>
        </row>
        <row r="4641">
          <cell r="S4641" t="str">
            <v>OPERAÇÕES APROPRIAÇÃO MÃO-DE-OBRA</v>
          </cell>
        </row>
        <row r="4642">
          <cell r="S4642" t="str">
            <v>OPERAÇÕES APROPRIAÇÃO MÃO-DE-OBRA</v>
          </cell>
        </row>
        <row r="4643">
          <cell r="S4643" t="str">
            <v>OPERAÇÕES APROPRIAÇÃO MÃO-DE-OBRA</v>
          </cell>
        </row>
        <row r="4644">
          <cell r="S4644" t="str">
            <v>OPERAÇÕES APROPRIAÇÃO MÃO-DE-OBRA</v>
          </cell>
        </row>
        <row r="4645">
          <cell r="S4645" t="str">
            <v>OPERAÇÕES APROPRIAÇÃO MÃO-DE-OBRA</v>
          </cell>
        </row>
        <row r="4646">
          <cell r="S4646" t="str">
            <v>OPERAÇÕES APROPRIAÇÃO MÃO-DE-OBRA</v>
          </cell>
        </row>
        <row r="4647">
          <cell r="S4647" t="str">
            <v>OPERAÇÕES APROPRIAÇÃO MÃO-DE-OBRA</v>
          </cell>
        </row>
        <row r="4648">
          <cell r="S4648" t="str">
            <v>OPERAÇÕES APROPRIAÇÃO MÃO-DE-OBRA</v>
          </cell>
        </row>
        <row r="4649">
          <cell r="S4649" t="str">
            <v>OPERAÇÕES APROPRIAÇÃO MÃO-DE-OBRA</v>
          </cell>
        </row>
        <row r="4650">
          <cell r="S4650" t="str">
            <v>OPERAÇÕES APROPRIAÇÃO MÃO-DE-OBRA</v>
          </cell>
        </row>
        <row r="4651">
          <cell r="S4651" t="str">
            <v>OPERAÇÕES APROPRIAÇÃO MÃO-DE-OBRA</v>
          </cell>
        </row>
        <row r="4652">
          <cell r="S4652" t="str">
            <v>OPERAÇÕES APROPRIAÇÃO MÃO-DE-OBRA</v>
          </cell>
        </row>
        <row r="4653">
          <cell r="S4653" t="str">
            <v>OPERAÇÕES APROPRIAÇÃO MÃO-DE-OBRA</v>
          </cell>
        </row>
        <row r="4654">
          <cell r="S4654" t="str">
            <v>OPERAÇÕES APROPRIAÇÃO MÃO-DE-OBRA</v>
          </cell>
        </row>
        <row r="4655">
          <cell r="S4655" t="str">
            <v>OPERAÇÕES APROPRIAÇÃO MÃO-DE-OBRA</v>
          </cell>
        </row>
        <row r="4656">
          <cell r="S4656" t="str">
            <v>OPERAÇÕES APROPRIAÇÃO MÃO-DE-OBRA</v>
          </cell>
        </row>
        <row r="4657">
          <cell r="S4657" t="str">
            <v>OPERAÇÕES APROPRIAÇÃO MÃO-DE-OBRA</v>
          </cell>
        </row>
        <row r="4658">
          <cell r="S4658" t="str">
            <v>OPERAÇÕES APROPRIAÇÃO MÃO-DE-OBRA</v>
          </cell>
        </row>
        <row r="4659">
          <cell r="S4659" t="str">
            <v>OPERAÇÕES APROPRIAÇÃO MÃO-DE-OBRA</v>
          </cell>
        </row>
        <row r="4660">
          <cell r="S4660" t="str">
            <v>OPERAÇÕES APROPRIAÇÃO MÃO-DE-OBRA</v>
          </cell>
        </row>
        <row r="4661">
          <cell r="S4661" t="str">
            <v>OPERAÇÕES APROPRIAÇÃO MÃO-DE-OBRA</v>
          </cell>
        </row>
        <row r="4662">
          <cell r="S4662" t="str">
            <v>OPERAÇÕES APROPRIAÇÃO MÃO-DE-OBRA</v>
          </cell>
        </row>
        <row r="4663">
          <cell r="S4663" t="str">
            <v>OPERAÇÕES APROPRIAÇÃO MÃO-DE-OBRA</v>
          </cell>
        </row>
        <row r="4664">
          <cell r="S4664" t="str">
            <v>OPERAÇÕES APROPRIAÇÃO MÃO-DE-OBRA</v>
          </cell>
        </row>
        <row r="4665">
          <cell r="S4665" t="str">
            <v>OPERAÇÕES APROPRIAÇÃO MÃO-DE-OBRA</v>
          </cell>
        </row>
        <row r="4666">
          <cell r="S4666" t="str">
            <v>OPERAÇÕES APROPRIAÇÃO MÃO-DE-OBRA</v>
          </cell>
        </row>
        <row r="4667">
          <cell r="S4667" t="str">
            <v>OPERAÇÕES APROPRIAÇÃO MÃO-DE-OBRA</v>
          </cell>
        </row>
        <row r="4668">
          <cell r="S4668" t="str">
            <v>OPERAÇÕES APROPRIAÇÃO MÃO-DE-OBRA</v>
          </cell>
        </row>
        <row r="4669">
          <cell r="S4669" t="str">
            <v>OPERAÇÕES APROPRIAÇÃO MÃO-DE-OBRA</v>
          </cell>
        </row>
        <row r="4670">
          <cell r="S4670" t="str">
            <v>OPERAÇÕES APROPRIAÇÃO MÃO-DE-OBRA</v>
          </cell>
        </row>
        <row r="4671">
          <cell r="S4671" t="str">
            <v>OPERAÇÕES APROPRIAÇÃO MÃO-DE-OBRA</v>
          </cell>
        </row>
        <row r="4672">
          <cell r="S4672" t="str">
            <v>OPERAÇÕES APROPRIAÇÃO MÃO-DE-OBRA</v>
          </cell>
        </row>
        <row r="4673">
          <cell r="S4673" t="str">
            <v>OPERAÇÕES APROPRIAÇÃO MÃO-DE-OBRA</v>
          </cell>
        </row>
        <row r="4674">
          <cell r="S4674" t="str">
            <v>OPERAÇÕES APROPRIAÇÃO MÃO-DE-OBRA</v>
          </cell>
        </row>
        <row r="4675">
          <cell r="S4675" t="str">
            <v>OPERAÇÕES APROPRIAÇÃO MÃO-DE-OBRA</v>
          </cell>
        </row>
        <row r="4676">
          <cell r="S4676" t="str">
            <v>OPERAÇÕES APROPRIAÇÃO MÃO-DE-OBRA</v>
          </cell>
        </row>
        <row r="4677">
          <cell r="S4677" t="str">
            <v>OPERAÇÕES APROPRIAÇÃO MÃO-DE-OBRA</v>
          </cell>
        </row>
        <row r="4678">
          <cell r="S4678" t="str">
            <v>OPERAÇÕES APROPRIAÇÃO MÃO-DE-OBRA</v>
          </cell>
        </row>
        <row r="4679">
          <cell r="S4679" t="str">
            <v>OPERAÇÕES APROPRIAÇÃO MÃO-DE-OBRA</v>
          </cell>
        </row>
        <row r="4680">
          <cell r="S4680" t="str">
            <v>OPERAÇÕES APROPRIAÇÃO MÃO-DE-OBRA</v>
          </cell>
        </row>
        <row r="4681">
          <cell r="S4681" t="str">
            <v>OPERAÇÕES APROPRIAÇÃO MÃO-DE-OBRA</v>
          </cell>
        </row>
        <row r="4682">
          <cell r="S4682" t="str">
            <v>OPERAÇÕES APROPRIAÇÃO MÃO-DE-OBRA</v>
          </cell>
        </row>
        <row r="4683">
          <cell r="S4683" t="str">
            <v>OPERAÇÕES APROPRIAÇÃO MÃO-DE-OBRA</v>
          </cell>
        </row>
        <row r="4684">
          <cell r="S4684" t="str">
            <v>OPERAÇÕES APROPRIAÇÃO MÃO-DE-OBRA</v>
          </cell>
        </row>
        <row r="4685">
          <cell r="S4685" t="str">
            <v>OPERAÇÕES APROPRIAÇÃO MÃO-DE-OBRA</v>
          </cell>
        </row>
        <row r="4686">
          <cell r="S4686" t="str">
            <v>OPERAÇÕES APROPRIAÇÃO MÃO-DE-OBRA</v>
          </cell>
        </row>
        <row r="4687">
          <cell r="S4687" t="str">
            <v>OPERAÇÕES APROPRIAÇÃO MÃO-DE-OBRA</v>
          </cell>
        </row>
        <row r="4688">
          <cell r="S4688" t="str">
            <v>OPERAÇÕES APROPRIAÇÃO MÃO-DE-OBRA</v>
          </cell>
        </row>
        <row r="4689">
          <cell r="S4689" t="str">
            <v>OPERAÇÕES APROPRIAÇÃO MÃO-DE-OBRA</v>
          </cell>
        </row>
        <row r="4690">
          <cell r="S4690" t="str">
            <v>OPERAÇÕES APROPRIAÇÃO MÃO-DE-OBRA</v>
          </cell>
        </row>
        <row r="4691">
          <cell r="S4691" t="str">
            <v>OPERAÇÕES APROPRIAÇÃO MÃO-DE-OBRA</v>
          </cell>
        </row>
        <row r="4692">
          <cell r="S4692" t="str">
            <v>OPERAÇÕES APROPRIAÇÃO MÃO-DE-OBRA</v>
          </cell>
        </row>
        <row r="4693">
          <cell r="S4693" t="str">
            <v>OPERAÇÕES APROPRIAÇÃO MÃO-DE-OBRA</v>
          </cell>
        </row>
        <row r="4694">
          <cell r="S4694" t="str">
            <v>OPERAÇÕES APROPRIAÇÃO MÃO-DE-OBRA</v>
          </cell>
        </row>
        <row r="4695">
          <cell r="S4695" t="str">
            <v>OPERAÇÕES APROPRIAÇÃO MÃO-DE-OBRA</v>
          </cell>
        </row>
        <row r="4696">
          <cell r="S4696" t="str">
            <v>OPERAÇÕES APROPRIAÇÃO MÃO-DE-OBRA</v>
          </cell>
        </row>
        <row r="4697">
          <cell r="S4697" t="str">
            <v>OPERAÇÕES APROPRIAÇÃO MÃO-DE-OBRA</v>
          </cell>
        </row>
        <row r="4698">
          <cell r="S4698" t="str">
            <v>OPERAÇÕES APROPRIAÇÃO MÃO-DE-OBRA</v>
          </cell>
        </row>
        <row r="4699">
          <cell r="S4699" t="str">
            <v>OPERAÇÕES APROPRIAÇÃO MÃO-DE-OBRA</v>
          </cell>
        </row>
        <row r="4700">
          <cell r="S4700" t="str">
            <v>OPERAÇÕES APROPRIAÇÃO MÃO-DE-OBRA</v>
          </cell>
        </row>
        <row r="4701">
          <cell r="S4701" t="str">
            <v>OPERAÇÕES APROPRIAÇÃO MÃO-DE-OBRA</v>
          </cell>
        </row>
        <row r="4702">
          <cell r="S4702" t="str">
            <v>OPERAÇÕES APROPRIAÇÃO MÃO-DE-OBRA</v>
          </cell>
        </row>
        <row r="4703">
          <cell r="S4703" t="str">
            <v>OPERAÇÕES APROPRIAÇÃO MÃO-DE-OBRA</v>
          </cell>
        </row>
        <row r="4704">
          <cell r="S4704" t="str">
            <v>OPERAÇÕES APROPRIAÇÃO MÃO-DE-OBRA</v>
          </cell>
        </row>
        <row r="4705">
          <cell r="S4705" t="str">
            <v>OPERAÇÕES APROPRIAÇÃO MÃO-DE-OBRA</v>
          </cell>
        </row>
        <row r="4706">
          <cell r="S4706" t="str">
            <v>OPERAÇÕES APROPRIAÇÃO MÃO-DE-OBRA</v>
          </cell>
        </row>
        <row r="4707">
          <cell r="S4707" t="str">
            <v>OPERAÇÕES APROPRIAÇÃO MÃO-DE-OBRA</v>
          </cell>
        </row>
        <row r="4708">
          <cell r="S4708" t="str">
            <v>OPERAÇÕES APROPRIAÇÃO MÃO-DE-OBRA</v>
          </cell>
        </row>
        <row r="4709">
          <cell r="S4709" t="str">
            <v>OPERAÇÕES APROPRIAÇÃO MÃO-DE-OBRA</v>
          </cell>
        </row>
        <row r="4710">
          <cell r="S4710" t="str">
            <v>OPERAÇÕES APROPRIAÇÃO MÃO-DE-OBRA</v>
          </cell>
        </row>
        <row r="4711">
          <cell r="S4711" t="str">
            <v>OPERAÇÕES APROPRIAÇÃO MÃO-DE-OBRA</v>
          </cell>
        </row>
        <row r="4712">
          <cell r="S4712" t="str">
            <v>OPERAÇÕES APROPRIAÇÃO MÃO-DE-OBRA</v>
          </cell>
        </row>
        <row r="4713">
          <cell r="S4713" t="str">
            <v>EMPREENDIMENTOS APROPRIAÇÃO MÃO-DE-OBRA</v>
          </cell>
        </row>
        <row r="4714">
          <cell r="S4714" t="str">
            <v>EMPREENDIMENTOS APROPRIAÇÃO MÃO-DE-OBRA</v>
          </cell>
        </row>
        <row r="4715">
          <cell r="S4715" t="str">
            <v>OPERAÇÕES APROPRIAÇÃO MÃO-DE-OBRA</v>
          </cell>
        </row>
        <row r="4716">
          <cell r="S4716" t="str">
            <v>OPERAÇÕES APROPRIAÇÃO MÃO-DE-OBRA</v>
          </cell>
        </row>
        <row r="4717">
          <cell r="S4717" t="str">
            <v>OPERAÇÕES APROPRIAÇÃO MÃO-DE-OBRA</v>
          </cell>
        </row>
        <row r="4718">
          <cell r="S4718" t="str">
            <v>OPERAÇÕES APROPRIAÇÃO MÃO-DE-OBRA</v>
          </cell>
        </row>
        <row r="4719">
          <cell r="S4719" t="str">
            <v>OPERAÇÕES APROPRIAÇÃO MÃO-DE-OBRA</v>
          </cell>
        </row>
        <row r="4720">
          <cell r="S4720" t="str">
            <v>OPERAÇÕES APROPRIAÇÃO MÃO-DE-OBRA</v>
          </cell>
        </row>
        <row r="4721">
          <cell r="S4721" t="str">
            <v>OPERAÇÕES APROPRIAÇÃO MÃO-DE-OBRA</v>
          </cell>
        </row>
        <row r="4722">
          <cell r="S4722" t="str">
            <v>OPERAÇÕES APROPRIAÇÃO MÃO-DE-OBRA</v>
          </cell>
        </row>
        <row r="4723">
          <cell r="S4723" t="str">
            <v>ADMINISTRATIVA APROPRIAÇÃO MÃO-DE-OBRA</v>
          </cell>
        </row>
        <row r="4724">
          <cell r="S4724" t="str">
            <v>CASOS ESPECIAIS APROPRIAÇÃO MÃO-DE-OBRA</v>
          </cell>
        </row>
        <row r="4725">
          <cell r="S4725" t="str">
            <v>ADMINISTRATIVA RECUPERAÇÃO DESPESAS</v>
          </cell>
        </row>
        <row r="4726">
          <cell r="S4726" t="str">
            <v>ADMINISTRATIVA RECUPERAÇÃO DESPESAS</v>
          </cell>
        </row>
        <row r="4727">
          <cell r="S4727" t="str">
            <v>CASOS ESPECIAIS RECUPERAÇÃO DESPESAS</v>
          </cell>
        </row>
        <row r="4728">
          <cell r="S4728" t="str">
            <v>OPERAÇÕES RATEIOS</v>
          </cell>
        </row>
        <row r="4729">
          <cell r="S4729" t="str">
            <v>OPERAÇÕES RATEIOS</v>
          </cell>
        </row>
        <row r="4730">
          <cell r="S4730" t="str">
            <v>OPERAÇÕES RATEIOS</v>
          </cell>
        </row>
        <row r="4731">
          <cell r="S4731" t="str">
            <v>OPERAÇÕES RATEIOS</v>
          </cell>
        </row>
        <row r="4732">
          <cell r="S4732" t="str">
            <v>OPERAÇÕES RATEIOS</v>
          </cell>
        </row>
        <row r="4733">
          <cell r="S4733" t="str">
            <v>OPERAÇÕES RATEIOS</v>
          </cell>
        </row>
        <row r="4734">
          <cell r="S4734" t="str">
            <v>OPERAÇÕES RATEIOS</v>
          </cell>
        </row>
        <row r="4735">
          <cell r="S4735" t="str">
            <v>OPERAÇÕES RATEIOS</v>
          </cell>
        </row>
        <row r="4736">
          <cell r="S4736" t="str">
            <v>OPERAÇÕES RATEIOS</v>
          </cell>
        </row>
        <row r="4737">
          <cell r="S4737" t="str">
            <v>OPERAÇÕES RATEIOS</v>
          </cell>
        </row>
        <row r="4738">
          <cell r="S4738" t="str">
            <v>OPERAÇÕES RATEIOS</v>
          </cell>
        </row>
        <row r="4739">
          <cell r="S4739" t="str">
            <v>OPERAÇÕES RATEIOS</v>
          </cell>
        </row>
        <row r="4740">
          <cell r="S4740" t="str">
            <v>OPERAÇÕES RATEIOS</v>
          </cell>
        </row>
        <row r="4741">
          <cell r="S4741" t="str">
            <v>OPERAÇÕES RATEIOS</v>
          </cell>
        </row>
        <row r="4742">
          <cell r="S4742" t="str">
            <v>OPERAÇÕES RATEIOS</v>
          </cell>
        </row>
        <row r="4743">
          <cell r="S4743" t="str">
            <v>OPERAÇÕES RATEIOS</v>
          </cell>
        </row>
        <row r="4744">
          <cell r="S4744" t="str">
            <v>OPERAÇÕES RATEIOS</v>
          </cell>
        </row>
        <row r="4745">
          <cell r="S4745" t="str">
            <v>OPERAÇÕES RATEIOS</v>
          </cell>
        </row>
        <row r="4746">
          <cell r="S4746" t="str">
            <v>OPERAÇÕES RATEIOS</v>
          </cell>
        </row>
        <row r="4747">
          <cell r="S4747" t="str">
            <v>OPERAÇÕES RATEIOS</v>
          </cell>
        </row>
        <row r="4748">
          <cell r="S4748" t="str">
            <v>OPERAÇÕES RATEIOS</v>
          </cell>
        </row>
        <row r="4749">
          <cell r="S4749" t="str">
            <v>OPERAÇÕES RATEIOS</v>
          </cell>
        </row>
        <row r="4750">
          <cell r="S4750" t="str">
            <v>OPERAÇÕES RATEIOS</v>
          </cell>
        </row>
        <row r="4751">
          <cell r="S4751" t="str">
            <v>OPERAÇÕES RATEIOS</v>
          </cell>
        </row>
        <row r="4752">
          <cell r="S4752" t="str">
            <v>OPERAÇÕES RATEIOS</v>
          </cell>
        </row>
        <row r="4753">
          <cell r="S4753" t="str">
            <v>OPERAÇÕES RATEIOS</v>
          </cell>
        </row>
        <row r="4754">
          <cell r="S4754" t="str">
            <v>OPERAÇÕES RATEIOS</v>
          </cell>
        </row>
        <row r="4755">
          <cell r="S4755" t="str">
            <v>OPERAÇÕES RATEIOS</v>
          </cell>
        </row>
        <row r="4756">
          <cell r="S4756" t="str">
            <v>OPERAÇÕES RATEIOS</v>
          </cell>
        </row>
        <row r="4757">
          <cell r="S4757" t="str">
            <v>OPERAÇÕES RATEIOS</v>
          </cell>
        </row>
        <row r="4758">
          <cell r="S4758" t="str">
            <v>OPERAÇÕES RATEIOS</v>
          </cell>
        </row>
        <row r="4759">
          <cell r="S4759" t="str">
            <v>OPERAÇÕES RATEIOS</v>
          </cell>
        </row>
        <row r="4760">
          <cell r="S4760" t="str">
            <v>OPERAÇÕES RATEIOS</v>
          </cell>
        </row>
        <row r="4761">
          <cell r="S4761" t="str">
            <v>OPERAÇÕES RATEIOS</v>
          </cell>
        </row>
        <row r="4762">
          <cell r="S4762" t="str">
            <v>OPERAÇÕES RATEIOS</v>
          </cell>
        </row>
        <row r="4763">
          <cell r="S4763" t="str">
            <v>OPERAÇÕES RATEIOS</v>
          </cell>
        </row>
        <row r="4764">
          <cell r="S4764" t="str">
            <v>OPERAÇÕES RATEIOS</v>
          </cell>
        </row>
        <row r="4765">
          <cell r="S4765" t="str">
            <v>OPERAÇÕES RATEIOS</v>
          </cell>
        </row>
        <row r="4766">
          <cell r="S4766" t="str">
            <v>OPERAÇÕES RATEIOS</v>
          </cell>
        </row>
        <row r="4767">
          <cell r="S4767" t="str">
            <v>OPERAÇÕES RATEIOS</v>
          </cell>
        </row>
        <row r="4768">
          <cell r="S4768" t="str">
            <v>OPERAÇÕES RATEIOS</v>
          </cell>
        </row>
        <row r="4769">
          <cell r="S4769" t="str">
            <v>OPERAÇÕES RATEIOS</v>
          </cell>
        </row>
        <row r="4770">
          <cell r="S4770" t="str">
            <v>OPERAÇÕES RATEIOS</v>
          </cell>
        </row>
        <row r="4771">
          <cell r="S4771" t="str">
            <v>OPERAÇÕES RATEIOS</v>
          </cell>
        </row>
        <row r="4772">
          <cell r="S4772" t="str">
            <v>OPERAÇÕES RATEIOS</v>
          </cell>
        </row>
        <row r="4773">
          <cell r="S4773" t="str">
            <v>OPERAÇÕES RATEIOS</v>
          </cell>
        </row>
        <row r="4774">
          <cell r="S4774" t="str">
            <v>OPERAÇÕES RATEIOS</v>
          </cell>
        </row>
        <row r="4775">
          <cell r="S4775" t="str">
            <v>OPERAÇÕES RATEIOS</v>
          </cell>
        </row>
        <row r="4776">
          <cell r="S4776" t="str">
            <v>OPERAÇÕES RATEIOS</v>
          </cell>
        </row>
        <row r="4777">
          <cell r="S4777" t="str">
            <v>OPERAÇÕES RATEIOS</v>
          </cell>
        </row>
        <row r="4778">
          <cell r="S4778" t="str">
            <v>OPERAÇÕES RATEIOS</v>
          </cell>
        </row>
        <row r="4779">
          <cell r="S4779" t="str">
            <v>OPERAÇÕES RATEIOS</v>
          </cell>
        </row>
        <row r="4780">
          <cell r="S4780" t="str">
            <v>OPERAÇÕES RATEIOS</v>
          </cell>
        </row>
        <row r="4781">
          <cell r="S4781" t="str">
            <v>OPERAÇÕES RATEIOS</v>
          </cell>
        </row>
        <row r="4782">
          <cell r="S4782" t="str">
            <v>OPERAÇÕES RATEIOS</v>
          </cell>
        </row>
        <row r="4783">
          <cell r="S4783" t="str">
            <v>OPERAÇÕES RATEIOS</v>
          </cell>
        </row>
        <row r="4784">
          <cell r="S4784" t="str">
            <v>OPERAÇÕES RATEIOS</v>
          </cell>
        </row>
        <row r="4785">
          <cell r="S4785" t="str">
            <v>OPERAÇÕES RATEIOS</v>
          </cell>
        </row>
        <row r="4786">
          <cell r="S4786" t="str">
            <v>OPERAÇÕES RATEIOS</v>
          </cell>
        </row>
        <row r="4787">
          <cell r="S4787" t="str">
            <v>OPERAÇÕES RATEIOS</v>
          </cell>
        </row>
        <row r="4788">
          <cell r="S4788" t="str">
            <v>OPERAÇÕES RATEIOS</v>
          </cell>
        </row>
        <row r="4789">
          <cell r="S4789" t="str">
            <v>OPERAÇÕES RATEIOS</v>
          </cell>
        </row>
        <row r="4790">
          <cell r="S4790" t="str">
            <v>OPERAÇÕES RATEIOS</v>
          </cell>
        </row>
        <row r="4791">
          <cell r="S4791" t="str">
            <v>OPERAÇÕES RATEIOS</v>
          </cell>
        </row>
        <row r="4792">
          <cell r="S4792" t="str">
            <v>OPERAÇÕES RATEIOS</v>
          </cell>
        </row>
        <row r="4793">
          <cell r="S4793" t="str">
            <v>OPERAÇÕES RATEIOS</v>
          </cell>
        </row>
        <row r="4794">
          <cell r="S4794" t="str">
            <v>OPERAÇÕES RATEIOS</v>
          </cell>
        </row>
        <row r="4795">
          <cell r="S4795" t="str">
            <v>OPERAÇÕES RATEIOS</v>
          </cell>
        </row>
        <row r="4796">
          <cell r="S4796" t="str">
            <v>OPERAÇÕES RATEIOS</v>
          </cell>
        </row>
        <row r="4797">
          <cell r="S4797" t="str">
            <v>OPERAÇÕES RATEIOS</v>
          </cell>
        </row>
        <row r="4798">
          <cell r="S4798" t="str">
            <v>OPERAÇÕES RATEIOS</v>
          </cell>
        </row>
        <row r="4799">
          <cell r="S4799" t="str">
            <v>OPERAÇÕES RATEIOS</v>
          </cell>
        </row>
        <row r="4800">
          <cell r="S4800" t="str">
            <v>OPERAÇÕES RATEIOS</v>
          </cell>
        </row>
        <row r="4801">
          <cell r="S4801" t="str">
            <v>OPERAÇÕES RATEIOS</v>
          </cell>
        </row>
        <row r="4802">
          <cell r="S4802" t="str">
            <v>OPERAÇÕES RATEIOS</v>
          </cell>
        </row>
        <row r="4803">
          <cell r="S4803" t="str">
            <v>OPERAÇÕES RATEIOS</v>
          </cell>
        </row>
        <row r="4804">
          <cell r="S4804" t="str">
            <v>OPERAÇÕES RATEIOS</v>
          </cell>
        </row>
        <row r="4805">
          <cell r="S4805" t="str">
            <v>OPERAÇÕES RATEIOS</v>
          </cell>
        </row>
        <row r="4806">
          <cell r="S4806" t="str">
            <v>OPERAÇÕES RATEIOS</v>
          </cell>
        </row>
        <row r="4807">
          <cell r="S4807" t="str">
            <v>OPERAÇÕES RATEIOS</v>
          </cell>
        </row>
        <row r="4808">
          <cell r="S4808" t="str">
            <v>OPERAÇÕES RATEIOS</v>
          </cell>
        </row>
        <row r="4809">
          <cell r="S4809" t="str">
            <v>OPERAÇÕES RATEIOS</v>
          </cell>
        </row>
        <row r="4810">
          <cell r="S4810" t="str">
            <v>OPERAÇÕES RATEIOS</v>
          </cell>
        </row>
        <row r="4811">
          <cell r="S4811" t="str">
            <v>OPERAÇÕES RATEIOS</v>
          </cell>
        </row>
        <row r="4812">
          <cell r="S4812" t="str">
            <v>OPERAÇÕES RATEIOS</v>
          </cell>
        </row>
        <row r="4813">
          <cell r="S4813" t="str">
            <v>OPERAÇÕES RATEIOS</v>
          </cell>
        </row>
        <row r="4814">
          <cell r="S4814" t="str">
            <v>OPERAÇÕES RATEIOS</v>
          </cell>
        </row>
        <row r="4815">
          <cell r="S4815" t="str">
            <v>OPERAÇÕES RATEIOS</v>
          </cell>
        </row>
        <row r="4816">
          <cell r="S4816" t="str">
            <v>OPERAÇÕES RATEIOS</v>
          </cell>
        </row>
        <row r="4817">
          <cell r="S4817" t="str">
            <v>OPERAÇÕES RATEIOS</v>
          </cell>
        </row>
        <row r="4818">
          <cell r="S4818" t="str">
            <v>OPERAÇÕES RATEIOS</v>
          </cell>
        </row>
        <row r="4819">
          <cell r="S4819" t="str">
            <v>OPERAÇÕES RATEIOS</v>
          </cell>
        </row>
        <row r="4820">
          <cell r="S4820" t="str">
            <v>OPERAÇÕES RATEIOS</v>
          </cell>
        </row>
        <row r="4821">
          <cell r="S4821" t="str">
            <v>OPERAÇÕES RATEIOS</v>
          </cell>
        </row>
        <row r="4822">
          <cell r="S4822" t="str">
            <v>OPERAÇÕES RATEIOS</v>
          </cell>
        </row>
        <row r="4823">
          <cell r="S4823" t="str">
            <v>OPERAÇÕES RATEIOS</v>
          </cell>
        </row>
        <row r="4824">
          <cell r="S4824" t="str">
            <v>OPERAÇÕES RATEIOS</v>
          </cell>
        </row>
        <row r="4825">
          <cell r="S4825" t="str">
            <v>OPERAÇÕES RATEIOS</v>
          </cell>
        </row>
        <row r="4826">
          <cell r="S4826" t="str">
            <v>OPERAÇÕES RATEIOS</v>
          </cell>
        </row>
        <row r="4827">
          <cell r="S4827" t="str">
            <v>OPERAÇÕES RATEIOS</v>
          </cell>
        </row>
        <row r="4828">
          <cell r="S4828" t="str">
            <v>OPERAÇÕES RATEIOS</v>
          </cell>
        </row>
        <row r="4829">
          <cell r="S4829" t="str">
            <v>OPERAÇÕES RATEIOS</v>
          </cell>
        </row>
        <row r="4830">
          <cell r="S4830" t="str">
            <v>OPERAÇÕES RATEIOS</v>
          </cell>
        </row>
        <row r="4831">
          <cell r="S4831" t="str">
            <v>OPERAÇÕES RATEIOS</v>
          </cell>
        </row>
        <row r="4832">
          <cell r="S4832" t="str">
            <v>OPERAÇÕES RATEIOS</v>
          </cell>
        </row>
        <row r="4833">
          <cell r="S4833" t="str">
            <v>OPERAÇÕES RATEIOS</v>
          </cell>
        </row>
        <row r="4834">
          <cell r="S4834" t="str">
            <v>OPERAÇÕES RATEIOS</v>
          </cell>
        </row>
        <row r="4835">
          <cell r="S4835" t="str">
            <v>OPERAÇÕES RATEIOS</v>
          </cell>
        </row>
        <row r="4836">
          <cell r="S4836" t="str">
            <v>OPERAÇÕES RATEIOS</v>
          </cell>
        </row>
        <row r="4837">
          <cell r="S4837" t="str">
            <v>OPERAÇÕES RATEIOS</v>
          </cell>
        </row>
        <row r="4838">
          <cell r="S4838" t="str">
            <v>OPERAÇÕES RATEIOS</v>
          </cell>
        </row>
        <row r="4839">
          <cell r="S4839" t="str">
            <v>OPERAÇÕES RATEIOS</v>
          </cell>
        </row>
        <row r="4840">
          <cell r="S4840" t="str">
            <v>OPERAÇÕES RATEIOS</v>
          </cell>
        </row>
        <row r="4841">
          <cell r="S4841" t="str">
            <v>OPERAÇÕES RATEIOS</v>
          </cell>
        </row>
        <row r="4842">
          <cell r="S4842" t="str">
            <v>OPERAÇÕES RATEIOS</v>
          </cell>
        </row>
        <row r="4843">
          <cell r="S4843" t="str">
            <v>OPERAÇÕES RATEIOS</v>
          </cell>
        </row>
        <row r="4844">
          <cell r="S4844" t="str">
            <v>OPERAÇÕES RATEIOS</v>
          </cell>
        </row>
        <row r="4845">
          <cell r="S4845" t="str">
            <v>OPERAÇÕES RATEIOS</v>
          </cell>
        </row>
        <row r="4846">
          <cell r="S4846" t="str">
            <v>OPERAÇÕES RATEIOS</v>
          </cell>
        </row>
        <row r="4847">
          <cell r="S4847" t="str">
            <v>OPERAÇÕES RATEIOS</v>
          </cell>
        </row>
        <row r="4848">
          <cell r="S4848" t="str">
            <v>OPERAÇÕES RATEIOS</v>
          </cell>
        </row>
        <row r="4849">
          <cell r="S4849" t="str">
            <v>OPERAÇÕES RATEIOS</v>
          </cell>
        </row>
        <row r="4850">
          <cell r="S4850" t="str">
            <v>OPERAÇÕES RATEIOS</v>
          </cell>
        </row>
        <row r="4851">
          <cell r="S4851" t="str">
            <v>OPERAÇÕES RATEIOS</v>
          </cell>
        </row>
        <row r="4852">
          <cell r="S4852" t="str">
            <v>OPERAÇÕES RATEIOS</v>
          </cell>
        </row>
        <row r="4853">
          <cell r="S4853" t="str">
            <v>OPERAÇÕES RATEIOS</v>
          </cell>
        </row>
        <row r="4854">
          <cell r="S4854" t="str">
            <v>OPERAÇÕES RATEIOS</v>
          </cell>
        </row>
        <row r="4855">
          <cell r="S4855" t="str">
            <v>OPERAÇÕES RATEIOS</v>
          </cell>
        </row>
        <row r="4856">
          <cell r="S4856" t="str">
            <v>OPERAÇÕES RATEIOS</v>
          </cell>
        </row>
        <row r="4857">
          <cell r="S4857" t="str">
            <v>OPERAÇÕES RATEIOS</v>
          </cell>
        </row>
        <row r="4858">
          <cell r="S4858" t="str">
            <v>OPERAÇÕES RATEIOS</v>
          </cell>
        </row>
        <row r="4859">
          <cell r="S4859" t="str">
            <v>OPERAÇÕES RATEIOS</v>
          </cell>
        </row>
        <row r="4860">
          <cell r="S4860" t="str">
            <v>OPERAÇÕES RATEIOS</v>
          </cell>
        </row>
        <row r="4861">
          <cell r="S4861" t="str">
            <v>OPERAÇÕES RATEIOS</v>
          </cell>
        </row>
        <row r="4862">
          <cell r="S4862" t="str">
            <v>OPERAÇÕES RATEIOS</v>
          </cell>
        </row>
        <row r="4863">
          <cell r="S4863" t="str">
            <v>OPERAÇÕES RATEIOS</v>
          </cell>
        </row>
        <row r="4864">
          <cell r="S4864" t="str">
            <v>OPERAÇÕES RATEIOS</v>
          </cell>
        </row>
        <row r="4865">
          <cell r="S4865" t="str">
            <v>OPERAÇÕES RATEIOS</v>
          </cell>
        </row>
        <row r="4866">
          <cell r="S4866" t="str">
            <v>OPERAÇÕES RATEIOS</v>
          </cell>
        </row>
        <row r="4867">
          <cell r="S4867" t="str">
            <v>OPERAÇÕES RATEIOS</v>
          </cell>
        </row>
        <row r="4868">
          <cell r="S4868" t="str">
            <v>OPERAÇÕES RATEIOS</v>
          </cell>
        </row>
        <row r="4869">
          <cell r="S4869" t="str">
            <v>OPERAÇÕES RATEIOS</v>
          </cell>
        </row>
        <row r="4870">
          <cell r="S4870" t="str">
            <v>OPERAÇÕES RATEIOS</v>
          </cell>
        </row>
        <row r="4871">
          <cell r="S4871" t="str">
            <v>OPERAÇÕES RATEIOS</v>
          </cell>
        </row>
        <row r="4872">
          <cell r="S4872" t="str">
            <v>OPERAÇÕES RATEIOS</v>
          </cell>
        </row>
        <row r="4873">
          <cell r="S4873" t="str">
            <v>OPERAÇÕES RATEIOS</v>
          </cell>
        </row>
        <row r="4874">
          <cell r="S4874" t="str">
            <v>OPERAÇÕES RATEIOS</v>
          </cell>
        </row>
        <row r="4875">
          <cell r="S4875" t="str">
            <v>OPERAÇÕES RATEIOS</v>
          </cell>
        </row>
        <row r="4876">
          <cell r="S4876" t="str">
            <v>OPERAÇÕES RATEIOS</v>
          </cell>
        </row>
        <row r="4877">
          <cell r="S4877" t="str">
            <v>OPERAÇÕES RATEIOS</v>
          </cell>
        </row>
        <row r="4878">
          <cell r="S4878" t="str">
            <v>OPERAÇÕES RATEIOS</v>
          </cell>
        </row>
        <row r="4879">
          <cell r="S4879" t="str">
            <v>OPERAÇÕES RATEIOS</v>
          </cell>
        </row>
        <row r="4880">
          <cell r="S4880" t="str">
            <v>OPERAÇÕES RATEIOS</v>
          </cell>
        </row>
        <row r="4881">
          <cell r="S4881" t="str">
            <v>OPERAÇÕES RATEIOS</v>
          </cell>
        </row>
        <row r="4882">
          <cell r="S4882" t="str">
            <v>OPERAÇÕES RATEIOS</v>
          </cell>
        </row>
        <row r="4883">
          <cell r="S4883" t="str">
            <v>OPERAÇÕES RATEIOS</v>
          </cell>
        </row>
        <row r="4884">
          <cell r="S4884" t="str">
            <v>OPERAÇÕES RATEIOS</v>
          </cell>
        </row>
        <row r="4885">
          <cell r="S4885" t="str">
            <v>OPERAÇÕES RATEIOS</v>
          </cell>
        </row>
        <row r="4886">
          <cell r="S4886" t="str">
            <v>OPERAÇÕES RATEIOS</v>
          </cell>
        </row>
        <row r="4887">
          <cell r="S4887" t="str">
            <v>OPERAÇÕES RATEIOS</v>
          </cell>
        </row>
        <row r="4888">
          <cell r="S4888" t="str">
            <v>OPERAÇÕES RATEIOS</v>
          </cell>
        </row>
        <row r="4889">
          <cell r="S4889" t="str">
            <v>OPERAÇÕES RATEIOS</v>
          </cell>
        </row>
        <row r="4890">
          <cell r="S4890" t="str">
            <v>OPERAÇÕES RATEIOS</v>
          </cell>
        </row>
        <row r="4891">
          <cell r="S4891" t="str">
            <v>OPERAÇÕES RATEIOS</v>
          </cell>
        </row>
        <row r="4892">
          <cell r="S4892" t="str">
            <v>OPERAÇÕES RATEIOS</v>
          </cell>
        </row>
        <row r="4893">
          <cell r="S4893" t="str">
            <v>OPERAÇÕES RATEIOS</v>
          </cell>
        </row>
        <row r="4894">
          <cell r="S4894" t="str">
            <v>OPERAÇÕES RATEIOS</v>
          </cell>
        </row>
        <row r="4895">
          <cell r="S4895" t="str">
            <v>OPERAÇÕES RATEIOS</v>
          </cell>
        </row>
        <row r="4896">
          <cell r="S4896" t="str">
            <v>OPERAÇÕES RATEIOS</v>
          </cell>
        </row>
        <row r="4897">
          <cell r="S4897" t="str">
            <v>OPERAÇÕES RATEIOS</v>
          </cell>
        </row>
        <row r="4898">
          <cell r="S4898" t="str">
            <v>OPERAÇÕES RATEIOS</v>
          </cell>
        </row>
        <row r="4899">
          <cell r="S4899" t="str">
            <v>OPERAÇÕES RATEIOS</v>
          </cell>
        </row>
        <row r="4900">
          <cell r="S4900" t="str">
            <v>OPERAÇÕES RATEIOS</v>
          </cell>
        </row>
        <row r="4901">
          <cell r="S4901" t="str">
            <v>OPERAÇÕES RATEIOS</v>
          </cell>
        </row>
        <row r="4902">
          <cell r="S4902" t="str">
            <v>OPERAÇÕES RATEIOS</v>
          </cell>
        </row>
        <row r="4903">
          <cell r="S4903" t="str">
            <v>OPERAÇÕES RATEIOS</v>
          </cell>
        </row>
        <row r="4904">
          <cell r="S4904" t="str">
            <v>OPERAÇÕES RATEIOS</v>
          </cell>
        </row>
        <row r="4905">
          <cell r="S4905" t="str">
            <v>OPERAÇÕES RATEIOS</v>
          </cell>
        </row>
        <row r="4906">
          <cell r="S4906" t="str">
            <v>OPERAÇÕES RATEIOS</v>
          </cell>
        </row>
        <row r="4907">
          <cell r="S4907" t="str">
            <v>OPERAÇÕES RATEIOS</v>
          </cell>
        </row>
        <row r="4908">
          <cell r="S4908" t="str">
            <v>OPERAÇÕES RATEIOS</v>
          </cell>
        </row>
        <row r="4909">
          <cell r="S4909" t="str">
            <v>OPERAÇÕES RATEIOS</v>
          </cell>
        </row>
        <row r="4910">
          <cell r="S4910" t="str">
            <v>OPERAÇÕES RATEIOS</v>
          </cell>
        </row>
        <row r="4911">
          <cell r="S4911" t="str">
            <v>OPERAÇÕES RATEIOS</v>
          </cell>
        </row>
        <row r="4912">
          <cell r="S4912" t="str">
            <v>OPERAÇÕES RATEIOS</v>
          </cell>
        </row>
        <row r="4913">
          <cell r="S4913" t="str">
            <v>OPERAÇÕES RATEIOS</v>
          </cell>
        </row>
        <row r="4914">
          <cell r="S4914" t="str">
            <v>OPERAÇÕES RATEIOS</v>
          </cell>
        </row>
        <row r="4915">
          <cell r="S4915" t="str">
            <v>OPERAÇÕES RATEIOS</v>
          </cell>
        </row>
        <row r="4916">
          <cell r="S4916" t="str">
            <v>OPERAÇÕES RATEIOS</v>
          </cell>
        </row>
        <row r="4917">
          <cell r="S4917" t="str">
            <v>OPERAÇÕES RATEIOS</v>
          </cell>
        </row>
        <row r="4918">
          <cell r="S4918" t="str">
            <v>OPERAÇÕES RATEIOS</v>
          </cell>
        </row>
        <row r="4919">
          <cell r="S4919" t="str">
            <v>OPERAÇÕES RATEIOS</v>
          </cell>
        </row>
        <row r="4920">
          <cell r="S4920" t="str">
            <v>OPERAÇÕES RATEIOS</v>
          </cell>
        </row>
        <row r="4921">
          <cell r="S4921" t="str">
            <v>OPERAÇÕES RATEIOS</v>
          </cell>
        </row>
        <row r="4922">
          <cell r="S4922" t="str">
            <v>OPERAÇÕES RATEIOS</v>
          </cell>
        </row>
        <row r="4923">
          <cell r="S4923" t="str">
            <v>OPERAÇÕES RATEIOS</v>
          </cell>
        </row>
        <row r="4924">
          <cell r="S4924" t="str">
            <v>OPERAÇÕES RATEIOS</v>
          </cell>
        </row>
        <row r="4925">
          <cell r="S4925" t="str">
            <v>OPERAÇÕES RATEIOS</v>
          </cell>
        </row>
        <row r="4926">
          <cell r="S4926" t="str">
            <v>OPERAÇÕES RATEIOS</v>
          </cell>
        </row>
        <row r="4927">
          <cell r="S4927" t="str">
            <v>OPERAÇÕES RATEIOS</v>
          </cell>
        </row>
        <row r="4928">
          <cell r="S4928" t="str">
            <v>OPERAÇÕES RATEIOS</v>
          </cell>
        </row>
        <row r="4929">
          <cell r="S4929" t="str">
            <v>OPERAÇÕES RATEIOS</v>
          </cell>
        </row>
        <row r="4930">
          <cell r="S4930" t="str">
            <v>OPERAÇÕES RATEIOS</v>
          </cell>
        </row>
        <row r="4931">
          <cell r="S4931" t="str">
            <v>OPERAÇÕES RATEIOS</v>
          </cell>
        </row>
        <row r="4932">
          <cell r="S4932" t="str">
            <v>OPERAÇÕES RATEIOS</v>
          </cell>
        </row>
        <row r="4933">
          <cell r="S4933" t="str">
            <v>OPERAÇÕES RATEIOS</v>
          </cell>
        </row>
        <row r="4934">
          <cell r="S4934" t="str">
            <v>OPERAÇÕES RATEIOS</v>
          </cell>
        </row>
        <row r="4935">
          <cell r="S4935" t="str">
            <v>OPERAÇÕES RATEIOS</v>
          </cell>
        </row>
        <row r="4936">
          <cell r="S4936" t="str">
            <v>OPERAÇÕES RATEIOS</v>
          </cell>
        </row>
        <row r="4937">
          <cell r="S4937" t="str">
            <v>OPERAÇÕES RATEIOS</v>
          </cell>
        </row>
        <row r="4938">
          <cell r="S4938" t="str">
            <v>OPERAÇÕES RATEIOS</v>
          </cell>
        </row>
        <row r="4939">
          <cell r="S4939" t="str">
            <v>OPERAÇÕES RATEIOS</v>
          </cell>
        </row>
        <row r="4940">
          <cell r="S4940" t="str">
            <v>OPERAÇÕES RATEIOS</v>
          </cell>
        </row>
        <row r="4941">
          <cell r="S4941" t="str">
            <v>OPERAÇÕES RATEIOS</v>
          </cell>
        </row>
        <row r="4942">
          <cell r="S4942" t="str">
            <v>OPERAÇÕES RATEIOS</v>
          </cell>
        </row>
        <row r="4943">
          <cell r="S4943" t="str">
            <v>OPERAÇÕES RATEIOS</v>
          </cell>
        </row>
        <row r="4944">
          <cell r="S4944" t="str">
            <v>OPERAÇÕES RATEIOS</v>
          </cell>
        </row>
        <row r="4945">
          <cell r="S4945" t="str">
            <v>OPERAÇÕES RATEIOS</v>
          </cell>
        </row>
        <row r="4946">
          <cell r="S4946" t="str">
            <v>OPERAÇÕES RATEIOS</v>
          </cell>
        </row>
        <row r="4947">
          <cell r="S4947" t="str">
            <v>OPERAÇÕES RATEIOS</v>
          </cell>
        </row>
        <row r="4948">
          <cell r="S4948" t="str">
            <v>OPERAÇÕES RATEIOS</v>
          </cell>
        </row>
        <row r="4949">
          <cell r="S4949" t="str">
            <v>OPERAÇÕES RATEIOS</v>
          </cell>
        </row>
        <row r="4950">
          <cell r="S4950" t="str">
            <v>OPERAÇÕES RATEIOS</v>
          </cell>
        </row>
        <row r="4951">
          <cell r="S4951" t="str">
            <v>OPERAÇÕES RATEIOS</v>
          </cell>
        </row>
        <row r="4952">
          <cell r="S4952" t="str">
            <v>OPERAÇÕES RATEIOS</v>
          </cell>
        </row>
        <row r="4953">
          <cell r="S4953" t="str">
            <v>OPERAÇÕES RATEIOS</v>
          </cell>
        </row>
        <row r="4954">
          <cell r="S4954" t="str">
            <v>OPERAÇÕES RATEIOS</v>
          </cell>
        </row>
        <row r="4955">
          <cell r="S4955" t="str">
            <v>OPERAÇÕES RATEIOS</v>
          </cell>
        </row>
        <row r="4956">
          <cell r="S4956" t="str">
            <v>OPERAÇÕES RATEIOS</v>
          </cell>
        </row>
        <row r="4957">
          <cell r="S4957" t="str">
            <v>OPERAÇÕES RATEIOS</v>
          </cell>
        </row>
        <row r="4958">
          <cell r="S4958" t="str">
            <v>OPERAÇÕES RATEIOS</v>
          </cell>
        </row>
        <row r="4959">
          <cell r="S4959" t="str">
            <v>OPERAÇÕES RATEIOS</v>
          </cell>
        </row>
        <row r="4960">
          <cell r="S4960" t="str">
            <v>OPERAÇÕES RATEIOS</v>
          </cell>
        </row>
        <row r="4961">
          <cell r="S4961" t="str">
            <v>OPERAÇÕES RATEIOS</v>
          </cell>
        </row>
        <row r="4962">
          <cell r="S4962" t="str">
            <v>OPERAÇÕES RATEIOS</v>
          </cell>
        </row>
        <row r="4963">
          <cell r="S4963" t="str">
            <v>OPERAÇÕES RATEIOS</v>
          </cell>
        </row>
        <row r="4964">
          <cell r="S4964" t="str">
            <v>OPERAÇÕES RATEIOS</v>
          </cell>
        </row>
        <row r="4965">
          <cell r="S4965" t="str">
            <v>OPERAÇÕES RATEIOS</v>
          </cell>
        </row>
        <row r="4966">
          <cell r="S4966" t="str">
            <v>OPERAÇÕES RATEIOS</v>
          </cell>
        </row>
        <row r="4967">
          <cell r="S4967" t="str">
            <v>OPERAÇÕES RATEIOS</v>
          </cell>
        </row>
        <row r="4968">
          <cell r="S4968" t="str">
            <v>OPERAÇÕES RATEIOS</v>
          </cell>
        </row>
        <row r="4969">
          <cell r="S4969" t="str">
            <v>OPERAÇÕES RATEIOS</v>
          </cell>
        </row>
        <row r="4970">
          <cell r="S4970" t="str">
            <v>OPERAÇÕES RATEIOS</v>
          </cell>
        </row>
        <row r="4971">
          <cell r="S4971" t="str">
            <v>OPERAÇÕES RATEIOS</v>
          </cell>
        </row>
        <row r="4972">
          <cell r="S4972" t="str">
            <v>OPERAÇÕES RATEIOS</v>
          </cell>
        </row>
        <row r="4973">
          <cell r="S4973" t="str">
            <v>OPERAÇÕES RATEIOS</v>
          </cell>
        </row>
        <row r="4974">
          <cell r="S4974" t="str">
            <v>OPERAÇÕES RATEIOS</v>
          </cell>
        </row>
        <row r="4975">
          <cell r="S4975" t="str">
            <v>OPERAÇÕES RATEIOS</v>
          </cell>
        </row>
        <row r="4976">
          <cell r="S4976" t="str">
            <v>OPERAÇÕES RATEIOS</v>
          </cell>
        </row>
        <row r="4977">
          <cell r="S4977" t="str">
            <v>OPERAÇÕES RATEIOS</v>
          </cell>
        </row>
        <row r="4978">
          <cell r="S4978" t="str">
            <v>OPERAÇÕES RATEIOS</v>
          </cell>
        </row>
        <row r="4979">
          <cell r="S4979" t="str">
            <v>OPERAÇÕES RATEIOS</v>
          </cell>
        </row>
        <row r="4980">
          <cell r="S4980" t="str">
            <v>OPERAÇÕES RATEIOS</v>
          </cell>
        </row>
        <row r="4981">
          <cell r="S4981" t="str">
            <v>OPERAÇÕES RATEIOS</v>
          </cell>
        </row>
        <row r="4982">
          <cell r="S4982" t="str">
            <v>OPERAÇÕES RATEIOS</v>
          </cell>
        </row>
        <row r="4983">
          <cell r="S4983" t="str">
            <v>OPERAÇÕES RATEIOS</v>
          </cell>
        </row>
        <row r="4984">
          <cell r="S4984" t="str">
            <v>OPERAÇÕES RATEIOS</v>
          </cell>
        </row>
        <row r="4985">
          <cell r="S4985" t="str">
            <v>OPERAÇÕES RATEIOS</v>
          </cell>
        </row>
        <row r="4986">
          <cell r="S4986" t="str">
            <v>OPERAÇÕES RATEIOS</v>
          </cell>
        </row>
        <row r="4987">
          <cell r="S4987" t="str">
            <v>OPERAÇÕES RATEIOS</v>
          </cell>
        </row>
        <row r="4988">
          <cell r="S4988" t="str">
            <v>OPERAÇÕES RATEIOS</v>
          </cell>
        </row>
        <row r="4989">
          <cell r="S4989" t="str">
            <v>OPERAÇÕES RATEIOS</v>
          </cell>
        </row>
        <row r="4990">
          <cell r="S4990" t="str">
            <v>OPERAÇÕES RATEIOS</v>
          </cell>
        </row>
        <row r="4991">
          <cell r="S4991" t="str">
            <v>OPERAÇÕES RATEIOS</v>
          </cell>
        </row>
        <row r="4992">
          <cell r="S4992" t="str">
            <v>OPERAÇÕES RATEIOS</v>
          </cell>
        </row>
        <row r="4993">
          <cell r="S4993" t="str">
            <v>OPERAÇÕES RATEIOS</v>
          </cell>
        </row>
        <row r="4994">
          <cell r="S4994" t="str">
            <v>OPERAÇÕES RATEIOS</v>
          </cell>
        </row>
        <row r="4995">
          <cell r="S4995" t="str">
            <v>OPERAÇÕES RATEIOS</v>
          </cell>
        </row>
        <row r="4996">
          <cell r="S4996" t="str">
            <v>OPERAÇÕES RATEIOS</v>
          </cell>
        </row>
        <row r="4997">
          <cell r="S4997" t="str">
            <v>OPERAÇÕES RATEIOS</v>
          </cell>
        </row>
        <row r="4998">
          <cell r="S4998" t="str">
            <v>OPERAÇÕES RATEIOS</v>
          </cell>
        </row>
        <row r="4999">
          <cell r="S4999" t="str">
            <v>OPERAÇÕES RATEIOS</v>
          </cell>
        </row>
        <row r="5000">
          <cell r="S5000" t="str">
            <v>OPERAÇÕES RATEIOS</v>
          </cell>
        </row>
        <row r="5001">
          <cell r="S5001" t="str">
            <v>OPERAÇÕES RATEIOS</v>
          </cell>
        </row>
        <row r="5002">
          <cell r="S5002" t="str">
            <v>OPERAÇÕES RATEIOS</v>
          </cell>
        </row>
        <row r="5003">
          <cell r="S5003" t="str">
            <v>OPERAÇÕES RATEIOS</v>
          </cell>
        </row>
        <row r="5004">
          <cell r="S5004" t="str">
            <v>OPERAÇÕES RATEIOS</v>
          </cell>
        </row>
        <row r="5005">
          <cell r="S5005" t="str">
            <v>OPERAÇÕES RATEIOS</v>
          </cell>
        </row>
        <row r="5006">
          <cell r="S5006" t="str">
            <v>OPERAÇÕES RATEIOS</v>
          </cell>
        </row>
        <row r="5007">
          <cell r="S5007" t="str">
            <v>OPERAÇÕES RATEIOS</v>
          </cell>
        </row>
        <row r="5008">
          <cell r="S5008" t="str">
            <v>OPERAÇÕES RATEIOS</v>
          </cell>
        </row>
        <row r="5009">
          <cell r="S5009" t="str">
            <v>OPERAÇÕES RATEIOS</v>
          </cell>
        </row>
        <row r="5010">
          <cell r="S5010" t="str">
            <v>OPERAÇÕES RATEIOS</v>
          </cell>
        </row>
        <row r="5011">
          <cell r="S5011" t="str">
            <v>OPERAÇÕES RATEIOS</v>
          </cell>
        </row>
        <row r="5012">
          <cell r="S5012" t="str">
            <v>OPERAÇÕES RATEIOS</v>
          </cell>
        </row>
        <row r="5013">
          <cell r="S5013" t="str">
            <v>OPERAÇÕES RATEIOS</v>
          </cell>
        </row>
        <row r="5014">
          <cell r="S5014" t="str">
            <v>OPERAÇÕES RATEIOS</v>
          </cell>
        </row>
        <row r="5015">
          <cell r="S5015" t="str">
            <v>OPERAÇÕES RATEIOS</v>
          </cell>
        </row>
        <row r="5016">
          <cell r="S5016" t="str">
            <v>OPERAÇÕES RATEIOS</v>
          </cell>
        </row>
        <row r="5017">
          <cell r="S5017" t="str">
            <v>OPERAÇÕES RATEIOS</v>
          </cell>
        </row>
        <row r="5018">
          <cell r="S5018" t="str">
            <v>OPERAÇÕES RATEIOS</v>
          </cell>
        </row>
        <row r="5019">
          <cell r="S5019" t="str">
            <v>OPERAÇÕES RATEIOS</v>
          </cell>
        </row>
        <row r="5020">
          <cell r="S5020" t="str">
            <v>OPERAÇÕES RATEIOS</v>
          </cell>
        </row>
        <row r="5021">
          <cell r="S5021" t="str">
            <v>OPERAÇÕES RATEIOS</v>
          </cell>
        </row>
        <row r="5022">
          <cell r="S5022" t="str">
            <v>OPERAÇÕES RATEIOS</v>
          </cell>
        </row>
        <row r="5023">
          <cell r="S5023" t="str">
            <v>OPERAÇÕES RATEIOS</v>
          </cell>
        </row>
        <row r="5024">
          <cell r="S5024" t="str">
            <v>OPERAÇÕES RATEIOS</v>
          </cell>
        </row>
        <row r="5025">
          <cell r="S5025" t="str">
            <v>OPERAÇÕES RATEIOS</v>
          </cell>
        </row>
        <row r="5026">
          <cell r="S5026" t="str">
            <v>OPERAÇÕES RATEIOS</v>
          </cell>
        </row>
        <row r="5027">
          <cell r="S5027" t="str">
            <v>OPERAÇÕES RATEIOS</v>
          </cell>
        </row>
        <row r="5028">
          <cell r="S5028" t="str">
            <v>OPERAÇÕES RATEIOS</v>
          </cell>
        </row>
        <row r="5029">
          <cell r="S5029" t="str">
            <v>OPERAÇÕES RATEIOS</v>
          </cell>
        </row>
        <row r="5030">
          <cell r="S5030" t="str">
            <v>OPERAÇÕES RATEIOS</v>
          </cell>
        </row>
        <row r="5031">
          <cell r="S5031" t="str">
            <v>OPERAÇÕES RATEIOS</v>
          </cell>
        </row>
        <row r="5032">
          <cell r="S5032" t="str">
            <v>OPERAÇÕES RATEIOS</v>
          </cell>
        </row>
        <row r="5033">
          <cell r="S5033" t="str">
            <v>OPERAÇÕES RATEIOS</v>
          </cell>
        </row>
        <row r="5034">
          <cell r="S5034" t="str">
            <v>OPERAÇÕES RATEIOS</v>
          </cell>
        </row>
        <row r="5035">
          <cell r="S5035" t="str">
            <v>OPERAÇÕES RATEIOS</v>
          </cell>
        </row>
        <row r="5036">
          <cell r="S5036" t="str">
            <v>OPERAÇÕES RATEIOS</v>
          </cell>
        </row>
        <row r="5037">
          <cell r="S5037" t="str">
            <v>OPERAÇÕES RATEIOS</v>
          </cell>
        </row>
        <row r="5038">
          <cell r="S5038" t="str">
            <v>OPERAÇÕES RATEIOS</v>
          </cell>
        </row>
        <row r="5039">
          <cell r="S5039" t="str">
            <v>OPERAÇÕES RATEIOS</v>
          </cell>
        </row>
        <row r="5040">
          <cell r="S5040" t="str">
            <v>OPERAÇÕES RATEIOS</v>
          </cell>
        </row>
        <row r="5041">
          <cell r="S5041" t="str">
            <v>OPERAÇÕES RATEIOS</v>
          </cell>
        </row>
        <row r="5042">
          <cell r="S5042" t="str">
            <v>OPERAÇÕES RATEIOS</v>
          </cell>
        </row>
        <row r="5043">
          <cell r="S5043" t="str">
            <v>OPERAÇÕES RATEIOS</v>
          </cell>
        </row>
        <row r="5044">
          <cell r="S5044" t="str">
            <v>OPERAÇÕES RATEIOS</v>
          </cell>
        </row>
        <row r="5045">
          <cell r="S5045" t="str">
            <v>OPERAÇÕES RATEIOS</v>
          </cell>
        </row>
        <row r="5046">
          <cell r="S5046" t="str">
            <v>OPERAÇÕES RATEIOS</v>
          </cell>
        </row>
        <row r="5047">
          <cell r="S5047" t="str">
            <v>OPERAÇÕES RATEIOS</v>
          </cell>
        </row>
        <row r="5048">
          <cell r="S5048" t="str">
            <v>OPERAÇÕES RATEIOS</v>
          </cell>
        </row>
        <row r="5049">
          <cell r="S5049" t="str">
            <v>OPERAÇÕES RATEIOS</v>
          </cell>
        </row>
        <row r="5050">
          <cell r="S5050" t="str">
            <v>OPERAÇÕES RATEIOS</v>
          </cell>
        </row>
        <row r="5051">
          <cell r="S5051" t="str">
            <v>OPERAÇÕES RATEIOS</v>
          </cell>
        </row>
        <row r="5052">
          <cell r="S5052" t="str">
            <v>OPERAÇÕES RATEIOS</v>
          </cell>
        </row>
        <row r="5053">
          <cell r="S5053" t="str">
            <v>OPERAÇÕES RATEIOS</v>
          </cell>
        </row>
        <row r="5054">
          <cell r="S5054" t="str">
            <v>OPERAÇÕES RATEIOS</v>
          </cell>
        </row>
        <row r="5055">
          <cell r="S5055" t="str">
            <v>OPERAÇÕES RATEIOS</v>
          </cell>
        </row>
        <row r="5056">
          <cell r="S5056" t="str">
            <v>OPERAÇÕES RATEIOS</v>
          </cell>
        </row>
        <row r="5057">
          <cell r="S5057" t="str">
            <v>OPERAÇÕES RATEIOS</v>
          </cell>
        </row>
        <row r="5058">
          <cell r="S5058" t="str">
            <v>OPERAÇÕES RATEIOS</v>
          </cell>
        </row>
        <row r="5059">
          <cell r="S5059" t="str">
            <v>OPERAÇÕES RATEIOS</v>
          </cell>
        </row>
        <row r="5060">
          <cell r="S5060" t="str">
            <v>OPERAÇÕES RATEIOS</v>
          </cell>
        </row>
        <row r="5061">
          <cell r="S5061" t="str">
            <v>OPERAÇÕES RATEIOS</v>
          </cell>
        </row>
        <row r="5062">
          <cell r="S5062" t="str">
            <v>OPERAÇÕES RATEIOS</v>
          </cell>
        </row>
        <row r="5063">
          <cell r="S5063" t="str">
            <v>OPERAÇÕES RATEIOS</v>
          </cell>
        </row>
        <row r="5064">
          <cell r="S5064" t="str">
            <v>OPERAÇÕES RATEIOS</v>
          </cell>
        </row>
        <row r="5065">
          <cell r="S5065" t="str">
            <v>OPERAÇÕES RATEIOS</v>
          </cell>
        </row>
        <row r="5066">
          <cell r="S5066" t="str">
            <v>OPERAÇÕES RATEIOS</v>
          </cell>
        </row>
        <row r="5067">
          <cell r="S5067" t="str">
            <v>OPERAÇÕES RATEIOS</v>
          </cell>
        </row>
        <row r="5068">
          <cell r="S5068" t="str">
            <v>OPERAÇÕES RATEIOS</v>
          </cell>
        </row>
        <row r="5069">
          <cell r="S5069" t="str">
            <v>OPERAÇÕES RATEIOS</v>
          </cell>
        </row>
        <row r="5070">
          <cell r="S5070" t="str">
            <v>OPERAÇÕES RATEIOS</v>
          </cell>
        </row>
        <row r="5071">
          <cell r="S5071" t="str">
            <v>OPERAÇÕES RATEIOS</v>
          </cell>
        </row>
        <row r="5072">
          <cell r="S5072" t="str">
            <v>OPERAÇÕES RATEIOS</v>
          </cell>
        </row>
        <row r="5073">
          <cell r="S5073" t="str">
            <v>OPERAÇÕES RATEIOS</v>
          </cell>
        </row>
        <row r="5074">
          <cell r="S5074" t="str">
            <v>OPERAÇÕES RATEIOS</v>
          </cell>
        </row>
        <row r="5075">
          <cell r="S5075" t="str">
            <v>OPERAÇÕES RATEIOS</v>
          </cell>
        </row>
        <row r="5076">
          <cell r="S5076" t="str">
            <v>OPERAÇÕES RATEIOS</v>
          </cell>
        </row>
        <row r="5077">
          <cell r="S5077" t="str">
            <v>OPERAÇÕES RATEIOS</v>
          </cell>
        </row>
        <row r="5078">
          <cell r="S5078" t="str">
            <v>OPERAÇÕES RATEIOS</v>
          </cell>
        </row>
        <row r="5079">
          <cell r="S5079" t="str">
            <v>OPERAÇÕES RATEIOS</v>
          </cell>
        </row>
        <row r="5080">
          <cell r="S5080" t="str">
            <v>OPERAÇÕES RATEIOS</v>
          </cell>
        </row>
        <row r="5081">
          <cell r="S5081" t="str">
            <v>OPERAÇÕES RATEIOS</v>
          </cell>
        </row>
        <row r="5082">
          <cell r="S5082" t="str">
            <v>OPERAÇÕES RATEIOS</v>
          </cell>
        </row>
        <row r="5083">
          <cell r="S5083" t="str">
            <v>OPERAÇÕES RATEIOS</v>
          </cell>
        </row>
        <row r="5084">
          <cell r="S5084" t="str">
            <v>OPERAÇÕES RATEIOS</v>
          </cell>
        </row>
        <row r="5085">
          <cell r="S5085" t="str">
            <v>OPERAÇÕES RATEIOS</v>
          </cell>
        </row>
        <row r="5086">
          <cell r="S5086" t="str">
            <v>OPERAÇÕES RATEIOS</v>
          </cell>
        </row>
        <row r="5087">
          <cell r="S5087" t="str">
            <v>OPERAÇÕES RATEIOS</v>
          </cell>
        </row>
        <row r="5088">
          <cell r="S5088" t="str">
            <v>OPERAÇÕES RATEIOS</v>
          </cell>
        </row>
        <row r="5089">
          <cell r="S5089" t="str">
            <v>OPERAÇÕES RATEIOS</v>
          </cell>
        </row>
        <row r="5090">
          <cell r="S5090" t="str">
            <v>OPERAÇÕES RATEIOS</v>
          </cell>
        </row>
        <row r="5091">
          <cell r="S5091" t="str">
            <v>OPERAÇÕES RATEIOS</v>
          </cell>
        </row>
        <row r="5092">
          <cell r="S5092" t="str">
            <v>OPERAÇÕES RATEIOS</v>
          </cell>
        </row>
        <row r="5093">
          <cell r="S5093" t="str">
            <v>OPERAÇÕES RATEIOS</v>
          </cell>
        </row>
        <row r="5094">
          <cell r="S5094" t="str">
            <v>OPERAÇÕES RATEIOS</v>
          </cell>
        </row>
        <row r="5095">
          <cell r="S5095" t="str">
            <v>OPERAÇÕES RATEIOS</v>
          </cell>
        </row>
        <row r="5096">
          <cell r="S5096" t="str">
            <v>OPERAÇÕES RATEIOS</v>
          </cell>
        </row>
        <row r="5097">
          <cell r="S5097" t="str">
            <v>OPERAÇÕES RATEIOS</v>
          </cell>
        </row>
        <row r="5098">
          <cell r="S5098" t="str">
            <v>OPERAÇÕES RATEIOS</v>
          </cell>
        </row>
        <row r="5099">
          <cell r="S5099" t="str">
            <v>OPERAÇÕES RATEIOS</v>
          </cell>
        </row>
        <row r="5100">
          <cell r="S5100" t="str">
            <v>OPERAÇÕES RATEIOS</v>
          </cell>
        </row>
        <row r="5101">
          <cell r="S5101" t="str">
            <v>OPERAÇÕES RATEIOS</v>
          </cell>
        </row>
        <row r="5102">
          <cell r="S5102" t="str">
            <v>OPERAÇÕES RATEIOS</v>
          </cell>
        </row>
        <row r="5103">
          <cell r="S5103" t="str">
            <v>OPERAÇÕES RATEIOS</v>
          </cell>
        </row>
        <row r="5104">
          <cell r="S5104" t="str">
            <v>OPERAÇÕES RATEIOS</v>
          </cell>
        </row>
        <row r="5105">
          <cell r="S5105" t="str">
            <v>OPERAÇÕES RATEIOS</v>
          </cell>
        </row>
        <row r="5106">
          <cell r="S5106" t="str">
            <v>OPERAÇÕES RATEIOS</v>
          </cell>
        </row>
        <row r="5107">
          <cell r="S5107" t="str">
            <v>OPERAÇÕES RATEIOS</v>
          </cell>
        </row>
        <row r="5108">
          <cell r="S5108" t="str">
            <v>OPERAÇÕES RATEIOS</v>
          </cell>
        </row>
        <row r="5109">
          <cell r="S5109" t="str">
            <v>OPERAÇÕES RATEIOS</v>
          </cell>
        </row>
        <row r="5110">
          <cell r="S5110" t="str">
            <v>OPERAÇÕES RATEIOS</v>
          </cell>
        </row>
        <row r="5111">
          <cell r="S5111" t="str">
            <v>OPERAÇÕES RATEIOS</v>
          </cell>
        </row>
        <row r="5112">
          <cell r="S5112" t="str">
            <v>OPERAÇÕES RATEIOS</v>
          </cell>
        </row>
        <row r="5113">
          <cell r="S5113" t="str">
            <v>OPERAÇÕES RATEIOS</v>
          </cell>
        </row>
        <row r="5114">
          <cell r="S5114" t="str">
            <v>OPERAÇÕES RATEIOS</v>
          </cell>
        </row>
        <row r="5115">
          <cell r="S5115" t="str">
            <v>OPERAÇÕES RATEIOS</v>
          </cell>
        </row>
        <row r="5116">
          <cell r="S5116" t="str">
            <v>OPERAÇÕES RATEIOS</v>
          </cell>
        </row>
        <row r="5117">
          <cell r="S5117" t="str">
            <v>OPERAÇÕES RATEIOS</v>
          </cell>
        </row>
        <row r="5118">
          <cell r="S5118" t="str">
            <v>OPERAÇÕES RATEIOS</v>
          </cell>
        </row>
        <row r="5119">
          <cell r="S5119" t="str">
            <v>OPERAÇÕES RATEIOS</v>
          </cell>
        </row>
        <row r="5120">
          <cell r="S5120" t="str">
            <v>OPERAÇÕES RATEIOS</v>
          </cell>
        </row>
        <row r="5121">
          <cell r="S5121" t="str">
            <v>OPERAÇÕES RATEIOS</v>
          </cell>
        </row>
        <row r="5122">
          <cell r="S5122" t="str">
            <v>OPERAÇÕES RATEIOS</v>
          </cell>
        </row>
        <row r="5123">
          <cell r="S5123" t="str">
            <v>OPERAÇÕES RATEIOS</v>
          </cell>
        </row>
        <row r="5124">
          <cell r="S5124" t="str">
            <v>OPERAÇÕES RATEIOS</v>
          </cell>
        </row>
        <row r="5125">
          <cell r="S5125" t="str">
            <v>OPERAÇÕES RATEIOS</v>
          </cell>
        </row>
        <row r="5126">
          <cell r="S5126" t="str">
            <v>OPERAÇÕES RATEIOS</v>
          </cell>
        </row>
        <row r="5127">
          <cell r="S5127" t="str">
            <v>OPERAÇÕES RATEIOS</v>
          </cell>
        </row>
        <row r="5128">
          <cell r="S5128" t="str">
            <v>OPERAÇÕES RATEIOS</v>
          </cell>
        </row>
        <row r="5129">
          <cell r="S5129" t="str">
            <v>OPERAÇÕES RATEIOS</v>
          </cell>
        </row>
        <row r="5130">
          <cell r="S5130" t="str">
            <v>OPERAÇÕES RATEIOS</v>
          </cell>
        </row>
        <row r="5131">
          <cell r="S5131" t="str">
            <v>OPERAÇÕES RATEIOS</v>
          </cell>
        </row>
        <row r="5132">
          <cell r="S5132" t="str">
            <v>OPERAÇÕES RATEIOS</v>
          </cell>
        </row>
        <row r="5133">
          <cell r="S5133" t="str">
            <v>OPERAÇÕES RATEIOS</v>
          </cell>
        </row>
        <row r="5134">
          <cell r="S5134" t="str">
            <v>OPERAÇÕES RATEIOS</v>
          </cell>
        </row>
        <row r="5135">
          <cell r="S5135" t="str">
            <v>OPERAÇÕES RATEIOS</v>
          </cell>
        </row>
        <row r="5136">
          <cell r="S5136" t="str">
            <v>OPERAÇÕES RATEIOS</v>
          </cell>
        </row>
        <row r="5137">
          <cell r="S5137" t="str">
            <v>OPERAÇÕES RATEIOS</v>
          </cell>
        </row>
        <row r="5138">
          <cell r="S5138" t="str">
            <v>OPERAÇÕES RATEIOS</v>
          </cell>
        </row>
        <row r="5139">
          <cell r="S5139" t="str">
            <v>OPERAÇÕES RATEIOS</v>
          </cell>
        </row>
        <row r="5140">
          <cell r="S5140" t="str">
            <v>OPERAÇÕES RATEIOS</v>
          </cell>
        </row>
        <row r="5141">
          <cell r="S5141" t="str">
            <v>OPERAÇÕES RATEIOS</v>
          </cell>
        </row>
        <row r="5142">
          <cell r="S5142" t="str">
            <v>OPERAÇÕES RATEIOS</v>
          </cell>
        </row>
        <row r="5143">
          <cell r="S5143" t="str">
            <v>OPERAÇÕES RATEIOS</v>
          </cell>
        </row>
        <row r="5144">
          <cell r="S5144" t="str">
            <v>OPERAÇÕES RATEIOS</v>
          </cell>
        </row>
        <row r="5145">
          <cell r="S5145" t="str">
            <v>OPERAÇÕES RATEIOS</v>
          </cell>
        </row>
        <row r="5146">
          <cell r="S5146" t="str">
            <v>OPERAÇÕES RATEIOS</v>
          </cell>
        </row>
        <row r="5147">
          <cell r="S5147" t="str">
            <v>OPERAÇÕES RATEIOS</v>
          </cell>
        </row>
        <row r="5148">
          <cell r="S5148" t="str">
            <v>OPERAÇÕES RATEIOS</v>
          </cell>
        </row>
        <row r="5149">
          <cell r="S5149" t="str">
            <v>OPERAÇÕES RATEIOS</v>
          </cell>
        </row>
        <row r="5150">
          <cell r="S5150" t="str">
            <v>OPERAÇÕES RATEIOS</v>
          </cell>
        </row>
        <row r="5151">
          <cell r="S5151" t="str">
            <v>OPERAÇÕES RATEIOS</v>
          </cell>
        </row>
        <row r="5152">
          <cell r="S5152" t="str">
            <v>OPERAÇÕES RATEIOS</v>
          </cell>
        </row>
        <row r="5153">
          <cell r="S5153" t="str">
            <v>OPERAÇÕES RATEIOS</v>
          </cell>
        </row>
        <row r="5154">
          <cell r="S5154" t="str">
            <v>OPERAÇÕES RATEIOS</v>
          </cell>
        </row>
        <row r="5155">
          <cell r="S5155" t="str">
            <v>OPERAÇÕES RATEIOS</v>
          </cell>
        </row>
        <row r="5156">
          <cell r="S5156" t="str">
            <v>OPERAÇÕES RATEIOS</v>
          </cell>
        </row>
        <row r="5157">
          <cell r="S5157" t="str">
            <v>OPERAÇÕES RATEIOS</v>
          </cell>
        </row>
        <row r="5158">
          <cell r="S5158" t="str">
            <v>OPERAÇÕES RATEIOS</v>
          </cell>
        </row>
        <row r="5159">
          <cell r="S5159" t="str">
            <v>OPERAÇÕES RATEIOS</v>
          </cell>
        </row>
        <row r="5160">
          <cell r="S5160" t="str">
            <v>OPERAÇÕES RATEIOS</v>
          </cell>
        </row>
        <row r="5161">
          <cell r="S5161" t="str">
            <v>OPERAÇÕES RATEIOS</v>
          </cell>
        </row>
        <row r="5162">
          <cell r="S5162" t="str">
            <v>OPERAÇÕES RATEIOS</v>
          </cell>
        </row>
        <row r="5163">
          <cell r="S5163" t="str">
            <v>OPERAÇÕES RATEIOS</v>
          </cell>
        </row>
        <row r="5164">
          <cell r="S5164" t="str">
            <v>OPERAÇÕES RATEIOS</v>
          </cell>
        </row>
        <row r="5165">
          <cell r="S5165" t="str">
            <v>OPERAÇÕES RATEIOS</v>
          </cell>
        </row>
        <row r="5166">
          <cell r="S5166" t="str">
            <v>OPERAÇÕES RATEIOS</v>
          </cell>
        </row>
        <row r="5167">
          <cell r="S5167" t="str">
            <v>OPERAÇÕES RATEIOS</v>
          </cell>
        </row>
        <row r="5168">
          <cell r="S5168" t="str">
            <v>OPERAÇÕES RATEIOS</v>
          </cell>
        </row>
        <row r="5169">
          <cell r="S5169" t="str">
            <v>OPERAÇÕES RATEIOS</v>
          </cell>
        </row>
        <row r="5170">
          <cell r="S5170" t="str">
            <v>OPERAÇÕES RATEIOS</v>
          </cell>
        </row>
        <row r="5171">
          <cell r="S5171" t="str">
            <v>OPERAÇÕES RATEIOS</v>
          </cell>
        </row>
        <row r="5172">
          <cell r="S5172" t="str">
            <v>OPERAÇÕES RATEIOS</v>
          </cell>
        </row>
        <row r="5173">
          <cell r="S5173" t="str">
            <v>OPERAÇÕES RATEIOS</v>
          </cell>
        </row>
        <row r="5174">
          <cell r="S5174" t="str">
            <v>OPERAÇÕES RATEIOS</v>
          </cell>
        </row>
        <row r="5175">
          <cell r="S5175" t="str">
            <v>OPERAÇÕES RATEIOS</v>
          </cell>
        </row>
        <row r="5176">
          <cell r="S5176" t="str">
            <v>OPERAÇÕES RATEIOS</v>
          </cell>
        </row>
        <row r="5177">
          <cell r="S5177" t="str">
            <v>OPERAÇÕES RATEIOS</v>
          </cell>
        </row>
        <row r="5178">
          <cell r="S5178" t="str">
            <v>OPERAÇÕES RATEIOS</v>
          </cell>
        </row>
        <row r="5179">
          <cell r="S5179" t="str">
            <v>OPERAÇÕES RATEIOS</v>
          </cell>
        </row>
        <row r="5180">
          <cell r="S5180" t="str">
            <v>OPERAÇÕES RATEIOS</v>
          </cell>
        </row>
        <row r="5181">
          <cell r="S5181" t="str">
            <v>OPERAÇÕES RATEIOS</v>
          </cell>
        </row>
        <row r="5182">
          <cell r="S5182" t="str">
            <v>OPERAÇÕES RATEIOS</v>
          </cell>
        </row>
        <row r="5183">
          <cell r="S5183" t="str">
            <v>OPERAÇÕES RATEIOS</v>
          </cell>
        </row>
        <row r="5184">
          <cell r="S5184" t="str">
            <v>OPERAÇÕES RATEIOS</v>
          </cell>
        </row>
        <row r="5185">
          <cell r="S5185" t="str">
            <v>OPERAÇÕES RATEIOS</v>
          </cell>
        </row>
        <row r="5186">
          <cell r="S5186" t="str">
            <v>OPERAÇÕES RATEIOS</v>
          </cell>
        </row>
        <row r="5187">
          <cell r="S5187" t="str">
            <v>OPERAÇÕES RATEIOS</v>
          </cell>
        </row>
        <row r="5188">
          <cell r="S5188" t="str">
            <v>OPERAÇÕES RATEIOS</v>
          </cell>
        </row>
        <row r="5189">
          <cell r="S5189" t="str">
            <v>OPERAÇÕES RATEIOS</v>
          </cell>
        </row>
        <row r="5190">
          <cell r="S5190" t="str">
            <v>OPERAÇÕES RATEIOS</v>
          </cell>
        </row>
        <row r="5191">
          <cell r="S5191" t="str">
            <v>OPERAÇÕES RATEIOS</v>
          </cell>
        </row>
        <row r="5192">
          <cell r="S5192" t="str">
            <v>OPERAÇÕES RATEIOS</v>
          </cell>
        </row>
        <row r="5193">
          <cell r="S5193" t="str">
            <v>OPERAÇÕES RATEIOS</v>
          </cell>
        </row>
        <row r="5194">
          <cell r="S5194" t="str">
            <v>OPERAÇÕES RATEIOS</v>
          </cell>
        </row>
        <row r="5195">
          <cell r="S5195" t="str">
            <v>OPERAÇÕES RATEIOS</v>
          </cell>
        </row>
        <row r="5196">
          <cell r="S5196" t="str">
            <v>OPERAÇÕES RATEIOS</v>
          </cell>
        </row>
        <row r="5197">
          <cell r="S5197" t="str">
            <v>OPERAÇÕES RATEIOS</v>
          </cell>
        </row>
        <row r="5198">
          <cell r="S5198" t="str">
            <v>OPERAÇÕES RATEIOS</v>
          </cell>
        </row>
        <row r="5199">
          <cell r="S5199" t="str">
            <v>OPERAÇÕES RATEIOS</v>
          </cell>
        </row>
        <row r="5200">
          <cell r="S5200" t="str">
            <v>OPERAÇÕES RATEIOS</v>
          </cell>
        </row>
        <row r="5201">
          <cell r="S5201" t="str">
            <v>OPERAÇÕES RATEIOS</v>
          </cell>
        </row>
        <row r="5202">
          <cell r="S5202" t="str">
            <v>OPERAÇÕES RATEIOS</v>
          </cell>
        </row>
        <row r="5203">
          <cell r="S5203" t="str">
            <v>OPERAÇÕES RATEIOS</v>
          </cell>
        </row>
        <row r="5204">
          <cell r="S5204" t="str">
            <v>OPERAÇÕES RATEIOS</v>
          </cell>
        </row>
        <row r="5205">
          <cell r="S5205" t="str">
            <v>OPERAÇÕES RATEIOS</v>
          </cell>
        </row>
        <row r="5206">
          <cell r="S5206" t="str">
            <v>OPERAÇÕES RATEIOS</v>
          </cell>
        </row>
        <row r="5207">
          <cell r="S5207" t="str">
            <v>OPERAÇÕES RATEIOS</v>
          </cell>
        </row>
        <row r="5208">
          <cell r="S5208" t="str">
            <v>OPERAÇÕES RATEIOS</v>
          </cell>
        </row>
        <row r="5209">
          <cell r="S5209" t="str">
            <v>OPERAÇÕES RATEIOS</v>
          </cell>
        </row>
        <row r="5210">
          <cell r="S5210" t="str">
            <v>OPERAÇÕES RATEIOS</v>
          </cell>
        </row>
        <row r="5211">
          <cell r="S5211" t="str">
            <v>OPERAÇÕES RATEIOS</v>
          </cell>
        </row>
        <row r="5212">
          <cell r="S5212" t="str">
            <v>OPERAÇÕES RATEIOS</v>
          </cell>
        </row>
        <row r="5213">
          <cell r="S5213" t="str">
            <v>OPERAÇÕES RATEIOS</v>
          </cell>
        </row>
        <row r="5214">
          <cell r="S5214" t="str">
            <v>OPERAÇÕES RATEIOS</v>
          </cell>
        </row>
        <row r="5215">
          <cell r="S5215" t="str">
            <v>OPERAÇÕES RATEIOS</v>
          </cell>
        </row>
        <row r="5216">
          <cell r="S5216" t="str">
            <v>OPERAÇÕES RATEIOS</v>
          </cell>
        </row>
        <row r="5217">
          <cell r="S5217" t="str">
            <v>OPERAÇÕES RATEIOS</v>
          </cell>
        </row>
        <row r="5218">
          <cell r="S5218" t="str">
            <v>OPERAÇÕES RATEIOS</v>
          </cell>
        </row>
        <row r="5219">
          <cell r="S5219" t="str">
            <v>OPERAÇÕES RATEIOS</v>
          </cell>
        </row>
        <row r="5220">
          <cell r="S5220" t="str">
            <v>OPERAÇÕES RATEIOS</v>
          </cell>
        </row>
        <row r="5221">
          <cell r="S5221" t="str">
            <v>OPERAÇÕES RATEIOS</v>
          </cell>
        </row>
        <row r="5222">
          <cell r="S5222" t="str">
            <v>OPERAÇÕES RATEIOS</v>
          </cell>
        </row>
        <row r="5223">
          <cell r="S5223" t="str">
            <v>OPERAÇÕES RATEIOS</v>
          </cell>
        </row>
        <row r="5224">
          <cell r="S5224" t="str">
            <v>OPERAÇÕES RATEIOS</v>
          </cell>
        </row>
        <row r="5225">
          <cell r="S5225" t="str">
            <v>OPERAÇÕES RATEIOS</v>
          </cell>
        </row>
        <row r="5226">
          <cell r="S5226" t="str">
            <v>OPERAÇÕES RATEIOS</v>
          </cell>
        </row>
        <row r="5227">
          <cell r="S5227" t="str">
            <v>OPERAÇÕES RATEIOS</v>
          </cell>
        </row>
        <row r="5228">
          <cell r="S5228" t="str">
            <v>OPERAÇÕES RATEIOS</v>
          </cell>
        </row>
        <row r="5229">
          <cell r="S5229" t="str">
            <v>OPERAÇÕES RATEIOS</v>
          </cell>
        </row>
        <row r="5230">
          <cell r="S5230" t="str">
            <v>OPERAÇÕES RATEIOS</v>
          </cell>
        </row>
        <row r="5231">
          <cell r="S5231" t="str">
            <v>OPERAÇÕES RATEIOS</v>
          </cell>
        </row>
        <row r="5232">
          <cell r="S5232" t="str">
            <v>OPERAÇÕES RATEIOS</v>
          </cell>
        </row>
        <row r="5233">
          <cell r="S5233" t="str">
            <v>OPERAÇÕES RATEIOS</v>
          </cell>
        </row>
        <row r="5234">
          <cell r="S5234" t="str">
            <v>OPERAÇÕES RATEIOS</v>
          </cell>
        </row>
        <row r="5235">
          <cell r="S5235" t="str">
            <v>OPERAÇÕES RATEIOS</v>
          </cell>
        </row>
        <row r="5236">
          <cell r="S5236" t="str">
            <v>OPERAÇÕES RATEIOS</v>
          </cell>
        </row>
        <row r="5237">
          <cell r="S5237" t="str">
            <v>OPERAÇÕES RATEIOS</v>
          </cell>
        </row>
        <row r="5238">
          <cell r="S5238" t="str">
            <v>OPERAÇÕES RATEIOS</v>
          </cell>
        </row>
        <row r="5239">
          <cell r="S5239" t="str">
            <v>OPERAÇÕES RATEIOS</v>
          </cell>
        </row>
        <row r="5240">
          <cell r="S5240" t="str">
            <v>OPERAÇÕES RATEIOS</v>
          </cell>
        </row>
        <row r="5241">
          <cell r="S5241" t="str">
            <v>OPERAÇÕES RATEIOS</v>
          </cell>
        </row>
        <row r="5242">
          <cell r="S5242" t="str">
            <v>OPERAÇÕES RATEIOS</v>
          </cell>
        </row>
        <row r="5243">
          <cell r="S5243" t="str">
            <v>OPERAÇÕES RATEIOS</v>
          </cell>
        </row>
        <row r="5244">
          <cell r="S5244" t="str">
            <v>OPERAÇÕES RATEIOS</v>
          </cell>
        </row>
        <row r="5245">
          <cell r="S5245" t="str">
            <v>OPERAÇÕES RATEIOS</v>
          </cell>
        </row>
        <row r="5246">
          <cell r="S5246" t="str">
            <v>OPERAÇÕES RATEIOS</v>
          </cell>
        </row>
        <row r="5247">
          <cell r="S5247" t="str">
            <v>OPERAÇÕES RATEIOS</v>
          </cell>
        </row>
        <row r="5248">
          <cell r="S5248" t="str">
            <v>OPERAÇÕES RATEIOS</v>
          </cell>
        </row>
        <row r="5249">
          <cell r="S5249" t="str">
            <v>OPERAÇÕES RATEIOS</v>
          </cell>
        </row>
        <row r="5250">
          <cell r="S5250" t="str">
            <v>OPERAÇÕES RATEIOS</v>
          </cell>
        </row>
        <row r="5251">
          <cell r="S5251" t="str">
            <v>OPERAÇÕES RATEIOS</v>
          </cell>
        </row>
        <row r="5252">
          <cell r="S5252" t="str">
            <v>OPERAÇÕES RATEIOS</v>
          </cell>
        </row>
        <row r="5253">
          <cell r="S5253" t="str">
            <v>OPERAÇÕES RATEIOS</v>
          </cell>
        </row>
        <row r="5254">
          <cell r="S5254" t="str">
            <v>OPERAÇÕES RATEIOS</v>
          </cell>
        </row>
        <row r="5255">
          <cell r="S5255" t="str">
            <v>OPERAÇÕES RATEIOS</v>
          </cell>
        </row>
        <row r="5256">
          <cell r="S5256" t="str">
            <v>OPERAÇÕES RATEIOS</v>
          </cell>
        </row>
        <row r="5257">
          <cell r="S5257" t="str">
            <v>OPERAÇÕES RATEIOS</v>
          </cell>
        </row>
        <row r="5258">
          <cell r="S5258" t="str">
            <v>OPERAÇÕES RATEIOS</v>
          </cell>
        </row>
        <row r="5259">
          <cell r="S5259" t="str">
            <v>OPERAÇÕES RATEIOS</v>
          </cell>
        </row>
        <row r="5260">
          <cell r="S5260" t="str">
            <v>OPERAÇÕES RATEIOS</v>
          </cell>
        </row>
        <row r="5261">
          <cell r="S5261" t="str">
            <v>OPERAÇÕES RATEIOS</v>
          </cell>
        </row>
        <row r="5262">
          <cell r="S5262" t="str">
            <v>OPERAÇÕES RATEIOS</v>
          </cell>
        </row>
        <row r="5263">
          <cell r="S5263" t="str">
            <v>OPERAÇÕES RATEIOS</v>
          </cell>
        </row>
        <row r="5264">
          <cell r="S5264" t="str">
            <v>OPERAÇÕES RATEIOS</v>
          </cell>
        </row>
        <row r="5265">
          <cell r="S5265" t="str">
            <v>OPERAÇÕES RATEIOS</v>
          </cell>
        </row>
        <row r="5266">
          <cell r="S5266" t="str">
            <v>OPERAÇÕES RATEIOS</v>
          </cell>
        </row>
        <row r="5267">
          <cell r="S5267" t="str">
            <v>OPERAÇÕES RATEIOS</v>
          </cell>
        </row>
        <row r="5268">
          <cell r="S5268" t="str">
            <v>OPERAÇÕES RATEIOS</v>
          </cell>
        </row>
        <row r="5269">
          <cell r="S5269" t="str">
            <v>OPERAÇÕES RATEIOS</v>
          </cell>
        </row>
        <row r="5270">
          <cell r="S5270" t="str">
            <v>OPERAÇÕES RATEIOS</v>
          </cell>
        </row>
        <row r="5271">
          <cell r="S5271" t="str">
            <v>OPERAÇÕES RATEIOS</v>
          </cell>
        </row>
        <row r="5272">
          <cell r="S5272" t="str">
            <v>OPERAÇÕES RATEIOS</v>
          </cell>
        </row>
        <row r="5273">
          <cell r="S5273" t="str">
            <v>OPERAÇÕES RATEIOS</v>
          </cell>
        </row>
        <row r="5274">
          <cell r="S5274" t="str">
            <v>OPERAÇÕES RATEIOS</v>
          </cell>
        </row>
        <row r="5275">
          <cell r="S5275" t="str">
            <v>OPERAÇÕES RATEIOS</v>
          </cell>
        </row>
        <row r="5276">
          <cell r="S5276" t="str">
            <v>OPERAÇÕES RATEIOS</v>
          </cell>
        </row>
        <row r="5277">
          <cell r="S5277" t="str">
            <v>OPERAÇÕES RATEIOS</v>
          </cell>
        </row>
        <row r="5278">
          <cell r="S5278" t="str">
            <v>OPERAÇÕES RATEIOS</v>
          </cell>
        </row>
        <row r="5279">
          <cell r="S5279" t="str">
            <v>OPERAÇÕES RATEIOS</v>
          </cell>
        </row>
        <row r="5280">
          <cell r="S5280" t="str">
            <v>OPERAÇÕES RATEIOS</v>
          </cell>
        </row>
        <row r="5281">
          <cell r="S5281" t="str">
            <v>OPERAÇÕES RATEIOS</v>
          </cell>
        </row>
        <row r="5282">
          <cell r="S5282" t="str">
            <v>OPERAÇÕES RATEIOS</v>
          </cell>
        </row>
        <row r="5283">
          <cell r="S5283" t="str">
            <v>OPERAÇÕES RATEIOS</v>
          </cell>
        </row>
        <row r="5284">
          <cell r="S5284" t="str">
            <v>OPERAÇÕES RATEIOS</v>
          </cell>
        </row>
        <row r="5285">
          <cell r="S5285" t="str">
            <v>OPERAÇÕES RATEIOS</v>
          </cell>
        </row>
        <row r="5286">
          <cell r="S5286" t="str">
            <v>OPERAÇÕES RATEIOS</v>
          </cell>
        </row>
        <row r="5287">
          <cell r="S5287" t="str">
            <v>OPERAÇÕES RATEIOS</v>
          </cell>
        </row>
        <row r="5288">
          <cell r="S5288" t="str">
            <v>OPERAÇÕES RATEIOS</v>
          </cell>
        </row>
        <row r="5289">
          <cell r="S5289" t="str">
            <v>OPERAÇÕES RATEIOS</v>
          </cell>
        </row>
        <row r="5290">
          <cell r="S5290" t="str">
            <v>OPERAÇÕES RATEIOS</v>
          </cell>
        </row>
        <row r="5291">
          <cell r="S5291" t="str">
            <v>OPERAÇÕES RATEIOS</v>
          </cell>
        </row>
        <row r="5292">
          <cell r="S5292" t="str">
            <v>OPERAÇÕES RATEIOS</v>
          </cell>
        </row>
        <row r="5293">
          <cell r="S5293" t="str">
            <v>OPERAÇÕES RATEIOS</v>
          </cell>
        </row>
        <row r="5294">
          <cell r="S5294" t="str">
            <v>OPERAÇÕES RATEIOS</v>
          </cell>
        </row>
        <row r="5295">
          <cell r="S5295" t="str">
            <v>OPERAÇÕES RATEIOS</v>
          </cell>
        </row>
        <row r="5296">
          <cell r="S5296" t="str">
            <v>OPERAÇÕES RATEIOS</v>
          </cell>
        </row>
        <row r="5297">
          <cell r="S5297" t="str">
            <v>OPERAÇÕES RATEIOS</v>
          </cell>
        </row>
        <row r="5298">
          <cell r="S5298" t="str">
            <v>OPERAÇÕES RATEIOS</v>
          </cell>
        </row>
        <row r="5299">
          <cell r="S5299" t="str">
            <v>OPERAÇÕES RATEIOS</v>
          </cell>
        </row>
        <row r="5300">
          <cell r="S5300" t="str">
            <v>OPERAÇÕES RATEIOS</v>
          </cell>
        </row>
        <row r="5301">
          <cell r="S5301" t="str">
            <v>OPERAÇÕES RATEIOS</v>
          </cell>
        </row>
        <row r="5302">
          <cell r="S5302" t="str">
            <v>OPERAÇÕES RATEIOS</v>
          </cell>
        </row>
        <row r="5303">
          <cell r="S5303" t="str">
            <v>OPERAÇÕES RATEIOS</v>
          </cell>
        </row>
        <row r="5304">
          <cell r="S5304" t="str">
            <v>OPERAÇÕES RATEIOS</v>
          </cell>
        </row>
        <row r="5305">
          <cell r="S5305" t="str">
            <v>OPERAÇÕES RATEIOS</v>
          </cell>
        </row>
        <row r="5306">
          <cell r="S5306" t="str">
            <v>OPERAÇÕES RATEIOS</v>
          </cell>
        </row>
        <row r="5307">
          <cell r="S5307" t="str">
            <v>OPERAÇÕES RATEIOS</v>
          </cell>
        </row>
        <row r="5308">
          <cell r="S5308" t="str">
            <v>OPERAÇÕES RATEIOS</v>
          </cell>
        </row>
        <row r="5309">
          <cell r="S5309" t="str">
            <v>OPERAÇÕES RATEIOS</v>
          </cell>
        </row>
        <row r="5310">
          <cell r="S5310" t="str">
            <v>OPERAÇÕES RATEIOS</v>
          </cell>
        </row>
        <row r="5311">
          <cell r="S5311" t="str">
            <v>OPERAÇÕES RATEIOS</v>
          </cell>
        </row>
        <row r="5312">
          <cell r="S5312" t="str">
            <v>OPERAÇÕES RATEIOS</v>
          </cell>
        </row>
        <row r="5313">
          <cell r="S5313" t="str">
            <v>OPERAÇÕES RATEIOS</v>
          </cell>
        </row>
        <row r="5314">
          <cell r="S5314" t="str">
            <v>OPERAÇÕES RATEIOS</v>
          </cell>
        </row>
        <row r="5315">
          <cell r="S5315" t="str">
            <v>OPERAÇÕES RATEIOS</v>
          </cell>
        </row>
        <row r="5316">
          <cell r="S5316" t="str">
            <v>OPERAÇÕES RATEIOS</v>
          </cell>
        </row>
        <row r="5317">
          <cell r="S5317" t="str">
            <v>OPERAÇÕES RATEIOS</v>
          </cell>
        </row>
        <row r="5318">
          <cell r="S5318" t="str">
            <v>OPERAÇÕES RATEIOS</v>
          </cell>
        </row>
        <row r="5319">
          <cell r="S5319" t="str">
            <v>OPERAÇÕES RATEIOS</v>
          </cell>
        </row>
        <row r="5320">
          <cell r="S5320" t="str">
            <v>OPERAÇÕES RATEIOS</v>
          </cell>
        </row>
        <row r="5321">
          <cell r="S5321" t="str">
            <v>OPERAÇÕES RATEIOS</v>
          </cell>
        </row>
        <row r="5322">
          <cell r="S5322" t="str">
            <v>OPERAÇÕES RATEIOS</v>
          </cell>
        </row>
        <row r="5323">
          <cell r="S5323" t="str">
            <v>OPERAÇÕES RATEIOS</v>
          </cell>
        </row>
        <row r="5324">
          <cell r="S5324" t="str">
            <v>OPERAÇÕES RATEIOS</v>
          </cell>
        </row>
        <row r="5325">
          <cell r="S5325" t="str">
            <v>OPERAÇÕES RATEIOS</v>
          </cell>
        </row>
        <row r="5326">
          <cell r="S5326" t="str">
            <v>OPERAÇÕES RATEIOS</v>
          </cell>
        </row>
        <row r="5327">
          <cell r="S5327" t="str">
            <v>OPERAÇÕES RATEIOS</v>
          </cell>
        </row>
        <row r="5328">
          <cell r="S5328" t="str">
            <v>OPERAÇÕES RATEIOS</v>
          </cell>
        </row>
        <row r="5329">
          <cell r="S5329" t="str">
            <v>OPERAÇÕES RATEIOS</v>
          </cell>
        </row>
        <row r="5330">
          <cell r="S5330" t="str">
            <v>OPERAÇÕES RATEIOS</v>
          </cell>
        </row>
        <row r="5331">
          <cell r="S5331" t="str">
            <v>OPERAÇÕES RATEIOS</v>
          </cell>
        </row>
        <row r="5332">
          <cell r="S5332" t="str">
            <v>OPERAÇÕES RATEIOS</v>
          </cell>
        </row>
        <row r="5333">
          <cell r="S5333" t="str">
            <v>OPERAÇÕES RATEIOS</v>
          </cell>
        </row>
        <row r="5334">
          <cell r="S5334" t="str">
            <v>OPERAÇÕES RATEIOS</v>
          </cell>
        </row>
        <row r="5335">
          <cell r="S5335" t="str">
            <v>OPERAÇÕES RATEIOS</v>
          </cell>
        </row>
        <row r="5336">
          <cell r="S5336" t="str">
            <v>OPERAÇÕES RATEIOS</v>
          </cell>
        </row>
        <row r="5337">
          <cell r="S5337" t="str">
            <v>OPERAÇÕES RATEIOS</v>
          </cell>
        </row>
        <row r="5338">
          <cell r="S5338" t="str">
            <v>OPERAÇÕES RATEIOS</v>
          </cell>
        </row>
        <row r="5339">
          <cell r="S5339" t="str">
            <v>OPERAÇÕES RATEIOS</v>
          </cell>
        </row>
        <row r="5340">
          <cell r="S5340" t="str">
            <v>OPERAÇÕES RATEIOS</v>
          </cell>
        </row>
        <row r="5341">
          <cell r="S5341" t="str">
            <v>OPERAÇÕES RATEIOS</v>
          </cell>
        </row>
        <row r="5342">
          <cell r="S5342" t="str">
            <v>OPERAÇÕES RATEIOS</v>
          </cell>
        </row>
        <row r="5343">
          <cell r="S5343" t="str">
            <v>OPERAÇÕES RATEIOS</v>
          </cell>
        </row>
        <row r="5344">
          <cell r="S5344" t="str">
            <v>OPERAÇÕES RATEIOS</v>
          </cell>
        </row>
        <row r="5345">
          <cell r="S5345" t="str">
            <v>OPERAÇÕES RATEIOS</v>
          </cell>
        </row>
        <row r="5346">
          <cell r="S5346" t="str">
            <v>OPERAÇÕES RATEIOS</v>
          </cell>
        </row>
        <row r="5347">
          <cell r="S5347" t="str">
            <v>OPERAÇÕES RATEIOS</v>
          </cell>
        </row>
        <row r="5348">
          <cell r="S5348" t="str">
            <v>OPERAÇÕES RATEIOS</v>
          </cell>
        </row>
        <row r="5349">
          <cell r="S5349" t="str">
            <v>OPERAÇÕES RATEIOS</v>
          </cell>
        </row>
        <row r="5350">
          <cell r="S5350" t="str">
            <v>OPERAÇÕES RATEIOS</v>
          </cell>
        </row>
        <row r="5351">
          <cell r="S5351" t="str">
            <v>OPERAÇÕES RATEIOS</v>
          </cell>
        </row>
        <row r="5352">
          <cell r="S5352" t="str">
            <v>OPERAÇÕES RATEIOS</v>
          </cell>
        </row>
        <row r="5353">
          <cell r="S5353" t="str">
            <v>OPERAÇÕES RATEIOS</v>
          </cell>
        </row>
        <row r="5354">
          <cell r="S5354" t="str">
            <v>OPERAÇÕES RATEIOS</v>
          </cell>
        </row>
        <row r="5355">
          <cell r="S5355" t="str">
            <v>OPERAÇÕES RATEIOS</v>
          </cell>
        </row>
        <row r="5356">
          <cell r="S5356" t="str">
            <v>OPERAÇÕES RATEIOS</v>
          </cell>
        </row>
        <row r="5357">
          <cell r="S5357" t="str">
            <v>OPERAÇÕES RATEIOS</v>
          </cell>
        </row>
        <row r="5358">
          <cell r="S5358" t="str">
            <v>OPERAÇÕES RATEIOS</v>
          </cell>
        </row>
        <row r="5359">
          <cell r="S5359" t="str">
            <v>OPERAÇÕES RATEIOS</v>
          </cell>
        </row>
        <row r="5360">
          <cell r="S5360" t="str">
            <v>OPERAÇÕES RATEIOS</v>
          </cell>
        </row>
        <row r="5361">
          <cell r="S5361" t="str">
            <v>OPERAÇÕES RATEIOS</v>
          </cell>
        </row>
        <row r="5362">
          <cell r="S5362" t="str">
            <v>OPERAÇÕES RATEIOS</v>
          </cell>
        </row>
        <row r="5363">
          <cell r="S5363" t="str">
            <v>OPERAÇÕES RATEIOS</v>
          </cell>
        </row>
        <row r="5364">
          <cell r="S5364" t="str">
            <v>OPERAÇÕES RATEIOS</v>
          </cell>
        </row>
        <row r="5365">
          <cell r="S5365" t="str">
            <v>OPERAÇÕES RATEIOS</v>
          </cell>
        </row>
        <row r="5366">
          <cell r="S5366" t="str">
            <v>OPERAÇÕES RATEIOS</v>
          </cell>
        </row>
        <row r="5367">
          <cell r="S5367" t="str">
            <v>OPERAÇÕES RATEIOS</v>
          </cell>
        </row>
        <row r="5368">
          <cell r="S5368" t="str">
            <v>OPERAÇÕES RATEIOS</v>
          </cell>
        </row>
        <row r="5369">
          <cell r="S5369" t="str">
            <v>OPERAÇÕES RATEIOS</v>
          </cell>
        </row>
        <row r="5370">
          <cell r="S5370" t="str">
            <v>OPERAÇÕES RATEIOS</v>
          </cell>
        </row>
        <row r="5371">
          <cell r="S5371" t="str">
            <v>OPERAÇÕES RATEIOS</v>
          </cell>
        </row>
        <row r="5372">
          <cell r="S5372" t="str">
            <v>OPERAÇÕES RATEIOS</v>
          </cell>
        </row>
        <row r="5373">
          <cell r="S5373" t="str">
            <v>OPERAÇÕES RATEIOS</v>
          </cell>
        </row>
        <row r="5374">
          <cell r="S5374" t="str">
            <v>OPERAÇÕES RATEIOS</v>
          </cell>
        </row>
        <row r="5375">
          <cell r="S5375" t="str">
            <v>OPERAÇÕES RATEIOS</v>
          </cell>
        </row>
        <row r="5376">
          <cell r="S5376" t="str">
            <v>OPERAÇÕES RATEIOS</v>
          </cell>
        </row>
        <row r="5377">
          <cell r="S5377" t="str">
            <v>OPERAÇÕES RATEIOS</v>
          </cell>
        </row>
        <row r="5378">
          <cell r="S5378" t="str">
            <v>OPERAÇÕES RATEIOS</v>
          </cell>
        </row>
        <row r="5379">
          <cell r="S5379" t="str">
            <v>OPERAÇÕES RATEIOS</v>
          </cell>
        </row>
        <row r="5380">
          <cell r="S5380" t="str">
            <v>OPERAÇÕES RATEIOS</v>
          </cell>
        </row>
        <row r="5381">
          <cell r="S5381" t="str">
            <v>OPERAÇÕES RATEIOS</v>
          </cell>
        </row>
        <row r="5382">
          <cell r="S5382" t="str">
            <v>OPERAÇÕES RATEIOS</v>
          </cell>
        </row>
        <row r="5383">
          <cell r="S5383" t="str">
            <v>OPERAÇÕES RATEIOS</v>
          </cell>
        </row>
        <row r="5384">
          <cell r="S5384" t="str">
            <v>OPERAÇÕES RATEIOS</v>
          </cell>
        </row>
        <row r="5385">
          <cell r="S5385" t="str">
            <v>OPERAÇÕES RATEIOS</v>
          </cell>
        </row>
        <row r="5386">
          <cell r="S5386" t="str">
            <v>OPERAÇÕES RATEIOS</v>
          </cell>
        </row>
        <row r="5387">
          <cell r="S5387" t="str">
            <v>OPERAÇÕES RATEIOS</v>
          </cell>
        </row>
        <row r="5388">
          <cell r="S5388" t="str">
            <v>OPERAÇÕES RATEIOS</v>
          </cell>
        </row>
        <row r="5389">
          <cell r="S5389" t="str">
            <v>OPERAÇÕES RATEIOS</v>
          </cell>
        </row>
        <row r="5390">
          <cell r="S5390" t="str">
            <v>OPERAÇÕES RATEIOS</v>
          </cell>
        </row>
        <row r="5391">
          <cell r="S5391" t="str">
            <v>OPERAÇÕES RATEIOS</v>
          </cell>
        </row>
        <row r="5392">
          <cell r="S5392" t="str">
            <v>OPERAÇÕES RATEIOS</v>
          </cell>
        </row>
        <row r="5393">
          <cell r="S5393" t="str">
            <v>OPERAÇÕES RATEIOS</v>
          </cell>
        </row>
        <row r="5394">
          <cell r="S5394" t="str">
            <v>OPERAÇÕES RATEIOS</v>
          </cell>
        </row>
        <row r="5395">
          <cell r="S5395" t="str">
            <v>OPERAÇÕES RATEIOS</v>
          </cell>
        </row>
        <row r="5396">
          <cell r="S5396" t="str">
            <v>OPERAÇÕES RATEIOS</v>
          </cell>
        </row>
        <row r="5397">
          <cell r="S5397" t="str">
            <v>OPERAÇÕES RATEIOS</v>
          </cell>
        </row>
        <row r="5398">
          <cell r="S5398" t="str">
            <v>OPERAÇÕES RATEIOS</v>
          </cell>
        </row>
        <row r="5399">
          <cell r="S5399" t="str">
            <v>OPERAÇÕES RATEIOS</v>
          </cell>
        </row>
        <row r="5400">
          <cell r="S5400" t="str">
            <v>OPERAÇÕES RATEIOS</v>
          </cell>
        </row>
        <row r="5401">
          <cell r="S5401" t="str">
            <v>OPERAÇÕES RATEIOS</v>
          </cell>
        </row>
        <row r="5402">
          <cell r="S5402" t="str">
            <v>OPERAÇÕES RATEIOS</v>
          </cell>
        </row>
        <row r="5403">
          <cell r="S5403" t="str">
            <v>OPERAÇÕES RATEIOS</v>
          </cell>
        </row>
        <row r="5404">
          <cell r="S5404" t="str">
            <v>OPERAÇÕES RATEIOS</v>
          </cell>
        </row>
        <row r="5405">
          <cell r="S5405" t="str">
            <v>OPERAÇÕES RATEIOS</v>
          </cell>
        </row>
        <row r="5406">
          <cell r="S5406" t="str">
            <v>OPERAÇÕES RATEIOS</v>
          </cell>
        </row>
        <row r="5407">
          <cell r="S5407" t="str">
            <v>OPERAÇÕES RATEIOS</v>
          </cell>
        </row>
        <row r="5408">
          <cell r="S5408" t="str">
            <v>OPERAÇÕES RATEIOS</v>
          </cell>
        </row>
        <row r="5409">
          <cell r="S5409" t="str">
            <v>OPERAÇÕES RATEIOS</v>
          </cell>
        </row>
        <row r="5410">
          <cell r="S5410" t="str">
            <v>OPERAÇÕES RATEIOS</v>
          </cell>
        </row>
        <row r="5411">
          <cell r="S5411" t="str">
            <v>OPERAÇÕES RATEIOS</v>
          </cell>
        </row>
        <row r="5412">
          <cell r="S5412" t="str">
            <v>OPERAÇÕES RATEIOS</v>
          </cell>
        </row>
        <row r="5413">
          <cell r="S5413" t="str">
            <v>OPERAÇÕES RATEIOS</v>
          </cell>
        </row>
        <row r="5414">
          <cell r="S5414" t="str">
            <v>OPERAÇÕES RATEIOS</v>
          </cell>
        </row>
        <row r="5415">
          <cell r="S5415" t="str">
            <v>OPERAÇÕES RATEIOS</v>
          </cell>
        </row>
        <row r="5416">
          <cell r="S5416" t="str">
            <v>OPERAÇÕES RATEIOS</v>
          </cell>
        </row>
        <row r="5417">
          <cell r="S5417" t="str">
            <v>OPERAÇÕES RATEIOS</v>
          </cell>
        </row>
        <row r="5418">
          <cell r="S5418" t="str">
            <v>OPERAÇÕES RATEIOS</v>
          </cell>
        </row>
        <row r="5419">
          <cell r="S5419" t="str">
            <v>OPERAÇÕES RATEIOS</v>
          </cell>
        </row>
        <row r="5420">
          <cell r="S5420" t="str">
            <v>OPERAÇÕES RATEIOS</v>
          </cell>
        </row>
        <row r="5421">
          <cell r="S5421" t="str">
            <v>OPERAÇÕES RATEIOS</v>
          </cell>
        </row>
        <row r="5422">
          <cell r="S5422" t="str">
            <v>OPERAÇÕES RATEIOS</v>
          </cell>
        </row>
        <row r="5423">
          <cell r="S5423" t="str">
            <v>OPERAÇÕES RATEIOS</v>
          </cell>
        </row>
        <row r="5424">
          <cell r="S5424" t="str">
            <v>OPERAÇÕES RATEIOS</v>
          </cell>
        </row>
        <row r="5425">
          <cell r="S5425" t="str">
            <v>OPERAÇÕES RATEIOS</v>
          </cell>
        </row>
        <row r="5426">
          <cell r="S5426" t="str">
            <v>OPERAÇÕES RATEIOS</v>
          </cell>
        </row>
        <row r="5427">
          <cell r="S5427" t="str">
            <v>OPERAÇÕES RATEIOS</v>
          </cell>
        </row>
        <row r="5428">
          <cell r="S5428" t="str">
            <v>OPERAÇÕES RATEIOS</v>
          </cell>
        </row>
        <row r="5429">
          <cell r="S5429" t="str">
            <v>OPERAÇÕES RATEIOS</v>
          </cell>
        </row>
        <row r="5430">
          <cell r="S5430" t="str">
            <v>OPERAÇÕES RATEIOS</v>
          </cell>
        </row>
        <row r="5431">
          <cell r="S5431" t="str">
            <v>OPERAÇÕES RATEIOS</v>
          </cell>
        </row>
        <row r="5432">
          <cell r="S5432" t="str">
            <v>OPERAÇÕES RATEIOS</v>
          </cell>
        </row>
        <row r="5433">
          <cell r="S5433" t="str">
            <v>OPERAÇÕES RATEIOS</v>
          </cell>
        </row>
        <row r="5434">
          <cell r="S5434" t="str">
            <v>OPERAÇÕES RATEIOS</v>
          </cell>
        </row>
        <row r="5435">
          <cell r="S5435" t="str">
            <v>OPERAÇÕES RATEIOS</v>
          </cell>
        </row>
        <row r="5436">
          <cell r="S5436" t="str">
            <v>OPERAÇÕES RATEIOS</v>
          </cell>
        </row>
        <row r="5437">
          <cell r="S5437" t="str">
            <v>OPERAÇÕES RATEIOS</v>
          </cell>
        </row>
        <row r="5438">
          <cell r="S5438" t="str">
            <v>OPERAÇÕES RATEIOS</v>
          </cell>
        </row>
        <row r="5439">
          <cell r="S5439" t="str">
            <v>OPERAÇÕES RATEIOS</v>
          </cell>
        </row>
        <row r="5440">
          <cell r="S5440" t="str">
            <v>OPERAÇÕES RATEIOS</v>
          </cell>
        </row>
        <row r="5441">
          <cell r="S5441" t="str">
            <v>OPERAÇÕES RATEIOS</v>
          </cell>
        </row>
        <row r="5442">
          <cell r="S5442" t="str">
            <v>OPERAÇÕES RATEIOS</v>
          </cell>
        </row>
        <row r="5443">
          <cell r="S5443" t="str">
            <v>OPERAÇÕES RATEIOS</v>
          </cell>
        </row>
        <row r="5444">
          <cell r="S5444" t="str">
            <v>OPERAÇÕES RATEIOS</v>
          </cell>
        </row>
        <row r="5445">
          <cell r="S5445" t="str">
            <v>OPERAÇÕES RATEIOS</v>
          </cell>
        </row>
        <row r="5446">
          <cell r="S5446" t="str">
            <v>OPERAÇÕES RATEIOS</v>
          </cell>
        </row>
        <row r="5447">
          <cell r="S5447" t="str">
            <v>OPERAÇÕES RATEIOS</v>
          </cell>
        </row>
        <row r="5448">
          <cell r="S5448" t="str">
            <v>OPERAÇÕES RATEIOS</v>
          </cell>
        </row>
        <row r="5449">
          <cell r="S5449" t="str">
            <v>OPERAÇÕES RATEIOS</v>
          </cell>
        </row>
        <row r="5450">
          <cell r="S5450" t="str">
            <v>OPERAÇÕES RATEIOS</v>
          </cell>
        </row>
        <row r="5451">
          <cell r="S5451" t="str">
            <v>OPERAÇÕES RATEIOS</v>
          </cell>
        </row>
        <row r="5452">
          <cell r="S5452" t="str">
            <v>OPERAÇÕES RATEIOS</v>
          </cell>
        </row>
        <row r="5453">
          <cell r="S5453" t="str">
            <v>OPERAÇÕES RATEIOS</v>
          </cell>
        </row>
        <row r="5454">
          <cell r="S5454" t="str">
            <v>OPERAÇÕES RATEIOS</v>
          </cell>
        </row>
        <row r="5455">
          <cell r="S5455" t="str">
            <v>OPERAÇÕES RATEIOS</v>
          </cell>
        </row>
        <row r="5456">
          <cell r="S5456" t="str">
            <v>OPERAÇÕES RATEIOS</v>
          </cell>
        </row>
        <row r="5457">
          <cell r="S5457" t="str">
            <v>OPERAÇÕES RATEIOS</v>
          </cell>
        </row>
        <row r="5458">
          <cell r="S5458" t="str">
            <v>OPERAÇÕES RATEIOS</v>
          </cell>
        </row>
        <row r="5459">
          <cell r="S5459" t="str">
            <v>OPERAÇÕES RATEIOS</v>
          </cell>
        </row>
        <row r="5460">
          <cell r="S5460" t="str">
            <v>OPERAÇÕES RATEIOS</v>
          </cell>
        </row>
        <row r="5461">
          <cell r="S5461" t="str">
            <v>OPERAÇÕES RATEIOS</v>
          </cell>
        </row>
        <row r="5462">
          <cell r="S5462" t="str">
            <v>OPERAÇÕES RATEIOS</v>
          </cell>
        </row>
        <row r="5463">
          <cell r="S5463" t="str">
            <v>OPERAÇÕES RATEIOS</v>
          </cell>
        </row>
        <row r="5464">
          <cell r="S5464" t="str">
            <v>OPERAÇÕES RATEIOS</v>
          </cell>
        </row>
        <row r="5465">
          <cell r="S5465" t="str">
            <v>OPERAÇÕES RATEIOS</v>
          </cell>
        </row>
        <row r="5466">
          <cell r="S5466" t="str">
            <v>OPERAÇÕES RATEIOS</v>
          </cell>
        </row>
        <row r="5467">
          <cell r="S5467" t="str">
            <v>OPERAÇÕES RATEIOS</v>
          </cell>
        </row>
        <row r="5468">
          <cell r="S5468" t="str">
            <v>OPERAÇÕES RATEIOS</v>
          </cell>
        </row>
        <row r="5469">
          <cell r="S5469" t="str">
            <v>OPERAÇÕES RATEIOS</v>
          </cell>
        </row>
        <row r="5470">
          <cell r="S5470" t="str">
            <v>OPERAÇÕES RATEIOS</v>
          </cell>
        </row>
        <row r="5471">
          <cell r="S5471" t="str">
            <v>OPERAÇÕES RATEIOS</v>
          </cell>
        </row>
        <row r="5472">
          <cell r="S5472" t="str">
            <v>OPERAÇÕES RATEIOS</v>
          </cell>
        </row>
        <row r="5473">
          <cell r="S5473" t="str">
            <v>OPERAÇÕES RATEIOS</v>
          </cell>
        </row>
        <row r="5474">
          <cell r="S5474" t="str">
            <v>OPERAÇÕES RATEIOS</v>
          </cell>
        </row>
        <row r="5475">
          <cell r="S5475" t="str">
            <v>OPERAÇÕES RATEIOS</v>
          </cell>
        </row>
        <row r="5476">
          <cell r="S5476" t="str">
            <v>OPERAÇÕES RATEIOS</v>
          </cell>
        </row>
        <row r="5477">
          <cell r="S5477" t="str">
            <v>OPERAÇÕES RATEIOS</v>
          </cell>
        </row>
        <row r="5478">
          <cell r="S5478" t="str">
            <v>OPERAÇÕES RATEIOS</v>
          </cell>
        </row>
        <row r="5479">
          <cell r="S5479" t="str">
            <v>OPERAÇÕES RATEIOS</v>
          </cell>
        </row>
        <row r="5480">
          <cell r="S5480" t="str">
            <v>OPERAÇÕES RATEIOS</v>
          </cell>
        </row>
        <row r="5481">
          <cell r="S5481" t="str">
            <v>OPERAÇÕES RATEIOS</v>
          </cell>
        </row>
        <row r="5482">
          <cell r="S5482" t="str">
            <v>OPERAÇÕES RATEIOS</v>
          </cell>
        </row>
        <row r="5483">
          <cell r="S5483" t="str">
            <v>OPERAÇÕES RATEIOS</v>
          </cell>
        </row>
        <row r="5484">
          <cell r="S5484" t="str">
            <v>OPERAÇÕES RATEIOS</v>
          </cell>
        </row>
        <row r="5485">
          <cell r="S5485" t="str">
            <v>OPERAÇÕES RATEIOS</v>
          </cell>
        </row>
        <row r="5486">
          <cell r="S5486" t="str">
            <v>OPERAÇÕES RATEIOS</v>
          </cell>
        </row>
        <row r="5487">
          <cell r="S5487" t="str">
            <v>OPERAÇÕES RATEIOS</v>
          </cell>
        </row>
        <row r="5488">
          <cell r="S5488" t="str">
            <v>OPERAÇÕES RATEIOS</v>
          </cell>
        </row>
        <row r="5489">
          <cell r="S5489" t="str">
            <v>OPERAÇÕES RATEIOS</v>
          </cell>
        </row>
        <row r="5490">
          <cell r="S5490" t="str">
            <v>OPERAÇÕES RATEIOS</v>
          </cell>
        </row>
        <row r="5491">
          <cell r="S5491" t="str">
            <v>OPERAÇÕES RATEIOS</v>
          </cell>
        </row>
        <row r="5492">
          <cell r="S5492" t="str">
            <v>OPERAÇÕES RATEIOS</v>
          </cell>
        </row>
        <row r="5493">
          <cell r="S5493" t="str">
            <v>OPERAÇÕES RATEIOS</v>
          </cell>
        </row>
        <row r="5494">
          <cell r="S5494" t="str">
            <v>OPERAÇÕES RATEIOS</v>
          </cell>
        </row>
        <row r="5495">
          <cell r="S5495" t="str">
            <v>OPERAÇÕES RATEIOS</v>
          </cell>
        </row>
        <row r="5496">
          <cell r="S5496" t="str">
            <v>OPERAÇÕES RATEIOS</v>
          </cell>
        </row>
        <row r="5497">
          <cell r="S5497" t="str">
            <v>OPERAÇÕES RATEIOS</v>
          </cell>
        </row>
        <row r="5498">
          <cell r="S5498" t="str">
            <v>OPERAÇÕES RATEIOS</v>
          </cell>
        </row>
        <row r="5499">
          <cell r="S5499" t="str">
            <v>OPERAÇÕES RATEIOS</v>
          </cell>
        </row>
        <row r="5500">
          <cell r="S5500" t="str">
            <v>OPERAÇÕES RATEIOS</v>
          </cell>
        </row>
        <row r="5501">
          <cell r="S5501" t="str">
            <v>OPERAÇÕES RATEIOS</v>
          </cell>
        </row>
        <row r="5502">
          <cell r="S5502" t="str">
            <v>OPERAÇÕES RATEIOS</v>
          </cell>
        </row>
        <row r="5503">
          <cell r="S5503" t="str">
            <v>OPERAÇÕES RATEIOS</v>
          </cell>
        </row>
        <row r="5504">
          <cell r="S5504" t="str">
            <v>OPERAÇÕES RATEIOS</v>
          </cell>
        </row>
        <row r="5505">
          <cell r="S5505" t="str">
            <v>OPERAÇÕES RATEIOS</v>
          </cell>
        </row>
        <row r="5506">
          <cell r="S5506" t="str">
            <v>OPERAÇÕES RATEIOS</v>
          </cell>
        </row>
        <row r="5507">
          <cell r="S5507" t="str">
            <v>OPERAÇÕES RATEIOS</v>
          </cell>
        </row>
        <row r="5508">
          <cell r="S5508" t="str">
            <v>OPERAÇÕES RATEIOS</v>
          </cell>
        </row>
        <row r="5509">
          <cell r="S5509" t="str">
            <v>OPERAÇÕES RATEIOS</v>
          </cell>
        </row>
        <row r="5510">
          <cell r="S5510" t="str">
            <v>OPERAÇÕES RATEIOS</v>
          </cell>
        </row>
        <row r="5511">
          <cell r="S5511" t="str">
            <v>OPERAÇÕES RATEIOS</v>
          </cell>
        </row>
        <row r="5512">
          <cell r="S5512" t="str">
            <v>OPERAÇÕES RATEIOS</v>
          </cell>
        </row>
        <row r="5513">
          <cell r="S5513" t="str">
            <v>OPERAÇÕES RATEIOS</v>
          </cell>
        </row>
        <row r="5514">
          <cell r="S5514" t="str">
            <v>OPERAÇÕES RATEIOS</v>
          </cell>
        </row>
        <row r="5515">
          <cell r="S5515" t="str">
            <v>OPERAÇÕES RATEIOS</v>
          </cell>
        </row>
        <row r="5516">
          <cell r="S5516" t="str">
            <v>OPERAÇÕES RATEIOS</v>
          </cell>
        </row>
        <row r="5517">
          <cell r="S5517" t="str">
            <v>OPERAÇÕES RATEIOS</v>
          </cell>
        </row>
        <row r="5518">
          <cell r="S5518" t="str">
            <v>OPERAÇÕES RATEIOS</v>
          </cell>
        </row>
        <row r="5519">
          <cell r="S5519" t="str">
            <v>OPERAÇÕES RATEIOS</v>
          </cell>
        </row>
        <row r="5520">
          <cell r="S5520" t="str">
            <v>OPERAÇÕES RATEIOS</v>
          </cell>
        </row>
        <row r="5521">
          <cell r="S5521" t="str">
            <v>OPERAÇÕES RATEIOS</v>
          </cell>
        </row>
        <row r="5522">
          <cell r="S5522" t="str">
            <v>OPERAÇÕES RATEIOS</v>
          </cell>
        </row>
        <row r="5523">
          <cell r="S5523" t="str">
            <v>OPERAÇÕES RATEIOS</v>
          </cell>
        </row>
        <row r="5524">
          <cell r="S5524" t="str">
            <v>OPERAÇÕES RATEIOS</v>
          </cell>
        </row>
        <row r="5525">
          <cell r="S5525" t="str">
            <v>OPERAÇÕES RATEIOS</v>
          </cell>
        </row>
        <row r="5526">
          <cell r="S5526" t="str">
            <v>OPERAÇÕES RATEIOS</v>
          </cell>
        </row>
        <row r="5527">
          <cell r="S5527" t="str">
            <v>OPERAÇÕES RATEIOS</v>
          </cell>
        </row>
        <row r="5528">
          <cell r="S5528" t="str">
            <v>OPERAÇÕES RATEIOS</v>
          </cell>
        </row>
        <row r="5529">
          <cell r="S5529" t="str">
            <v>OPERAÇÕES RATEIOS</v>
          </cell>
        </row>
        <row r="5530">
          <cell r="S5530" t="str">
            <v>OPERAÇÕES RATEIOS</v>
          </cell>
        </row>
        <row r="5531">
          <cell r="S5531" t="str">
            <v>OPERAÇÕES RATEIOS</v>
          </cell>
        </row>
        <row r="5532">
          <cell r="S5532" t="str">
            <v>OPERAÇÕES RATEIOS</v>
          </cell>
        </row>
        <row r="5533">
          <cell r="S5533" t="str">
            <v>OPERAÇÕES RATEIOS</v>
          </cell>
        </row>
        <row r="5534">
          <cell r="S5534" t="str">
            <v>OPERAÇÕES RATEIOS</v>
          </cell>
        </row>
        <row r="5535">
          <cell r="S5535" t="str">
            <v>OPERAÇÕES RATEIOS</v>
          </cell>
        </row>
        <row r="5536">
          <cell r="S5536" t="str">
            <v>OPERAÇÕES RATEIOS</v>
          </cell>
        </row>
        <row r="5537">
          <cell r="S5537" t="str">
            <v>OPERAÇÕES RATEIOS</v>
          </cell>
        </row>
        <row r="5538">
          <cell r="S5538" t="str">
            <v>OPERAÇÕES RATEIOS</v>
          </cell>
        </row>
        <row r="5539">
          <cell r="S5539" t="str">
            <v>OPERAÇÕES RATEIOS</v>
          </cell>
        </row>
        <row r="5540">
          <cell r="S5540" t="str">
            <v>OPERAÇÕES RATEIOS</v>
          </cell>
        </row>
        <row r="5541">
          <cell r="S5541" t="str">
            <v>OPERAÇÕES RATEIOS</v>
          </cell>
        </row>
        <row r="5542">
          <cell r="S5542" t="str">
            <v>OPERAÇÕES RATEIOS</v>
          </cell>
        </row>
        <row r="5543">
          <cell r="S5543" t="str">
            <v>OPERAÇÕES RATEIOS</v>
          </cell>
        </row>
        <row r="5544">
          <cell r="S5544" t="str">
            <v>OPERAÇÕES RATEIOS</v>
          </cell>
        </row>
        <row r="5545">
          <cell r="S5545" t="str">
            <v>OPERAÇÕES RATEIOS</v>
          </cell>
        </row>
        <row r="5546">
          <cell r="S5546" t="str">
            <v>OPERAÇÕES RATEIOS</v>
          </cell>
        </row>
        <row r="5547">
          <cell r="S5547" t="str">
            <v>OPERAÇÕES RATEIOS</v>
          </cell>
        </row>
        <row r="5548">
          <cell r="S5548" t="str">
            <v>OPERAÇÕES RATEIOS</v>
          </cell>
        </row>
        <row r="5549">
          <cell r="S5549" t="str">
            <v>OPERAÇÕES RATEIOS</v>
          </cell>
        </row>
        <row r="5550">
          <cell r="S5550" t="str">
            <v>OPERAÇÕES RATEIOS</v>
          </cell>
        </row>
        <row r="5551">
          <cell r="S5551" t="str">
            <v>OPERAÇÕES RATEIOS</v>
          </cell>
        </row>
        <row r="5552">
          <cell r="S5552" t="str">
            <v>OPERAÇÕES RATEIOS</v>
          </cell>
        </row>
        <row r="5553">
          <cell r="S5553" t="str">
            <v>OPERAÇÕES RATEIOS</v>
          </cell>
        </row>
        <row r="5554">
          <cell r="S5554" t="str">
            <v>OPERAÇÕES RATEIOS</v>
          </cell>
        </row>
        <row r="5555">
          <cell r="S5555" t="str">
            <v>OPERAÇÕES RATEIOS</v>
          </cell>
        </row>
        <row r="5556">
          <cell r="S5556" t="str">
            <v>OPERAÇÕES RATEIOS</v>
          </cell>
        </row>
        <row r="5557">
          <cell r="S5557" t="str">
            <v>OPERAÇÕES RATEIOS</v>
          </cell>
        </row>
        <row r="5558">
          <cell r="S5558" t="str">
            <v>OPERAÇÕES RATEIOS</v>
          </cell>
        </row>
        <row r="5559">
          <cell r="S5559" t="str">
            <v>OPERAÇÕES RATEIOS</v>
          </cell>
        </row>
        <row r="5560">
          <cell r="S5560" t="str">
            <v>OPERAÇÕES RATEIOS</v>
          </cell>
        </row>
        <row r="5561">
          <cell r="S5561" t="str">
            <v>OPERAÇÕES RATEIOS</v>
          </cell>
        </row>
        <row r="5562">
          <cell r="S5562" t="str">
            <v>OPERAÇÕES RATEIOS</v>
          </cell>
        </row>
        <row r="5563">
          <cell r="S5563" t="str">
            <v>OPERAÇÕES RATEIOS</v>
          </cell>
        </row>
        <row r="5564">
          <cell r="S5564" t="str">
            <v>OPERAÇÕES RATEIOS</v>
          </cell>
        </row>
        <row r="5565">
          <cell r="S5565" t="str">
            <v>OPERAÇÕES RATEIOS</v>
          </cell>
        </row>
        <row r="5566">
          <cell r="S5566" t="str">
            <v>OPERAÇÕES RATEIOS</v>
          </cell>
        </row>
        <row r="5567">
          <cell r="S5567" t="str">
            <v>OPERAÇÕES RATEIOS</v>
          </cell>
        </row>
        <row r="5568">
          <cell r="S5568" t="str">
            <v>OPERAÇÕES RATEIOS</v>
          </cell>
        </row>
        <row r="5569">
          <cell r="S5569" t="str">
            <v>OPERAÇÕES RATEIOS</v>
          </cell>
        </row>
        <row r="5570">
          <cell r="S5570" t="str">
            <v>OPERAÇÕES RATEIOS</v>
          </cell>
        </row>
        <row r="5571">
          <cell r="S5571" t="str">
            <v>OPERAÇÕES RATEIOS</v>
          </cell>
        </row>
        <row r="5572">
          <cell r="S5572" t="str">
            <v>OPERAÇÕES RATEIOS</v>
          </cell>
        </row>
        <row r="5573">
          <cell r="S5573" t="str">
            <v>OPERAÇÕES RATEIOS</v>
          </cell>
        </row>
        <row r="5574">
          <cell r="S5574" t="str">
            <v>OPERAÇÕES RATEIOS</v>
          </cell>
        </row>
        <row r="5575">
          <cell r="S5575" t="str">
            <v>OPERAÇÕES RATEIOS</v>
          </cell>
        </row>
        <row r="5576">
          <cell r="S5576" t="str">
            <v>OPERAÇÕES RATEIOS</v>
          </cell>
        </row>
        <row r="5577">
          <cell r="S5577" t="str">
            <v>OPERAÇÕES RATEIOS</v>
          </cell>
        </row>
        <row r="5578">
          <cell r="S5578" t="str">
            <v>OPERAÇÕES RATEIOS</v>
          </cell>
        </row>
        <row r="5579">
          <cell r="S5579" t="str">
            <v>OPERAÇÕES RATEIOS</v>
          </cell>
        </row>
        <row r="5580">
          <cell r="S5580" t="str">
            <v>OPERAÇÕES RATEIOS</v>
          </cell>
        </row>
        <row r="5581">
          <cell r="S5581" t="str">
            <v>OPERAÇÕES RATEIOS</v>
          </cell>
        </row>
        <row r="5582">
          <cell r="S5582" t="str">
            <v>OPERAÇÕES RATEIOS</v>
          </cell>
        </row>
        <row r="5583">
          <cell r="S5583" t="str">
            <v>OPERAÇÕES RATEIOS</v>
          </cell>
        </row>
        <row r="5584">
          <cell r="S5584" t="str">
            <v>OPERAÇÕES RATEIOS</v>
          </cell>
        </row>
        <row r="5585">
          <cell r="S5585" t="str">
            <v>OPERAÇÕES RATEIOS</v>
          </cell>
        </row>
        <row r="5586">
          <cell r="S5586" t="str">
            <v>OPERAÇÕES RATEIOS</v>
          </cell>
        </row>
        <row r="5587">
          <cell r="S5587" t="str">
            <v>OPERAÇÕES RATEIOS</v>
          </cell>
        </row>
        <row r="5588">
          <cell r="S5588" t="str">
            <v>OPERAÇÕES RATEIOS</v>
          </cell>
        </row>
        <row r="5589">
          <cell r="S5589" t="str">
            <v>OPERAÇÕES RATEIOS</v>
          </cell>
        </row>
        <row r="5590">
          <cell r="S5590" t="str">
            <v>OPERAÇÕES RATEIOS</v>
          </cell>
        </row>
        <row r="5591">
          <cell r="S5591" t="str">
            <v>OPERAÇÕES RATEIOS</v>
          </cell>
        </row>
        <row r="5592">
          <cell r="S5592" t="str">
            <v>OPERAÇÕES RATEIOS</v>
          </cell>
        </row>
        <row r="5593">
          <cell r="S5593" t="str">
            <v>OPERAÇÕES RATEIOS</v>
          </cell>
        </row>
        <row r="5594">
          <cell r="S5594" t="str">
            <v>OPERAÇÕES RATEIOS</v>
          </cell>
        </row>
        <row r="5595">
          <cell r="S5595" t="str">
            <v>OPERAÇÕES RATEIOS</v>
          </cell>
        </row>
        <row r="5596">
          <cell r="S5596" t="str">
            <v>OPERAÇÕES RATEIOS</v>
          </cell>
        </row>
        <row r="5597">
          <cell r="S5597" t="str">
            <v>OPERAÇÕES RATEIOS</v>
          </cell>
        </row>
        <row r="5598">
          <cell r="S5598" t="str">
            <v>OPERAÇÕES RATEIOS</v>
          </cell>
        </row>
        <row r="5599">
          <cell r="S5599" t="str">
            <v>OPERAÇÕES RATEIOS</v>
          </cell>
        </row>
        <row r="5600">
          <cell r="S5600" t="str">
            <v>OPERAÇÕES RATEIOS</v>
          </cell>
        </row>
        <row r="5601">
          <cell r="S5601" t="str">
            <v>OPERAÇÕES RATEIOS</v>
          </cell>
        </row>
        <row r="5602">
          <cell r="S5602" t="str">
            <v>OPERAÇÕES RATEIOS</v>
          </cell>
        </row>
        <row r="5603">
          <cell r="S5603" t="str">
            <v>OPERAÇÕES RATEIOS</v>
          </cell>
        </row>
        <row r="5604">
          <cell r="S5604" t="str">
            <v>OPERAÇÕES RATEIOS</v>
          </cell>
        </row>
        <row r="5605">
          <cell r="S5605" t="str">
            <v>OPERAÇÕES RATEIOS</v>
          </cell>
        </row>
        <row r="5606">
          <cell r="S5606" t="str">
            <v>OPERAÇÕES RATEIOS</v>
          </cell>
        </row>
        <row r="5607">
          <cell r="S5607" t="str">
            <v>OPERAÇÕES RATEIOS</v>
          </cell>
        </row>
        <row r="5608">
          <cell r="S5608" t="str">
            <v>OPERAÇÕES RATEIOS</v>
          </cell>
        </row>
        <row r="5609">
          <cell r="S5609" t="str">
            <v>OPERAÇÕES RATEIOS</v>
          </cell>
        </row>
        <row r="5610">
          <cell r="S5610" t="str">
            <v>OPERAÇÕES RATEIOS</v>
          </cell>
        </row>
        <row r="5611">
          <cell r="S5611" t="str">
            <v>OPERAÇÕES RATEIOS</v>
          </cell>
        </row>
        <row r="5612">
          <cell r="S5612" t="str">
            <v>OPERAÇÕES RATEIOS</v>
          </cell>
        </row>
        <row r="5613">
          <cell r="S5613" t="str">
            <v>OPERAÇÕES RATEIOS</v>
          </cell>
        </row>
        <row r="5614">
          <cell r="S5614" t="str">
            <v>OPERAÇÕES RATEIOS</v>
          </cell>
        </row>
        <row r="5615">
          <cell r="S5615" t="str">
            <v>OPERAÇÕES RATEIOS</v>
          </cell>
        </row>
        <row r="5616">
          <cell r="S5616" t="str">
            <v>OPERAÇÕES RATEIOS</v>
          </cell>
        </row>
        <row r="5617">
          <cell r="S5617" t="str">
            <v>OPERAÇÕES RATEIOS</v>
          </cell>
        </row>
        <row r="5618">
          <cell r="S5618" t="str">
            <v>OPERAÇÕES RATEIOS</v>
          </cell>
        </row>
        <row r="5619">
          <cell r="S5619" t="str">
            <v>OPERAÇÕES RATEIOS</v>
          </cell>
        </row>
        <row r="5620">
          <cell r="S5620" t="str">
            <v>OPERAÇÕES RATEIOS</v>
          </cell>
        </row>
        <row r="5621">
          <cell r="S5621" t="str">
            <v>OPERAÇÕES RATEIOS</v>
          </cell>
        </row>
        <row r="5622">
          <cell r="S5622" t="str">
            <v>OPERAÇÕES RATEIOS</v>
          </cell>
        </row>
        <row r="5623">
          <cell r="S5623" t="str">
            <v>OPERAÇÕES RATEIOS</v>
          </cell>
        </row>
        <row r="5624">
          <cell r="S5624" t="str">
            <v>OPERAÇÕES RATEIOS</v>
          </cell>
        </row>
        <row r="5625">
          <cell r="S5625" t="str">
            <v>OPERAÇÕES RATEIOS</v>
          </cell>
        </row>
        <row r="5626">
          <cell r="S5626" t="str">
            <v>OPERAÇÕES RATEIOS</v>
          </cell>
        </row>
        <row r="5627">
          <cell r="S5627" t="str">
            <v>OPERAÇÕES RATEIOS</v>
          </cell>
        </row>
        <row r="5628">
          <cell r="S5628" t="str">
            <v>OPERAÇÕES RATEIOS</v>
          </cell>
        </row>
        <row r="5629">
          <cell r="S5629" t="str">
            <v>OPERAÇÕES RATEIOS</v>
          </cell>
        </row>
        <row r="5630">
          <cell r="S5630" t="str">
            <v>OPERAÇÕES RATEIOS</v>
          </cell>
        </row>
        <row r="5631">
          <cell r="S5631" t="str">
            <v>OPERAÇÕES RATEIOS</v>
          </cell>
        </row>
        <row r="5632">
          <cell r="S5632" t="str">
            <v>OPERAÇÕES RATEIOS</v>
          </cell>
        </row>
        <row r="5633">
          <cell r="S5633" t="str">
            <v>OPERAÇÕES RATEIOS</v>
          </cell>
        </row>
        <row r="5634">
          <cell r="S5634" t="str">
            <v>OPERAÇÕES RATEIOS</v>
          </cell>
        </row>
        <row r="5635">
          <cell r="S5635" t="str">
            <v>OPERAÇÕES RATEIOS</v>
          </cell>
        </row>
        <row r="5636">
          <cell r="S5636" t="str">
            <v>OPERAÇÕES RATEIOS</v>
          </cell>
        </row>
        <row r="5637">
          <cell r="S5637" t="str">
            <v>OPERAÇÕES RATEIOS</v>
          </cell>
        </row>
        <row r="5638">
          <cell r="S5638" t="str">
            <v>OPERAÇÕES RATEIOS</v>
          </cell>
        </row>
        <row r="5639">
          <cell r="S5639" t="str">
            <v>OPERAÇÕES RATEIOS</v>
          </cell>
        </row>
        <row r="5640">
          <cell r="S5640" t="str">
            <v>OPERAÇÕES RATEIOS</v>
          </cell>
        </row>
        <row r="5641">
          <cell r="S5641" t="str">
            <v>OPERAÇÕES RATEIOS</v>
          </cell>
        </row>
        <row r="5642">
          <cell r="S5642" t="str">
            <v>OPERAÇÕES RATEIOS</v>
          </cell>
        </row>
        <row r="5643">
          <cell r="S5643" t="str">
            <v>OPERAÇÕES RATEIOS</v>
          </cell>
        </row>
        <row r="5644">
          <cell r="S5644" t="str">
            <v>OPERAÇÕES RATEIOS</v>
          </cell>
        </row>
        <row r="5645">
          <cell r="S5645" t="str">
            <v>OPERAÇÕES RATEIOS</v>
          </cell>
        </row>
        <row r="5646">
          <cell r="S5646" t="str">
            <v>OPERAÇÕES RATEIOS</v>
          </cell>
        </row>
        <row r="5647">
          <cell r="S5647" t="str">
            <v>OPERAÇÕES RATEIOS</v>
          </cell>
        </row>
        <row r="5648">
          <cell r="S5648" t="str">
            <v>OPERAÇÕES RATEIOS</v>
          </cell>
        </row>
        <row r="5649">
          <cell r="S5649" t="str">
            <v>OPERAÇÕES RATEIOS</v>
          </cell>
        </row>
        <row r="5650">
          <cell r="S5650" t="str">
            <v>OPERAÇÕES RATEIOS</v>
          </cell>
        </row>
        <row r="5651">
          <cell r="S5651" t="str">
            <v>OPERAÇÕES RATEIOS</v>
          </cell>
        </row>
        <row r="5652">
          <cell r="S5652" t="str">
            <v>OPERAÇÕES RATEIOS</v>
          </cell>
        </row>
        <row r="5653">
          <cell r="S5653" t="str">
            <v>OPERAÇÕES RATEIOS</v>
          </cell>
        </row>
        <row r="5654">
          <cell r="S5654" t="str">
            <v>OPERAÇÕES RATEIOS</v>
          </cell>
        </row>
        <row r="5655">
          <cell r="S5655" t="str">
            <v>OPERAÇÕES RATEIOS</v>
          </cell>
        </row>
        <row r="5656">
          <cell r="S5656" t="str">
            <v>OPERAÇÕES RATEIOS</v>
          </cell>
        </row>
        <row r="5657">
          <cell r="S5657" t="str">
            <v>OPERAÇÕES RATEIOS</v>
          </cell>
        </row>
        <row r="5658">
          <cell r="S5658" t="str">
            <v>OPERAÇÕES RATEIOS</v>
          </cell>
        </row>
        <row r="5659">
          <cell r="S5659" t="str">
            <v>OPERAÇÕES RATEIOS</v>
          </cell>
        </row>
        <row r="5660">
          <cell r="S5660" t="str">
            <v>OPERAÇÕES RATEIOS</v>
          </cell>
        </row>
        <row r="5661">
          <cell r="S5661" t="str">
            <v>OPERAÇÕES RATEIOS</v>
          </cell>
        </row>
        <row r="5662">
          <cell r="S5662" t="str">
            <v>OPERAÇÕES RATEIOS</v>
          </cell>
        </row>
        <row r="5663">
          <cell r="S5663" t="str">
            <v>OPERAÇÕES RATEIOS</v>
          </cell>
        </row>
        <row r="5664">
          <cell r="S5664" t="str">
            <v>OPERAÇÕES RATEIOS</v>
          </cell>
        </row>
        <row r="5665">
          <cell r="S5665" t="str">
            <v>OPERAÇÕES RATEIOS</v>
          </cell>
        </row>
        <row r="5666">
          <cell r="S5666" t="str">
            <v>OPERAÇÕES RATEIOS</v>
          </cell>
        </row>
        <row r="5667">
          <cell r="S5667" t="str">
            <v>OPERAÇÕES RATEIOS</v>
          </cell>
        </row>
        <row r="5668">
          <cell r="S5668" t="str">
            <v>OPERAÇÕES RATEIOS</v>
          </cell>
        </row>
        <row r="5669">
          <cell r="S5669" t="str">
            <v>OPERAÇÕES RATEIOS</v>
          </cell>
        </row>
        <row r="5670">
          <cell r="S5670" t="str">
            <v>OPERAÇÕES RATEIOS</v>
          </cell>
        </row>
        <row r="5671">
          <cell r="S5671" t="str">
            <v>OPERAÇÕES RATEIOS</v>
          </cell>
        </row>
        <row r="5672">
          <cell r="S5672" t="str">
            <v>OPERAÇÕES RATEIOS</v>
          </cell>
        </row>
        <row r="5673">
          <cell r="S5673" t="str">
            <v>OPERAÇÕES RATEIOS</v>
          </cell>
        </row>
        <row r="5674">
          <cell r="S5674" t="str">
            <v>OPERAÇÕES RATEIOS</v>
          </cell>
        </row>
        <row r="5675">
          <cell r="S5675" t="str">
            <v>OPERAÇÕES RATEIOS</v>
          </cell>
        </row>
        <row r="5676">
          <cell r="S5676" t="str">
            <v>OPERAÇÕES RATEIOS</v>
          </cell>
        </row>
        <row r="5677">
          <cell r="S5677" t="str">
            <v>OPERAÇÕES RATEIOS</v>
          </cell>
        </row>
        <row r="5678">
          <cell r="S5678" t="str">
            <v>OPERAÇÕES RATEIOS</v>
          </cell>
        </row>
        <row r="5679">
          <cell r="S5679" t="str">
            <v>OPERAÇÕES RATEIOS</v>
          </cell>
        </row>
        <row r="5680">
          <cell r="S5680" t="str">
            <v>OPERAÇÕES RATEIOS</v>
          </cell>
        </row>
        <row r="5681">
          <cell r="S5681" t="str">
            <v>OPERAÇÕES RATEIOS</v>
          </cell>
        </row>
        <row r="5682">
          <cell r="S5682" t="str">
            <v>OPERAÇÕES RATEIOS</v>
          </cell>
        </row>
        <row r="5683">
          <cell r="S5683" t="str">
            <v>OPERAÇÕES RATEIOS</v>
          </cell>
        </row>
        <row r="5684">
          <cell r="S5684" t="str">
            <v>OPERAÇÕES RATEIOS</v>
          </cell>
        </row>
        <row r="5685">
          <cell r="S5685" t="str">
            <v>OPERAÇÕES RATEIOS</v>
          </cell>
        </row>
        <row r="5686">
          <cell r="S5686" t="str">
            <v>OPERAÇÕES RATEIOS</v>
          </cell>
        </row>
        <row r="5687">
          <cell r="S5687" t="str">
            <v>OPERAÇÕES RATEIOS</v>
          </cell>
        </row>
        <row r="5688">
          <cell r="S5688" t="str">
            <v>OPERAÇÕES RATEIOS</v>
          </cell>
        </row>
        <row r="5689">
          <cell r="S5689" t="str">
            <v>OPERAÇÕES RATEIOS</v>
          </cell>
        </row>
        <row r="5690">
          <cell r="S5690" t="str">
            <v>OPERAÇÕES RATEIOS</v>
          </cell>
        </row>
        <row r="5691">
          <cell r="S5691" t="str">
            <v>OPERAÇÕES RATEIOS</v>
          </cell>
        </row>
        <row r="5692">
          <cell r="S5692" t="str">
            <v>OPERAÇÕES RATEIOS</v>
          </cell>
        </row>
        <row r="5693">
          <cell r="S5693" t="str">
            <v>OPERAÇÕES RATEIOS</v>
          </cell>
        </row>
        <row r="5694">
          <cell r="S5694" t="str">
            <v>OPERAÇÕES RATEIOS</v>
          </cell>
        </row>
        <row r="5695">
          <cell r="S5695" t="str">
            <v>OPERAÇÕES RATEIOS</v>
          </cell>
        </row>
        <row r="5696">
          <cell r="S5696" t="str">
            <v>OPERAÇÕES RATEIOS</v>
          </cell>
        </row>
        <row r="5697">
          <cell r="S5697" t="str">
            <v>OPERAÇÕES RATEIOS</v>
          </cell>
        </row>
        <row r="5698">
          <cell r="S5698" t="str">
            <v>OPERAÇÕES RATEIOS</v>
          </cell>
        </row>
        <row r="5699">
          <cell r="S5699" t="str">
            <v>OPERAÇÕES RATEIOS</v>
          </cell>
        </row>
        <row r="5700">
          <cell r="S5700" t="str">
            <v>OPERAÇÕES RATEIOS</v>
          </cell>
        </row>
        <row r="5701">
          <cell r="S5701" t="str">
            <v>OPERAÇÕES RATEIOS</v>
          </cell>
        </row>
        <row r="5702">
          <cell r="S5702" t="str">
            <v>OPERAÇÕES RATEIOS</v>
          </cell>
        </row>
        <row r="5703">
          <cell r="S5703" t="str">
            <v>OPERAÇÕES RATEIOS</v>
          </cell>
        </row>
        <row r="5704">
          <cell r="S5704" t="str">
            <v>OPERAÇÕES RATEIOS</v>
          </cell>
        </row>
        <row r="5705">
          <cell r="S5705" t="str">
            <v>OPERAÇÕES RATEIOS</v>
          </cell>
        </row>
        <row r="5706">
          <cell r="S5706" t="str">
            <v>OPERAÇÕES RATEIOS</v>
          </cell>
        </row>
        <row r="5707">
          <cell r="S5707" t="str">
            <v>OPERAÇÕES RATEIOS</v>
          </cell>
        </row>
        <row r="5708">
          <cell r="S5708" t="str">
            <v>OPERAÇÕES RATEIOS</v>
          </cell>
        </row>
        <row r="5709">
          <cell r="S5709" t="str">
            <v>OPERAÇÕES RATEIOS</v>
          </cell>
        </row>
        <row r="5710">
          <cell r="S5710" t="str">
            <v>OPERAÇÕES RATEIOS</v>
          </cell>
        </row>
        <row r="5711">
          <cell r="S5711" t="str">
            <v>OPERAÇÕES RATEIOS</v>
          </cell>
        </row>
        <row r="5712">
          <cell r="S5712" t="str">
            <v>OPERAÇÕES RATEIOS</v>
          </cell>
        </row>
        <row r="5713">
          <cell r="S5713" t="str">
            <v>OPERAÇÕES RATEIOS</v>
          </cell>
        </row>
        <row r="5714">
          <cell r="S5714" t="str">
            <v>OPERAÇÕES RATEIOS</v>
          </cell>
        </row>
        <row r="5715">
          <cell r="S5715" t="str">
            <v>OPERAÇÕES RATEIOS</v>
          </cell>
        </row>
        <row r="5716">
          <cell r="S5716" t="str">
            <v>OPERAÇÕES RATEIOS</v>
          </cell>
        </row>
        <row r="5717">
          <cell r="S5717" t="str">
            <v>OPERAÇÕES RATEIOS</v>
          </cell>
        </row>
        <row r="5718">
          <cell r="S5718" t="str">
            <v>OPERAÇÕES RATEIOS</v>
          </cell>
        </row>
        <row r="5719">
          <cell r="S5719" t="str">
            <v>OPERAÇÕES RATEIOS</v>
          </cell>
        </row>
        <row r="5720">
          <cell r="S5720" t="str">
            <v>OPERAÇÕES RATEIOS</v>
          </cell>
        </row>
        <row r="5721">
          <cell r="S5721" t="str">
            <v>OPERAÇÕES RATEIOS</v>
          </cell>
        </row>
        <row r="5722">
          <cell r="S5722" t="str">
            <v>OPERAÇÕES RATEIOS</v>
          </cell>
        </row>
        <row r="5723">
          <cell r="S5723" t="str">
            <v>OPERAÇÕES RATEIOS</v>
          </cell>
        </row>
        <row r="5724">
          <cell r="S5724" t="str">
            <v>OPERAÇÕES RATEIOS</v>
          </cell>
        </row>
        <row r="5725">
          <cell r="S5725" t="str">
            <v>OPERAÇÕES RATEIOS</v>
          </cell>
        </row>
        <row r="5726">
          <cell r="S5726" t="str">
            <v>OPERAÇÕES RATEIOS</v>
          </cell>
        </row>
        <row r="5727">
          <cell r="S5727" t="str">
            <v>OPERAÇÕES RATEIOS</v>
          </cell>
        </row>
        <row r="5728">
          <cell r="S5728" t="str">
            <v>OPERAÇÕES RATEIOS</v>
          </cell>
        </row>
        <row r="5729">
          <cell r="S5729" t="str">
            <v>OPERAÇÕES RATEIOS</v>
          </cell>
        </row>
        <row r="5730">
          <cell r="S5730" t="str">
            <v>OPERAÇÕES RATEIOS</v>
          </cell>
        </row>
        <row r="5731">
          <cell r="S5731" t="str">
            <v>OPERAÇÕES RATEIOS</v>
          </cell>
        </row>
        <row r="5732">
          <cell r="S5732" t="str">
            <v>OPERAÇÕES RATEIOS</v>
          </cell>
        </row>
        <row r="5733">
          <cell r="S5733" t="str">
            <v>OPERAÇÕES RATEIOS</v>
          </cell>
        </row>
        <row r="5734">
          <cell r="S5734" t="str">
            <v>OPERAÇÕES RATEIOS</v>
          </cell>
        </row>
        <row r="5735">
          <cell r="S5735" t="str">
            <v>OPERAÇÕES RATEIOS</v>
          </cell>
        </row>
        <row r="5736">
          <cell r="S5736" t="str">
            <v>OPERAÇÕES RATEIOS</v>
          </cell>
        </row>
        <row r="5737">
          <cell r="S5737" t="str">
            <v>OPERAÇÕES RATEIOS</v>
          </cell>
        </row>
        <row r="5738">
          <cell r="S5738" t="str">
            <v>OPERAÇÕES RATEIOS</v>
          </cell>
        </row>
        <row r="5739">
          <cell r="S5739" t="str">
            <v>OPERAÇÕES RATEIOS</v>
          </cell>
        </row>
        <row r="5740">
          <cell r="S5740" t="str">
            <v>OPERAÇÕES RATEIOS</v>
          </cell>
        </row>
        <row r="5741">
          <cell r="S5741" t="str">
            <v>OPERAÇÕES RATEIOS</v>
          </cell>
        </row>
        <row r="5742">
          <cell r="S5742" t="str">
            <v>OPERAÇÕES RATEIOS</v>
          </cell>
        </row>
        <row r="5743">
          <cell r="S5743" t="str">
            <v>OPERAÇÕES RATEIOS</v>
          </cell>
        </row>
        <row r="5744">
          <cell r="S5744" t="str">
            <v>OPERAÇÕES RATEIOS</v>
          </cell>
        </row>
        <row r="5745">
          <cell r="S5745" t="str">
            <v>OPERAÇÕES RATEIOS</v>
          </cell>
        </row>
        <row r="5746">
          <cell r="S5746" t="str">
            <v>OPERAÇÕES RATEIOS</v>
          </cell>
        </row>
        <row r="5747">
          <cell r="S5747" t="str">
            <v>OPERAÇÕES RATEIOS</v>
          </cell>
        </row>
        <row r="5748">
          <cell r="S5748" t="str">
            <v>OPERAÇÕES RATEIOS</v>
          </cell>
        </row>
        <row r="5749">
          <cell r="S5749" t="str">
            <v>OPERAÇÕES RATEIOS</v>
          </cell>
        </row>
        <row r="5750">
          <cell r="S5750" t="str">
            <v>OPERAÇÕES RATEIOS</v>
          </cell>
        </row>
        <row r="5751">
          <cell r="S5751" t="str">
            <v>OPERAÇÕES RATEIOS</v>
          </cell>
        </row>
        <row r="5752">
          <cell r="S5752" t="str">
            <v>OPERAÇÕES RATEIOS</v>
          </cell>
        </row>
        <row r="5753">
          <cell r="S5753" t="str">
            <v>OPERAÇÕES RATEIOS</v>
          </cell>
        </row>
        <row r="5754">
          <cell r="S5754" t="str">
            <v>OPERAÇÕES RATEIOS</v>
          </cell>
        </row>
        <row r="5755">
          <cell r="S5755" t="str">
            <v>OPERAÇÕES RATEIOS</v>
          </cell>
        </row>
        <row r="5756">
          <cell r="S5756" t="str">
            <v>OPERAÇÕES RATEIOS</v>
          </cell>
        </row>
        <row r="5757">
          <cell r="S5757" t="str">
            <v>OPERAÇÕES RATEIOS</v>
          </cell>
        </row>
        <row r="5758">
          <cell r="S5758" t="str">
            <v>OPERAÇÕES RATEIOS</v>
          </cell>
        </row>
        <row r="5759">
          <cell r="S5759" t="str">
            <v>OPERAÇÕES RATEIOS</v>
          </cell>
        </row>
        <row r="5760">
          <cell r="S5760" t="str">
            <v>OPERAÇÕES RATEIOS</v>
          </cell>
        </row>
        <row r="5761">
          <cell r="S5761" t="str">
            <v>OPERAÇÕES RATEIOS</v>
          </cell>
        </row>
        <row r="5762">
          <cell r="S5762" t="str">
            <v>OPERAÇÕES RATEIOS</v>
          </cell>
        </row>
        <row r="5763">
          <cell r="S5763" t="str">
            <v>OPERAÇÕES RATEIOS</v>
          </cell>
        </row>
        <row r="5764">
          <cell r="S5764" t="str">
            <v>OPERAÇÕES RATEIOS</v>
          </cell>
        </row>
        <row r="5765">
          <cell r="S5765" t="str">
            <v>OPERAÇÕES RATEIOS</v>
          </cell>
        </row>
        <row r="5766">
          <cell r="S5766" t="str">
            <v>OPERAÇÕES RATEIOS</v>
          </cell>
        </row>
        <row r="5767">
          <cell r="S5767" t="str">
            <v>OPERAÇÕES RATEIOS</v>
          </cell>
        </row>
        <row r="5768">
          <cell r="S5768" t="str">
            <v>OPERAÇÕES RATEIOS</v>
          </cell>
        </row>
        <row r="5769">
          <cell r="S5769" t="str">
            <v>OPERAÇÕES RATEIOS</v>
          </cell>
        </row>
        <row r="5770">
          <cell r="S5770" t="str">
            <v>OPERAÇÕES RATEIOS</v>
          </cell>
        </row>
        <row r="5771">
          <cell r="S5771" t="str">
            <v>OPERAÇÕES RATEIOS</v>
          </cell>
        </row>
        <row r="5772">
          <cell r="S5772" t="str">
            <v>OPERAÇÕES RATEIOS</v>
          </cell>
        </row>
        <row r="5773">
          <cell r="S5773" t="str">
            <v>OPERAÇÕES RATEIOS</v>
          </cell>
        </row>
        <row r="5774">
          <cell r="S5774" t="str">
            <v>OPERAÇÕES RATEIOS</v>
          </cell>
        </row>
        <row r="5775">
          <cell r="S5775" t="str">
            <v>OPERAÇÕES RATEIOS</v>
          </cell>
        </row>
        <row r="5776">
          <cell r="S5776" t="str">
            <v>OPERAÇÕES RATEIOS</v>
          </cell>
        </row>
        <row r="5777">
          <cell r="S5777" t="str">
            <v>OPERAÇÕES RATEIOS</v>
          </cell>
        </row>
        <row r="5778">
          <cell r="S5778" t="str">
            <v>OPERAÇÕES RATEIOS</v>
          </cell>
        </row>
        <row r="5779">
          <cell r="S5779" t="str">
            <v>OPERAÇÕES RATEIOS</v>
          </cell>
        </row>
        <row r="5780">
          <cell r="S5780" t="str">
            <v>OPERAÇÕES RATEIOS</v>
          </cell>
        </row>
        <row r="5781">
          <cell r="S5781" t="str">
            <v>OPERAÇÕES RATEIOS</v>
          </cell>
        </row>
        <row r="5782">
          <cell r="S5782" t="str">
            <v>OPERAÇÕES RATEIOS</v>
          </cell>
        </row>
        <row r="5783">
          <cell r="S5783" t="str">
            <v>OPERAÇÕES RATEIOS</v>
          </cell>
        </row>
        <row r="5784">
          <cell r="S5784" t="str">
            <v>OPERAÇÕES RATEIOS</v>
          </cell>
        </row>
        <row r="5785">
          <cell r="S5785" t="str">
            <v>OPERAÇÕES RATEIOS</v>
          </cell>
        </row>
        <row r="5786">
          <cell r="S5786" t="str">
            <v>OPERAÇÕES RATEIOS</v>
          </cell>
        </row>
        <row r="5787">
          <cell r="S5787" t="str">
            <v>OPERAÇÕES RATEIOS</v>
          </cell>
        </row>
        <row r="5788">
          <cell r="S5788" t="str">
            <v>OPERAÇÕES RATEIOS</v>
          </cell>
        </row>
        <row r="5789">
          <cell r="S5789" t="str">
            <v>OPERAÇÕES RATEIOS</v>
          </cell>
        </row>
        <row r="5790">
          <cell r="S5790" t="str">
            <v>OPERAÇÕES RATEIOS</v>
          </cell>
        </row>
        <row r="5791">
          <cell r="S5791" t="str">
            <v>OPERAÇÕES RATEIOS</v>
          </cell>
        </row>
        <row r="5792">
          <cell r="S5792" t="str">
            <v>OPERAÇÕES RATEIOS</v>
          </cell>
        </row>
        <row r="5793">
          <cell r="S5793" t="str">
            <v>OPERAÇÕES RATEIOS</v>
          </cell>
        </row>
        <row r="5794">
          <cell r="S5794" t="str">
            <v>OPERAÇÕES RATEIOS</v>
          </cell>
        </row>
        <row r="5795">
          <cell r="S5795" t="str">
            <v>OPERAÇÕES RATEIOS</v>
          </cell>
        </row>
        <row r="5796">
          <cell r="S5796" t="str">
            <v>OPERAÇÕES RATEIOS</v>
          </cell>
        </row>
        <row r="5797">
          <cell r="S5797" t="str">
            <v>OPERAÇÕES RATEIOS</v>
          </cell>
        </row>
        <row r="5798">
          <cell r="S5798" t="str">
            <v>OPERAÇÕES RATEIOS</v>
          </cell>
        </row>
        <row r="5799">
          <cell r="S5799" t="str">
            <v>OPERAÇÕES RATEIOS</v>
          </cell>
        </row>
        <row r="5800">
          <cell r="S5800" t="str">
            <v>OPERAÇÕES RATEIOS</v>
          </cell>
        </row>
        <row r="5801">
          <cell r="S5801" t="str">
            <v>OPERAÇÕES RATEIOS</v>
          </cell>
        </row>
        <row r="5802">
          <cell r="S5802" t="str">
            <v>OPERAÇÕES RATEIOS</v>
          </cell>
        </row>
        <row r="5803">
          <cell r="S5803" t="str">
            <v>OPERAÇÕES RATEIOS</v>
          </cell>
        </row>
        <row r="5804">
          <cell r="S5804" t="str">
            <v>OPERAÇÕES RATEIOS</v>
          </cell>
        </row>
        <row r="5805">
          <cell r="S5805" t="str">
            <v>OPERAÇÕES RATEIOS</v>
          </cell>
        </row>
        <row r="5806">
          <cell r="S5806" t="str">
            <v>OPERAÇÕES RATEIOS</v>
          </cell>
        </row>
        <row r="5807">
          <cell r="S5807" t="str">
            <v>OPERAÇÕES RATEIOS</v>
          </cell>
        </row>
        <row r="5808">
          <cell r="S5808" t="str">
            <v>OPERAÇÕES RATEIOS</v>
          </cell>
        </row>
        <row r="5809">
          <cell r="S5809" t="str">
            <v>OPERAÇÕES RATEIOS</v>
          </cell>
        </row>
        <row r="5810">
          <cell r="S5810" t="str">
            <v>OPERAÇÕES RATEIOS</v>
          </cell>
        </row>
        <row r="5811">
          <cell r="S5811" t="str">
            <v>OPERAÇÕES RATEIOS</v>
          </cell>
        </row>
        <row r="5812">
          <cell r="S5812" t="str">
            <v>OPERAÇÕES RATEIOS</v>
          </cell>
        </row>
        <row r="5813">
          <cell r="S5813" t="str">
            <v>OPERAÇÕES RATEIOS</v>
          </cell>
        </row>
        <row r="5814">
          <cell r="S5814" t="str">
            <v>OPERAÇÕES RATEIOS</v>
          </cell>
        </row>
        <row r="5815">
          <cell r="S5815" t="str">
            <v>OPERAÇÕES RATEIOS</v>
          </cell>
        </row>
        <row r="5816">
          <cell r="S5816" t="str">
            <v>OPERAÇÕES RATEIOS</v>
          </cell>
        </row>
        <row r="5817">
          <cell r="S5817" t="str">
            <v>OPERAÇÕES RATEIOS</v>
          </cell>
        </row>
        <row r="5818">
          <cell r="S5818" t="str">
            <v>OPERAÇÕES RATEIOS</v>
          </cell>
        </row>
        <row r="5819">
          <cell r="S5819" t="str">
            <v>OPERAÇÕES RATEIOS</v>
          </cell>
        </row>
        <row r="5820">
          <cell r="S5820" t="str">
            <v>OPERAÇÕES RATEIOS</v>
          </cell>
        </row>
        <row r="5821">
          <cell r="S5821" t="str">
            <v>OPERAÇÕES RATEIOS</v>
          </cell>
        </row>
        <row r="5822">
          <cell r="S5822" t="str">
            <v>OPERAÇÕES RATEIOS</v>
          </cell>
        </row>
        <row r="5823">
          <cell r="S5823" t="str">
            <v>OPERAÇÕES RATEIOS</v>
          </cell>
        </row>
        <row r="5824">
          <cell r="S5824" t="str">
            <v>OPERAÇÕES RATEIOS</v>
          </cell>
        </row>
        <row r="5825">
          <cell r="S5825" t="str">
            <v>OPERAÇÕES RATEIOS</v>
          </cell>
        </row>
        <row r="5826">
          <cell r="S5826" t="str">
            <v>OPERAÇÕES RATEIOS</v>
          </cell>
        </row>
        <row r="5827">
          <cell r="S5827" t="str">
            <v>OPERAÇÕES RATEIOS</v>
          </cell>
        </row>
        <row r="5828">
          <cell r="S5828" t="str">
            <v>OPERAÇÕES RATEIOS</v>
          </cell>
        </row>
        <row r="5829">
          <cell r="S5829" t="str">
            <v>OPERAÇÕES RATEIOS</v>
          </cell>
        </row>
        <row r="5830">
          <cell r="S5830" t="str">
            <v>OPERAÇÕES RATEIOS</v>
          </cell>
        </row>
        <row r="5831">
          <cell r="S5831" t="str">
            <v>OPERAÇÕES RATEIOS</v>
          </cell>
        </row>
        <row r="5832">
          <cell r="S5832" t="str">
            <v>OPERAÇÕES RATEIOS</v>
          </cell>
        </row>
        <row r="5833">
          <cell r="S5833" t="str">
            <v>OPERAÇÕES RATEIOS</v>
          </cell>
        </row>
        <row r="5834">
          <cell r="S5834" t="str">
            <v>OPERAÇÕES RATEIOS</v>
          </cell>
        </row>
        <row r="5835">
          <cell r="S5835" t="str">
            <v>OPERAÇÕES RATEIOS</v>
          </cell>
        </row>
        <row r="5836">
          <cell r="S5836" t="str">
            <v>OPERAÇÕES RATEIOS</v>
          </cell>
        </row>
        <row r="5837">
          <cell r="S5837" t="str">
            <v>OPERAÇÕES RATEIOS</v>
          </cell>
        </row>
        <row r="5838">
          <cell r="S5838" t="str">
            <v>OPERAÇÕES RATEIOS</v>
          </cell>
        </row>
        <row r="5839">
          <cell r="S5839" t="str">
            <v>OPERAÇÕES RATEIOS</v>
          </cell>
        </row>
        <row r="5840">
          <cell r="S5840" t="str">
            <v>OPERAÇÕES RATEIOS</v>
          </cell>
        </row>
        <row r="5841">
          <cell r="S5841" t="str">
            <v>OPERAÇÕES RATEIOS</v>
          </cell>
        </row>
        <row r="5842">
          <cell r="S5842" t="str">
            <v>OPERAÇÕES RATEIOS</v>
          </cell>
        </row>
        <row r="5843">
          <cell r="S5843" t="str">
            <v>OPERAÇÕES RATEIOS</v>
          </cell>
        </row>
        <row r="5844">
          <cell r="S5844" t="str">
            <v>OPERAÇÕES RATEIOS</v>
          </cell>
        </row>
        <row r="5845">
          <cell r="S5845" t="str">
            <v>OPERAÇÕES RATEIOS</v>
          </cell>
        </row>
        <row r="5846">
          <cell r="S5846" t="str">
            <v>OPERAÇÕES RATEIOS</v>
          </cell>
        </row>
        <row r="5847">
          <cell r="S5847" t="str">
            <v>OPERAÇÕES RATEIOS</v>
          </cell>
        </row>
        <row r="5848">
          <cell r="S5848" t="str">
            <v>OPERAÇÕES RATEIOS</v>
          </cell>
        </row>
        <row r="5849">
          <cell r="S5849" t="str">
            <v>OPERAÇÕES RATEIOS</v>
          </cell>
        </row>
        <row r="5850">
          <cell r="S5850" t="str">
            <v>OPERAÇÕES RATEIOS</v>
          </cell>
        </row>
        <row r="5851">
          <cell r="S5851" t="str">
            <v>OPERAÇÕES RATEIOS</v>
          </cell>
        </row>
        <row r="5852">
          <cell r="S5852" t="str">
            <v>OPERAÇÕES RATEIOS</v>
          </cell>
        </row>
        <row r="5853">
          <cell r="S5853" t="str">
            <v>OPERAÇÕES RATEIOS</v>
          </cell>
        </row>
        <row r="5854">
          <cell r="S5854" t="str">
            <v>OPERAÇÕES RATEIOS</v>
          </cell>
        </row>
        <row r="5855">
          <cell r="S5855" t="str">
            <v>OPERAÇÕES RATEIOS</v>
          </cell>
        </row>
        <row r="5856">
          <cell r="S5856" t="str">
            <v>OPERAÇÕES RATEIOS</v>
          </cell>
        </row>
        <row r="5857">
          <cell r="S5857" t="str">
            <v>OPERAÇÕES RATEIOS</v>
          </cell>
        </row>
        <row r="5858">
          <cell r="S5858" t="str">
            <v>OPERAÇÕES RATEIOS</v>
          </cell>
        </row>
        <row r="5859">
          <cell r="S5859" t="str">
            <v>OPERAÇÕES RATEIOS</v>
          </cell>
        </row>
        <row r="5860">
          <cell r="S5860" t="str">
            <v>OPERAÇÕES RATEIOS</v>
          </cell>
        </row>
        <row r="5861">
          <cell r="S5861" t="str">
            <v>OPERAÇÕES RATEIOS</v>
          </cell>
        </row>
        <row r="5862">
          <cell r="S5862" t="str">
            <v>OPERAÇÕES RATEIOS</v>
          </cell>
        </row>
        <row r="5863">
          <cell r="S5863" t="str">
            <v>OPERAÇÕES RATEIOS</v>
          </cell>
        </row>
        <row r="5864">
          <cell r="S5864" t="str">
            <v>OPERAÇÕES RATEIOS</v>
          </cell>
        </row>
        <row r="5865">
          <cell r="S5865" t="str">
            <v>OPERAÇÕES RATEIOS</v>
          </cell>
        </row>
        <row r="5866">
          <cell r="S5866" t="str">
            <v>OPERAÇÕES RATEIOS</v>
          </cell>
        </row>
        <row r="5867">
          <cell r="S5867" t="str">
            <v>OPERAÇÕES RATEIOS</v>
          </cell>
        </row>
        <row r="5868">
          <cell r="S5868" t="str">
            <v>OPERAÇÕES RATEIOS</v>
          </cell>
        </row>
        <row r="5869">
          <cell r="S5869" t="str">
            <v>OPERAÇÕES RATEIOS</v>
          </cell>
        </row>
        <row r="5870">
          <cell r="S5870" t="str">
            <v>OPERAÇÕES RATEIOS</v>
          </cell>
        </row>
        <row r="5871">
          <cell r="S5871" t="str">
            <v>OPERAÇÕES RATEIOS</v>
          </cell>
        </row>
        <row r="5872">
          <cell r="S5872" t="str">
            <v>OPERAÇÕES RATEIOS</v>
          </cell>
        </row>
        <row r="5873">
          <cell r="S5873" t="str">
            <v>OPERAÇÕES RATEIOS</v>
          </cell>
        </row>
        <row r="5874">
          <cell r="S5874" t="str">
            <v>OPERAÇÕES RATEIOS</v>
          </cell>
        </row>
        <row r="5875">
          <cell r="S5875" t="str">
            <v>OPERAÇÕES RATEIOS</v>
          </cell>
        </row>
        <row r="5876">
          <cell r="S5876" t="str">
            <v>OPERAÇÕES RATEIOS</v>
          </cell>
        </row>
        <row r="5877">
          <cell r="S5877" t="str">
            <v>OPERAÇÕES RATEIOS</v>
          </cell>
        </row>
        <row r="5878">
          <cell r="S5878" t="str">
            <v>OPERAÇÕES RATEIOS</v>
          </cell>
        </row>
        <row r="5879">
          <cell r="S5879" t="str">
            <v>OPERAÇÕES RATEIOS</v>
          </cell>
        </row>
        <row r="5880">
          <cell r="S5880" t="str">
            <v>OPERAÇÕES RATEIOS</v>
          </cell>
        </row>
        <row r="5881">
          <cell r="S5881" t="str">
            <v>OPERAÇÕES RATEIOS</v>
          </cell>
        </row>
        <row r="5882">
          <cell r="S5882" t="str">
            <v>OPERAÇÕES RATEIOS</v>
          </cell>
        </row>
        <row r="5883">
          <cell r="S5883" t="str">
            <v>OPERAÇÕES RATEIOS</v>
          </cell>
        </row>
        <row r="5884">
          <cell r="S5884" t="str">
            <v>OPERAÇÕES RATEIOS</v>
          </cell>
        </row>
        <row r="5885">
          <cell r="S5885" t="str">
            <v>OPERAÇÕES RATEIOS</v>
          </cell>
        </row>
        <row r="5886">
          <cell r="S5886" t="str">
            <v>OPERAÇÕES RATEIOS</v>
          </cell>
        </row>
        <row r="5887">
          <cell r="S5887" t="str">
            <v>OPERAÇÕES RATEIOS</v>
          </cell>
        </row>
        <row r="5888">
          <cell r="S5888" t="str">
            <v>OPERAÇÕES RATEIOS</v>
          </cell>
        </row>
        <row r="5889">
          <cell r="S5889" t="str">
            <v>OPERAÇÕES RATEIOS</v>
          </cell>
        </row>
        <row r="5890">
          <cell r="S5890" t="str">
            <v>OPERAÇÕES RATEIOS</v>
          </cell>
        </row>
        <row r="5891">
          <cell r="S5891" t="str">
            <v>OPERAÇÕES RATEIOS</v>
          </cell>
        </row>
        <row r="5892">
          <cell r="S5892" t="str">
            <v>OPERAÇÕES RATEIOS</v>
          </cell>
        </row>
        <row r="5893">
          <cell r="S5893" t="str">
            <v>OPERAÇÕES RATEIOS</v>
          </cell>
        </row>
        <row r="5894">
          <cell r="S5894" t="str">
            <v>OPERAÇÕES RATEIOS</v>
          </cell>
        </row>
        <row r="5895">
          <cell r="S5895" t="str">
            <v>OPERAÇÕES RATEIOS</v>
          </cell>
        </row>
        <row r="5896">
          <cell r="S5896" t="str">
            <v>OPERAÇÕES RATEIOS</v>
          </cell>
        </row>
        <row r="5897">
          <cell r="S5897" t="str">
            <v>OPERAÇÕES RATEIOS</v>
          </cell>
        </row>
        <row r="5898">
          <cell r="S5898" t="str">
            <v>OPERAÇÕES RATEIOS</v>
          </cell>
        </row>
        <row r="5899">
          <cell r="S5899" t="str">
            <v>OPERAÇÕES RATEIOS</v>
          </cell>
        </row>
        <row r="5900">
          <cell r="S5900" t="str">
            <v>OPERAÇÕES RATEIOS</v>
          </cell>
        </row>
        <row r="5901">
          <cell r="S5901" t="str">
            <v>OPERAÇÕES RATEIOS</v>
          </cell>
        </row>
        <row r="5902">
          <cell r="S5902" t="str">
            <v>OPERAÇÕES RATEIOS</v>
          </cell>
        </row>
        <row r="5903">
          <cell r="S5903" t="str">
            <v>OPERAÇÕES RATEIOS</v>
          </cell>
        </row>
        <row r="5904">
          <cell r="S5904" t="str">
            <v>OPERAÇÕES RATEIOS</v>
          </cell>
        </row>
        <row r="5905">
          <cell r="S5905" t="str">
            <v>OPERAÇÕES RATEIOS</v>
          </cell>
        </row>
        <row r="5906">
          <cell r="S5906" t="str">
            <v>OPERAÇÕES RATEIOS</v>
          </cell>
        </row>
        <row r="5907">
          <cell r="S5907" t="str">
            <v>OPERAÇÕES RATEIOS</v>
          </cell>
        </row>
        <row r="5908">
          <cell r="S5908" t="str">
            <v>OPERAÇÕES RATEIOS</v>
          </cell>
        </row>
        <row r="5909">
          <cell r="S5909" t="str">
            <v>OPERAÇÕES RATEIOS</v>
          </cell>
        </row>
        <row r="5910">
          <cell r="S5910" t="str">
            <v>OPERAÇÕES RATEIOS</v>
          </cell>
        </row>
        <row r="5911">
          <cell r="S5911" t="str">
            <v>OPERAÇÕES RATEIOS</v>
          </cell>
        </row>
        <row r="5912">
          <cell r="S5912" t="str">
            <v>OPERAÇÕES RATEIOS</v>
          </cell>
        </row>
        <row r="5913">
          <cell r="S5913" t="str">
            <v>OPERAÇÕES RATEIOS</v>
          </cell>
        </row>
        <row r="5914">
          <cell r="S5914" t="str">
            <v>OPERAÇÕES RATEIOS</v>
          </cell>
        </row>
        <row r="5915">
          <cell r="S5915" t="str">
            <v>OPERAÇÕES RATEIOS</v>
          </cell>
        </row>
        <row r="5916">
          <cell r="S5916" t="str">
            <v>OPERAÇÕES RATEIOS</v>
          </cell>
        </row>
        <row r="5917">
          <cell r="S5917" t="str">
            <v>OPERAÇÕES RATEIOS</v>
          </cell>
        </row>
        <row r="5918">
          <cell r="S5918" t="str">
            <v>OPERAÇÕES RATEIOS</v>
          </cell>
        </row>
        <row r="5919">
          <cell r="S5919" t="str">
            <v>OPERAÇÕES RATEIOS</v>
          </cell>
        </row>
        <row r="5920">
          <cell r="S5920" t="str">
            <v>OPERAÇÕES RATEIOS</v>
          </cell>
        </row>
        <row r="5921">
          <cell r="S5921" t="str">
            <v>OPERAÇÕES RATEIOS</v>
          </cell>
        </row>
        <row r="5922">
          <cell r="S5922" t="str">
            <v>OPERAÇÕES RATEIOS</v>
          </cell>
        </row>
        <row r="5923">
          <cell r="S5923" t="str">
            <v>OPERAÇÕES RATEIOS</v>
          </cell>
        </row>
        <row r="5924">
          <cell r="S5924" t="str">
            <v>OPERAÇÕES RATEIOS</v>
          </cell>
        </row>
        <row r="5925">
          <cell r="S5925" t="str">
            <v>OPERAÇÕES RATEIOS</v>
          </cell>
        </row>
        <row r="5926">
          <cell r="S5926" t="str">
            <v>OPERAÇÕES RATEIOS</v>
          </cell>
        </row>
        <row r="5927">
          <cell r="S5927" t="str">
            <v>OPERAÇÕES RATEIOS</v>
          </cell>
        </row>
        <row r="5928">
          <cell r="S5928" t="str">
            <v>OPERAÇÕES RATEIOS</v>
          </cell>
        </row>
        <row r="5929">
          <cell r="S5929" t="str">
            <v>OPERAÇÕES RATEIOS</v>
          </cell>
        </row>
        <row r="5930">
          <cell r="S5930" t="str">
            <v>OPERAÇÕES RATEIOS</v>
          </cell>
        </row>
        <row r="5931">
          <cell r="S5931" t="str">
            <v>OPERAÇÕES RATEIOS</v>
          </cell>
        </row>
        <row r="5932">
          <cell r="S5932" t="str">
            <v>OPERAÇÕES RATEIOS</v>
          </cell>
        </row>
        <row r="5933">
          <cell r="S5933" t="str">
            <v>OPERAÇÕES RATEIOS</v>
          </cell>
        </row>
        <row r="5934">
          <cell r="S5934" t="str">
            <v>OPERAÇÕES RATEIOS</v>
          </cell>
        </row>
        <row r="5935">
          <cell r="S5935" t="str">
            <v>OPERAÇÕES RATEIOS</v>
          </cell>
        </row>
        <row r="5936">
          <cell r="S5936" t="str">
            <v>OPERAÇÕES RATEIOS</v>
          </cell>
        </row>
        <row r="5937">
          <cell r="S5937" t="str">
            <v>OPERAÇÕES RATEIOS</v>
          </cell>
        </row>
        <row r="5938">
          <cell r="S5938" t="str">
            <v>OPERAÇÕES RATEIOS</v>
          </cell>
        </row>
        <row r="5939">
          <cell r="S5939" t="str">
            <v>OPERAÇÕES RATEIOS</v>
          </cell>
        </row>
        <row r="5940">
          <cell r="S5940" t="str">
            <v>OPERAÇÕES RATEIOS</v>
          </cell>
        </row>
        <row r="5941">
          <cell r="S5941" t="str">
            <v>OPERAÇÕES RATEIOS</v>
          </cell>
        </row>
        <row r="5942">
          <cell r="S5942" t="str">
            <v>OPERAÇÕES RATEIOS</v>
          </cell>
        </row>
        <row r="5943">
          <cell r="S5943" t="str">
            <v>OPERAÇÕES RATEIOS</v>
          </cell>
        </row>
        <row r="5944">
          <cell r="S5944" t="str">
            <v>OPERAÇÕES RATEIOS</v>
          </cell>
        </row>
        <row r="5945">
          <cell r="S5945" t="str">
            <v>OPERAÇÕES RATEIOS</v>
          </cell>
        </row>
        <row r="5946">
          <cell r="S5946" t="str">
            <v>OPERAÇÕES RATEIOS</v>
          </cell>
        </row>
        <row r="5947">
          <cell r="S5947" t="str">
            <v>OPERAÇÕES RATEIOS</v>
          </cell>
        </row>
        <row r="5948">
          <cell r="S5948" t="str">
            <v>OPERAÇÕES RATEIOS</v>
          </cell>
        </row>
        <row r="5949">
          <cell r="S5949" t="str">
            <v>OPERAÇÕES RATEIOS</v>
          </cell>
        </row>
        <row r="5950">
          <cell r="S5950" t="str">
            <v>OPERAÇÕES RATEIOS</v>
          </cell>
        </row>
        <row r="5951">
          <cell r="S5951" t="str">
            <v>OPERAÇÕES RATEIOS</v>
          </cell>
        </row>
        <row r="5952">
          <cell r="S5952" t="str">
            <v>OPERAÇÕES RATEIOS</v>
          </cell>
        </row>
        <row r="5953">
          <cell r="S5953" t="str">
            <v>OPERAÇÕES RATEIOS</v>
          </cell>
        </row>
        <row r="5954">
          <cell r="S5954" t="str">
            <v>OPERAÇÕES RATEIOS</v>
          </cell>
        </row>
        <row r="5955">
          <cell r="S5955" t="str">
            <v>OPERAÇÕES RATEIOS</v>
          </cell>
        </row>
        <row r="5956">
          <cell r="S5956" t="str">
            <v>OPERAÇÕES RATEIOS</v>
          </cell>
        </row>
        <row r="5957">
          <cell r="S5957" t="str">
            <v>OPERAÇÕES RATEIOS</v>
          </cell>
        </row>
        <row r="5958">
          <cell r="S5958" t="str">
            <v>OPERAÇÕES RATEIOS</v>
          </cell>
        </row>
        <row r="5959">
          <cell r="S5959" t="str">
            <v>OPERAÇÕES RATEIOS</v>
          </cell>
        </row>
        <row r="5960">
          <cell r="S5960" t="str">
            <v>OPERAÇÕES RATEIOS</v>
          </cell>
        </row>
        <row r="5961">
          <cell r="S5961" t="str">
            <v>OPERAÇÕES RATEIOS</v>
          </cell>
        </row>
        <row r="5962">
          <cell r="S5962" t="str">
            <v>OPERAÇÕES RATEIOS</v>
          </cell>
        </row>
        <row r="5963">
          <cell r="S5963" t="str">
            <v>OPERAÇÕES RATEIOS</v>
          </cell>
        </row>
        <row r="5964">
          <cell r="S5964" t="str">
            <v>OPERAÇÕES RATEIOS</v>
          </cell>
        </row>
        <row r="5965">
          <cell r="S5965" t="str">
            <v>OPERAÇÕES RATEIOS</v>
          </cell>
        </row>
        <row r="5966">
          <cell r="S5966" t="str">
            <v>OPERAÇÕES RATEIOS</v>
          </cell>
        </row>
        <row r="5967">
          <cell r="S5967" t="str">
            <v>OPERAÇÕES RATEIOS</v>
          </cell>
        </row>
        <row r="5968">
          <cell r="S5968" t="str">
            <v>OPERAÇÕES RATEIOS</v>
          </cell>
        </row>
        <row r="5969">
          <cell r="S5969" t="str">
            <v>OPERAÇÕES RATEIOS</v>
          </cell>
        </row>
        <row r="5970">
          <cell r="S5970" t="str">
            <v>OPERAÇÕES RATEIOS</v>
          </cell>
        </row>
        <row r="5971">
          <cell r="S5971" t="str">
            <v>OPERAÇÕES RATEIOS</v>
          </cell>
        </row>
        <row r="5972">
          <cell r="S5972" t="str">
            <v>OPERAÇÕES RATEIOS</v>
          </cell>
        </row>
        <row r="5973">
          <cell r="S5973" t="str">
            <v>OPERAÇÕES RATEIOS</v>
          </cell>
        </row>
        <row r="5974">
          <cell r="S5974" t="str">
            <v>OPERAÇÕES RATEIOS</v>
          </cell>
        </row>
        <row r="5975">
          <cell r="S5975" t="str">
            <v>OPERAÇÕES RATEIOS</v>
          </cell>
        </row>
        <row r="5976">
          <cell r="S5976" t="str">
            <v>OPERAÇÕES RATEIOS</v>
          </cell>
        </row>
        <row r="5977">
          <cell r="S5977" t="str">
            <v>OPERAÇÕES RATEIOS</v>
          </cell>
        </row>
        <row r="5978">
          <cell r="S5978" t="str">
            <v>OPERAÇÕES RATEIOS</v>
          </cell>
        </row>
        <row r="5979">
          <cell r="S5979" t="str">
            <v>OPERAÇÕES RATEIOS</v>
          </cell>
        </row>
        <row r="5980">
          <cell r="S5980" t="str">
            <v>OPERAÇÕES RATEIOS</v>
          </cell>
        </row>
        <row r="5981">
          <cell r="S5981" t="str">
            <v>OPERAÇÕES RATEIOS</v>
          </cell>
        </row>
        <row r="5982">
          <cell r="S5982" t="str">
            <v>OPERAÇÕES RATEIOS</v>
          </cell>
        </row>
        <row r="5983">
          <cell r="S5983" t="str">
            <v>OPERAÇÕES RATEIOS</v>
          </cell>
        </row>
        <row r="5984">
          <cell r="S5984" t="str">
            <v>OPERAÇÕES RATEIOS</v>
          </cell>
        </row>
        <row r="5985">
          <cell r="S5985" t="str">
            <v>OPERAÇÕES RATEIOS</v>
          </cell>
        </row>
        <row r="5986">
          <cell r="S5986" t="str">
            <v>OPERAÇÕES RATEIOS</v>
          </cell>
        </row>
        <row r="5987">
          <cell r="S5987" t="str">
            <v>OPERAÇÕES RATEIOS</v>
          </cell>
        </row>
        <row r="5988">
          <cell r="S5988" t="str">
            <v>OPERAÇÕES RATEIOS</v>
          </cell>
        </row>
        <row r="5989">
          <cell r="S5989" t="str">
            <v>OPERAÇÕES RATEIOS</v>
          </cell>
        </row>
        <row r="5990">
          <cell r="S5990" t="str">
            <v>OPERAÇÕES RATEIOS</v>
          </cell>
        </row>
        <row r="5991">
          <cell r="S5991" t="str">
            <v>OPERAÇÕES RATEIOS</v>
          </cell>
        </row>
        <row r="5992">
          <cell r="S5992" t="str">
            <v>OPERAÇÕES RATEIOS</v>
          </cell>
        </row>
        <row r="5993">
          <cell r="S5993" t="str">
            <v>OPERAÇÕES RATEIOS</v>
          </cell>
        </row>
        <row r="5994">
          <cell r="S5994" t="str">
            <v>OPERAÇÕES RATEIOS</v>
          </cell>
        </row>
        <row r="5995">
          <cell r="S5995" t="str">
            <v>OPERAÇÕES RATEIOS</v>
          </cell>
        </row>
        <row r="5996">
          <cell r="S5996" t="str">
            <v>OPERAÇÕES RATEIOS</v>
          </cell>
        </row>
        <row r="5997">
          <cell r="S5997" t="str">
            <v>OPERAÇÕES RATEIOS</v>
          </cell>
        </row>
        <row r="5998">
          <cell r="S5998" t="str">
            <v>OPERAÇÕES RATEIOS</v>
          </cell>
        </row>
        <row r="5999">
          <cell r="S5999" t="str">
            <v>OPERAÇÕES RATEIOS</v>
          </cell>
        </row>
        <row r="6000">
          <cell r="S6000" t="str">
            <v>OPERAÇÕES RATEIOS</v>
          </cell>
        </row>
        <row r="6001">
          <cell r="S6001" t="str">
            <v>OPERAÇÕES RATEIOS</v>
          </cell>
        </row>
        <row r="6002">
          <cell r="S6002" t="str">
            <v>OPERAÇÕES RATEIOS</v>
          </cell>
        </row>
        <row r="6003">
          <cell r="S6003" t="str">
            <v>OPERAÇÕES RATEIOS</v>
          </cell>
        </row>
        <row r="6004">
          <cell r="S6004" t="str">
            <v>OPERAÇÕES RATEIOS</v>
          </cell>
        </row>
        <row r="6005">
          <cell r="S6005" t="str">
            <v>OPERAÇÕES RATEIOS</v>
          </cell>
        </row>
        <row r="6006">
          <cell r="S6006" t="str">
            <v>OPERAÇÕES RATEIOS</v>
          </cell>
        </row>
        <row r="6007">
          <cell r="S6007" t="str">
            <v>OPERAÇÕES RATEIOS</v>
          </cell>
        </row>
        <row r="6008">
          <cell r="S6008" t="str">
            <v>OPERAÇÕES RATEIOS</v>
          </cell>
        </row>
        <row r="6009">
          <cell r="S6009" t="str">
            <v>OPERAÇÕES RATEIOS</v>
          </cell>
        </row>
        <row r="6010">
          <cell r="S6010" t="str">
            <v>OPERAÇÕES RATEIOS</v>
          </cell>
        </row>
        <row r="6011">
          <cell r="S6011" t="str">
            <v>OPERAÇÕES RATEIOS</v>
          </cell>
        </row>
        <row r="6012">
          <cell r="S6012" t="str">
            <v>OPERAÇÕES RATEIOS</v>
          </cell>
        </row>
        <row r="6013">
          <cell r="S6013" t="str">
            <v>OPERAÇÕES RATEIOS</v>
          </cell>
        </row>
        <row r="6014">
          <cell r="S6014" t="str">
            <v>OPERAÇÕES RATEIOS</v>
          </cell>
        </row>
        <row r="6015">
          <cell r="S6015" t="str">
            <v>OPERAÇÕES RATEIOS</v>
          </cell>
        </row>
        <row r="6016">
          <cell r="S6016" t="str">
            <v>OPERAÇÕES RATEIOS</v>
          </cell>
        </row>
        <row r="6017">
          <cell r="S6017" t="str">
            <v>OPERAÇÕES RATEIOS</v>
          </cell>
        </row>
        <row r="6018">
          <cell r="S6018" t="str">
            <v>OPERAÇÕES RATEIOS</v>
          </cell>
        </row>
        <row r="6019">
          <cell r="S6019" t="str">
            <v>OPERAÇÕES RATEIOS</v>
          </cell>
        </row>
        <row r="6020">
          <cell r="S6020" t="str">
            <v>OPERAÇÕES RATEIOS</v>
          </cell>
        </row>
        <row r="6021">
          <cell r="S6021" t="str">
            <v>OPERAÇÕES RATEIOS</v>
          </cell>
        </row>
        <row r="6022">
          <cell r="S6022" t="str">
            <v>OPERAÇÕES RATEIOS</v>
          </cell>
        </row>
        <row r="6023">
          <cell r="S6023" t="str">
            <v>OPERAÇÕES RATEIOS</v>
          </cell>
        </row>
        <row r="6024">
          <cell r="S6024" t="str">
            <v>OPERAÇÕES RATEIOS</v>
          </cell>
        </row>
        <row r="6025">
          <cell r="S6025" t="str">
            <v>OPERAÇÕES RATEIOS</v>
          </cell>
        </row>
        <row r="6026">
          <cell r="S6026" t="str">
            <v>OPERAÇÕES RATEIOS</v>
          </cell>
        </row>
        <row r="6027">
          <cell r="S6027" t="str">
            <v>OPERAÇÕES RATEIOS</v>
          </cell>
        </row>
        <row r="6028">
          <cell r="S6028" t="str">
            <v>OPERAÇÕES RATEIOS</v>
          </cell>
        </row>
        <row r="6029">
          <cell r="S6029" t="str">
            <v>OPERAÇÕES RATEIOS</v>
          </cell>
        </row>
        <row r="6030">
          <cell r="S6030" t="str">
            <v>OPERAÇÕES RATEIOS</v>
          </cell>
        </row>
        <row r="6031">
          <cell r="S6031" t="str">
            <v>OPERAÇÕES RATEIOS</v>
          </cell>
        </row>
        <row r="6032">
          <cell r="S6032" t="str">
            <v>OPERAÇÕES RATEIOS</v>
          </cell>
        </row>
        <row r="6033">
          <cell r="S6033" t="str">
            <v>OPERAÇÕES RATEIOS</v>
          </cell>
        </row>
        <row r="6034">
          <cell r="S6034" t="str">
            <v>OPERAÇÕES RATEIOS</v>
          </cell>
        </row>
        <row r="6035">
          <cell r="S6035" t="str">
            <v>OPERAÇÕES RATEIOS</v>
          </cell>
        </row>
        <row r="6036">
          <cell r="S6036" t="str">
            <v>OPERAÇÕES RATEIOS</v>
          </cell>
        </row>
        <row r="6037">
          <cell r="S6037" t="str">
            <v>OPERAÇÕES RATEIOS</v>
          </cell>
        </row>
        <row r="6038">
          <cell r="S6038" t="str">
            <v>OPERAÇÕES RATEIOS</v>
          </cell>
        </row>
        <row r="6039">
          <cell r="S6039" t="str">
            <v>OPERAÇÕES RATEIOS</v>
          </cell>
        </row>
        <row r="6040">
          <cell r="S6040" t="str">
            <v>OPERAÇÕES RATEIOS</v>
          </cell>
        </row>
        <row r="6041">
          <cell r="S6041" t="str">
            <v>OPERAÇÕES RATEIOS</v>
          </cell>
        </row>
        <row r="6042">
          <cell r="S6042" t="str">
            <v>OPERAÇÕES RATEIOS</v>
          </cell>
        </row>
        <row r="6043">
          <cell r="S6043" t="str">
            <v>OPERAÇÕES RATEIOS</v>
          </cell>
        </row>
        <row r="6044">
          <cell r="S6044" t="str">
            <v>OPERAÇÕES RATEIOS</v>
          </cell>
        </row>
        <row r="6045">
          <cell r="S6045" t="str">
            <v>OPERAÇÕES RATEIOS</v>
          </cell>
        </row>
        <row r="6046">
          <cell r="S6046" t="str">
            <v>OPERAÇÕES RATEIOS</v>
          </cell>
        </row>
        <row r="6047">
          <cell r="S6047" t="str">
            <v>OPERAÇÕES RATEIOS</v>
          </cell>
        </row>
        <row r="6048">
          <cell r="S6048" t="str">
            <v>OPERAÇÕES RATEIOS</v>
          </cell>
        </row>
        <row r="6049">
          <cell r="S6049" t="str">
            <v>OPERAÇÕES RATEIOS</v>
          </cell>
        </row>
        <row r="6050">
          <cell r="S6050" t="str">
            <v>OPERAÇÕES RATEIOS</v>
          </cell>
        </row>
        <row r="6051">
          <cell r="S6051" t="str">
            <v>OPERAÇÕES RATEIOS</v>
          </cell>
        </row>
        <row r="6052">
          <cell r="S6052" t="str">
            <v>OPERAÇÕES RATEIOS</v>
          </cell>
        </row>
        <row r="6053">
          <cell r="S6053" t="str">
            <v>OPERAÇÕES RATEIOS</v>
          </cell>
        </row>
        <row r="6054">
          <cell r="S6054" t="str">
            <v>OPERAÇÕES RATEIOS</v>
          </cell>
        </row>
        <row r="6055">
          <cell r="S6055" t="str">
            <v>OPERAÇÕES RATEIOS</v>
          </cell>
        </row>
        <row r="6056">
          <cell r="S6056" t="str">
            <v>OPERAÇÕES RATEIOS</v>
          </cell>
        </row>
        <row r="6057">
          <cell r="S6057" t="str">
            <v>OPERAÇÕES RATEIOS</v>
          </cell>
        </row>
        <row r="6058">
          <cell r="S6058" t="str">
            <v>OPERAÇÕES RATEIOS</v>
          </cell>
        </row>
        <row r="6059">
          <cell r="S6059" t="str">
            <v>OPERAÇÕES RATEIOS</v>
          </cell>
        </row>
        <row r="6060">
          <cell r="S6060" t="str">
            <v>OPERAÇÕES RATEIOS</v>
          </cell>
        </row>
        <row r="6061">
          <cell r="S6061" t="str">
            <v>OPERAÇÕES RATEIOS</v>
          </cell>
        </row>
        <row r="6062">
          <cell r="S6062" t="str">
            <v>OPERAÇÕES RATEIOS</v>
          </cell>
        </row>
        <row r="6063">
          <cell r="S6063" t="str">
            <v>OPERAÇÕES RATEIOS</v>
          </cell>
        </row>
        <row r="6064">
          <cell r="S6064" t="str">
            <v>OPERAÇÕES RATEIOS</v>
          </cell>
        </row>
        <row r="6065">
          <cell r="S6065" t="str">
            <v>OPERAÇÕES RATEIOS</v>
          </cell>
        </row>
        <row r="6066">
          <cell r="S6066" t="str">
            <v>OPERAÇÕES RATEIOS</v>
          </cell>
        </row>
        <row r="6067">
          <cell r="S6067" t="str">
            <v>OPERAÇÕES RATEIOS</v>
          </cell>
        </row>
        <row r="6068">
          <cell r="S6068" t="str">
            <v>OPERAÇÕES RATEIOS</v>
          </cell>
        </row>
        <row r="6069">
          <cell r="S6069" t="str">
            <v>OPERAÇÕES RATEIOS</v>
          </cell>
        </row>
        <row r="6070">
          <cell r="S6070" t="str">
            <v>OPERAÇÕES RATEIOS</v>
          </cell>
        </row>
        <row r="6071">
          <cell r="S6071" t="str">
            <v>OPERAÇÕES RATEIOS</v>
          </cell>
        </row>
        <row r="6072">
          <cell r="S6072" t="str">
            <v>OPERAÇÕES RATEIOS</v>
          </cell>
        </row>
        <row r="6073">
          <cell r="S6073" t="str">
            <v>OPERAÇÕES RATEIOS</v>
          </cell>
        </row>
        <row r="6074">
          <cell r="S6074" t="str">
            <v>OPERAÇÕES RATEIOS</v>
          </cell>
        </row>
        <row r="6075">
          <cell r="S6075" t="str">
            <v>OPERAÇÕES RATEIOS</v>
          </cell>
        </row>
        <row r="6076">
          <cell r="S6076" t="str">
            <v>OPERAÇÕES RATEIOS</v>
          </cell>
        </row>
        <row r="6077">
          <cell r="S6077" t="str">
            <v>OPERAÇÕES RATEIOS</v>
          </cell>
        </row>
        <row r="6078">
          <cell r="S6078" t="str">
            <v>OPERAÇÕES RATEIOS</v>
          </cell>
        </row>
        <row r="6079">
          <cell r="S6079" t="str">
            <v>OPERAÇÕES RATEIOS</v>
          </cell>
        </row>
        <row r="6080">
          <cell r="S6080" t="str">
            <v>OPERAÇÕES RATEIOS</v>
          </cell>
        </row>
        <row r="6081">
          <cell r="S6081" t="str">
            <v>OPERAÇÕES RATEIOS</v>
          </cell>
        </row>
        <row r="6082">
          <cell r="S6082" t="str">
            <v>OPERAÇÕES RATEIOS</v>
          </cell>
        </row>
        <row r="6083">
          <cell r="S6083" t="str">
            <v>OPERAÇÕES RATEIOS</v>
          </cell>
        </row>
        <row r="6084">
          <cell r="S6084" t="str">
            <v>OPERAÇÕES RATEIOS</v>
          </cell>
        </row>
        <row r="6085">
          <cell r="S6085" t="str">
            <v>OPERAÇÕES RATEIOS</v>
          </cell>
        </row>
        <row r="6086">
          <cell r="S6086" t="str">
            <v>OPERAÇÕES RATEIOS</v>
          </cell>
        </row>
        <row r="6087">
          <cell r="S6087" t="str">
            <v>OPERAÇÕES RATEIOS</v>
          </cell>
        </row>
        <row r="6088">
          <cell r="S6088" t="str">
            <v>OPERAÇÕES RATEIOS</v>
          </cell>
        </row>
        <row r="6089">
          <cell r="S6089" t="str">
            <v>OPERAÇÕES RATEIOS</v>
          </cell>
        </row>
        <row r="6090">
          <cell r="S6090" t="str">
            <v>OPERAÇÕES RATEIOS</v>
          </cell>
        </row>
        <row r="6091">
          <cell r="S6091" t="str">
            <v>OPERAÇÕES RATEIOS</v>
          </cell>
        </row>
        <row r="6092">
          <cell r="S6092" t="str">
            <v>OPERAÇÕES RATEIOS</v>
          </cell>
        </row>
        <row r="6093">
          <cell r="S6093" t="str">
            <v>OPERAÇÕES RATEIOS</v>
          </cell>
        </row>
        <row r="6094">
          <cell r="S6094" t="str">
            <v>OPERAÇÕES RATEIOS</v>
          </cell>
        </row>
        <row r="6095">
          <cell r="S6095" t="str">
            <v>OPERAÇÕES RATEIOS</v>
          </cell>
        </row>
        <row r="6096">
          <cell r="S6096" t="str">
            <v>OPERAÇÕES RATEIOS</v>
          </cell>
        </row>
        <row r="6097">
          <cell r="S6097" t="str">
            <v>OPERAÇÕES RATEIOS</v>
          </cell>
        </row>
        <row r="6098">
          <cell r="S6098" t="str">
            <v>OPERAÇÕES RATEIOS</v>
          </cell>
        </row>
        <row r="6099">
          <cell r="S6099" t="str">
            <v>OPERAÇÕES RATEIOS</v>
          </cell>
        </row>
        <row r="6100">
          <cell r="S6100" t="str">
            <v>OPERAÇÕES RATEIOS</v>
          </cell>
        </row>
        <row r="6101">
          <cell r="S6101" t="str">
            <v>OPERAÇÕES RATEIOS</v>
          </cell>
        </row>
        <row r="6102">
          <cell r="S6102" t="str">
            <v>OPERAÇÕES RATEIOS</v>
          </cell>
        </row>
        <row r="6103">
          <cell r="S6103" t="str">
            <v>OPERAÇÕES RATEIOS</v>
          </cell>
        </row>
        <row r="6104">
          <cell r="S6104" t="str">
            <v>OPERAÇÕES RATEIOS</v>
          </cell>
        </row>
        <row r="6105">
          <cell r="S6105" t="str">
            <v>OPERAÇÕES RATEIOS</v>
          </cell>
        </row>
        <row r="6106">
          <cell r="S6106" t="str">
            <v>OPERAÇÕES RATEIOS</v>
          </cell>
        </row>
        <row r="6107">
          <cell r="S6107" t="str">
            <v>OPERAÇÕES RATEIOS</v>
          </cell>
        </row>
        <row r="6108">
          <cell r="S6108" t="str">
            <v>OPERAÇÕES RATEIOS</v>
          </cell>
        </row>
        <row r="6109">
          <cell r="S6109" t="str">
            <v>OPERAÇÕES RATEIOS</v>
          </cell>
        </row>
        <row r="6110">
          <cell r="S6110" t="str">
            <v>OPERAÇÕES RATEIOS</v>
          </cell>
        </row>
        <row r="6111">
          <cell r="S6111" t="str">
            <v>OPERAÇÕES RATEIOS</v>
          </cell>
        </row>
        <row r="6112">
          <cell r="S6112" t="str">
            <v>OPERAÇÕES RATEIOS</v>
          </cell>
        </row>
        <row r="6113">
          <cell r="S6113" t="str">
            <v>OPERAÇÕES RATEIOS</v>
          </cell>
        </row>
        <row r="6114">
          <cell r="S6114" t="str">
            <v>OPERAÇÕES RATEIOS</v>
          </cell>
        </row>
        <row r="6115">
          <cell r="S6115" t="str">
            <v>OPERAÇÕES RATEIOS</v>
          </cell>
        </row>
        <row r="6116">
          <cell r="S6116" t="str">
            <v>OPERAÇÕES RATEIOS</v>
          </cell>
        </row>
        <row r="6117">
          <cell r="S6117" t="str">
            <v>OPERAÇÕES RATEIOS</v>
          </cell>
        </row>
        <row r="6118">
          <cell r="S6118" t="str">
            <v>OPERAÇÕES RATEIOS</v>
          </cell>
        </row>
        <row r="6119">
          <cell r="S6119" t="str">
            <v>OPERAÇÕES RATEIOS</v>
          </cell>
        </row>
        <row r="6120">
          <cell r="S6120" t="str">
            <v>OPERAÇÕES RATEIOS</v>
          </cell>
        </row>
        <row r="6121">
          <cell r="S6121" t="str">
            <v>OPERAÇÕES RATEIOS</v>
          </cell>
        </row>
        <row r="6122">
          <cell r="S6122" t="str">
            <v>OPERAÇÕES RATEIOS</v>
          </cell>
        </row>
        <row r="6123">
          <cell r="S6123" t="str">
            <v>OPERAÇÕES RATEIOS</v>
          </cell>
        </row>
        <row r="6124">
          <cell r="S6124" t="str">
            <v>OPERAÇÕES RATEIOS</v>
          </cell>
        </row>
        <row r="6125">
          <cell r="S6125" t="str">
            <v>OPERAÇÕES RATEIOS</v>
          </cell>
        </row>
        <row r="6126">
          <cell r="S6126" t="str">
            <v>OPERAÇÕES RATEIOS</v>
          </cell>
        </row>
        <row r="6127">
          <cell r="S6127" t="str">
            <v>OPERAÇÕES RATEIOS</v>
          </cell>
        </row>
        <row r="6128">
          <cell r="S6128" t="str">
            <v>OPERAÇÕES RATEIOS</v>
          </cell>
        </row>
        <row r="6129">
          <cell r="S6129" t="str">
            <v>OPERAÇÕES RATEIOS</v>
          </cell>
        </row>
        <row r="6130">
          <cell r="S6130" t="str">
            <v>OPERAÇÕES RATEIOS</v>
          </cell>
        </row>
        <row r="6131">
          <cell r="S6131" t="str">
            <v>OPERAÇÕES RATEIOS</v>
          </cell>
        </row>
        <row r="6132">
          <cell r="S6132" t="str">
            <v>OPERAÇÕES RATEIOS</v>
          </cell>
        </row>
        <row r="6133">
          <cell r="S6133" t="str">
            <v>OPERAÇÕES RATEIOS</v>
          </cell>
        </row>
        <row r="6134">
          <cell r="S6134" t="str">
            <v>OPERAÇÕES RATEIOS</v>
          </cell>
        </row>
        <row r="6135">
          <cell r="S6135" t="str">
            <v>OPERAÇÕES RATEIOS</v>
          </cell>
        </row>
        <row r="6136">
          <cell r="S6136" t="str">
            <v>OPERAÇÕES RATEIOS</v>
          </cell>
        </row>
        <row r="6137">
          <cell r="S6137" t="str">
            <v>OPERAÇÕES RATEIOS</v>
          </cell>
        </row>
        <row r="6138">
          <cell r="S6138" t="str">
            <v>OPERAÇÕES RATEIOS</v>
          </cell>
        </row>
        <row r="6139">
          <cell r="S6139" t="str">
            <v>OPERAÇÕES RATEIOS</v>
          </cell>
        </row>
        <row r="6140">
          <cell r="S6140" t="str">
            <v>OPERAÇÕES RATEIOS</v>
          </cell>
        </row>
        <row r="6141">
          <cell r="S6141" t="str">
            <v>OPERAÇÕES RATEIOS</v>
          </cell>
        </row>
        <row r="6142">
          <cell r="S6142" t="str">
            <v>OPERAÇÕES RATEIOS</v>
          </cell>
        </row>
        <row r="6143">
          <cell r="S6143" t="str">
            <v>OPERAÇÕES RATEIOS</v>
          </cell>
        </row>
        <row r="6144">
          <cell r="S6144" t="str">
            <v>OPERAÇÕES RATEIOS</v>
          </cell>
        </row>
        <row r="6145">
          <cell r="S6145" t="str">
            <v>OPERAÇÕES RATEIOS</v>
          </cell>
        </row>
        <row r="6146">
          <cell r="S6146" t="str">
            <v>OPERAÇÕES RATEIOS</v>
          </cell>
        </row>
        <row r="6147">
          <cell r="S6147" t="str">
            <v>OPERAÇÕES RATEIOS</v>
          </cell>
        </row>
        <row r="6148">
          <cell r="S6148" t="str">
            <v>OPERAÇÕES RATEIOS</v>
          </cell>
        </row>
        <row r="6149">
          <cell r="S6149" t="str">
            <v>OPERAÇÕES RATEIOS</v>
          </cell>
        </row>
        <row r="6150">
          <cell r="S6150" t="str">
            <v>OPERAÇÕES RATEIOS</v>
          </cell>
        </row>
        <row r="6151">
          <cell r="S6151" t="str">
            <v>OPERAÇÕES RATEIOS</v>
          </cell>
        </row>
        <row r="6152">
          <cell r="S6152" t="str">
            <v>OPERAÇÕES RATEIOS</v>
          </cell>
        </row>
        <row r="6153">
          <cell r="S6153" t="str">
            <v>OPERAÇÕES RATEIOS</v>
          </cell>
        </row>
        <row r="6154">
          <cell r="S6154" t="str">
            <v>OPERAÇÕES RATEIOS</v>
          </cell>
        </row>
        <row r="6155">
          <cell r="S6155" t="str">
            <v>OPERAÇÕES RATEIOS</v>
          </cell>
        </row>
        <row r="6156">
          <cell r="S6156" t="str">
            <v>OPERAÇÕES RATEIOS</v>
          </cell>
        </row>
        <row r="6157">
          <cell r="S6157" t="str">
            <v>OPERAÇÕES RATEIOS</v>
          </cell>
        </row>
        <row r="6158">
          <cell r="S6158" t="str">
            <v>OPERAÇÕES RATEIOS</v>
          </cell>
        </row>
        <row r="6159">
          <cell r="S6159" t="str">
            <v>OPERAÇÕES RATEIOS</v>
          </cell>
        </row>
        <row r="6160">
          <cell r="S6160" t="str">
            <v>OPERAÇÕES RATEIOS</v>
          </cell>
        </row>
        <row r="6161">
          <cell r="S6161" t="str">
            <v>OPERAÇÕES RATEIOS</v>
          </cell>
        </row>
        <row r="6162">
          <cell r="S6162" t="str">
            <v>OPERAÇÕES RATEIOS</v>
          </cell>
        </row>
        <row r="6163">
          <cell r="S6163" t="str">
            <v>OPERAÇÕES RATEIOS</v>
          </cell>
        </row>
        <row r="6164">
          <cell r="S6164" t="str">
            <v>OPERAÇÕES RATEIOS</v>
          </cell>
        </row>
        <row r="6165">
          <cell r="S6165" t="str">
            <v>OPERAÇÕES RATEIOS</v>
          </cell>
        </row>
        <row r="6166">
          <cell r="S6166" t="str">
            <v>OPERAÇÕES RATEIOS</v>
          </cell>
        </row>
        <row r="6167">
          <cell r="S6167" t="str">
            <v>OPERAÇÕES RATEIOS</v>
          </cell>
        </row>
        <row r="6168">
          <cell r="S6168" t="str">
            <v>OPERAÇÕES RATEIOS</v>
          </cell>
        </row>
        <row r="6169">
          <cell r="S6169" t="str">
            <v>OPERAÇÕES RATEIOS</v>
          </cell>
        </row>
        <row r="6170">
          <cell r="S6170" t="str">
            <v>OPERAÇÕES RATEIOS</v>
          </cell>
        </row>
        <row r="6171">
          <cell r="S6171" t="str">
            <v>OPERAÇÕES RATEIOS</v>
          </cell>
        </row>
        <row r="6172">
          <cell r="S6172" t="str">
            <v>OPERAÇÕES RATEIOS</v>
          </cell>
        </row>
        <row r="6173">
          <cell r="S6173" t="str">
            <v>OPERAÇÕES RATEIOS</v>
          </cell>
        </row>
        <row r="6174">
          <cell r="S6174" t="str">
            <v>OPERAÇÕES RATEIOS</v>
          </cell>
        </row>
        <row r="6175">
          <cell r="S6175" t="str">
            <v>OPERAÇÕES RATEIOS</v>
          </cell>
        </row>
        <row r="6176">
          <cell r="S6176" t="str">
            <v>OPERAÇÕES RATEIOS</v>
          </cell>
        </row>
        <row r="6177">
          <cell r="S6177" t="str">
            <v>OPERAÇÕES RATEIOS</v>
          </cell>
        </row>
        <row r="6178">
          <cell r="S6178" t="str">
            <v>OPERAÇÕES RATEIOS</v>
          </cell>
        </row>
        <row r="6179">
          <cell r="S6179" t="str">
            <v>OPERAÇÕES RATEIOS</v>
          </cell>
        </row>
        <row r="6180">
          <cell r="S6180" t="str">
            <v>OPERAÇÕES RATEIOS</v>
          </cell>
        </row>
        <row r="6181">
          <cell r="S6181" t="str">
            <v>OPERAÇÕES RATEIOS</v>
          </cell>
        </row>
        <row r="6182">
          <cell r="S6182" t="str">
            <v>OPERAÇÕES RATEIOS</v>
          </cell>
        </row>
        <row r="6183">
          <cell r="S6183" t="str">
            <v>OPERAÇÕES RATEIOS</v>
          </cell>
        </row>
        <row r="6184">
          <cell r="S6184" t="str">
            <v>OPERAÇÕES RATEIOS</v>
          </cell>
        </row>
        <row r="6185">
          <cell r="S6185" t="str">
            <v>OPERAÇÕES RATEIOS</v>
          </cell>
        </row>
        <row r="6186">
          <cell r="S6186" t="str">
            <v>OPERAÇÕES RATEIOS</v>
          </cell>
        </row>
        <row r="6187">
          <cell r="S6187" t="str">
            <v>OPERAÇÕES RATEIOS</v>
          </cell>
        </row>
        <row r="6188">
          <cell r="S6188" t="str">
            <v>OPERAÇÕES RATEIOS</v>
          </cell>
        </row>
        <row r="6189">
          <cell r="S6189" t="str">
            <v>OPERAÇÕES RATEIOS</v>
          </cell>
        </row>
        <row r="6190">
          <cell r="S6190" t="str">
            <v>OPERAÇÕES RATEIOS</v>
          </cell>
        </row>
        <row r="6191">
          <cell r="S6191" t="str">
            <v>OPERAÇÕES RATEIOS</v>
          </cell>
        </row>
        <row r="6192">
          <cell r="S6192" t="str">
            <v>OPERAÇÕES RATEIOS</v>
          </cell>
        </row>
        <row r="6193">
          <cell r="S6193" t="str">
            <v>OPERAÇÕES RATEIOS</v>
          </cell>
        </row>
        <row r="6194">
          <cell r="S6194" t="str">
            <v>OPERAÇÕES RATEIOS</v>
          </cell>
        </row>
        <row r="6195">
          <cell r="S6195" t="str">
            <v>OPERAÇÕES RATEIOS</v>
          </cell>
        </row>
        <row r="6196">
          <cell r="S6196" t="str">
            <v>OPERAÇÕES RATEIOS</v>
          </cell>
        </row>
        <row r="6197">
          <cell r="S6197" t="str">
            <v>OPERAÇÕES RATEIOS</v>
          </cell>
        </row>
        <row r="6198">
          <cell r="S6198" t="str">
            <v>OPERAÇÕES RATEIOS</v>
          </cell>
        </row>
        <row r="6199">
          <cell r="S6199" t="str">
            <v>OPERAÇÕES RATEIOS</v>
          </cell>
        </row>
        <row r="6200">
          <cell r="S6200" t="str">
            <v>OPERAÇÕES RATEIOS</v>
          </cell>
        </row>
        <row r="6201">
          <cell r="S6201" t="str">
            <v>OPERAÇÕES RATEIOS</v>
          </cell>
        </row>
        <row r="6202">
          <cell r="S6202" t="str">
            <v>OPERAÇÕES RATEIOS</v>
          </cell>
        </row>
        <row r="6203">
          <cell r="S6203" t="str">
            <v>OPERAÇÕES RATEIOS</v>
          </cell>
        </row>
        <row r="6204">
          <cell r="S6204" t="str">
            <v>OPERAÇÕES RATEIOS</v>
          </cell>
        </row>
        <row r="6205">
          <cell r="S6205" t="str">
            <v>OPERAÇÕES RATEIOS</v>
          </cell>
        </row>
        <row r="6206">
          <cell r="S6206" t="str">
            <v>OPERAÇÕES RATEIOS</v>
          </cell>
        </row>
        <row r="6207">
          <cell r="S6207" t="str">
            <v>OPERAÇÕES RATEIOS</v>
          </cell>
        </row>
        <row r="6208">
          <cell r="S6208" t="str">
            <v>OPERAÇÕES RATEIOS</v>
          </cell>
        </row>
        <row r="6209">
          <cell r="S6209" t="str">
            <v>OPERAÇÕES RATEIOS</v>
          </cell>
        </row>
        <row r="6210">
          <cell r="S6210" t="str">
            <v>OPERAÇÕES RATEIOS</v>
          </cell>
        </row>
        <row r="6211">
          <cell r="S6211" t="str">
            <v>OPERAÇÕES RATEIOS</v>
          </cell>
        </row>
        <row r="6212">
          <cell r="S6212" t="str">
            <v>OPERAÇÕES RATEIOS</v>
          </cell>
        </row>
        <row r="6213">
          <cell r="S6213" t="str">
            <v>OPERAÇÕES RATEIOS</v>
          </cell>
        </row>
        <row r="6214">
          <cell r="S6214" t="str">
            <v>OPERAÇÕES RATEIOS</v>
          </cell>
        </row>
        <row r="6215">
          <cell r="S6215" t="str">
            <v>OPERAÇÕES RATEIOS</v>
          </cell>
        </row>
        <row r="6216">
          <cell r="S6216" t="str">
            <v>OPERAÇÕES RATEIOS</v>
          </cell>
        </row>
        <row r="6217">
          <cell r="S6217" t="str">
            <v>OPERAÇÕES RATEIOS</v>
          </cell>
        </row>
        <row r="6218">
          <cell r="S6218" t="str">
            <v>OPERAÇÕES RATEIOS</v>
          </cell>
        </row>
        <row r="6219">
          <cell r="S6219" t="str">
            <v>OPERAÇÕES RATEIOS</v>
          </cell>
        </row>
        <row r="6220">
          <cell r="S6220" t="str">
            <v>OPERAÇÕES RATEIOS</v>
          </cell>
        </row>
        <row r="6221">
          <cell r="S6221" t="str">
            <v>OPERAÇÕES RATEIOS</v>
          </cell>
        </row>
        <row r="6222">
          <cell r="S6222" t="str">
            <v>OPERAÇÕES RATEIOS</v>
          </cell>
        </row>
        <row r="6223">
          <cell r="S6223" t="str">
            <v>OPERAÇÕES RATEIOS</v>
          </cell>
        </row>
        <row r="6224">
          <cell r="S6224" t="str">
            <v>OPERAÇÕES RATEIOS</v>
          </cell>
        </row>
        <row r="6225">
          <cell r="S6225" t="str">
            <v>OPERAÇÕES RATEIOS</v>
          </cell>
        </row>
        <row r="6226">
          <cell r="S6226" t="str">
            <v>OPERAÇÕES RATEIOS</v>
          </cell>
        </row>
        <row r="6227">
          <cell r="S6227" t="str">
            <v>OPERAÇÕES RATEIOS</v>
          </cell>
        </row>
        <row r="6228">
          <cell r="S6228" t="str">
            <v>OPERAÇÕES RATEIOS</v>
          </cell>
        </row>
        <row r="6229">
          <cell r="S6229" t="str">
            <v>OPERAÇÕES RATEIOS</v>
          </cell>
        </row>
        <row r="6230">
          <cell r="S6230" t="str">
            <v>OPERAÇÕES RATEIOS</v>
          </cell>
        </row>
        <row r="6231">
          <cell r="S6231" t="str">
            <v>OPERAÇÕES RATEIOS</v>
          </cell>
        </row>
        <row r="6232">
          <cell r="S6232" t="str">
            <v>OPERAÇÕES RATEIOS</v>
          </cell>
        </row>
        <row r="6233">
          <cell r="S6233" t="str">
            <v>OPERAÇÕES RATEIOS</v>
          </cell>
        </row>
        <row r="6234">
          <cell r="S6234" t="str">
            <v>OPERAÇÕES RATEIOS</v>
          </cell>
        </row>
        <row r="6235">
          <cell r="S6235" t="str">
            <v>OPERAÇÕES RATEIOS</v>
          </cell>
        </row>
        <row r="6236">
          <cell r="S6236" t="str">
            <v>OPERAÇÕES RATEIOS</v>
          </cell>
        </row>
        <row r="6237">
          <cell r="S6237" t="str">
            <v>OPERAÇÕES RATEIOS</v>
          </cell>
        </row>
        <row r="6238">
          <cell r="S6238" t="str">
            <v>OPERAÇÕES RATEIOS</v>
          </cell>
        </row>
        <row r="6239">
          <cell r="S6239" t="str">
            <v>OPERAÇÕES RATEIOS</v>
          </cell>
        </row>
        <row r="6240">
          <cell r="S6240" t="str">
            <v>OPERAÇÕES RATEIOS</v>
          </cell>
        </row>
        <row r="6241">
          <cell r="S6241" t="str">
            <v>OPERAÇÕES RATEIOS</v>
          </cell>
        </row>
        <row r="6242">
          <cell r="S6242" t="str">
            <v>OPERAÇÕES RATEIOS</v>
          </cell>
        </row>
        <row r="6243">
          <cell r="S6243" t="str">
            <v>OPERAÇÕES RATEIOS</v>
          </cell>
        </row>
        <row r="6244">
          <cell r="S6244" t="str">
            <v>OPERAÇÕES RATEIOS</v>
          </cell>
        </row>
        <row r="6245">
          <cell r="S6245" t="str">
            <v>OPERAÇÕES RATEIOS</v>
          </cell>
        </row>
        <row r="6246">
          <cell r="S6246" t="str">
            <v>OPERAÇÕES RATEIOS</v>
          </cell>
        </row>
        <row r="6247">
          <cell r="S6247" t="str">
            <v>OPERAÇÕES RATEIOS</v>
          </cell>
        </row>
        <row r="6248">
          <cell r="S6248" t="str">
            <v>OPERAÇÕES RATEIOS</v>
          </cell>
        </row>
        <row r="6249">
          <cell r="S6249" t="str">
            <v>OPERAÇÕES RATEIOS</v>
          </cell>
        </row>
        <row r="6250">
          <cell r="S6250" t="str">
            <v>OPERAÇÕES RATEIOS</v>
          </cell>
        </row>
        <row r="6251">
          <cell r="S6251" t="str">
            <v>OPERAÇÕES RATEIOS</v>
          </cell>
        </row>
        <row r="6252">
          <cell r="S6252" t="str">
            <v>OPERAÇÕES RATEIOS</v>
          </cell>
        </row>
        <row r="6253">
          <cell r="S6253" t="str">
            <v>OPERAÇÕES RATEIOS</v>
          </cell>
        </row>
        <row r="6254">
          <cell r="S6254" t="str">
            <v>OPERAÇÕES RATEIOS</v>
          </cell>
        </row>
        <row r="6255">
          <cell r="S6255" t="str">
            <v>OPERAÇÕES RATEIOS</v>
          </cell>
        </row>
        <row r="6256">
          <cell r="S6256" t="str">
            <v>OPERAÇÕES RATEIOS</v>
          </cell>
        </row>
        <row r="6257">
          <cell r="S6257" t="str">
            <v>OPERAÇÕES RATEIOS</v>
          </cell>
        </row>
        <row r="6258">
          <cell r="S6258" t="str">
            <v>OPERAÇÕES RATEIOS</v>
          </cell>
        </row>
        <row r="6259">
          <cell r="S6259" t="str">
            <v>OPERAÇÕES RATEIOS</v>
          </cell>
        </row>
        <row r="6260">
          <cell r="S6260" t="str">
            <v>OPERAÇÕES RATEIOS</v>
          </cell>
        </row>
        <row r="6261">
          <cell r="S6261" t="str">
            <v>OPERAÇÕES RATEIOS</v>
          </cell>
        </row>
        <row r="6262">
          <cell r="S6262" t="str">
            <v>OPERAÇÕES RATEIOS</v>
          </cell>
        </row>
        <row r="6263">
          <cell r="S6263" t="str">
            <v>OPERAÇÕES RATEIOS</v>
          </cell>
        </row>
        <row r="6264">
          <cell r="S6264" t="str">
            <v>OPERAÇÕES RATEIOS</v>
          </cell>
        </row>
        <row r="6265">
          <cell r="S6265" t="str">
            <v>OPERAÇÕES RATEIOS</v>
          </cell>
        </row>
        <row r="6266">
          <cell r="S6266" t="str">
            <v>OPERAÇÕES RATEIOS</v>
          </cell>
        </row>
        <row r="6267">
          <cell r="S6267" t="str">
            <v>OPERAÇÕES RATEIOS</v>
          </cell>
        </row>
        <row r="6268">
          <cell r="S6268" t="str">
            <v>OPERAÇÕES RATEIOS</v>
          </cell>
        </row>
        <row r="6269">
          <cell r="S6269" t="str">
            <v>OPERAÇÕES RATEIOS</v>
          </cell>
        </row>
        <row r="6270">
          <cell r="S6270" t="str">
            <v>OPERAÇÕES RATEIOS</v>
          </cell>
        </row>
        <row r="6271">
          <cell r="S6271" t="str">
            <v>OPERAÇÕES RATEIOS</v>
          </cell>
        </row>
        <row r="6272">
          <cell r="S6272" t="str">
            <v>OPERAÇÕES RATEIOS</v>
          </cell>
        </row>
        <row r="6273">
          <cell r="S6273" t="str">
            <v>OPERAÇÕES RATEIOS</v>
          </cell>
        </row>
        <row r="6274">
          <cell r="S6274" t="str">
            <v>OPERAÇÕES RATEIOS</v>
          </cell>
        </row>
        <row r="6275">
          <cell r="S6275" t="str">
            <v>OPERAÇÕES RATEIOS</v>
          </cell>
        </row>
        <row r="6276">
          <cell r="S6276" t="str">
            <v>OPERAÇÕES RATEIOS</v>
          </cell>
        </row>
        <row r="6277">
          <cell r="S6277" t="str">
            <v>OPERAÇÕES RATEIOS</v>
          </cell>
        </row>
        <row r="6278">
          <cell r="S6278" t="str">
            <v>OPERAÇÕES RATEIOS</v>
          </cell>
        </row>
        <row r="6279">
          <cell r="S6279" t="str">
            <v>OPERAÇÕES RATEIOS</v>
          </cell>
        </row>
        <row r="6280">
          <cell r="S6280" t="str">
            <v>OPERAÇÕES RATEIOS</v>
          </cell>
        </row>
        <row r="6281">
          <cell r="S6281" t="str">
            <v>OPERAÇÕES RATEIOS</v>
          </cell>
        </row>
        <row r="6282">
          <cell r="S6282" t="str">
            <v>OPERAÇÕES RATEIOS</v>
          </cell>
        </row>
        <row r="6283">
          <cell r="S6283" t="str">
            <v>OPERAÇÕES RATEIOS</v>
          </cell>
        </row>
        <row r="6284">
          <cell r="S6284" t="str">
            <v>OPERAÇÕES RATEIOS</v>
          </cell>
        </row>
        <row r="6285">
          <cell r="S6285" t="str">
            <v>OPERAÇÕES RATEIOS</v>
          </cell>
        </row>
        <row r="6286">
          <cell r="S6286" t="str">
            <v>OPERAÇÕES RATEIOS</v>
          </cell>
        </row>
        <row r="6287">
          <cell r="S6287" t="str">
            <v>OPERAÇÕES RATEIOS</v>
          </cell>
        </row>
        <row r="6288">
          <cell r="S6288" t="str">
            <v>OPERAÇÕES RATEIOS</v>
          </cell>
        </row>
        <row r="6289">
          <cell r="S6289" t="str">
            <v>OPERAÇÕES RATEIOS</v>
          </cell>
        </row>
        <row r="6290">
          <cell r="S6290" t="str">
            <v>OPERAÇÕES RATEIOS</v>
          </cell>
        </row>
        <row r="6291">
          <cell r="S6291" t="str">
            <v>OPERAÇÕES RATEIOS</v>
          </cell>
        </row>
        <row r="6292">
          <cell r="S6292" t="str">
            <v>OPERAÇÕES RATEIOS</v>
          </cell>
        </row>
        <row r="6293">
          <cell r="S6293" t="str">
            <v>OPERAÇÕES RATEIOS</v>
          </cell>
        </row>
        <row r="6294">
          <cell r="S6294" t="str">
            <v>OPERAÇÕES RATEIOS</v>
          </cell>
        </row>
        <row r="6295">
          <cell r="S6295" t="str">
            <v>OPERAÇÕES RATEIOS</v>
          </cell>
        </row>
        <row r="6296">
          <cell r="S6296" t="str">
            <v>OPERAÇÕES RATEIOS</v>
          </cell>
        </row>
        <row r="6297">
          <cell r="S6297" t="str">
            <v>OPERAÇÕES RATEIOS</v>
          </cell>
        </row>
        <row r="6298">
          <cell r="S6298" t="str">
            <v>OPERAÇÕES RATEIOS</v>
          </cell>
        </row>
        <row r="6299">
          <cell r="S6299" t="str">
            <v>OPERAÇÕES RATEIOS</v>
          </cell>
        </row>
        <row r="6300">
          <cell r="S6300" t="str">
            <v>OPERAÇÕES RATEIOS</v>
          </cell>
        </row>
        <row r="6301">
          <cell r="S6301" t="str">
            <v>OPERAÇÕES RATEIOS</v>
          </cell>
        </row>
        <row r="6302">
          <cell r="S6302" t="str">
            <v>OPERAÇÕES RATEIOS</v>
          </cell>
        </row>
        <row r="6303">
          <cell r="S6303" t="str">
            <v>OPERAÇÕES RATEIOS</v>
          </cell>
        </row>
        <row r="6304">
          <cell r="S6304" t="str">
            <v>OPERAÇÕES RATEIOS</v>
          </cell>
        </row>
        <row r="6305">
          <cell r="S6305" t="str">
            <v>OPERAÇÕES RATEIOS</v>
          </cell>
        </row>
        <row r="6306">
          <cell r="S6306" t="str">
            <v>OPERAÇÕES RATEIOS</v>
          </cell>
        </row>
        <row r="6307">
          <cell r="S6307" t="str">
            <v>OPERAÇÕES RATEIOS</v>
          </cell>
        </row>
        <row r="6308">
          <cell r="S6308" t="str">
            <v>OPERAÇÕES RATEIOS</v>
          </cell>
        </row>
        <row r="6309">
          <cell r="S6309" t="str">
            <v>OPERAÇÕES RATEIOS</v>
          </cell>
        </row>
        <row r="6310">
          <cell r="S6310" t="str">
            <v>OPERAÇÕES RATEIOS</v>
          </cell>
        </row>
        <row r="6311">
          <cell r="S6311" t="str">
            <v>OPERAÇÕES RATEIOS</v>
          </cell>
        </row>
        <row r="6312">
          <cell r="S6312" t="str">
            <v>OPERAÇÕES RATEIOS</v>
          </cell>
        </row>
        <row r="6313">
          <cell r="S6313" t="str">
            <v>OPERAÇÕES RATEIOS</v>
          </cell>
        </row>
        <row r="6314">
          <cell r="S6314" t="str">
            <v>OPERAÇÕES RATEIOS</v>
          </cell>
        </row>
        <row r="6315">
          <cell r="S6315" t="str">
            <v>OPERAÇÕES RATEIOS</v>
          </cell>
        </row>
        <row r="6316">
          <cell r="S6316" t="str">
            <v>OPERAÇÕES RATEIOS</v>
          </cell>
        </row>
        <row r="6317">
          <cell r="S6317" t="str">
            <v>OPERAÇÕES RATEIOS</v>
          </cell>
        </row>
        <row r="6318">
          <cell r="S6318" t="str">
            <v>OPERAÇÕES RATEIOS</v>
          </cell>
        </row>
        <row r="6319">
          <cell r="S6319" t="str">
            <v>OPERAÇÕES RATEIOS</v>
          </cell>
        </row>
        <row r="6320">
          <cell r="S6320" t="str">
            <v>OPERAÇÕES RATEIOS</v>
          </cell>
        </row>
        <row r="6321">
          <cell r="S6321" t="str">
            <v>OPERAÇÕES RATEIOS</v>
          </cell>
        </row>
        <row r="6322">
          <cell r="S6322" t="str">
            <v>OPERAÇÕES RATEIOS</v>
          </cell>
        </row>
        <row r="6323">
          <cell r="S6323" t="str">
            <v>OPERAÇÕES RATEIOS</v>
          </cell>
        </row>
        <row r="6324">
          <cell r="S6324" t="str">
            <v>OPERAÇÕES RATEIOS</v>
          </cell>
        </row>
        <row r="6325">
          <cell r="S6325" t="str">
            <v>OPERAÇÕES RATEIOS</v>
          </cell>
        </row>
        <row r="6326">
          <cell r="S6326" t="str">
            <v>OPERAÇÕES RATEIOS</v>
          </cell>
        </row>
        <row r="6327">
          <cell r="S6327" t="str">
            <v>OPERAÇÕES RATEIOS</v>
          </cell>
        </row>
        <row r="6328">
          <cell r="S6328" t="str">
            <v>OPERAÇÕES RATEIOS</v>
          </cell>
        </row>
        <row r="6329">
          <cell r="S6329" t="str">
            <v>OPERAÇÕES RATEIOS</v>
          </cell>
        </row>
        <row r="6330">
          <cell r="S6330" t="str">
            <v>OPERAÇÕES RATEIOS</v>
          </cell>
        </row>
        <row r="6331">
          <cell r="S6331" t="str">
            <v>OPERAÇÕES RATEIOS</v>
          </cell>
        </row>
        <row r="6332">
          <cell r="S6332" t="str">
            <v>OPERAÇÕES RATEIOS</v>
          </cell>
        </row>
        <row r="6333">
          <cell r="S6333" t="str">
            <v>OPERAÇÕES RATEIOS</v>
          </cell>
        </row>
        <row r="6334">
          <cell r="S6334" t="str">
            <v>OPERAÇÕES RATEIOS</v>
          </cell>
        </row>
        <row r="6335">
          <cell r="S6335" t="str">
            <v>OPERAÇÕES RATEIOS</v>
          </cell>
        </row>
        <row r="6336">
          <cell r="S6336" t="str">
            <v>OPERAÇÕES RATEIOS</v>
          </cell>
        </row>
        <row r="6337">
          <cell r="S6337" t="str">
            <v>OPERAÇÕES RATEIOS</v>
          </cell>
        </row>
        <row r="6338">
          <cell r="S6338" t="str">
            <v>OPERAÇÕES RATEIOS</v>
          </cell>
        </row>
        <row r="6339">
          <cell r="S6339" t="str">
            <v>OPERAÇÕES RATEIOS</v>
          </cell>
        </row>
        <row r="6340">
          <cell r="S6340" t="str">
            <v>OPERAÇÕES RATEIOS</v>
          </cell>
        </row>
        <row r="6341">
          <cell r="S6341" t="str">
            <v>OPERAÇÕES RATEIOS</v>
          </cell>
        </row>
        <row r="6342">
          <cell r="S6342" t="str">
            <v>OPERAÇÕES RATEIOS</v>
          </cell>
        </row>
        <row r="6343">
          <cell r="S6343" t="str">
            <v>OPERAÇÕES RATEIOS</v>
          </cell>
        </row>
        <row r="6344">
          <cell r="S6344" t="str">
            <v>OPERAÇÕES RATEIOS</v>
          </cell>
        </row>
        <row r="6345">
          <cell r="S6345" t="str">
            <v>OPERAÇÕES RATEIOS</v>
          </cell>
        </row>
        <row r="6346">
          <cell r="S6346" t="str">
            <v>OPERAÇÕES RATEIOS</v>
          </cell>
        </row>
        <row r="6347">
          <cell r="S6347" t="str">
            <v>OPERAÇÕES RATEIOS</v>
          </cell>
        </row>
        <row r="6348">
          <cell r="S6348" t="str">
            <v>OPERAÇÕES RATEIOS</v>
          </cell>
        </row>
        <row r="6349">
          <cell r="S6349" t="str">
            <v>OPERAÇÕES RATEIOS</v>
          </cell>
        </row>
        <row r="6350">
          <cell r="S6350" t="str">
            <v>OPERAÇÕES RATEIOS</v>
          </cell>
        </row>
        <row r="6351">
          <cell r="S6351" t="str">
            <v>OPERAÇÕES RATEIOS</v>
          </cell>
        </row>
        <row r="6352">
          <cell r="S6352" t="str">
            <v>OPERAÇÕES RATEIOS</v>
          </cell>
        </row>
        <row r="6353">
          <cell r="S6353" t="str">
            <v>OPERAÇÕES RATEIOS</v>
          </cell>
        </row>
        <row r="6354">
          <cell r="S6354" t="str">
            <v>OPERAÇÕES RATEIOS</v>
          </cell>
        </row>
        <row r="6355">
          <cell r="S6355" t="str">
            <v>OPERAÇÕES RATEIOS</v>
          </cell>
        </row>
        <row r="6356">
          <cell r="S6356" t="str">
            <v>OPERAÇÕES RATEIOS</v>
          </cell>
        </row>
        <row r="6357">
          <cell r="S6357" t="str">
            <v>OPERAÇÕES RATEIOS</v>
          </cell>
        </row>
        <row r="6358">
          <cell r="S6358" t="str">
            <v>OPERAÇÕES RATEIOS</v>
          </cell>
        </row>
        <row r="6359">
          <cell r="S6359" t="str">
            <v>OPERAÇÕES RATEIOS</v>
          </cell>
        </row>
        <row r="6360">
          <cell r="S6360" t="str">
            <v>OPERAÇÕES RATEIOS</v>
          </cell>
        </row>
        <row r="6361">
          <cell r="S6361" t="str">
            <v>OPERAÇÕES RATEIOS</v>
          </cell>
        </row>
        <row r="6362">
          <cell r="S6362" t="str">
            <v>OPERAÇÕES RATEIOS</v>
          </cell>
        </row>
        <row r="6363">
          <cell r="S6363" t="str">
            <v>OPERAÇÕES RATEIOS</v>
          </cell>
        </row>
        <row r="6364">
          <cell r="S6364" t="str">
            <v>OPERAÇÕES RATEIOS</v>
          </cell>
        </row>
        <row r="6365">
          <cell r="S6365" t="str">
            <v>OPERAÇÕES RATEIOS</v>
          </cell>
        </row>
        <row r="6366">
          <cell r="S6366" t="str">
            <v>OPERAÇÕES RATEIOS</v>
          </cell>
        </row>
        <row r="6367">
          <cell r="S6367" t="str">
            <v>OPERAÇÕES RATEIOS</v>
          </cell>
        </row>
        <row r="6368">
          <cell r="S6368" t="str">
            <v>OPERAÇÕES RATEIOS</v>
          </cell>
        </row>
        <row r="6369">
          <cell r="S6369" t="str">
            <v>OPERAÇÕES RATEIOS</v>
          </cell>
        </row>
        <row r="6370">
          <cell r="S6370" t="str">
            <v>OPERAÇÕES RATEIOS</v>
          </cell>
        </row>
        <row r="6371">
          <cell r="S6371" t="str">
            <v>OPERAÇÕES RATEIOS</v>
          </cell>
        </row>
        <row r="6372">
          <cell r="S6372" t="str">
            <v>OPERAÇÕES RATEIOS</v>
          </cell>
        </row>
        <row r="6373">
          <cell r="S6373" t="str">
            <v>OPERAÇÕES RATEIOS</v>
          </cell>
        </row>
        <row r="6374">
          <cell r="S6374" t="str">
            <v>OPERAÇÕES RATEIOS</v>
          </cell>
        </row>
        <row r="6375">
          <cell r="S6375" t="str">
            <v>OPERAÇÕES RATEIOS</v>
          </cell>
        </row>
        <row r="6376">
          <cell r="S6376" t="str">
            <v>OPERAÇÕES RATEIOS</v>
          </cell>
        </row>
        <row r="6377">
          <cell r="S6377" t="str">
            <v>OPERAÇÕES RATEIOS</v>
          </cell>
        </row>
        <row r="6378">
          <cell r="S6378" t="str">
            <v>OPERAÇÕES RATEIOS</v>
          </cell>
        </row>
        <row r="6379">
          <cell r="S6379" t="str">
            <v>OPERAÇÕES RATEIOS</v>
          </cell>
        </row>
        <row r="6380">
          <cell r="S6380" t="str">
            <v>OPERAÇÕES RATEIOS</v>
          </cell>
        </row>
        <row r="6381">
          <cell r="S6381" t="str">
            <v>OPERAÇÕES RATEIOS</v>
          </cell>
        </row>
        <row r="6382">
          <cell r="S6382" t="str">
            <v>OPERAÇÕES RATEIOS</v>
          </cell>
        </row>
        <row r="6383">
          <cell r="S6383" t="str">
            <v>OPERAÇÕES RATEIOS</v>
          </cell>
        </row>
        <row r="6384">
          <cell r="S6384" t="str">
            <v>OPERAÇÕES RATEIOS</v>
          </cell>
        </row>
        <row r="6385">
          <cell r="S6385" t="str">
            <v>OPERAÇÕES RATEIOS</v>
          </cell>
        </row>
        <row r="6386">
          <cell r="S6386" t="str">
            <v>OPERAÇÕES RATEIOS</v>
          </cell>
        </row>
        <row r="6387">
          <cell r="S6387" t="str">
            <v>OPERAÇÕES RATEIOS</v>
          </cell>
        </row>
        <row r="6388">
          <cell r="S6388" t="str">
            <v>OPERAÇÕES RATEIOS</v>
          </cell>
        </row>
        <row r="6389">
          <cell r="S6389" t="str">
            <v>OPERAÇÕES RATEIOS</v>
          </cell>
        </row>
        <row r="6390">
          <cell r="S6390" t="str">
            <v>OPERAÇÕES RATEIOS</v>
          </cell>
        </row>
        <row r="6391">
          <cell r="S6391" t="str">
            <v>OPERAÇÕES RATEIOS</v>
          </cell>
        </row>
        <row r="6392">
          <cell r="S6392" t="str">
            <v>OPERAÇÕES RATEIOS</v>
          </cell>
        </row>
        <row r="6393">
          <cell r="S6393" t="str">
            <v>OPERAÇÕES RATEIOS</v>
          </cell>
        </row>
        <row r="6394">
          <cell r="S6394" t="str">
            <v>OPERAÇÕES RATEIOS</v>
          </cell>
        </row>
        <row r="6395">
          <cell r="S6395" t="str">
            <v>OPERAÇÕES RATEIOS</v>
          </cell>
        </row>
        <row r="6396">
          <cell r="S6396" t="str">
            <v>OPERAÇÕES RATEIOS</v>
          </cell>
        </row>
        <row r="6397">
          <cell r="S6397" t="str">
            <v>OPERAÇÕES RATEIOS</v>
          </cell>
        </row>
        <row r="6398">
          <cell r="S6398" t="str">
            <v>OPERAÇÕES RATEIOS</v>
          </cell>
        </row>
        <row r="6399">
          <cell r="S6399" t="str">
            <v>OPERAÇÕES RATEIOS</v>
          </cell>
        </row>
        <row r="6400">
          <cell r="S6400" t="str">
            <v>OPERAÇÕES RATEIOS</v>
          </cell>
        </row>
        <row r="6401">
          <cell r="S6401" t="str">
            <v>OPERAÇÕES RATEIOS</v>
          </cell>
        </row>
        <row r="6402">
          <cell r="S6402" t="str">
            <v>OPERAÇÕES RATEIOS</v>
          </cell>
        </row>
        <row r="6403">
          <cell r="S6403" t="str">
            <v>OPERAÇÕES RATEIOS</v>
          </cell>
        </row>
        <row r="6404">
          <cell r="S6404" t="str">
            <v>OPERAÇÕES RATEIOS</v>
          </cell>
        </row>
        <row r="6405">
          <cell r="S6405" t="str">
            <v>OPERAÇÕES RATEIOS</v>
          </cell>
        </row>
        <row r="6406">
          <cell r="S6406" t="str">
            <v>OPERAÇÕES RATEIOS</v>
          </cell>
        </row>
        <row r="6407">
          <cell r="S6407" t="str">
            <v>OPERAÇÕES RATEIOS</v>
          </cell>
        </row>
        <row r="6408">
          <cell r="S6408" t="str">
            <v>OPERAÇÕES RATEIOS</v>
          </cell>
        </row>
        <row r="6409">
          <cell r="S6409" t="str">
            <v>OPERAÇÕES RATEIOS</v>
          </cell>
        </row>
        <row r="6410">
          <cell r="S6410" t="str">
            <v>OPERAÇÕES RATEIOS</v>
          </cell>
        </row>
        <row r="6411">
          <cell r="S6411" t="str">
            <v>OPERAÇÕES RATEIOS</v>
          </cell>
        </row>
        <row r="6412">
          <cell r="S6412" t="str">
            <v>OPERAÇÕES RATEIOS</v>
          </cell>
        </row>
        <row r="6413">
          <cell r="S6413" t="str">
            <v>OPERAÇÕES RATEIOS</v>
          </cell>
        </row>
        <row r="6414">
          <cell r="S6414" t="str">
            <v>OPERAÇÕES RATEIOS</v>
          </cell>
        </row>
        <row r="6415">
          <cell r="S6415" t="str">
            <v>OPERAÇÕES RATEIOS</v>
          </cell>
        </row>
        <row r="6416">
          <cell r="S6416" t="str">
            <v>OPERAÇÕES RATEIOS</v>
          </cell>
        </row>
        <row r="6417">
          <cell r="S6417" t="str">
            <v>OPERAÇÕES RATEIOS</v>
          </cell>
        </row>
        <row r="6418">
          <cell r="S6418" t="str">
            <v>OPERAÇÕES RATEIOS</v>
          </cell>
        </row>
        <row r="6419">
          <cell r="S6419" t="str">
            <v>OPERAÇÕES RATEIOS</v>
          </cell>
        </row>
        <row r="6420">
          <cell r="S6420" t="str">
            <v>OPERAÇÕES RATEIOS</v>
          </cell>
        </row>
        <row r="6421">
          <cell r="S6421" t="str">
            <v>OPERAÇÕES RATEIOS</v>
          </cell>
        </row>
        <row r="6422">
          <cell r="S6422" t="str">
            <v>OPERAÇÕES RATEIOS</v>
          </cell>
        </row>
        <row r="6423">
          <cell r="S6423" t="str">
            <v>OPERAÇÕES RATEIOS</v>
          </cell>
        </row>
        <row r="6424">
          <cell r="S6424" t="str">
            <v>OPERAÇÕES RATEIOS</v>
          </cell>
        </row>
        <row r="6425">
          <cell r="S6425" t="str">
            <v>OPERAÇÕES RATEIOS</v>
          </cell>
        </row>
        <row r="6426">
          <cell r="S6426" t="str">
            <v>OPERAÇÕES RATEIOS</v>
          </cell>
        </row>
        <row r="6427">
          <cell r="S6427" t="str">
            <v>OPERAÇÕES RATEIOS</v>
          </cell>
        </row>
        <row r="6428">
          <cell r="S6428" t="str">
            <v>OPERAÇÕES RATEIOS</v>
          </cell>
        </row>
        <row r="6429">
          <cell r="S6429" t="str">
            <v>OPERAÇÕES RATEIOS</v>
          </cell>
        </row>
        <row r="6430">
          <cell r="S6430" t="str">
            <v>OPERAÇÕES RATEIOS</v>
          </cell>
        </row>
        <row r="6431">
          <cell r="S6431" t="str">
            <v>OPERAÇÕES RATEIOS</v>
          </cell>
        </row>
        <row r="6432">
          <cell r="S6432" t="str">
            <v>OPERAÇÕES RATEIOS</v>
          </cell>
        </row>
        <row r="6433">
          <cell r="S6433" t="str">
            <v>OPERAÇÕES RATEIOS</v>
          </cell>
        </row>
        <row r="6434">
          <cell r="S6434" t="str">
            <v>OPERAÇÕES RATEIOS</v>
          </cell>
        </row>
        <row r="6435">
          <cell r="S6435" t="str">
            <v>OPERAÇÕES RATEIOS</v>
          </cell>
        </row>
        <row r="6436">
          <cell r="S6436" t="str">
            <v>OPERAÇÕES RATEIOS</v>
          </cell>
        </row>
        <row r="6437">
          <cell r="S6437" t="str">
            <v>OPERAÇÕES RATEIOS</v>
          </cell>
        </row>
        <row r="6438">
          <cell r="S6438" t="str">
            <v>OPERAÇÕES RATEIOS</v>
          </cell>
        </row>
        <row r="6439">
          <cell r="S6439" t="str">
            <v>OPERAÇÕES RATEIOS</v>
          </cell>
        </row>
        <row r="6440">
          <cell r="S6440" t="str">
            <v>OPERAÇÕES RATEIOS</v>
          </cell>
        </row>
        <row r="6441">
          <cell r="S6441" t="str">
            <v>OPERAÇÕES RATEIOS</v>
          </cell>
        </row>
        <row r="6442">
          <cell r="S6442" t="str">
            <v>OPERAÇÕES RATEIOS</v>
          </cell>
        </row>
        <row r="6443">
          <cell r="S6443" t="str">
            <v>OPERAÇÕES RATEIOS</v>
          </cell>
        </row>
        <row r="6444">
          <cell r="S6444" t="str">
            <v>OPERAÇÕES RATEIOS</v>
          </cell>
        </row>
        <row r="6445">
          <cell r="S6445" t="str">
            <v>OPERAÇÕES RATEIOS</v>
          </cell>
        </row>
        <row r="6446">
          <cell r="S6446" t="str">
            <v>OPERAÇÕES RATEIOS</v>
          </cell>
        </row>
        <row r="6447">
          <cell r="S6447" t="str">
            <v>OPERAÇÕES RATEIOS</v>
          </cell>
        </row>
        <row r="6448">
          <cell r="S6448" t="str">
            <v>OPERAÇÕES RATEIOS</v>
          </cell>
        </row>
        <row r="6449">
          <cell r="S6449" t="str">
            <v>OPERAÇÕES RATEIOS</v>
          </cell>
        </row>
        <row r="6450">
          <cell r="S6450" t="str">
            <v>OPERAÇÕES RATEIOS</v>
          </cell>
        </row>
        <row r="6451">
          <cell r="S6451" t="str">
            <v>OPERAÇÕES RATEIOS</v>
          </cell>
        </row>
        <row r="6452">
          <cell r="S6452" t="str">
            <v>OPERAÇÕES RATEIOS</v>
          </cell>
        </row>
        <row r="6453">
          <cell r="S6453" t="str">
            <v>OPERAÇÕES RATEIOS</v>
          </cell>
        </row>
        <row r="6454">
          <cell r="S6454" t="str">
            <v>OPERAÇÕES RATEIOS</v>
          </cell>
        </row>
        <row r="6455">
          <cell r="S6455" t="str">
            <v>OPERAÇÕES RATEIOS</v>
          </cell>
        </row>
        <row r="6456">
          <cell r="S6456" t="str">
            <v>OPERAÇÕES RATEIOS</v>
          </cell>
        </row>
        <row r="6457">
          <cell r="S6457" t="str">
            <v>OPERAÇÕES RATEIOS</v>
          </cell>
        </row>
        <row r="6458">
          <cell r="S6458" t="str">
            <v>OPERAÇÕES RATEIOS</v>
          </cell>
        </row>
        <row r="6459">
          <cell r="S6459" t="str">
            <v>OPERAÇÕES RATEIOS</v>
          </cell>
        </row>
        <row r="6460">
          <cell r="S6460" t="str">
            <v>OPERAÇÕES RATEIOS</v>
          </cell>
        </row>
        <row r="6461">
          <cell r="S6461" t="str">
            <v>OPERAÇÕES RATEIOS</v>
          </cell>
        </row>
        <row r="6462">
          <cell r="S6462" t="str">
            <v>OPERAÇÕES RATEIOS</v>
          </cell>
        </row>
        <row r="6463">
          <cell r="S6463" t="str">
            <v>OPERAÇÕES RATEIOS</v>
          </cell>
        </row>
        <row r="6464">
          <cell r="S6464" t="str">
            <v>OPERAÇÕES RATEIOS</v>
          </cell>
        </row>
        <row r="6465">
          <cell r="S6465" t="str">
            <v>OPERAÇÕES RATEIOS</v>
          </cell>
        </row>
        <row r="6466">
          <cell r="S6466" t="str">
            <v>OPERAÇÕES RATEIOS</v>
          </cell>
        </row>
        <row r="6467">
          <cell r="S6467" t="str">
            <v>OPERAÇÕES RATEIOS</v>
          </cell>
        </row>
        <row r="6468">
          <cell r="S6468" t="str">
            <v>OPERAÇÕES RATEIOS</v>
          </cell>
        </row>
        <row r="6469">
          <cell r="S6469" t="str">
            <v>OPERAÇÕES RATEIOS</v>
          </cell>
        </row>
        <row r="6470">
          <cell r="S6470" t="str">
            <v>OPERAÇÕES RATEIOS</v>
          </cell>
        </row>
        <row r="6471">
          <cell r="S6471" t="str">
            <v>OPERAÇÕES RATEIOS</v>
          </cell>
        </row>
        <row r="6472">
          <cell r="S6472" t="str">
            <v>OPERAÇÕES RATEIOS</v>
          </cell>
        </row>
        <row r="6473">
          <cell r="S6473" t="str">
            <v>OPERAÇÕES RATEIOS</v>
          </cell>
        </row>
        <row r="6474">
          <cell r="S6474" t="str">
            <v>OPERAÇÕES RATEIOS</v>
          </cell>
        </row>
        <row r="6475">
          <cell r="S6475" t="str">
            <v>OPERAÇÕES RATEIOS</v>
          </cell>
        </row>
        <row r="6476">
          <cell r="S6476" t="str">
            <v>OPERAÇÕES RATEIOS</v>
          </cell>
        </row>
        <row r="6477">
          <cell r="S6477" t="str">
            <v>OPERAÇÕES RATEIOS</v>
          </cell>
        </row>
        <row r="6478">
          <cell r="S6478" t="str">
            <v>OPERAÇÕES RATEIOS</v>
          </cell>
        </row>
        <row r="6479">
          <cell r="S6479" t="str">
            <v>OPERAÇÕES RATEIOS</v>
          </cell>
        </row>
        <row r="6480">
          <cell r="S6480" t="str">
            <v>OPERAÇÕES RATEIOS</v>
          </cell>
        </row>
        <row r="6481">
          <cell r="S6481" t="str">
            <v>OPERAÇÕES RATEIOS</v>
          </cell>
        </row>
        <row r="6482">
          <cell r="S6482" t="str">
            <v>OPERAÇÕES RATEIOS</v>
          </cell>
        </row>
        <row r="6483">
          <cell r="S6483" t="str">
            <v>OPERAÇÕES RATEIOS</v>
          </cell>
        </row>
        <row r="6484">
          <cell r="S6484" t="str">
            <v>OPERAÇÕES RATEIOS</v>
          </cell>
        </row>
        <row r="6485">
          <cell r="S6485" t="str">
            <v>OPERAÇÕES RATEIOS</v>
          </cell>
        </row>
        <row r="6486">
          <cell r="S6486" t="str">
            <v>OPERAÇÕES RATEIOS</v>
          </cell>
        </row>
        <row r="6487">
          <cell r="S6487" t="str">
            <v>OPERAÇÕES RATEIOS</v>
          </cell>
        </row>
        <row r="6488">
          <cell r="S6488" t="str">
            <v>OPERAÇÕES RATEIOS</v>
          </cell>
        </row>
        <row r="6489">
          <cell r="S6489" t="str">
            <v>OPERAÇÕES RATEIOS</v>
          </cell>
        </row>
        <row r="6490">
          <cell r="S6490" t="str">
            <v>OPERAÇÕES RATEIOS</v>
          </cell>
        </row>
        <row r="6491">
          <cell r="S6491" t="str">
            <v>OPERAÇÕES RATEIOS</v>
          </cell>
        </row>
        <row r="6492">
          <cell r="S6492" t="str">
            <v>OPERAÇÕES RATEIOS</v>
          </cell>
        </row>
        <row r="6493">
          <cell r="S6493" t="str">
            <v>OPERAÇÕES RATEIOS</v>
          </cell>
        </row>
        <row r="6494">
          <cell r="S6494" t="str">
            <v>OPERAÇÕES RATEIOS</v>
          </cell>
        </row>
        <row r="6495">
          <cell r="S6495" t="str">
            <v>OPERAÇÕES RATEIOS</v>
          </cell>
        </row>
        <row r="6496">
          <cell r="S6496" t="str">
            <v>OPERAÇÕES RATEIOS</v>
          </cell>
        </row>
        <row r="6497">
          <cell r="S6497" t="str">
            <v>OPERAÇÕES RATEIOS</v>
          </cell>
        </row>
        <row r="6498">
          <cell r="S6498" t="str">
            <v>OPERAÇÕES RATEIOS</v>
          </cell>
        </row>
        <row r="6499">
          <cell r="S6499" t="str">
            <v>OPERAÇÕES RATEIOS</v>
          </cell>
        </row>
        <row r="6500">
          <cell r="S6500" t="str">
            <v>OPERAÇÕES RATEIOS</v>
          </cell>
        </row>
        <row r="6501">
          <cell r="S6501" t="str">
            <v>OPERAÇÕES RATEIOS</v>
          </cell>
        </row>
        <row r="6502">
          <cell r="S6502" t="str">
            <v>OPERAÇÕES RATEIOS</v>
          </cell>
        </row>
        <row r="6503">
          <cell r="S6503" t="str">
            <v>OPERAÇÕES RATEIOS</v>
          </cell>
        </row>
        <row r="6504">
          <cell r="S6504" t="str">
            <v>OPERAÇÕES RATEIOS</v>
          </cell>
        </row>
        <row r="6505">
          <cell r="S6505" t="str">
            <v>OPERAÇÕES RATEIOS</v>
          </cell>
        </row>
        <row r="6506">
          <cell r="S6506" t="str">
            <v>OPERAÇÕES RATEIOS</v>
          </cell>
        </row>
        <row r="6507">
          <cell r="S6507" t="str">
            <v>OPERAÇÕES RATEIOS</v>
          </cell>
        </row>
        <row r="6508">
          <cell r="S6508" t="str">
            <v>OPERAÇÕES RATEIOS</v>
          </cell>
        </row>
        <row r="6509">
          <cell r="S6509" t="str">
            <v>OPERAÇÕES RATEIOS</v>
          </cell>
        </row>
        <row r="6510">
          <cell r="S6510" t="str">
            <v>OPERAÇÕES RATEIOS</v>
          </cell>
        </row>
        <row r="6511">
          <cell r="S6511" t="str">
            <v>OPERAÇÕES RATEIOS</v>
          </cell>
        </row>
        <row r="6512">
          <cell r="S6512" t="str">
            <v>OPERAÇÕES RATEIOS</v>
          </cell>
        </row>
        <row r="6513">
          <cell r="S6513" t="str">
            <v>OPERAÇÕES RATEIOS</v>
          </cell>
        </row>
        <row r="6514">
          <cell r="S6514" t="str">
            <v>OPERAÇÕES RATEIOS</v>
          </cell>
        </row>
        <row r="6515">
          <cell r="S6515" t="str">
            <v>OPERAÇÕES RATEIOS</v>
          </cell>
        </row>
        <row r="6516">
          <cell r="S6516" t="str">
            <v>OPERAÇÕES RATEIOS</v>
          </cell>
        </row>
        <row r="6517">
          <cell r="S6517" t="str">
            <v>OPERAÇÕES RATEIOS</v>
          </cell>
        </row>
        <row r="6518">
          <cell r="S6518" t="str">
            <v>OPERAÇÕES RATEIOS</v>
          </cell>
        </row>
        <row r="6519">
          <cell r="S6519" t="str">
            <v>OPERAÇÕES RATEIOS</v>
          </cell>
        </row>
        <row r="6520">
          <cell r="S6520" t="str">
            <v>OPERAÇÕES RATEIOS</v>
          </cell>
        </row>
        <row r="6521">
          <cell r="S6521" t="str">
            <v>OPERAÇÕES RATEIOS</v>
          </cell>
        </row>
        <row r="6522">
          <cell r="S6522" t="str">
            <v>OPERAÇÕES RATEIOS</v>
          </cell>
        </row>
        <row r="6523">
          <cell r="S6523" t="str">
            <v>OPERAÇÕES RATEIOS</v>
          </cell>
        </row>
        <row r="6524">
          <cell r="S6524" t="str">
            <v>OPERAÇÕES RATEIOS</v>
          </cell>
        </row>
        <row r="6525">
          <cell r="S6525" t="str">
            <v>OPERAÇÕES RATEIOS</v>
          </cell>
        </row>
        <row r="6526">
          <cell r="S6526" t="str">
            <v>OPERAÇÕES RATEIOS</v>
          </cell>
        </row>
        <row r="6527">
          <cell r="S6527" t="str">
            <v>OPERAÇÕES RATEIOS</v>
          </cell>
        </row>
        <row r="6528">
          <cell r="S6528" t="str">
            <v>OPERAÇÕES RATEIOS</v>
          </cell>
        </row>
        <row r="6529">
          <cell r="S6529" t="str">
            <v>OPERAÇÕES RATEIOS</v>
          </cell>
        </row>
        <row r="6530">
          <cell r="S6530" t="str">
            <v>OPERAÇÕES RATEIOS</v>
          </cell>
        </row>
        <row r="6531">
          <cell r="S6531" t="str">
            <v>OPERAÇÕES RATEIOS</v>
          </cell>
        </row>
        <row r="6532">
          <cell r="S6532" t="str">
            <v>OPERAÇÕES RATEIOS</v>
          </cell>
        </row>
        <row r="6533">
          <cell r="S6533" t="str">
            <v>OPERAÇÕES RATEIOS</v>
          </cell>
        </row>
        <row r="6534">
          <cell r="S6534" t="str">
            <v>OPERAÇÕES RATEIOS</v>
          </cell>
        </row>
        <row r="6535">
          <cell r="S6535" t="str">
            <v>OPERAÇÕES RATEIOS</v>
          </cell>
        </row>
        <row r="6536">
          <cell r="S6536" t="str">
            <v>OPERAÇÕES RATEIOS</v>
          </cell>
        </row>
        <row r="6537">
          <cell r="S6537" t="str">
            <v>OPERAÇÕES RATEIOS</v>
          </cell>
        </row>
        <row r="6538">
          <cell r="S6538" t="str">
            <v>OPERAÇÕES RATEIOS</v>
          </cell>
        </row>
        <row r="6539">
          <cell r="S6539" t="str">
            <v>OPERAÇÕES RATEIOS</v>
          </cell>
        </row>
        <row r="6540">
          <cell r="S6540" t="str">
            <v>OPERAÇÕES RATEIOS</v>
          </cell>
        </row>
        <row r="6541">
          <cell r="S6541" t="str">
            <v>OPERAÇÕES RATEIOS</v>
          </cell>
        </row>
        <row r="6542">
          <cell r="S6542" t="str">
            <v>OPERAÇÕES RATEIOS</v>
          </cell>
        </row>
        <row r="6543">
          <cell r="S6543" t="str">
            <v>OPERAÇÕES RATEIOS</v>
          </cell>
        </row>
        <row r="6544">
          <cell r="S6544" t="str">
            <v>OPERAÇÕES RATEIOS</v>
          </cell>
        </row>
        <row r="6545">
          <cell r="S6545" t="str">
            <v>OPERAÇÕES RATEIOS</v>
          </cell>
        </row>
        <row r="6546">
          <cell r="S6546" t="str">
            <v>OPERAÇÕES RATEIOS</v>
          </cell>
        </row>
        <row r="6547">
          <cell r="S6547" t="str">
            <v>OPERAÇÕES RATEIOS</v>
          </cell>
        </row>
        <row r="6548">
          <cell r="S6548" t="str">
            <v>OPERAÇÕES RATEIOS</v>
          </cell>
        </row>
        <row r="6549">
          <cell r="S6549" t="str">
            <v>OPERAÇÕES RATEIOS</v>
          </cell>
        </row>
        <row r="6550">
          <cell r="S6550" t="str">
            <v>OPERAÇÕES RATEIOS</v>
          </cell>
        </row>
        <row r="6551">
          <cell r="S6551" t="str">
            <v>OPERAÇÕES RATEIOS</v>
          </cell>
        </row>
        <row r="6552">
          <cell r="S6552" t="str">
            <v>OPERAÇÕES RATEIOS</v>
          </cell>
        </row>
        <row r="6553">
          <cell r="S6553" t="str">
            <v>OPERAÇÕES RATEIOS</v>
          </cell>
        </row>
        <row r="6554">
          <cell r="S6554" t="str">
            <v>OPERAÇÕES RATEIOS</v>
          </cell>
        </row>
        <row r="6555">
          <cell r="S6555" t="str">
            <v>OPERAÇÕES RATEIOS</v>
          </cell>
        </row>
        <row r="6556">
          <cell r="S6556" t="str">
            <v>OPERAÇÕES RATEIOS</v>
          </cell>
        </row>
        <row r="6557">
          <cell r="S6557" t="str">
            <v>OPERAÇÕES RATEIOS</v>
          </cell>
        </row>
        <row r="6558">
          <cell r="S6558" t="str">
            <v>OPERAÇÕES RATEIOS</v>
          </cell>
        </row>
        <row r="6559">
          <cell r="S6559" t="str">
            <v>OPERAÇÕES RATEIOS</v>
          </cell>
        </row>
        <row r="6560">
          <cell r="S6560" t="str">
            <v>OPERAÇÕES RATEIOS</v>
          </cell>
        </row>
        <row r="6561">
          <cell r="S6561" t="str">
            <v>OPERAÇÕES RATEIOS</v>
          </cell>
        </row>
        <row r="6562">
          <cell r="S6562" t="str">
            <v>OPERAÇÕES RATEIOS</v>
          </cell>
        </row>
        <row r="6563">
          <cell r="S6563" t="str">
            <v>OPERAÇÕES RATEIOS</v>
          </cell>
        </row>
        <row r="6564">
          <cell r="S6564" t="str">
            <v>OPERAÇÕES RATEIOS</v>
          </cell>
        </row>
        <row r="6565">
          <cell r="S6565" t="str">
            <v>OPERAÇÕES RATEIOS</v>
          </cell>
        </row>
        <row r="6566">
          <cell r="S6566" t="str">
            <v>OPERAÇÕES RATEIOS</v>
          </cell>
        </row>
        <row r="6567">
          <cell r="S6567" t="str">
            <v>OPERAÇÕES RATEIOS</v>
          </cell>
        </row>
        <row r="6568">
          <cell r="S6568" t="str">
            <v>OPERAÇÕES RATEIOS</v>
          </cell>
        </row>
        <row r="6569">
          <cell r="S6569" t="str">
            <v>OPERAÇÕES RATEIOS</v>
          </cell>
        </row>
        <row r="6570">
          <cell r="S6570" t="str">
            <v>OPERAÇÕES RATEIOS</v>
          </cell>
        </row>
        <row r="6571">
          <cell r="S6571" t="str">
            <v>OPERAÇÕES RATEIOS</v>
          </cell>
        </row>
        <row r="6572">
          <cell r="S6572" t="str">
            <v>OPERAÇÕES RATEIOS</v>
          </cell>
        </row>
        <row r="6573">
          <cell r="S6573" t="str">
            <v>OPERAÇÕES RATEIOS</v>
          </cell>
        </row>
        <row r="6574">
          <cell r="S6574" t="str">
            <v>OPERAÇÕES RATEIOS</v>
          </cell>
        </row>
        <row r="6575">
          <cell r="S6575" t="str">
            <v>OPERAÇÕES RATEIOS</v>
          </cell>
        </row>
        <row r="6576">
          <cell r="S6576" t="str">
            <v>OPERAÇÕES RATEIOS</v>
          </cell>
        </row>
        <row r="6577">
          <cell r="S6577" t="str">
            <v>OPERAÇÕES RATEIOS</v>
          </cell>
        </row>
        <row r="6578">
          <cell r="S6578" t="str">
            <v>OPERAÇÕES RATEIOS</v>
          </cell>
        </row>
        <row r="6579">
          <cell r="S6579" t="str">
            <v>OPERAÇÕES RATEIOS</v>
          </cell>
        </row>
        <row r="6580">
          <cell r="S6580" t="str">
            <v>OPERAÇÕES RATEIOS</v>
          </cell>
        </row>
        <row r="6581">
          <cell r="S6581" t="str">
            <v>OPERAÇÕES RATEIOS</v>
          </cell>
        </row>
        <row r="6582">
          <cell r="S6582" t="str">
            <v>OPERAÇÕES RATEIOS</v>
          </cell>
        </row>
        <row r="6583">
          <cell r="S6583" t="str">
            <v>OPERAÇÕES RATEIOS</v>
          </cell>
        </row>
        <row r="6584">
          <cell r="S6584" t="str">
            <v>OPERAÇÕES RATEIOS</v>
          </cell>
        </row>
        <row r="6585">
          <cell r="S6585" t="str">
            <v>OPERAÇÕES RATEIOS</v>
          </cell>
        </row>
        <row r="6586">
          <cell r="S6586" t="str">
            <v>OPERAÇÕES RATEIOS</v>
          </cell>
        </row>
        <row r="6587">
          <cell r="S6587" t="str">
            <v>OPERAÇÕES RATEIOS</v>
          </cell>
        </row>
        <row r="6588">
          <cell r="S6588" t="str">
            <v>OPERAÇÕES RATEIOS</v>
          </cell>
        </row>
        <row r="6589">
          <cell r="S6589" t="str">
            <v>OPERAÇÕES RATEIOS</v>
          </cell>
        </row>
        <row r="6590">
          <cell r="S6590" t="str">
            <v>OPERAÇÕES RATEIOS</v>
          </cell>
        </row>
        <row r="6591">
          <cell r="S6591" t="str">
            <v>OPERAÇÕES RATEIOS</v>
          </cell>
        </row>
        <row r="6592">
          <cell r="S6592" t="str">
            <v>OPERAÇÕES RATEIOS</v>
          </cell>
        </row>
        <row r="6593">
          <cell r="S6593" t="str">
            <v>OPERAÇÕES RATEIOS</v>
          </cell>
        </row>
        <row r="6594">
          <cell r="S6594" t="str">
            <v>OPERAÇÕES RATEIOS</v>
          </cell>
        </row>
        <row r="6595">
          <cell r="S6595" t="str">
            <v>OPERAÇÕES RATEIOS</v>
          </cell>
        </row>
        <row r="6596">
          <cell r="S6596" t="str">
            <v>OPERAÇÕES RATEIOS</v>
          </cell>
        </row>
        <row r="6597">
          <cell r="S6597" t="str">
            <v>OPERAÇÕES RATEIOS</v>
          </cell>
        </row>
        <row r="6598">
          <cell r="S6598" t="str">
            <v>OPERAÇÕES RATEIOS</v>
          </cell>
        </row>
        <row r="6599">
          <cell r="S6599" t="str">
            <v>OPERAÇÕES RATEIOS</v>
          </cell>
        </row>
        <row r="6600">
          <cell r="S6600" t="str">
            <v>OPERAÇÕES RATEIOS</v>
          </cell>
        </row>
        <row r="6601">
          <cell r="S6601" t="str">
            <v>OPERAÇÕES RATEIOS</v>
          </cell>
        </row>
        <row r="6602">
          <cell r="S6602" t="str">
            <v>OPERAÇÕES RATEIOS</v>
          </cell>
        </row>
        <row r="6603">
          <cell r="S6603" t="str">
            <v>OPERAÇÕES RATEIOS</v>
          </cell>
        </row>
        <row r="6604">
          <cell r="S6604" t="str">
            <v>OPERAÇÕES RATEIOS</v>
          </cell>
        </row>
        <row r="6605">
          <cell r="S6605" t="str">
            <v>OPERAÇÕES RATEIOS</v>
          </cell>
        </row>
        <row r="6606">
          <cell r="S6606" t="str">
            <v>OPERAÇÕES RATEIOS</v>
          </cell>
        </row>
        <row r="6607">
          <cell r="S6607" t="str">
            <v>OPERAÇÕES RATEIOS</v>
          </cell>
        </row>
        <row r="6608">
          <cell r="S6608" t="str">
            <v>OPERAÇÕES RATEIOS</v>
          </cell>
        </row>
        <row r="6609">
          <cell r="S6609" t="str">
            <v>OPERAÇÕES RATEIOS</v>
          </cell>
        </row>
        <row r="6610">
          <cell r="S6610" t="str">
            <v>OPERAÇÕES RATEIOS</v>
          </cell>
        </row>
        <row r="6611">
          <cell r="S6611" t="str">
            <v>OPERAÇÕES RATEIOS</v>
          </cell>
        </row>
        <row r="6612">
          <cell r="S6612" t="str">
            <v>OPERAÇÕES RATEIOS</v>
          </cell>
        </row>
        <row r="6613">
          <cell r="S6613" t="str">
            <v>OPERAÇÕES RATEIOS</v>
          </cell>
        </row>
        <row r="6614">
          <cell r="S6614" t="str">
            <v>OPERAÇÕES RATEIOS</v>
          </cell>
        </row>
        <row r="6615">
          <cell r="S6615" t="str">
            <v>OPERAÇÕES RATEIOS</v>
          </cell>
        </row>
        <row r="6616">
          <cell r="S6616" t="str">
            <v>OPERAÇÕES RATEIOS</v>
          </cell>
        </row>
        <row r="6617">
          <cell r="S6617" t="str">
            <v>OPERAÇÕES RATEIOS</v>
          </cell>
        </row>
        <row r="6618">
          <cell r="S6618" t="str">
            <v>OPERAÇÕES RATEIOS</v>
          </cell>
        </row>
        <row r="6619">
          <cell r="S6619" t="str">
            <v>OPERAÇÕES RATEIOS</v>
          </cell>
        </row>
        <row r="6620">
          <cell r="S6620" t="str">
            <v>OPERAÇÕES RATEIOS</v>
          </cell>
        </row>
        <row r="6621">
          <cell r="S6621" t="str">
            <v>OPERAÇÕES RATEIOS</v>
          </cell>
        </row>
        <row r="6622">
          <cell r="S6622" t="str">
            <v>OPERAÇÕES RATEIOS</v>
          </cell>
        </row>
        <row r="6623">
          <cell r="S6623" t="str">
            <v>OPERAÇÕES RATEIOS</v>
          </cell>
        </row>
        <row r="6624">
          <cell r="S6624" t="str">
            <v>OPERAÇÕES RATEIOS</v>
          </cell>
        </row>
        <row r="6625">
          <cell r="S6625" t="str">
            <v>OPERAÇÕES RATEIOS</v>
          </cell>
        </row>
        <row r="6626">
          <cell r="S6626" t="str">
            <v>OPERAÇÕES RATEIOS</v>
          </cell>
        </row>
        <row r="6627">
          <cell r="S6627" t="str">
            <v>OPERAÇÕES RATEIOS</v>
          </cell>
        </row>
        <row r="6628">
          <cell r="S6628" t="str">
            <v>OPERAÇÕES RATEIOS</v>
          </cell>
        </row>
        <row r="6629">
          <cell r="S6629" t="str">
            <v>OPERAÇÕES RATEIOS</v>
          </cell>
        </row>
        <row r="6630">
          <cell r="S6630" t="str">
            <v>OPERAÇÕES RATEIOS</v>
          </cell>
        </row>
        <row r="6631">
          <cell r="S6631" t="str">
            <v>OPERAÇÕES RATEIOS</v>
          </cell>
        </row>
        <row r="6632">
          <cell r="S6632" t="str">
            <v>OPERAÇÕES RATEIOS</v>
          </cell>
        </row>
        <row r="6633">
          <cell r="S6633" t="str">
            <v>OPERAÇÕES RATEIOS</v>
          </cell>
        </row>
        <row r="6634">
          <cell r="S6634" t="str">
            <v>OPERAÇÕES RATEIOS</v>
          </cell>
        </row>
        <row r="6635">
          <cell r="S6635" t="str">
            <v>OPERAÇÕES RATEIOS</v>
          </cell>
        </row>
        <row r="6636">
          <cell r="S6636" t="str">
            <v>OPERAÇÕES RATEIOS</v>
          </cell>
        </row>
        <row r="6637">
          <cell r="S6637" t="str">
            <v>OPERAÇÕES RATEIOS</v>
          </cell>
        </row>
        <row r="6638">
          <cell r="S6638" t="str">
            <v>OPERAÇÕES RATEIOS</v>
          </cell>
        </row>
        <row r="6639">
          <cell r="S6639" t="str">
            <v>OPERAÇÕES RATEIOS</v>
          </cell>
        </row>
        <row r="6640">
          <cell r="S6640" t="str">
            <v>OPERAÇÕES RATEIOS</v>
          </cell>
        </row>
        <row r="6641">
          <cell r="S6641" t="str">
            <v>OPERAÇÕES RATEIOS</v>
          </cell>
        </row>
        <row r="6642">
          <cell r="S6642" t="str">
            <v>OPERAÇÕES RATEIOS</v>
          </cell>
        </row>
        <row r="6643">
          <cell r="S6643" t="str">
            <v>OPERAÇÕES RATEIOS</v>
          </cell>
        </row>
        <row r="6644">
          <cell r="S6644" t="str">
            <v>OPERAÇÕES RATEIOS</v>
          </cell>
        </row>
        <row r="6645">
          <cell r="S6645" t="str">
            <v>OPERAÇÕES RATEIOS</v>
          </cell>
        </row>
        <row r="6646">
          <cell r="S6646" t="str">
            <v>OPERAÇÕES RATEIOS</v>
          </cell>
        </row>
        <row r="6647">
          <cell r="S6647" t="str">
            <v>OPERAÇÕES RATEIOS</v>
          </cell>
        </row>
        <row r="6648">
          <cell r="S6648" t="str">
            <v>OPERAÇÕES RATEIOS</v>
          </cell>
        </row>
        <row r="6649">
          <cell r="S6649" t="str">
            <v>OPERAÇÕES RATEIOS</v>
          </cell>
        </row>
        <row r="6650">
          <cell r="S6650" t="str">
            <v>OPERAÇÕES RATEIOS</v>
          </cell>
        </row>
        <row r="6651">
          <cell r="S6651" t="str">
            <v>OPERAÇÕES RATEIOS</v>
          </cell>
        </row>
        <row r="6652">
          <cell r="S6652" t="str">
            <v>OPERAÇÕES RATEIOS</v>
          </cell>
        </row>
        <row r="6653">
          <cell r="S6653" t="str">
            <v>OPERAÇÕES RATEIOS</v>
          </cell>
        </row>
        <row r="6654">
          <cell r="S6654" t="str">
            <v>OPERAÇÕES RATEIOS</v>
          </cell>
        </row>
        <row r="6655">
          <cell r="S6655" t="str">
            <v>OPERAÇÕES RATEIOS</v>
          </cell>
        </row>
        <row r="6656">
          <cell r="S6656" t="str">
            <v>OPERAÇÕES RATEIOS</v>
          </cell>
        </row>
        <row r="6657">
          <cell r="S6657" t="str">
            <v>OPERAÇÕES RATEIOS</v>
          </cell>
        </row>
        <row r="6658">
          <cell r="S6658" t="str">
            <v>OPERAÇÕES RATEIOS</v>
          </cell>
        </row>
        <row r="6659">
          <cell r="S6659" t="str">
            <v>OPERAÇÕES RATEIOS</v>
          </cell>
        </row>
        <row r="6660">
          <cell r="S6660" t="str">
            <v>OPERAÇÕES RATEIOS</v>
          </cell>
        </row>
        <row r="6661">
          <cell r="S6661" t="str">
            <v>OPERAÇÕES RATEIOS</v>
          </cell>
        </row>
        <row r="6662">
          <cell r="S6662" t="str">
            <v>OPERAÇÕES RATEIOS</v>
          </cell>
        </row>
        <row r="6663">
          <cell r="S6663" t="str">
            <v>OPERAÇÕES RATEIOS</v>
          </cell>
        </row>
        <row r="6664">
          <cell r="S6664" t="str">
            <v>OPERAÇÕES RATEIOS</v>
          </cell>
        </row>
        <row r="6665">
          <cell r="S6665" t="str">
            <v>OPERAÇÕES RATEIOS</v>
          </cell>
        </row>
        <row r="6666">
          <cell r="S6666" t="str">
            <v>OPERAÇÕES RATEIOS</v>
          </cell>
        </row>
        <row r="6667">
          <cell r="S6667" t="str">
            <v>OPERAÇÕES RATEIOS</v>
          </cell>
        </row>
        <row r="6668">
          <cell r="S6668" t="str">
            <v>OPERAÇÕES RATEIOS</v>
          </cell>
        </row>
        <row r="6669">
          <cell r="S6669" t="str">
            <v>OPERAÇÕES RATEIOS</v>
          </cell>
        </row>
        <row r="6670">
          <cell r="S6670" t="str">
            <v>OPERAÇÕES RATEIOS</v>
          </cell>
        </row>
        <row r="6671">
          <cell r="S6671" t="str">
            <v>OPERAÇÕES RATEIOS</v>
          </cell>
        </row>
        <row r="6672">
          <cell r="S6672" t="str">
            <v>OPERAÇÕES RATEIOS</v>
          </cell>
        </row>
        <row r="6673">
          <cell r="S6673" t="str">
            <v>OPERAÇÕES RATEIOS</v>
          </cell>
        </row>
        <row r="6674">
          <cell r="S6674" t="str">
            <v>OPERAÇÕES RATEIOS</v>
          </cell>
        </row>
        <row r="6675">
          <cell r="S6675" t="str">
            <v>OPERAÇÕES RATEIOS</v>
          </cell>
        </row>
        <row r="6676">
          <cell r="S6676" t="str">
            <v>OPERAÇÕES RATEIOS</v>
          </cell>
        </row>
        <row r="6677">
          <cell r="S6677" t="str">
            <v>OPERAÇÕES RATEIOS</v>
          </cell>
        </row>
        <row r="6678">
          <cell r="S6678" t="str">
            <v>OPERAÇÕES RATEIOS</v>
          </cell>
        </row>
        <row r="6679">
          <cell r="S6679" t="str">
            <v>OPERAÇÕES RATEIOS</v>
          </cell>
        </row>
        <row r="6680">
          <cell r="S6680" t="str">
            <v>OPERAÇÕES RATEIOS</v>
          </cell>
        </row>
        <row r="6681">
          <cell r="S6681" t="str">
            <v>OPERAÇÕES RATEIOS</v>
          </cell>
        </row>
        <row r="6682">
          <cell r="S6682" t="str">
            <v>OPERAÇÕES RATEIOS</v>
          </cell>
        </row>
        <row r="6683">
          <cell r="S6683" t="str">
            <v>OPERAÇÕES RATEIOS</v>
          </cell>
        </row>
        <row r="6684">
          <cell r="S6684" t="str">
            <v>OPERAÇÕES RATEIOS</v>
          </cell>
        </row>
        <row r="6685">
          <cell r="S6685" t="str">
            <v>OPERAÇÕES RATEIOS</v>
          </cell>
        </row>
        <row r="6686">
          <cell r="S6686" t="str">
            <v>OPERAÇÕES RATEIOS</v>
          </cell>
        </row>
        <row r="6687">
          <cell r="S6687" t="str">
            <v>OPERAÇÕES RATEIOS</v>
          </cell>
        </row>
        <row r="6688">
          <cell r="S6688" t="str">
            <v>OPERAÇÕES RATEIOS</v>
          </cell>
        </row>
        <row r="6689">
          <cell r="S6689" t="str">
            <v>OPERAÇÕES RATEIOS</v>
          </cell>
        </row>
        <row r="6690">
          <cell r="S6690" t="str">
            <v>OPERAÇÕES RATEIOS</v>
          </cell>
        </row>
        <row r="6691">
          <cell r="S6691" t="str">
            <v>OPERAÇÕES RATEIOS</v>
          </cell>
        </row>
        <row r="6692">
          <cell r="S6692" t="str">
            <v>OPERAÇÕES RATEIOS</v>
          </cell>
        </row>
        <row r="6693">
          <cell r="S6693" t="str">
            <v>OPERAÇÕES RATEIOS</v>
          </cell>
        </row>
        <row r="6694">
          <cell r="S6694" t="str">
            <v>OPERAÇÕES RATEIOS</v>
          </cell>
        </row>
        <row r="6695">
          <cell r="S6695" t="str">
            <v>OPERAÇÕES RATEIOS</v>
          </cell>
        </row>
        <row r="6696">
          <cell r="S6696" t="str">
            <v>OPERAÇÕES RATEIOS</v>
          </cell>
        </row>
        <row r="6697">
          <cell r="S6697" t="str">
            <v>OPERAÇÕES RATEIOS</v>
          </cell>
        </row>
        <row r="6698">
          <cell r="S6698" t="str">
            <v>OPERAÇÕES RATEIOS</v>
          </cell>
        </row>
        <row r="6699">
          <cell r="S6699" t="str">
            <v>OPERAÇÕES RATEIOS</v>
          </cell>
        </row>
        <row r="6700">
          <cell r="S6700" t="str">
            <v>OPERAÇÕES RATEIOS</v>
          </cell>
        </row>
        <row r="6701">
          <cell r="S6701" t="str">
            <v>OPERAÇÕES RATEIOS</v>
          </cell>
        </row>
        <row r="6702">
          <cell r="S6702" t="str">
            <v>OPERAÇÕES RATEIOS</v>
          </cell>
        </row>
        <row r="6703">
          <cell r="S6703" t="str">
            <v>OPERAÇÕES RATEIOS</v>
          </cell>
        </row>
        <row r="6704">
          <cell r="S6704" t="str">
            <v>OPERAÇÕES RATEIOS</v>
          </cell>
        </row>
        <row r="6705">
          <cell r="S6705" t="str">
            <v>OPERAÇÕES RATEIOS</v>
          </cell>
        </row>
        <row r="6706">
          <cell r="S6706" t="str">
            <v>OPERAÇÕES RATEIOS</v>
          </cell>
        </row>
        <row r="6707">
          <cell r="S6707" t="str">
            <v>OPERAÇÕES RATEIOS</v>
          </cell>
        </row>
        <row r="6708">
          <cell r="S6708" t="str">
            <v>OPERAÇÕES RATEIOS</v>
          </cell>
        </row>
        <row r="6709">
          <cell r="S6709" t="str">
            <v>OPERAÇÕES RATEIOS</v>
          </cell>
        </row>
        <row r="6710">
          <cell r="S6710" t="str">
            <v>OPERAÇÕES RATEIOS</v>
          </cell>
        </row>
        <row r="6711">
          <cell r="S6711" t="str">
            <v>OPERAÇÕES RATEIOS</v>
          </cell>
        </row>
        <row r="6712">
          <cell r="S6712" t="str">
            <v>OPERAÇÕES RATEIOS</v>
          </cell>
        </row>
        <row r="6713">
          <cell r="S6713" t="str">
            <v>OPERAÇÕES RATEIOS</v>
          </cell>
        </row>
        <row r="6714">
          <cell r="S6714" t="str">
            <v>OPERAÇÕES RATEIOS</v>
          </cell>
        </row>
        <row r="6715">
          <cell r="S6715" t="str">
            <v>OPERAÇÕES RATEIOS</v>
          </cell>
        </row>
        <row r="6716">
          <cell r="S6716" t="str">
            <v>OPERAÇÕES RATEIOS</v>
          </cell>
        </row>
        <row r="6717">
          <cell r="S6717" t="str">
            <v>OPERAÇÕES RATEIOS</v>
          </cell>
        </row>
        <row r="6718">
          <cell r="S6718" t="str">
            <v>OPERAÇÕES RATEIOS</v>
          </cell>
        </row>
        <row r="6719">
          <cell r="S6719" t="str">
            <v>OPERAÇÕES RATEIOS</v>
          </cell>
        </row>
        <row r="6720">
          <cell r="S6720" t="str">
            <v>OPERAÇÕES RATEIOS</v>
          </cell>
        </row>
        <row r="6721">
          <cell r="S6721" t="str">
            <v>OPERAÇÕES RATEIOS</v>
          </cell>
        </row>
        <row r="6722">
          <cell r="S6722" t="str">
            <v>OPERAÇÕES RATEIOS</v>
          </cell>
        </row>
        <row r="6723">
          <cell r="S6723" t="str">
            <v>OPERAÇÕES RATEIOS</v>
          </cell>
        </row>
        <row r="6724">
          <cell r="S6724" t="str">
            <v>OPERAÇÕES RATEIOS</v>
          </cell>
        </row>
        <row r="6725">
          <cell r="S6725" t="str">
            <v>OPERAÇÕES RATEIOS</v>
          </cell>
        </row>
        <row r="6726">
          <cell r="S6726" t="str">
            <v>OPERAÇÕES RATEIOS</v>
          </cell>
        </row>
        <row r="6727">
          <cell r="S6727" t="str">
            <v>OPERAÇÕES RATEIOS</v>
          </cell>
        </row>
        <row r="6728">
          <cell r="S6728" t="str">
            <v>OPERAÇÕES RATEIOS</v>
          </cell>
        </row>
        <row r="6729">
          <cell r="S6729" t="str">
            <v>OPERAÇÕES RATEIOS</v>
          </cell>
        </row>
        <row r="6730">
          <cell r="S6730" t="str">
            <v>OPERAÇÕES RATEIOS</v>
          </cell>
        </row>
        <row r="6731">
          <cell r="S6731" t="str">
            <v>OPERAÇÕES RATEIOS</v>
          </cell>
        </row>
        <row r="6732">
          <cell r="S6732" t="str">
            <v>OPERAÇÕES RATEIOS</v>
          </cell>
        </row>
        <row r="6733">
          <cell r="S6733" t="str">
            <v>OPERAÇÕES RATEIOS</v>
          </cell>
        </row>
        <row r="6734">
          <cell r="S6734" t="str">
            <v>OPERAÇÕES RATEIOS</v>
          </cell>
        </row>
        <row r="6735">
          <cell r="S6735" t="str">
            <v>OPERAÇÕES RATEIOS</v>
          </cell>
        </row>
        <row r="6736">
          <cell r="S6736" t="str">
            <v>OPERAÇÕES RATEIOS</v>
          </cell>
        </row>
        <row r="6737">
          <cell r="S6737" t="str">
            <v>OPERAÇÕES RATEIOS</v>
          </cell>
        </row>
        <row r="6738">
          <cell r="S6738" t="str">
            <v>OPERAÇÕES RATEIOS</v>
          </cell>
        </row>
        <row r="6739">
          <cell r="S6739" t="str">
            <v>OPERAÇÕES RATEIOS</v>
          </cell>
        </row>
        <row r="6740">
          <cell r="S6740" t="str">
            <v>OPERAÇÕES RATEIOS</v>
          </cell>
        </row>
        <row r="6741">
          <cell r="S6741" t="str">
            <v>OPERAÇÕES RATEIOS</v>
          </cell>
        </row>
        <row r="6742">
          <cell r="S6742" t="str">
            <v>OPERAÇÕES RATEIOS</v>
          </cell>
        </row>
        <row r="6743">
          <cell r="S6743" t="str">
            <v>OPERAÇÕES RATEIOS</v>
          </cell>
        </row>
        <row r="6744">
          <cell r="S6744" t="str">
            <v>OPERAÇÕES RATEIOS</v>
          </cell>
        </row>
        <row r="6745">
          <cell r="S6745" t="str">
            <v>OPERAÇÕES RATEIOS</v>
          </cell>
        </row>
        <row r="6746">
          <cell r="S6746" t="str">
            <v>OPERAÇÕES RATEIOS</v>
          </cell>
        </row>
        <row r="6747">
          <cell r="S6747" t="str">
            <v>OPERAÇÕES RATEIOS</v>
          </cell>
        </row>
        <row r="6748">
          <cell r="S6748" t="str">
            <v>OPERAÇÕES RATEIOS</v>
          </cell>
        </row>
        <row r="6749">
          <cell r="S6749" t="str">
            <v>OPERAÇÕES RATEIOS</v>
          </cell>
        </row>
        <row r="6750">
          <cell r="S6750" t="str">
            <v>OPERAÇÕES RATEIOS</v>
          </cell>
        </row>
        <row r="6751">
          <cell r="S6751" t="str">
            <v>OPERAÇÕES RATEIOS</v>
          </cell>
        </row>
        <row r="6752">
          <cell r="S6752" t="str">
            <v>OPERAÇÕES RATEIOS</v>
          </cell>
        </row>
        <row r="6753">
          <cell r="S6753" t="str">
            <v>OPERAÇÕES RATEIOS</v>
          </cell>
        </row>
        <row r="6754">
          <cell r="S6754" t="str">
            <v>OPERAÇÕES RATEIOS</v>
          </cell>
        </row>
        <row r="6755">
          <cell r="S6755" t="str">
            <v>OPERAÇÕES RATEIOS</v>
          </cell>
        </row>
        <row r="6756">
          <cell r="S6756" t="str">
            <v>OPERAÇÕES RATEIOS</v>
          </cell>
        </row>
        <row r="6757">
          <cell r="S6757" t="str">
            <v>OPERAÇÕES RATEIOS</v>
          </cell>
        </row>
        <row r="6758">
          <cell r="S6758" t="str">
            <v>OPERAÇÕES RATEIOS</v>
          </cell>
        </row>
        <row r="6759">
          <cell r="S6759" t="str">
            <v>OPERAÇÕES RATEIOS</v>
          </cell>
        </row>
        <row r="6760">
          <cell r="S6760" t="str">
            <v>OPERAÇÕES RATEIOS</v>
          </cell>
        </row>
        <row r="6761">
          <cell r="S6761" t="str">
            <v>OPERAÇÕES RATEIOS</v>
          </cell>
        </row>
        <row r="6762">
          <cell r="S6762" t="str">
            <v>OPERAÇÕES RATEIOS</v>
          </cell>
        </row>
        <row r="6763">
          <cell r="S6763" t="str">
            <v>OPERAÇÕES RATEIOS</v>
          </cell>
        </row>
        <row r="6764">
          <cell r="S6764" t="str">
            <v>OPERAÇÕES RATEIOS</v>
          </cell>
        </row>
        <row r="6765">
          <cell r="S6765" t="str">
            <v>OPERAÇÕES RATEIOS</v>
          </cell>
        </row>
        <row r="6766">
          <cell r="S6766" t="str">
            <v>OPERAÇÕES RATEIOS</v>
          </cell>
        </row>
        <row r="6767">
          <cell r="S6767" t="str">
            <v>OPERAÇÕES RATEIOS</v>
          </cell>
        </row>
        <row r="6768">
          <cell r="S6768" t="str">
            <v>OPERAÇÕES RATEIOS</v>
          </cell>
        </row>
        <row r="6769">
          <cell r="S6769" t="str">
            <v>OPERAÇÕES RATEIOS</v>
          </cell>
        </row>
        <row r="6770">
          <cell r="S6770" t="str">
            <v>OPERAÇÕES RATEIOS</v>
          </cell>
        </row>
        <row r="6771">
          <cell r="S6771" t="str">
            <v>OPERAÇÕES RATEIOS</v>
          </cell>
        </row>
        <row r="6772">
          <cell r="S6772" t="str">
            <v>OPERAÇÕES RATEIOS</v>
          </cell>
        </row>
        <row r="6773">
          <cell r="S6773" t="str">
            <v>OPERAÇÕES RATEIOS</v>
          </cell>
        </row>
        <row r="6774">
          <cell r="S6774" t="str">
            <v>OPERAÇÕES RATEIOS</v>
          </cell>
        </row>
        <row r="6775">
          <cell r="S6775" t="str">
            <v>OPERAÇÕES RATEIOS</v>
          </cell>
        </row>
        <row r="6776">
          <cell r="S6776" t="str">
            <v>OPERAÇÕES RATEIOS</v>
          </cell>
        </row>
        <row r="6777">
          <cell r="S6777" t="str">
            <v>OPERAÇÕES RATEIOS</v>
          </cell>
        </row>
        <row r="6778">
          <cell r="S6778" t="str">
            <v>OPERAÇÕES RATEIOS</v>
          </cell>
        </row>
        <row r="6779">
          <cell r="S6779" t="str">
            <v>OPERAÇÕES RATEIOS</v>
          </cell>
        </row>
        <row r="6780">
          <cell r="S6780" t="str">
            <v>OPERAÇÕES RATEIOS</v>
          </cell>
        </row>
        <row r="6781">
          <cell r="S6781" t="str">
            <v>OPERAÇÕES RATEIOS</v>
          </cell>
        </row>
        <row r="6782">
          <cell r="S6782" t="str">
            <v>OPERAÇÕES RATEIOS</v>
          </cell>
        </row>
        <row r="6783">
          <cell r="S6783" t="str">
            <v>OPERAÇÕES RATEIOS</v>
          </cell>
        </row>
        <row r="6784">
          <cell r="S6784" t="str">
            <v>OPERAÇÕES RATEIOS</v>
          </cell>
        </row>
        <row r="6785">
          <cell r="S6785" t="str">
            <v>OPERAÇÕES RATEIOS</v>
          </cell>
        </row>
        <row r="6786">
          <cell r="S6786" t="str">
            <v>OPERAÇÕES RATEIOS</v>
          </cell>
        </row>
        <row r="6787">
          <cell r="S6787" t="str">
            <v>OPERAÇÕES RATEIOS</v>
          </cell>
        </row>
        <row r="6788">
          <cell r="S6788" t="str">
            <v>OPERAÇÕES RATEIOS</v>
          </cell>
        </row>
        <row r="6789">
          <cell r="S6789" t="str">
            <v>OPERAÇÕES RATEIOS</v>
          </cell>
        </row>
        <row r="6790">
          <cell r="S6790" t="str">
            <v>OPERAÇÕES RATEIOS</v>
          </cell>
        </row>
        <row r="6791">
          <cell r="S6791" t="str">
            <v>OPERAÇÕES RATEIOS</v>
          </cell>
        </row>
        <row r="6792">
          <cell r="S6792" t="str">
            <v>OPERAÇÕES RATEIOS</v>
          </cell>
        </row>
        <row r="6793">
          <cell r="S6793" t="str">
            <v>OPERAÇÕES RATEIOS</v>
          </cell>
        </row>
        <row r="6794">
          <cell r="S6794" t="str">
            <v>OPERAÇÕES RATEIOS</v>
          </cell>
        </row>
        <row r="6795">
          <cell r="S6795" t="str">
            <v>OPERAÇÕES RATEIOS</v>
          </cell>
        </row>
        <row r="6796">
          <cell r="S6796" t="str">
            <v>OPERAÇÕES RATEIOS</v>
          </cell>
        </row>
        <row r="6797">
          <cell r="S6797" t="str">
            <v>OPERAÇÕES RATEIOS</v>
          </cell>
        </row>
        <row r="6798">
          <cell r="S6798" t="str">
            <v>OPERAÇÕES RATEIOS</v>
          </cell>
        </row>
        <row r="6799">
          <cell r="S6799" t="str">
            <v>OPERAÇÕES RATEIOS</v>
          </cell>
        </row>
        <row r="6800">
          <cell r="S6800" t="str">
            <v>OPERAÇÕES RATEIOS</v>
          </cell>
        </row>
        <row r="6801">
          <cell r="S6801" t="str">
            <v>OPERAÇÕES RATEIOS</v>
          </cell>
        </row>
        <row r="6802">
          <cell r="S6802" t="str">
            <v>OPERAÇÕES RATEIOS</v>
          </cell>
        </row>
        <row r="6803">
          <cell r="S6803" t="str">
            <v>OPERAÇÕES RATEIOS</v>
          </cell>
        </row>
        <row r="6804">
          <cell r="S6804" t="str">
            <v>OPERAÇÕES RATEIOS</v>
          </cell>
        </row>
        <row r="6805">
          <cell r="S6805" t="str">
            <v>OPERAÇÕES RATEIOS</v>
          </cell>
        </row>
        <row r="6806">
          <cell r="S6806" t="str">
            <v>OPERAÇÕES RATEIOS</v>
          </cell>
        </row>
        <row r="6807">
          <cell r="S6807" t="str">
            <v>OPERAÇÕES RATEIOS</v>
          </cell>
        </row>
        <row r="6808">
          <cell r="S6808" t="str">
            <v>OPERAÇÕES RATEIOS</v>
          </cell>
        </row>
        <row r="6809">
          <cell r="S6809" t="str">
            <v>OPERAÇÕES RATEIOS</v>
          </cell>
        </row>
        <row r="6810">
          <cell r="S6810" t="str">
            <v>OPERAÇÕES RATEIOS</v>
          </cell>
        </row>
        <row r="6811">
          <cell r="S6811" t="str">
            <v>OPERAÇÕES RATEIOS</v>
          </cell>
        </row>
        <row r="6812">
          <cell r="S6812" t="str">
            <v>OPERAÇÕES RATEIOS</v>
          </cell>
        </row>
        <row r="6813">
          <cell r="S6813" t="str">
            <v>OPERAÇÕES RATEIOS</v>
          </cell>
        </row>
        <row r="6814">
          <cell r="S6814" t="str">
            <v>OPERAÇÕES RATEIOS</v>
          </cell>
        </row>
        <row r="6815">
          <cell r="S6815" t="str">
            <v>OPERAÇÕES RATEIOS</v>
          </cell>
        </row>
        <row r="6816">
          <cell r="S6816" t="str">
            <v>OPERAÇÕES RATEIOS</v>
          </cell>
        </row>
        <row r="6817">
          <cell r="S6817" t="str">
            <v>OPERAÇÕES RATEIOS</v>
          </cell>
        </row>
        <row r="6818">
          <cell r="S6818" t="str">
            <v>OPERAÇÕES RATEIOS</v>
          </cell>
        </row>
        <row r="6819">
          <cell r="S6819" t="str">
            <v>OPERAÇÕES RATEIOS</v>
          </cell>
        </row>
        <row r="6820">
          <cell r="S6820" t="str">
            <v>OPERAÇÕES RATEIOS</v>
          </cell>
        </row>
        <row r="6821">
          <cell r="S6821" t="str">
            <v>OPERAÇÕES RATEIOS</v>
          </cell>
        </row>
        <row r="6822">
          <cell r="S6822" t="str">
            <v>OPERAÇÕES RATEIOS</v>
          </cell>
        </row>
        <row r="6823">
          <cell r="S6823" t="str">
            <v>OPERAÇÕES RATEIOS</v>
          </cell>
        </row>
        <row r="6824">
          <cell r="S6824" t="str">
            <v>OPERAÇÕES RATEIOS</v>
          </cell>
        </row>
        <row r="6825">
          <cell r="S6825" t="str">
            <v>OPERAÇÕES RATEIOS</v>
          </cell>
        </row>
        <row r="6826">
          <cell r="S6826" t="str">
            <v>OPERAÇÕES RATEIOS</v>
          </cell>
        </row>
        <row r="6827">
          <cell r="S6827" t="str">
            <v>OPERAÇÕES RATEIOS</v>
          </cell>
        </row>
        <row r="6828">
          <cell r="S6828" t="str">
            <v>OPERAÇÕES RATEIOS</v>
          </cell>
        </row>
        <row r="6829">
          <cell r="S6829" t="str">
            <v>OPERAÇÕES RATEIOS</v>
          </cell>
        </row>
        <row r="6830">
          <cell r="S6830" t="str">
            <v>OPERAÇÕES RATEIOS</v>
          </cell>
        </row>
        <row r="6831">
          <cell r="S6831" t="str">
            <v>OPERAÇÕES RATEIOS</v>
          </cell>
        </row>
        <row r="6832">
          <cell r="S6832" t="str">
            <v>OPERAÇÕES RATEIOS</v>
          </cell>
        </row>
        <row r="6833">
          <cell r="S6833" t="str">
            <v>OPERAÇÕES RATEIOS</v>
          </cell>
        </row>
        <row r="6834">
          <cell r="S6834" t="str">
            <v>OPERAÇÕES RATEIOS</v>
          </cell>
        </row>
        <row r="6835">
          <cell r="S6835" t="str">
            <v>OPERAÇÕES RATEIOS</v>
          </cell>
        </row>
        <row r="6836">
          <cell r="S6836" t="str">
            <v>OPERAÇÕES RATEIOS</v>
          </cell>
        </row>
        <row r="6837">
          <cell r="S6837" t="str">
            <v>OPERAÇÕES RATEIOS</v>
          </cell>
        </row>
        <row r="6838">
          <cell r="S6838" t="str">
            <v>OPERAÇÕES RATEIOS</v>
          </cell>
        </row>
        <row r="6839">
          <cell r="S6839" t="str">
            <v>OPERAÇÕES RATEIOS</v>
          </cell>
        </row>
        <row r="6840">
          <cell r="S6840" t="str">
            <v>OPERAÇÕES RATEIOS</v>
          </cell>
        </row>
        <row r="6841">
          <cell r="S6841" t="str">
            <v>OPERAÇÕES RATEIOS</v>
          </cell>
        </row>
        <row r="6842">
          <cell r="S6842" t="str">
            <v>OPERAÇÕES RATEIOS</v>
          </cell>
        </row>
        <row r="6843">
          <cell r="S6843" t="str">
            <v>OPERAÇÕES RATEIOS</v>
          </cell>
        </row>
        <row r="6844">
          <cell r="S6844" t="str">
            <v>OPERAÇÕES RATEIOS</v>
          </cell>
        </row>
        <row r="6845">
          <cell r="S6845" t="str">
            <v>OPERAÇÕES RATEIOS</v>
          </cell>
        </row>
        <row r="6846">
          <cell r="S6846" t="str">
            <v>OPERAÇÕES RATEIOS</v>
          </cell>
        </row>
        <row r="6847">
          <cell r="S6847" t="str">
            <v>OPERAÇÕES RATEIOS</v>
          </cell>
        </row>
        <row r="6848">
          <cell r="S6848" t="str">
            <v>OPERAÇÕES RATEIOS</v>
          </cell>
        </row>
        <row r="6849">
          <cell r="S6849" t="str">
            <v>OPERAÇÕES RATEIOS</v>
          </cell>
        </row>
        <row r="6850">
          <cell r="S6850" t="str">
            <v>OPERAÇÕES RATEIOS</v>
          </cell>
        </row>
        <row r="6851">
          <cell r="S6851" t="str">
            <v>OPERAÇÕES RATEIOS</v>
          </cell>
        </row>
        <row r="6852">
          <cell r="S6852" t="str">
            <v>OPERAÇÕES RATEIOS</v>
          </cell>
        </row>
        <row r="6853">
          <cell r="S6853" t="str">
            <v>OPERAÇÕES RATEIOS</v>
          </cell>
        </row>
        <row r="6854">
          <cell r="S6854" t="str">
            <v>OPERAÇÕES RATEIOS</v>
          </cell>
        </row>
        <row r="6855">
          <cell r="S6855" t="str">
            <v>OPERAÇÕES RATEIOS</v>
          </cell>
        </row>
        <row r="6856">
          <cell r="S6856" t="str">
            <v>OPERAÇÕES RATEIOS</v>
          </cell>
        </row>
        <row r="6857">
          <cell r="S6857" t="str">
            <v>OPERAÇÕES RATEIOS</v>
          </cell>
        </row>
        <row r="6858">
          <cell r="S6858" t="str">
            <v>OPERAÇÕES RATEIOS</v>
          </cell>
        </row>
        <row r="6859">
          <cell r="S6859" t="str">
            <v>OPERAÇÕES RATEIOS</v>
          </cell>
        </row>
        <row r="6860">
          <cell r="S6860" t="str">
            <v>OPERAÇÕES RATEIOS</v>
          </cell>
        </row>
        <row r="6861">
          <cell r="S6861" t="str">
            <v>OPERAÇÕES RATEIOS</v>
          </cell>
        </row>
        <row r="6862">
          <cell r="S6862" t="str">
            <v>OPERAÇÕES RATEIOS</v>
          </cell>
        </row>
        <row r="6863">
          <cell r="S6863" t="str">
            <v>OPERAÇÕES RATEIOS</v>
          </cell>
        </row>
        <row r="6864">
          <cell r="S6864" t="str">
            <v>OPERAÇÕES RATEIOS</v>
          </cell>
        </row>
        <row r="6865">
          <cell r="S6865" t="str">
            <v>OPERAÇÕES RATEIOS</v>
          </cell>
        </row>
        <row r="6866">
          <cell r="S6866" t="str">
            <v>OPERAÇÕES RATEIOS</v>
          </cell>
        </row>
        <row r="6867">
          <cell r="S6867" t="str">
            <v>OPERAÇÕES RATEIOS</v>
          </cell>
        </row>
        <row r="6868">
          <cell r="S6868" t="str">
            <v>OPERAÇÕES RATEIOS</v>
          </cell>
        </row>
        <row r="6869">
          <cell r="S6869" t="str">
            <v>OPERAÇÕES RATEIOS</v>
          </cell>
        </row>
        <row r="6870">
          <cell r="S6870" t="str">
            <v>OPERAÇÕES RATEIOS</v>
          </cell>
        </row>
        <row r="6871">
          <cell r="S6871" t="str">
            <v>OPERAÇÕES RATEIOS</v>
          </cell>
        </row>
        <row r="6872">
          <cell r="S6872" t="str">
            <v>OPERAÇÕES RATEIOS</v>
          </cell>
        </row>
        <row r="6873">
          <cell r="S6873" t="str">
            <v>OPERAÇÕES RATEIOS</v>
          </cell>
        </row>
        <row r="6874">
          <cell r="S6874" t="str">
            <v>OPERAÇÕES RATEIOS</v>
          </cell>
        </row>
        <row r="6875">
          <cell r="S6875" t="str">
            <v>OPERAÇÕES RATEIOS</v>
          </cell>
        </row>
        <row r="6876">
          <cell r="S6876" t="str">
            <v>OPERAÇÕES RATEIOS</v>
          </cell>
        </row>
        <row r="6877">
          <cell r="S6877" t="str">
            <v>OPERAÇÕES RATEIOS</v>
          </cell>
        </row>
        <row r="6878">
          <cell r="S6878" t="str">
            <v>OPERAÇÕES RATEIOS</v>
          </cell>
        </row>
        <row r="6879">
          <cell r="S6879" t="str">
            <v>OPERAÇÕES RATEIOS</v>
          </cell>
        </row>
        <row r="6880">
          <cell r="S6880" t="str">
            <v>OPERAÇÕES RATEIOS</v>
          </cell>
        </row>
        <row r="6881">
          <cell r="S6881" t="str">
            <v>OPERAÇÕES RATEIOS</v>
          </cell>
        </row>
        <row r="6882">
          <cell r="S6882" t="str">
            <v>OPERAÇÕES RATEIOS</v>
          </cell>
        </row>
        <row r="6883">
          <cell r="S6883" t="str">
            <v>OPERAÇÕES RATEIOS</v>
          </cell>
        </row>
        <row r="6884">
          <cell r="S6884" t="str">
            <v>OPERAÇÕES RATEIOS</v>
          </cell>
        </row>
        <row r="6885">
          <cell r="S6885" t="str">
            <v>OPERAÇÕES RATEIOS</v>
          </cell>
        </row>
        <row r="6886">
          <cell r="S6886" t="str">
            <v>OPERAÇÕES RATEIOS</v>
          </cell>
        </row>
        <row r="6887">
          <cell r="S6887" t="str">
            <v>OPERAÇÕES RATEIOS</v>
          </cell>
        </row>
        <row r="6888">
          <cell r="S6888" t="str">
            <v>OPERAÇÕES RATEIOS</v>
          </cell>
        </row>
        <row r="6889">
          <cell r="S6889" t="str">
            <v>OPERAÇÕES RATEIOS</v>
          </cell>
        </row>
        <row r="6890">
          <cell r="S6890" t="str">
            <v>OPERAÇÕES RATEIOS</v>
          </cell>
        </row>
        <row r="6891">
          <cell r="S6891" t="str">
            <v>OPERAÇÕES RATEIOS</v>
          </cell>
        </row>
        <row r="6892">
          <cell r="S6892" t="str">
            <v>OPERAÇÕES RATEIOS</v>
          </cell>
        </row>
        <row r="6893">
          <cell r="S6893" t="str">
            <v>OPERAÇÕES RATEIOS</v>
          </cell>
        </row>
        <row r="6894">
          <cell r="S6894" t="str">
            <v>OPERAÇÕES RATEIOS</v>
          </cell>
        </row>
        <row r="6895">
          <cell r="S6895" t="str">
            <v>OPERAÇÕES RATEIOS</v>
          </cell>
        </row>
        <row r="6896">
          <cell r="S6896" t="str">
            <v>OPERAÇÕES RATEIOS</v>
          </cell>
        </row>
        <row r="6897">
          <cell r="S6897" t="str">
            <v>OPERAÇÕES RATEIOS</v>
          </cell>
        </row>
        <row r="6898">
          <cell r="S6898" t="str">
            <v>OPERAÇÕES RATEIOS</v>
          </cell>
        </row>
        <row r="6899">
          <cell r="S6899" t="str">
            <v>OPERAÇÕES RATEIOS</v>
          </cell>
        </row>
        <row r="6900">
          <cell r="S6900" t="str">
            <v>OPERAÇÕES RATEIOS</v>
          </cell>
        </row>
        <row r="6901">
          <cell r="S6901" t="str">
            <v>OPERAÇÕES RATEIOS</v>
          </cell>
        </row>
        <row r="6902">
          <cell r="S6902" t="str">
            <v>OPERAÇÕES RATEIOS</v>
          </cell>
        </row>
        <row r="6903">
          <cell r="S6903" t="str">
            <v>OPERAÇÕES RATEIOS</v>
          </cell>
        </row>
        <row r="6904">
          <cell r="S6904" t="str">
            <v>OPERAÇÕES RATEIOS</v>
          </cell>
        </row>
        <row r="6905">
          <cell r="S6905" t="str">
            <v>OPERAÇÕES RATEIOS</v>
          </cell>
        </row>
        <row r="6906">
          <cell r="S6906" t="str">
            <v>OPERAÇÕES RATEIOS</v>
          </cell>
        </row>
        <row r="6907">
          <cell r="S6907" t="str">
            <v>OPERAÇÕES RATEIOS</v>
          </cell>
        </row>
        <row r="6908">
          <cell r="S6908" t="str">
            <v>OPERAÇÕES RATEIOS</v>
          </cell>
        </row>
        <row r="6909">
          <cell r="S6909" t="str">
            <v>OPERAÇÕES RATEIOS</v>
          </cell>
        </row>
        <row r="6910">
          <cell r="S6910" t="str">
            <v>OPERAÇÕES RATEIOS</v>
          </cell>
        </row>
        <row r="6911">
          <cell r="S6911" t="str">
            <v>OPERAÇÕES RATEIOS</v>
          </cell>
        </row>
        <row r="6912">
          <cell r="S6912" t="str">
            <v>OPERAÇÕES RATEIOS</v>
          </cell>
        </row>
        <row r="6913">
          <cell r="S6913" t="str">
            <v>OPERAÇÕES RATEIOS</v>
          </cell>
        </row>
        <row r="6914">
          <cell r="S6914" t="str">
            <v>OPERAÇÕES RATEIOS</v>
          </cell>
        </row>
        <row r="6915">
          <cell r="S6915" t="str">
            <v>OPERAÇÕES RATEIOS</v>
          </cell>
        </row>
        <row r="6916">
          <cell r="S6916" t="str">
            <v>OPERAÇÕES RATEIOS</v>
          </cell>
        </row>
        <row r="6917">
          <cell r="S6917" t="str">
            <v>OPERAÇÕES RATEIOS</v>
          </cell>
        </row>
        <row r="6918">
          <cell r="S6918" t="str">
            <v>OPERAÇÕES RATEIOS</v>
          </cell>
        </row>
        <row r="6919">
          <cell r="S6919" t="str">
            <v>OPERAÇÕES RATEIOS</v>
          </cell>
        </row>
        <row r="6920">
          <cell r="S6920" t="str">
            <v>OPERAÇÕES RATEIOS</v>
          </cell>
        </row>
        <row r="6921">
          <cell r="S6921" t="str">
            <v>OPERAÇÕES RATEIOS</v>
          </cell>
        </row>
        <row r="6922">
          <cell r="S6922" t="str">
            <v>OPERAÇÕES RATEIOS</v>
          </cell>
        </row>
        <row r="6923">
          <cell r="S6923" t="str">
            <v>OPERAÇÕES RATEIOS</v>
          </cell>
        </row>
        <row r="6924">
          <cell r="S6924" t="str">
            <v>OPERAÇÕES RATEIOS</v>
          </cell>
        </row>
        <row r="6925">
          <cell r="S6925" t="str">
            <v>OPERAÇÕES RATEIOS</v>
          </cell>
        </row>
        <row r="6926">
          <cell r="S6926" t="str">
            <v>OPERAÇÕES RATEIOS</v>
          </cell>
        </row>
        <row r="6927">
          <cell r="S6927" t="str">
            <v>OPERAÇÕES RATEIOS</v>
          </cell>
        </row>
        <row r="6928">
          <cell r="S6928" t="str">
            <v>OPERAÇÕES RATEIOS</v>
          </cell>
        </row>
        <row r="6929">
          <cell r="S6929" t="str">
            <v>OPERAÇÕES RATEIOS</v>
          </cell>
        </row>
        <row r="6930">
          <cell r="S6930" t="str">
            <v>OPERAÇÕES RATEIOS</v>
          </cell>
        </row>
        <row r="6931">
          <cell r="S6931" t="str">
            <v>OPERAÇÕES RATEIOS</v>
          </cell>
        </row>
        <row r="6932">
          <cell r="S6932" t="str">
            <v>OPERAÇÕES RATEIOS</v>
          </cell>
        </row>
        <row r="6933">
          <cell r="S6933" t="str">
            <v>OPERAÇÕES RATEIOS</v>
          </cell>
        </row>
        <row r="6934">
          <cell r="S6934" t="str">
            <v>OPERAÇÕES RATEIOS</v>
          </cell>
        </row>
        <row r="6935">
          <cell r="S6935" t="str">
            <v>OPERAÇÕES RATEIOS</v>
          </cell>
        </row>
        <row r="6936">
          <cell r="S6936" t="str">
            <v>OPERAÇÕES RATEIOS</v>
          </cell>
        </row>
        <row r="6937">
          <cell r="S6937" t="str">
            <v>OPERAÇÕES RATEIOS</v>
          </cell>
        </row>
        <row r="6938">
          <cell r="S6938" t="str">
            <v>OPERAÇÕES RATEIOS</v>
          </cell>
        </row>
        <row r="6939">
          <cell r="S6939" t="str">
            <v>OPERAÇÕES RATEIOS</v>
          </cell>
        </row>
        <row r="6940">
          <cell r="S6940" t="str">
            <v>OPERAÇÕES RATEIOS</v>
          </cell>
        </row>
        <row r="6941">
          <cell r="S6941" t="str">
            <v>OPERAÇÕES RATEIOS</v>
          </cell>
        </row>
        <row r="6942">
          <cell r="S6942" t="str">
            <v>OPERAÇÕES RATEIOS</v>
          </cell>
        </row>
        <row r="6943">
          <cell r="S6943" t="str">
            <v>OPERAÇÕES RATEIOS</v>
          </cell>
        </row>
        <row r="6944">
          <cell r="S6944" t="str">
            <v>OPERAÇÕES RATEIOS</v>
          </cell>
        </row>
        <row r="6945">
          <cell r="S6945" t="str">
            <v>OPERAÇÕES RATEIOS</v>
          </cell>
        </row>
        <row r="6946">
          <cell r="S6946" t="str">
            <v>OPERAÇÕES RATEIOS</v>
          </cell>
        </row>
        <row r="6947">
          <cell r="S6947" t="str">
            <v>OPERAÇÕES RATEIOS</v>
          </cell>
        </row>
        <row r="6948">
          <cell r="S6948" t="str">
            <v>OPERAÇÕES RATEIOS</v>
          </cell>
        </row>
        <row r="6949">
          <cell r="S6949" t="str">
            <v>OPERAÇÕES RATEIOS</v>
          </cell>
        </row>
        <row r="6950">
          <cell r="S6950" t="str">
            <v>OPERAÇÕES RATEIOS</v>
          </cell>
        </row>
        <row r="6951">
          <cell r="S6951" t="str">
            <v>OPERAÇÕES RATEIOS</v>
          </cell>
        </row>
        <row r="6952">
          <cell r="S6952" t="str">
            <v>OPERAÇÕES RATEIOS</v>
          </cell>
        </row>
        <row r="6953">
          <cell r="S6953" t="str">
            <v>OPERAÇÕES RATEIOS</v>
          </cell>
        </row>
        <row r="6954">
          <cell r="S6954" t="str">
            <v>OPERAÇÕES RATEIOS</v>
          </cell>
        </row>
        <row r="6955">
          <cell r="S6955" t="str">
            <v>OPERAÇÕES RATEIOS</v>
          </cell>
        </row>
        <row r="6956">
          <cell r="S6956" t="str">
            <v>OPERAÇÕES RATEIOS</v>
          </cell>
        </row>
        <row r="6957">
          <cell r="S6957" t="str">
            <v>OPERAÇÕES RATEIOS</v>
          </cell>
        </row>
        <row r="6958">
          <cell r="S6958" t="str">
            <v>OPERAÇÕES RATEIOS</v>
          </cell>
        </row>
        <row r="6959">
          <cell r="S6959" t="str">
            <v>OPERAÇÕES RATEIOS</v>
          </cell>
        </row>
        <row r="6960">
          <cell r="S6960" t="str">
            <v>OPERAÇÕES RATEIOS</v>
          </cell>
        </row>
        <row r="6961">
          <cell r="S6961" t="str">
            <v>OPERAÇÕES RATEIOS</v>
          </cell>
        </row>
        <row r="6962">
          <cell r="S6962" t="str">
            <v>OPERAÇÕES RATEIOS</v>
          </cell>
        </row>
        <row r="6963">
          <cell r="S6963" t="str">
            <v>OPERAÇÕES RATEIOS</v>
          </cell>
        </row>
        <row r="6964">
          <cell r="S6964" t="str">
            <v>OPERAÇÕES RATEIOS</v>
          </cell>
        </row>
        <row r="6965">
          <cell r="S6965" t="str">
            <v>OPERAÇÕES RATEIOS</v>
          </cell>
        </row>
        <row r="6966">
          <cell r="S6966" t="str">
            <v>OPERAÇÕES RATEIOS</v>
          </cell>
        </row>
        <row r="6967">
          <cell r="S6967" t="str">
            <v>OPERAÇÕES RATEIOS</v>
          </cell>
        </row>
        <row r="6968">
          <cell r="S6968" t="str">
            <v>OPERAÇÕES RATEIOS</v>
          </cell>
        </row>
        <row r="6969">
          <cell r="S6969" t="str">
            <v>OPERAÇÕES RATEIOS</v>
          </cell>
        </row>
        <row r="6970">
          <cell r="S6970" t="str">
            <v>OPERAÇÕES RATEIOS</v>
          </cell>
        </row>
        <row r="6971">
          <cell r="S6971" t="str">
            <v>OPERAÇÕES RATEIOS</v>
          </cell>
        </row>
        <row r="6972">
          <cell r="S6972" t="str">
            <v>OPERAÇÕES RATEIOS</v>
          </cell>
        </row>
        <row r="6973">
          <cell r="S6973" t="str">
            <v>OPERAÇÕES RATEIOS</v>
          </cell>
        </row>
        <row r="6974">
          <cell r="S6974" t="str">
            <v>OPERAÇÕES RATEIOS</v>
          </cell>
        </row>
        <row r="6975">
          <cell r="S6975" t="str">
            <v>OPERAÇÕES RATEIOS</v>
          </cell>
        </row>
        <row r="6976">
          <cell r="S6976" t="str">
            <v>OPERAÇÕES RATEIOS</v>
          </cell>
        </row>
        <row r="6977">
          <cell r="S6977" t="str">
            <v>OPERAÇÕES RATEIOS</v>
          </cell>
        </row>
        <row r="6978">
          <cell r="S6978" t="str">
            <v>OPERAÇÕES RATEIOS</v>
          </cell>
        </row>
        <row r="6979">
          <cell r="S6979" t="str">
            <v>OPERAÇÕES RATEIOS</v>
          </cell>
        </row>
        <row r="6980">
          <cell r="S6980" t="str">
            <v>OPERAÇÕES RATEIOS</v>
          </cell>
        </row>
        <row r="6981">
          <cell r="S6981" t="str">
            <v>OPERAÇÕES RATEIOS</v>
          </cell>
        </row>
        <row r="6982">
          <cell r="S6982" t="str">
            <v>OPERAÇÕES RATEIOS</v>
          </cell>
        </row>
        <row r="6983">
          <cell r="S6983" t="str">
            <v>OPERAÇÕES RATEIOS</v>
          </cell>
        </row>
        <row r="6984">
          <cell r="S6984" t="str">
            <v>OPERAÇÕES RATEIOS</v>
          </cell>
        </row>
        <row r="6985">
          <cell r="S6985" t="str">
            <v>OPERAÇÕES RATEIOS</v>
          </cell>
        </row>
        <row r="6986">
          <cell r="S6986" t="str">
            <v>OPERAÇÕES RATEIOS</v>
          </cell>
        </row>
        <row r="6987">
          <cell r="S6987" t="str">
            <v>OPERAÇÕES RATEIOS</v>
          </cell>
        </row>
        <row r="6988">
          <cell r="S6988" t="str">
            <v>OPERAÇÕES RATEIOS</v>
          </cell>
        </row>
        <row r="6989">
          <cell r="S6989" t="str">
            <v>OPERAÇÕES RATEIOS</v>
          </cell>
        </row>
        <row r="6990">
          <cell r="S6990" t="str">
            <v>OPERAÇÕES RATEIOS</v>
          </cell>
        </row>
        <row r="6991">
          <cell r="S6991" t="str">
            <v>OPERAÇÕES RATEIOS</v>
          </cell>
        </row>
        <row r="6992">
          <cell r="S6992" t="str">
            <v>OPERAÇÕES RATEIOS</v>
          </cell>
        </row>
        <row r="6993">
          <cell r="S6993" t="str">
            <v>OPERAÇÕES RATEIOS</v>
          </cell>
        </row>
        <row r="6994">
          <cell r="S6994" t="str">
            <v>OPERAÇÕES RATEIOS</v>
          </cell>
        </row>
        <row r="6995">
          <cell r="S6995" t="str">
            <v>OPERAÇÕES RATEIOS</v>
          </cell>
        </row>
        <row r="6996">
          <cell r="S6996" t="str">
            <v>OPERAÇÕES RATEIOS</v>
          </cell>
        </row>
        <row r="6997">
          <cell r="S6997" t="str">
            <v>OPERAÇÕES RATEIOS</v>
          </cell>
        </row>
        <row r="6998">
          <cell r="S6998" t="str">
            <v>OPERAÇÕES RATEIOS</v>
          </cell>
        </row>
        <row r="6999">
          <cell r="S6999" t="str">
            <v>OPERAÇÕES RATEIOS</v>
          </cell>
        </row>
        <row r="7000">
          <cell r="S7000" t="str">
            <v>OPERAÇÕES RATEIOS</v>
          </cell>
        </row>
        <row r="7001">
          <cell r="S7001" t="str">
            <v>OPERAÇÕES RATEIOS</v>
          </cell>
        </row>
        <row r="7002">
          <cell r="S7002" t="str">
            <v>OPERAÇÕES RATEIOS</v>
          </cell>
        </row>
        <row r="7003">
          <cell r="S7003" t="str">
            <v>OPERAÇÕES RATEIOS</v>
          </cell>
        </row>
        <row r="7004">
          <cell r="S7004" t="str">
            <v>OPERAÇÕES RATEIOS</v>
          </cell>
        </row>
        <row r="7005">
          <cell r="S7005" t="str">
            <v>OPERAÇÕES RATEIOS</v>
          </cell>
        </row>
        <row r="7006">
          <cell r="S7006" t="str">
            <v>OPERAÇÕES RATEIOS</v>
          </cell>
        </row>
        <row r="7007">
          <cell r="S7007" t="str">
            <v>OPERAÇÕES RATEIOS</v>
          </cell>
        </row>
        <row r="7008">
          <cell r="S7008" t="str">
            <v>OPERAÇÕES RATEIOS</v>
          </cell>
        </row>
        <row r="7009">
          <cell r="S7009" t="str">
            <v>OPERAÇÕES RATEIOS</v>
          </cell>
        </row>
        <row r="7010">
          <cell r="S7010" t="str">
            <v>OPERAÇÕES RATEIOS</v>
          </cell>
        </row>
        <row r="7011">
          <cell r="S7011" t="str">
            <v>OPERAÇÕES RATEIOS</v>
          </cell>
        </row>
        <row r="7012">
          <cell r="S7012" t="str">
            <v>OPERAÇÕES RATEIOS</v>
          </cell>
        </row>
        <row r="7013">
          <cell r="S7013" t="str">
            <v>OPERAÇÕES RATEIOS</v>
          </cell>
        </row>
        <row r="7014">
          <cell r="S7014" t="str">
            <v>OPERAÇÕES RATEIOS</v>
          </cell>
        </row>
        <row r="7015">
          <cell r="S7015" t="str">
            <v>OPERAÇÕES RATEIOS</v>
          </cell>
        </row>
        <row r="7016">
          <cell r="S7016" t="str">
            <v>OPERAÇÕES RATEIOS</v>
          </cell>
        </row>
        <row r="7017">
          <cell r="S7017" t="str">
            <v>OPERAÇÕES RATEIOS</v>
          </cell>
        </row>
        <row r="7018">
          <cell r="S7018" t="str">
            <v>OPERAÇÕES RATEIOS</v>
          </cell>
        </row>
        <row r="7019">
          <cell r="S7019" t="str">
            <v>OPERAÇÕES RATEIOS</v>
          </cell>
        </row>
        <row r="7020">
          <cell r="S7020" t="str">
            <v>OPERAÇÕES RATEIOS</v>
          </cell>
        </row>
        <row r="7021">
          <cell r="S7021" t="str">
            <v>OPERAÇÕES RATEIOS</v>
          </cell>
        </row>
        <row r="7022">
          <cell r="S7022" t="str">
            <v>OPERAÇÕES RATEIOS</v>
          </cell>
        </row>
        <row r="7023">
          <cell r="S7023" t="str">
            <v>OPERAÇÕES RATEIOS</v>
          </cell>
        </row>
        <row r="7024">
          <cell r="S7024" t="str">
            <v>OPERAÇÕES RATEIOS</v>
          </cell>
        </row>
        <row r="7025">
          <cell r="S7025" t="str">
            <v>OPERAÇÕES RATEIOS</v>
          </cell>
        </row>
        <row r="7026">
          <cell r="S7026" t="str">
            <v>OPERAÇÕES RATEIOS</v>
          </cell>
        </row>
        <row r="7027">
          <cell r="S7027" t="str">
            <v>OPERAÇÕES RATEIOS</v>
          </cell>
        </row>
        <row r="7028">
          <cell r="S7028" t="str">
            <v>OPERAÇÕES RATEIOS</v>
          </cell>
        </row>
        <row r="7029">
          <cell r="S7029" t="str">
            <v>OPERAÇÕES RATEIOS</v>
          </cell>
        </row>
        <row r="7030">
          <cell r="S7030" t="str">
            <v>OPERAÇÕES RATEIOS</v>
          </cell>
        </row>
        <row r="7031">
          <cell r="S7031" t="str">
            <v>OPERAÇÕES RATEIOS</v>
          </cell>
        </row>
        <row r="7032">
          <cell r="S7032" t="str">
            <v>OPERAÇÕES RATEIOS</v>
          </cell>
        </row>
        <row r="7033">
          <cell r="S7033" t="str">
            <v>OPERAÇÕES RATEIOS</v>
          </cell>
        </row>
        <row r="7034">
          <cell r="S7034" t="str">
            <v>OPERAÇÕES RATEIOS</v>
          </cell>
        </row>
        <row r="7035">
          <cell r="S7035" t="str">
            <v>OPERAÇÕES RATEIOS</v>
          </cell>
        </row>
        <row r="7036">
          <cell r="S7036" t="str">
            <v>OPERAÇÕES RATEIOS</v>
          </cell>
        </row>
        <row r="7037">
          <cell r="S7037" t="str">
            <v>OPERAÇÕES RATEIOS</v>
          </cell>
        </row>
        <row r="7038">
          <cell r="S7038" t="str">
            <v>OPERAÇÕES RATEIOS</v>
          </cell>
        </row>
        <row r="7039">
          <cell r="S7039" t="str">
            <v>OPERAÇÕES RATEIOS</v>
          </cell>
        </row>
        <row r="7040">
          <cell r="S7040" t="str">
            <v>OPERAÇÕES RATEIOS</v>
          </cell>
        </row>
        <row r="7041">
          <cell r="S7041" t="str">
            <v>OPERAÇÕES RATEIOS</v>
          </cell>
        </row>
        <row r="7042">
          <cell r="S7042" t="str">
            <v>OPERAÇÕES RATEIOS</v>
          </cell>
        </row>
        <row r="7043">
          <cell r="S7043" t="str">
            <v>OPERAÇÕES RATEIOS</v>
          </cell>
        </row>
        <row r="7044">
          <cell r="S7044" t="str">
            <v>OPERAÇÕES RATEIOS</v>
          </cell>
        </row>
        <row r="7045">
          <cell r="S7045" t="str">
            <v>OPERAÇÕES RATEIOS</v>
          </cell>
        </row>
        <row r="7046">
          <cell r="S7046" t="str">
            <v>OPERAÇÕES RATEIOS</v>
          </cell>
        </row>
        <row r="7047">
          <cell r="S7047" t="str">
            <v>OPERAÇÕES RATEIOS</v>
          </cell>
        </row>
        <row r="7048">
          <cell r="S7048" t="str">
            <v>OPERAÇÕES RATEIOS</v>
          </cell>
        </row>
        <row r="7049">
          <cell r="S7049" t="str">
            <v>OPERAÇÕES RATEIOS</v>
          </cell>
        </row>
        <row r="7050">
          <cell r="S7050" t="str">
            <v>OPERAÇÕES RATEIOS</v>
          </cell>
        </row>
        <row r="7051">
          <cell r="S7051" t="str">
            <v>OPERAÇÕES RATEIOS</v>
          </cell>
        </row>
        <row r="7052">
          <cell r="S7052" t="str">
            <v>OPERAÇÕES RATEIOS</v>
          </cell>
        </row>
        <row r="7053">
          <cell r="S7053" t="str">
            <v>OPERAÇÕES RATEIOS</v>
          </cell>
        </row>
        <row r="7054">
          <cell r="S7054" t="str">
            <v>OPERAÇÕES RATEIOS</v>
          </cell>
        </row>
        <row r="7055">
          <cell r="S7055" t="str">
            <v>OPERAÇÕES RATEIOS</v>
          </cell>
        </row>
        <row r="7056">
          <cell r="S7056" t="str">
            <v>OPERAÇÕES RATEIOS</v>
          </cell>
        </row>
        <row r="7057">
          <cell r="S7057" t="str">
            <v>OPERAÇÕES RATEIOS</v>
          </cell>
        </row>
        <row r="7058">
          <cell r="S7058" t="str">
            <v>OPERAÇÕES RATEIOS</v>
          </cell>
        </row>
        <row r="7059">
          <cell r="S7059" t="str">
            <v>OPERAÇÕES RATEIOS</v>
          </cell>
        </row>
        <row r="7060">
          <cell r="S7060" t="str">
            <v>OPERAÇÕES RATEIOS</v>
          </cell>
        </row>
        <row r="7061">
          <cell r="S7061" t="str">
            <v>OPERAÇÕES RATEIOS</v>
          </cell>
        </row>
        <row r="7062">
          <cell r="S7062" t="str">
            <v>OPERAÇÕES RATEIOS</v>
          </cell>
        </row>
        <row r="7063">
          <cell r="S7063" t="str">
            <v>OPERAÇÕES RATEIOS</v>
          </cell>
        </row>
        <row r="7064">
          <cell r="S7064" t="str">
            <v>OPERAÇÕES RATEIOS</v>
          </cell>
        </row>
        <row r="7065">
          <cell r="S7065" t="str">
            <v>OPERAÇÕES RATEIOS</v>
          </cell>
        </row>
        <row r="7066">
          <cell r="S7066" t="str">
            <v>OPERAÇÕES RATEIOS</v>
          </cell>
        </row>
        <row r="7067">
          <cell r="S7067" t="str">
            <v>OPERAÇÕES RATEIOS</v>
          </cell>
        </row>
        <row r="7068">
          <cell r="S7068" t="str">
            <v>OPERAÇÕES RATEIOS</v>
          </cell>
        </row>
        <row r="7069">
          <cell r="S7069" t="str">
            <v>OPERAÇÕES RATEIOS</v>
          </cell>
        </row>
        <row r="7070">
          <cell r="S7070" t="str">
            <v>OPERAÇÕES RATEIOS</v>
          </cell>
        </row>
        <row r="7071">
          <cell r="S7071" t="str">
            <v>OPERAÇÕES RATEIOS</v>
          </cell>
        </row>
        <row r="7072">
          <cell r="S7072" t="str">
            <v>OPERAÇÕES RATEIOS</v>
          </cell>
        </row>
        <row r="7073">
          <cell r="S7073" t="str">
            <v>OPERAÇÕES RATEIOS</v>
          </cell>
        </row>
        <row r="7074">
          <cell r="S7074" t="str">
            <v>OPERAÇÕES RATEIOS</v>
          </cell>
        </row>
        <row r="7075">
          <cell r="S7075" t="str">
            <v>OPERAÇÕES RATEIOS</v>
          </cell>
        </row>
        <row r="7076">
          <cell r="S7076" t="str">
            <v>OPERAÇÕES RATEIOS</v>
          </cell>
        </row>
        <row r="7077">
          <cell r="S7077" t="str">
            <v>OPERAÇÕES RATEIOS</v>
          </cell>
        </row>
        <row r="7078">
          <cell r="S7078" t="str">
            <v>OPERAÇÕES RATEIOS</v>
          </cell>
        </row>
        <row r="7079">
          <cell r="S7079" t="str">
            <v>OPERAÇÕES RATEIOS</v>
          </cell>
        </row>
        <row r="7080">
          <cell r="S7080" t="str">
            <v>OPERAÇÕES RATEIOS</v>
          </cell>
        </row>
        <row r="7081">
          <cell r="S7081" t="str">
            <v>OPERAÇÕES RATEIOS</v>
          </cell>
        </row>
        <row r="7082">
          <cell r="S7082" t="str">
            <v>OPERAÇÕES RATEIOS</v>
          </cell>
        </row>
        <row r="7083">
          <cell r="S7083" t="str">
            <v>OPERAÇÕES RATEIOS</v>
          </cell>
        </row>
        <row r="7084">
          <cell r="S7084" t="str">
            <v>OPERAÇÕES RATEIOS</v>
          </cell>
        </row>
        <row r="7085">
          <cell r="S7085" t="str">
            <v>OPERAÇÕES RATEIOS</v>
          </cell>
        </row>
        <row r="7086">
          <cell r="S7086" t="str">
            <v>OPERAÇÕES RATEIOS</v>
          </cell>
        </row>
        <row r="7087">
          <cell r="S7087" t="str">
            <v>OPERAÇÕES RATEIOS</v>
          </cell>
        </row>
        <row r="7088">
          <cell r="S7088" t="str">
            <v>OPERAÇÕES RATEIOS</v>
          </cell>
        </row>
        <row r="7089">
          <cell r="S7089" t="str">
            <v>OPERAÇÕES RATEIOS</v>
          </cell>
        </row>
        <row r="7090">
          <cell r="S7090" t="str">
            <v>OPERAÇÕES RATEIOS</v>
          </cell>
        </row>
        <row r="7091">
          <cell r="S7091" t="str">
            <v>OPERAÇÕES RATEIOS</v>
          </cell>
        </row>
        <row r="7092">
          <cell r="S7092" t="str">
            <v>OPERAÇÕES RATEIOS</v>
          </cell>
        </row>
        <row r="7093">
          <cell r="S7093" t="str">
            <v>OPERAÇÕES RATEIOS</v>
          </cell>
        </row>
        <row r="7094">
          <cell r="S7094" t="str">
            <v>OPERAÇÕES RATEIOS</v>
          </cell>
        </row>
        <row r="7095">
          <cell r="S7095" t="str">
            <v>OPERAÇÕES RATEIOS</v>
          </cell>
        </row>
        <row r="7096">
          <cell r="S7096" t="str">
            <v>OPERAÇÕES RATEIOS</v>
          </cell>
        </row>
        <row r="7097">
          <cell r="S7097" t="str">
            <v>OPERAÇÕES RATEIOS</v>
          </cell>
        </row>
        <row r="7098">
          <cell r="S7098" t="str">
            <v>OPERAÇÕES RATEIOS</v>
          </cell>
        </row>
        <row r="7099">
          <cell r="S7099" t="str">
            <v>OPERAÇÕES RATEIOS</v>
          </cell>
        </row>
        <row r="7100">
          <cell r="S7100" t="str">
            <v>OPERAÇÕES RATEIOS</v>
          </cell>
        </row>
        <row r="7101">
          <cell r="S7101" t="str">
            <v>OPERAÇÕES RATEIOS</v>
          </cell>
        </row>
        <row r="7102">
          <cell r="S7102" t="str">
            <v>OPERAÇÕES RATEIOS</v>
          </cell>
        </row>
        <row r="7103">
          <cell r="S7103" t="str">
            <v>OPERAÇÕES RATEIOS</v>
          </cell>
        </row>
        <row r="7104">
          <cell r="S7104" t="str">
            <v>OPERAÇÕES RATEIOS</v>
          </cell>
        </row>
        <row r="7105">
          <cell r="S7105" t="str">
            <v>OPERAÇÕES RATEIOS</v>
          </cell>
        </row>
        <row r="7106">
          <cell r="S7106" t="str">
            <v>OPERAÇÕES RATEIOS</v>
          </cell>
        </row>
        <row r="7107">
          <cell r="S7107" t="str">
            <v>OPERAÇÕES RATEIOS</v>
          </cell>
        </row>
        <row r="7108">
          <cell r="S7108" t="str">
            <v>OPERAÇÕES RATEIOS</v>
          </cell>
        </row>
        <row r="7109">
          <cell r="S7109" t="str">
            <v>OPERAÇÕES RATEIOS</v>
          </cell>
        </row>
        <row r="7110">
          <cell r="S7110" t="str">
            <v>OPERAÇÕES RATEIOS</v>
          </cell>
        </row>
        <row r="7111">
          <cell r="S7111" t="str">
            <v>OPERAÇÕES RATEIOS</v>
          </cell>
        </row>
        <row r="7112">
          <cell r="S7112" t="str">
            <v>OPERAÇÕES RATEIOS</v>
          </cell>
        </row>
        <row r="7113">
          <cell r="S7113" t="str">
            <v>OPERAÇÕES RATEIOS</v>
          </cell>
        </row>
        <row r="7114">
          <cell r="S7114" t="str">
            <v>OPERAÇÕES RATEIOS</v>
          </cell>
        </row>
        <row r="7115">
          <cell r="S7115" t="str">
            <v>OPERAÇÕES RATEIOS</v>
          </cell>
        </row>
        <row r="7116">
          <cell r="S7116" t="str">
            <v>OPERAÇÕES RATEIOS</v>
          </cell>
        </row>
        <row r="7117">
          <cell r="S7117" t="str">
            <v>OPERAÇÕES RATEIOS</v>
          </cell>
        </row>
        <row r="7118">
          <cell r="S7118" t="str">
            <v>OPERAÇÕES RATEIOS</v>
          </cell>
        </row>
        <row r="7119">
          <cell r="S7119" t="str">
            <v>OPERAÇÕES RATEIOS</v>
          </cell>
        </row>
        <row r="7120">
          <cell r="S7120" t="str">
            <v>OPERAÇÕES RATEIOS</v>
          </cell>
        </row>
        <row r="7121">
          <cell r="S7121" t="str">
            <v>OPERAÇÕES RATEIOS</v>
          </cell>
        </row>
        <row r="7122">
          <cell r="S7122" t="str">
            <v>OPERAÇÕES RATEIOS</v>
          </cell>
        </row>
        <row r="7123">
          <cell r="S7123" t="str">
            <v>OPERAÇÕES RATEIOS</v>
          </cell>
        </row>
        <row r="7124">
          <cell r="S7124" t="str">
            <v>OPERAÇÕES RATEIOS</v>
          </cell>
        </row>
        <row r="7125">
          <cell r="S7125" t="str">
            <v>OPERAÇÕES RATEIOS</v>
          </cell>
        </row>
        <row r="7126">
          <cell r="S7126" t="str">
            <v>OPERAÇÕES RATEIOS</v>
          </cell>
        </row>
        <row r="7127">
          <cell r="S7127" t="str">
            <v>OPERAÇÕES RATEIOS</v>
          </cell>
        </row>
        <row r="7128">
          <cell r="S7128" t="str">
            <v>OPERAÇÕES RATEIOS</v>
          </cell>
        </row>
        <row r="7129">
          <cell r="S7129" t="str">
            <v>OPERAÇÕES RATEIOS</v>
          </cell>
        </row>
        <row r="7130">
          <cell r="S7130" t="str">
            <v>OPERAÇÕES RATEIOS</v>
          </cell>
        </row>
        <row r="7131">
          <cell r="S7131" t="str">
            <v>OPERAÇÕES RATEIOS</v>
          </cell>
        </row>
        <row r="7132">
          <cell r="S7132" t="str">
            <v>OPERAÇÕES RATEIOS</v>
          </cell>
        </row>
        <row r="7133">
          <cell r="S7133" t="str">
            <v>OPERAÇÕES RATEIOS</v>
          </cell>
        </row>
        <row r="7134">
          <cell r="S7134" t="str">
            <v>OPERAÇÕES RATEIOS</v>
          </cell>
        </row>
        <row r="7135">
          <cell r="S7135" t="str">
            <v>OPERAÇÕES RATEIOS</v>
          </cell>
        </row>
        <row r="7136">
          <cell r="S7136" t="str">
            <v>OPERAÇÕES RATEIOS</v>
          </cell>
        </row>
        <row r="7137">
          <cell r="S7137" t="str">
            <v>OPERAÇÕES RATEIOS</v>
          </cell>
        </row>
        <row r="7138">
          <cell r="S7138" t="str">
            <v>OPERAÇÕES RATEIOS</v>
          </cell>
        </row>
        <row r="7139">
          <cell r="S7139" t="str">
            <v>OPERAÇÕES RATEIOS</v>
          </cell>
        </row>
        <row r="7140">
          <cell r="S7140" t="str">
            <v>OPERAÇÕES RATEIOS</v>
          </cell>
        </row>
        <row r="7141">
          <cell r="S7141" t="str">
            <v>OPERAÇÕES RATEIOS</v>
          </cell>
        </row>
        <row r="7142">
          <cell r="S7142" t="str">
            <v>OPERAÇÕES RATEIOS</v>
          </cell>
        </row>
        <row r="7143">
          <cell r="S7143" t="str">
            <v>OPERAÇÕES RATEIOS</v>
          </cell>
        </row>
        <row r="7144">
          <cell r="S7144" t="str">
            <v>OPERAÇÕES RATEIOS</v>
          </cell>
        </row>
        <row r="7145">
          <cell r="S7145" t="str">
            <v>OPERAÇÕES RATEIOS</v>
          </cell>
        </row>
        <row r="7146">
          <cell r="S7146" t="str">
            <v>OPERAÇÕES RATEIOS</v>
          </cell>
        </row>
        <row r="7147">
          <cell r="S7147" t="str">
            <v>OPERAÇÕES RATEIOS</v>
          </cell>
        </row>
        <row r="7148">
          <cell r="S7148" t="str">
            <v>OPERAÇÕES RATEIOS</v>
          </cell>
        </row>
        <row r="7149">
          <cell r="S7149" t="str">
            <v>OPERAÇÕES RATEIOS</v>
          </cell>
        </row>
        <row r="7150">
          <cell r="S7150" t="str">
            <v>OPERAÇÕES RATEIOS</v>
          </cell>
        </row>
        <row r="7151">
          <cell r="S7151" t="str">
            <v>OPERAÇÕES RATEIOS</v>
          </cell>
        </row>
        <row r="7152">
          <cell r="S7152" t="str">
            <v>OPERAÇÕES RATEIOS</v>
          </cell>
        </row>
        <row r="7153">
          <cell r="S7153" t="str">
            <v>OPERAÇÕES RATEIOS</v>
          </cell>
        </row>
        <row r="7154">
          <cell r="S7154" t="str">
            <v>OPERAÇÕES RATEIOS</v>
          </cell>
        </row>
        <row r="7155">
          <cell r="S7155" t="str">
            <v>OPERAÇÕES RATEIOS</v>
          </cell>
        </row>
        <row r="7156">
          <cell r="S7156" t="str">
            <v>OPERAÇÕES RATEIOS</v>
          </cell>
        </row>
        <row r="7157">
          <cell r="S7157" t="str">
            <v>OPERAÇÕES RATEIOS</v>
          </cell>
        </row>
        <row r="7158">
          <cell r="S7158" t="str">
            <v>OPERAÇÕES RATEIOS</v>
          </cell>
        </row>
        <row r="7159">
          <cell r="S7159" t="str">
            <v>OPERAÇÕES RATEIOS</v>
          </cell>
        </row>
        <row r="7160">
          <cell r="S7160" t="str">
            <v>OPERAÇÕES RATEIOS</v>
          </cell>
        </row>
        <row r="7161">
          <cell r="S7161" t="str">
            <v>OPERAÇÕES RATEIOS</v>
          </cell>
        </row>
        <row r="7162">
          <cell r="S7162" t="str">
            <v>OPERAÇÕES RATEIOS</v>
          </cell>
        </row>
        <row r="7163">
          <cell r="S7163" t="str">
            <v>OPERAÇÕES RATEIOS</v>
          </cell>
        </row>
        <row r="7164">
          <cell r="S7164" t="str">
            <v>OPERAÇÕES RATEIOS</v>
          </cell>
        </row>
        <row r="7165">
          <cell r="S7165" t="str">
            <v>OPERAÇÕES RATEIOS</v>
          </cell>
        </row>
        <row r="7166">
          <cell r="S7166" t="str">
            <v>OPERAÇÕES RATEIOS</v>
          </cell>
        </row>
        <row r="7167">
          <cell r="S7167" t="str">
            <v>OPERAÇÕES RATEIOS</v>
          </cell>
        </row>
        <row r="7168">
          <cell r="S7168" t="str">
            <v>OPERAÇÕES RATEIOS</v>
          </cell>
        </row>
        <row r="7169">
          <cell r="S7169" t="str">
            <v>OPERAÇÕES RATEIOS</v>
          </cell>
        </row>
        <row r="7170">
          <cell r="S7170" t="str">
            <v>OPERAÇÕES RATEIOS</v>
          </cell>
        </row>
        <row r="7171">
          <cell r="S7171" t="str">
            <v>OPERAÇÕES RATEIOS</v>
          </cell>
        </row>
        <row r="7172">
          <cell r="S7172" t="str">
            <v>OPERAÇÕES RATEIOS</v>
          </cell>
        </row>
        <row r="7173">
          <cell r="S7173" t="str">
            <v>OPERAÇÕES RATEIOS</v>
          </cell>
        </row>
        <row r="7174">
          <cell r="S7174" t="str">
            <v>OPERAÇÕES RATEIOS</v>
          </cell>
        </row>
        <row r="7175">
          <cell r="S7175" t="str">
            <v>OPERAÇÕES RATEIOS</v>
          </cell>
        </row>
        <row r="7176">
          <cell r="S7176" t="str">
            <v>OPERAÇÕES RATEIOS</v>
          </cell>
        </row>
        <row r="7177">
          <cell r="S7177" t="str">
            <v>OPERAÇÕES RATEIOS</v>
          </cell>
        </row>
        <row r="7178">
          <cell r="S7178" t="str">
            <v>OPERAÇÕES RATEIOS</v>
          </cell>
        </row>
        <row r="7179">
          <cell r="S7179" t="str">
            <v>OPERAÇÕES RATEIOS</v>
          </cell>
        </row>
        <row r="7180">
          <cell r="S7180" t="str">
            <v>OPERAÇÕES RATEIOS</v>
          </cell>
        </row>
        <row r="7181">
          <cell r="S7181" t="str">
            <v>OPERAÇÕES RATEIOS</v>
          </cell>
        </row>
        <row r="7182">
          <cell r="S7182" t="str">
            <v>OPERAÇÕES RATEIOS</v>
          </cell>
        </row>
        <row r="7183">
          <cell r="S7183" t="str">
            <v>OPERAÇÕES RATEIOS</v>
          </cell>
        </row>
        <row r="7184">
          <cell r="S7184" t="str">
            <v>OPERAÇÕES RATEIOS</v>
          </cell>
        </row>
        <row r="7185">
          <cell r="S7185" t="str">
            <v>OPERAÇÕES RATEIOS</v>
          </cell>
        </row>
        <row r="7186">
          <cell r="S7186" t="str">
            <v>OPERAÇÕES RATEIOS</v>
          </cell>
        </row>
        <row r="7187">
          <cell r="S7187" t="str">
            <v>OPERAÇÕES RATEIOS</v>
          </cell>
        </row>
        <row r="7188">
          <cell r="S7188" t="str">
            <v>OPERAÇÕES RATEIOS</v>
          </cell>
        </row>
        <row r="7189">
          <cell r="S7189" t="str">
            <v>OPERAÇÕES RATEIOS</v>
          </cell>
        </row>
        <row r="7190">
          <cell r="S7190" t="str">
            <v>OPERAÇÕES RATEIOS</v>
          </cell>
        </row>
        <row r="7191">
          <cell r="S7191" t="str">
            <v>OPERAÇÕES RATEIOS</v>
          </cell>
        </row>
        <row r="7192">
          <cell r="S7192" t="str">
            <v>OPERAÇÕES RATEIOS</v>
          </cell>
        </row>
        <row r="7193">
          <cell r="S7193" t="str">
            <v>OPERAÇÕES RATEIOS</v>
          </cell>
        </row>
        <row r="7194">
          <cell r="S7194" t="str">
            <v>OPERAÇÕES RATEIOS</v>
          </cell>
        </row>
        <row r="7195">
          <cell r="S7195" t="str">
            <v>OPERAÇÕES RATEIOS</v>
          </cell>
        </row>
        <row r="7196">
          <cell r="S7196" t="str">
            <v>OPERAÇÕES RATEIOS</v>
          </cell>
        </row>
        <row r="7197">
          <cell r="S7197" t="str">
            <v>OPERAÇÕES RATEIOS</v>
          </cell>
        </row>
        <row r="7198">
          <cell r="S7198" t="str">
            <v>OPERAÇÕES RATEIOS</v>
          </cell>
        </row>
        <row r="7199">
          <cell r="S7199" t="str">
            <v>OPERAÇÕES RATEIOS</v>
          </cell>
        </row>
        <row r="7200">
          <cell r="S7200" t="str">
            <v>OPERAÇÕES RATEIOS</v>
          </cell>
        </row>
        <row r="7201">
          <cell r="S7201" t="str">
            <v>OPERAÇÕES RATEIOS</v>
          </cell>
        </row>
        <row r="7202">
          <cell r="S7202" t="str">
            <v>OPERAÇÕES RATEIOS</v>
          </cell>
        </row>
        <row r="7203">
          <cell r="S7203" t="str">
            <v>OPERAÇÕES RATEIOS</v>
          </cell>
        </row>
        <row r="7204">
          <cell r="S7204" t="str">
            <v>OPERAÇÕES RATEIOS</v>
          </cell>
        </row>
        <row r="7205">
          <cell r="S7205" t="str">
            <v>OPERAÇÕES RATEIOS</v>
          </cell>
        </row>
        <row r="7206">
          <cell r="S7206" t="str">
            <v>OPERAÇÕES RATEIOS</v>
          </cell>
        </row>
        <row r="7207">
          <cell r="S7207" t="str">
            <v>OPERAÇÕES RATEIOS</v>
          </cell>
        </row>
        <row r="7208">
          <cell r="S7208" t="str">
            <v>OPERAÇÕES RATEIOS</v>
          </cell>
        </row>
        <row r="7209">
          <cell r="S7209" t="str">
            <v>OPERAÇÕES RATEIOS</v>
          </cell>
        </row>
        <row r="7210">
          <cell r="S7210" t="str">
            <v>OPERAÇÕES RATEIOS</v>
          </cell>
        </row>
        <row r="7211">
          <cell r="S7211" t="str">
            <v>OPERAÇÕES RATEIOS</v>
          </cell>
        </row>
        <row r="7212">
          <cell r="S7212" t="str">
            <v>OPERAÇÕES RATEIOS</v>
          </cell>
        </row>
        <row r="7213">
          <cell r="S7213" t="str">
            <v>OPERAÇÕES RATEIOS</v>
          </cell>
        </row>
        <row r="7214">
          <cell r="S7214" t="str">
            <v>OPERAÇÕES RATEIOS</v>
          </cell>
        </row>
        <row r="7215">
          <cell r="S7215" t="str">
            <v>OPERAÇÕES RATEIOS</v>
          </cell>
        </row>
        <row r="7216">
          <cell r="S7216" t="str">
            <v>OPERAÇÕES RATEIOS</v>
          </cell>
        </row>
        <row r="7217">
          <cell r="S7217" t="str">
            <v>OPERAÇÕES RATEIOS</v>
          </cell>
        </row>
        <row r="7218">
          <cell r="S7218" t="str">
            <v>OPERAÇÕES RATEIOS</v>
          </cell>
        </row>
        <row r="7219">
          <cell r="S7219" t="str">
            <v>OPERAÇÕES RATEIOS</v>
          </cell>
        </row>
        <row r="7220">
          <cell r="S7220" t="str">
            <v>OPERAÇÕES RATEIOS</v>
          </cell>
        </row>
        <row r="7221">
          <cell r="S7221" t="str">
            <v>OPERAÇÕES RATEIOS</v>
          </cell>
        </row>
        <row r="7222">
          <cell r="S7222" t="str">
            <v>OPERAÇÕES RATEIOS</v>
          </cell>
        </row>
        <row r="7223">
          <cell r="S7223" t="str">
            <v>OPERAÇÕES RATEIOS</v>
          </cell>
        </row>
        <row r="7224">
          <cell r="S7224" t="str">
            <v>OPERAÇÕES RATEIOS</v>
          </cell>
        </row>
        <row r="7225">
          <cell r="S7225" t="str">
            <v>OPERAÇÕES RATEIOS</v>
          </cell>
        </row>
        <row r="7226">
          <cell r="S7226" t="str">
            <v>OPERAÇÕES RATEIOS</v>
          </cell>
        </row>
        <row r="7227">
          <cell r="S7227" t="str">
            <v>OPERAÇÕES RATEIOS</v>
          </cell>
        </row>
        <row r="7228">
          <cell r="S7228" t="str">
            <v>OPERAÇÕES RATEIOS</v>
          </cell>
        </row>
        <row r="7229">
          <cell r="S7229" t="str">
            <v>OPERAÇÕES RATEIOS</v>
          </cell>
        </row>
        <row r="7230">
          <cell r="S7230" t="str">
            <v>OPERAÇÕES RATEIOS</v>
          </cell>
        </row>
        <row r="7231">
          <cell r="S7231" t="str">
            <v>OPERAÇÕES RATEIOS</v>
          </cell>
        </row>
        <row r="7232">
          <cell r="S7232" t="str">
            <v>OPERAÇÕES RATEIOS</v>
          </cell>
        </row>
        <row r="7233">
          <cell r="S7233" t="str">
            <v>OPERAÇÕES RATEIOS</v>
          </cell>
        </row>
        <row r="7234">
          <cell r="S7234" t="str">
            <v>OPERAÇÕES RATEIOS</v>
          </cell>
        </row>
        <row r="7235">
          <cell r="S7235" t="str">
            <v>OPERAÇÕES RATEIOS</v>
          </cell>
        </row>
        <row r="7236">
          <cell r="S7236" t="str">
            <v>OPERAÇÕES RATEIOS</v>
          </cell>
        </row>
        <row r="7237">
          <cell r="S7237" t="str">
            <v>OPERAÇÕES RATEIOS</v>
          </cell>
        </row>
        <row r="7238">
          <cell r="S7238" t="str">
            <v>OPERAÇÕES RATEIOS</v>
          </cell>
        </row>
        <row r="7239">
          <cell r="S7239" t="str">
            <v>OPERAÇÕES RATEIOS</v>
          </cell>
        </row>
        <row r="7240">
          <cell r="S7240" t="str">
            <v>OPERAÇÕES RATEIOS</v>
          </cell>
        </row>
        <row r="7241">
          <cell r="S7241" t="str">
            <v>OPERAÇÕES RATEIOS</v>
          </cell>
        </row>
        <row r="7242">
          <cell r="S7242" t="str">
            <v>OPERAÇÕES RATEIOS</v>
          </cell>
        </row>
        <row r="7243">
          <cell r="S7243" t="str">
            <v>OPERAÇÕES RATEIOS</v>
          </cell>
        </row>
        <row r="7244">
          <cell r="S7244" t="str">
            <v>OPERAÇÕES RATEIOS</v>
          </cell>
        </row>
        <row r="7245">
          <cell r="S7245" t="str">
            <v>OPERAÇÕES RATEIOS</v>
          </cell>
        </row>
        <row r="7246">
          <cell r="S7246" t="str">
            <v>OPERAÇÕES RATEIOS</v>
          </cell>
        </row>
        <row r="7247">
          <cell r="S7247" t="str">
            <v>OPERAÇÕES RATEIOS</v>
          </cell>
        </row>
        <row r="7248">
          <cell r="S7248" t="str">
            <v>OPERAÇÕES RATEIOS</v>
          </cell>
        </row>
        <row r="7249">
          <cell r="S7249" t="str">
            <v>OPERAÇÕES RATEIOS</v>
          </cell>
        </row>
        <row r="7250">
          <cell r="S7250" t="str">
            <v>OPERAÇÕES RATEIOS</v>
          </cell>
        </row>
        <row r="7251">
          <cell r="S7251" t="str">
            <v>OPERAÇÕES RATEIOS</v>
          </cell>
        </row>
        <row r="7252">
          <cell r="S7252" t="str">
            <v>OPERAÇÕES RATEIOS</v>
          </cell>
        </row>
        <row r="7253">
          <cell r="S7253" t="str">
            <v>OPERAÇÕES RATEIOS</v>
          </cell>
        </row>
        <row r="7254">
          <cell r="S7254" t="str">
            <v>OPERAÇÕES RATEIOS</v>
          </cell>
        </row>
        <row r="7255">
          <cell r="S7255" t="str">
            <v>OPERAÇÕES RATEIOS</v>
          </cell>
        </row>
        <row r="7256">
          <cell r="S7256" t="str">
            <v>OPERAÇÕES RATEIOS</v>
          </cell>
        </row>
        <row r="7257">
          <cell r="S7257" t="str">
            <v>OPERAÇÕES RATEIOS</v>
          </cell>
        </row>
        <row r="7258">
          <cell r="S7258" t="str">
            <v>OPERAÇÕES RATEIOS</v>
          </cell>
        </row>
        <row r="7259">
          <cell r="S7259" t="str">
            <v>OPERAÇÕES RATEIOS</v>
          </cell>
        </row>
        <row r="7260">
          <cell r="S7260" t="str">
            <v>OPERAÇÕES RATEIOS</v>
          </cell>
        </row>
        <row r="7261">
          <cell r="S7261" t="str">
            <v>OPERAÇÕES RATEIOS</v>
          </cell>
        </row>
        <row r="7262">
          <cell r="S7262" t="str">
            <v>OPERAÇÕES RATEIOS</v>
          </cell>
        </row>
        <row r="7263">
          <cell r="S7263" t="str">
            <v>OPERAÇÕES RATEIOS</v>
          </cell>
        </row>
        <row r="7264">
          <cell r="S7264" t="str">
            <v>OPERAÇÕES RATEIOS</v>
          </cell>
        </row>
        <row r="7265">
          <cell r="S7265" t="str">
            <v>OPERAÇÕES RATEIOS</v>
          </cell>
        </row>
        <row r="7266">
          <cell r="S7266" t="str">
            <v>OPERAÇÕES RATEIOS</v>
          </cell>
        </row>
        <row r="7267">
          <cell r="S7267" t="str">
            <v>OPERAÇÕES RATEIOS</v>
          </cell>
        </row>
        <row r="7268">
          <cell r="S7268" t="str">
            <v>OPERAÇÕES RATEIOS</v>
          </cell>
        </row>
        <row r="7269">
          <cell r="S7269" t="str">
            <v>OPERAÇÕES RATEIOS</v>
          </cell>
        </row>
        <row r="7270">
          <cell r="S7270" t="str">
            <v>OPERAÇÕES RATEIOS</v>
          </cell>
        </row>
        <row r="7271">
          <cell r="S7271" t="str">
            <v>OPERAÇÕES RATEIOS</v>
          </cell>
        </row>
        <row r="7272">
          <cell r="S7272" t="str">
            <v>OPERAÇÕES RATEIOS</v>
          </cell>
        </row>
        <row r="7273">
          <cell r="S7273" t="str">
            <v>OPERAÇÕES RATEIOS</v>
          </cell>
        </row>
        <row r="7274">
          <cell r="S7274" t="str">
            <v>OPERAÇÕES RATEIOS</v>
          </cell>
        </row>
        <row r="7275">
          <cell r="S7275" t="str">
            <v>OPERAÇÕES RATEIOS</v>
          </cell>
        </row>
        <row r="7276">
          <cell r="S7276" t="str">
            <v>OPERAÇÕES RATEIOS</v>
          </cell>
        </row>
        <row r="7277">
          <cell r="S7277" t="str">
            <v>OPERAÇÕES RATEIOS</v>
          </cell>
        </row>
        <row r="7278">
          <cell r="S7278" t="str">
            <v>OPERAÇÕES RATEIOS</v>
          </cell>
        </row>
        <row r="7279">
          <cell r="S7279" t="str">
            <v>OPERAÇÕES RATEIOS</v>
          </cell>
        </row>
        <row r="7280">
          <cell r="S7280" t="str">
            <v>OPERAÇÕES RATEIOS</v>
          </cell>
        </row>
        <row r="7281">
          <cell r="S7281" t="str">
            <v>OPERAÇÕES RATEIOS</v>
          </cell>
        </row>
        <row r="7282">
          <cell r="S7282" t="str">
            <v>OPERAÇÕES RATEIOS</v>
          </cell>
        </row>
        <row r="7283">
          <cell r="S7283" t="str">
            <v>OPERAÇÕES RATEIOS</v>
          </cell>
        </row>
        <row r="7284">
          <cell r="S7284" t="str">
            <v>OPERAÇÕES RATEIOS</v>
          </cell>
        </row>
        <row r="7285">
          <cell r="S7285" t="str">
            <v>OPERAÇÕES RATEIOS</v>
          </cell>
        </row>
        <row r="7286">
          <cell r="S7286" t="str">
            <v>OPERAÇÕES RATEIOS</v>
          </cell>
        </row>
        <row r="7287">
          <cell r="S7287" t="str">
            <v>OPERAÇÕES RATEIOS</v>
          </cell>
        </row>
        <row r="7288">
          <cell r="S7288" t="str">
            <v>OPERAÇÕES RATEIOS</v>
          </cell>
        </row>
        <row r="7289">
          <cell r="S7289" t="str">
            <v>OPERAÇÕES RATEIOS</v>
          </cell>
        </row>
        <row r="7290">
          <cell r="S7290" t="str">
            <v>OPERAÇÕES RATEIOS</v>
          </cell>
        </row>
        <row r="7291">
          <cell r="S7291" t="str">
            <v>OPERAÇÕES RATEIOS</v>
          </cell>
        </row>
        <row r="7292">
          <cell r="S7292" t="str">
            <v>OPERAÇÕES RATEIOS</v>
          </cell>
        </row>
        <row r="7293">
          <cell r="S7293" t="str">
            <v>OPERAÇÕES RATEIOS</v>
          </cell>
        </row>
        <row r="7294">
          <cell r="S7294" t="str">
            <v>OPERAÇÕES RATEIOS</v>
          </cell>
        </row>
        <row r="7295">
          <cell r="S7295" t="str">
            <v>OPERAÇÕES RATEIOS</v>
          </cell>
        </row>
        <row r="7296">
          <cell r="S7296" t="str">
            <v>OPERAÇÕES RATEIOS</v>
          </cell>
        </row>
        <row r="7297">
          <cell r="S7297" t="str">
            <v>OPERAÇÕES RATEIOS</v>
          </cell>
        </row>
        <row r="7298">
          <cell r="S7298" t="str">
            <v>OPERAÇÕES RATEIOS</v>
          </cell>
        </row>
        <row r="7299">
          <cell r="S7299" t="str">
            <v>OPERAÇÕES RATEIOS</v>
          </cell>
        </row>
        <row r="7300">
          <cell r="S7300" t="str">
            <v>OPERAÇÕES RATEIOS</v>
          </cell>
        </row>
        <row r="7301">
          <cell r="S7301" t="str">
            <v>OPERAÇÕES RATEIOS</v>
          </cell>
        </row>
        <row r="7302">
          <cell r="S7302" t="str">
            <v>OPERAÇÕES RATEIOS</v>
          </cell>
        </row>
        <row r="7303">
          <cell r="S7303" t="str">
            <v>OPERAÇÕES RATEIOS</v>
          </cell>
        </row>
        <row r="7304">
          <cell r="S7304" t="str">
            <v>OPERAÇÕES RATEIOS</v>
          </cell>
        </row>
        <row r="7305">
          <cell r="S7305" t="str">
            <v>OPERAÇÕES RATEIOS</v>
          </cell>
        </row>
        <row r="7306">
          <cell r="S7306" t="str">
            <v>OPERAÇÕES RATEIOS</v>
          </cell>
        </row>
        <row r="7307">
          <cell r="S7307" t="str">
            <v>OPERAÇÕES RATEIOS</v>
          </cell>
        </row>
        <row r="7308">
          <cell r="S7308" t="str">
            <v>OPERAÇÕES RATEIOS</v>
          </cell>
        </row>
        <row r="7309">
          <cell r="S7309" t="str">
            <v>OPERAÇÕES RATEIOS</v>
          </cell>
        </row>
        <row r="7310">
          <cell r="S7310" t="str">
            <v>OPERAÇÕES RATEIOS</v>
          </cell>
        </row>
        <row r="7311">
          <cell r="S7311" t="str">
            <v>OPERAÇÕES RATEIOS</v>
          </cell>
        </row>
        <row r="7312">
          <cell r="S7312" t="str">
            <v>OPERAÇÕES RATEIOS</v>
          </cell>
        </row>
        <row r="7313">
          <cell r="S7313" t="str">
            <v>OPERAÇÕES RATEIOS</v>
          </cell>
        </row>
        <row r="7314">
          <cell r="S7314" t="str">
            <v>OPERAÇÕES RATEIOS</v>
          </cell>
        </row>
        <row r="7315">
          <cell r="S7315" t="str">
            <v>OPERAÇÕES RATEIOS</v>
          </cell>
        </row>
        <row r="7316">
          <cell r="S7316" t="str">
            <v>OPERAÇÕES RATEIOS</v>
          </cell>
        </row>
        <row r="7317">
          <cell r="S7317" t="str">
            <v>OPERAÇÕES RATEIOS</v>
          </cell>
        </row>
        <row r="7318">
          <cell r="S7318" t="str">
            <v>OPERAÇÕES RATEIOS</v>
          </cell>
        </row>
        <row r="7319">
          <cell r="S7319" t="str">
            <v>OPERAÇÕES RATEIOS</v>
          </cell>
        </row>
        <row r="7320">
          <cell r="S7320" t="str">
            <v>OPERAÇÕES RATEIOS</v>
          </cell>
        </row>
        <row r="7321">
          <cell r="S7321" t="str">
            <v>OPERAÇÕES RATEIOS</v>
          </cell>
        </row>
        <row r="7322">
          <cell r="S7322" t="str">
            <v>OPERAÇÕES RATEIOS</v>
          </cell>
        </row>
        <row r="7323">
          <cell r="S7323" t="str">
            <v>OPERAÇÕES RATEIOS</v>
          </cell>
        </row>
        <row r="7324">
          <cell r="S7324" t="str">
            <v>OPERAÇÕES RATEIOS</v>
          </cell>
        </row>
        <row r="7325">
          <cell r="S7325" t="str">
            <v>OPERAÇÕES RATEIOS</v>
          </cell>
        </row>
        <row r="7326">
          <cell r="S7326" t="str">
            <v>OPERAÇÕES RATEIOS</v>
          </cell>
        </row>
        <row r="7327">
          <cell r="S7327" t="str">
            <v>OPERAÇÕES RATEIOS</v>
          </cell>
        </row>
        <row r="7328">
          <cell r="S7328" t="str">
            <v>OPERAÇÕES RATEIOS</v>
          </cell>
        </row>
        <row r="7329">
          <cell r="S7329" t="str">
            <v>OPERAÇÕES RATEIOS</v>
          </cell>
        </row>
        <row r="7330">
          <cell r="S7330" t="str">
            <v>OPERAÇÕES RATEIOS</v>
          </cell>
        </row>
        <row r="7331">
          <cell r="S7331" t="str">
            <v>OPERAÇÕES RATEIOS</v>
          </cell>
        </row>
        <row r="7332">
          <cell r="S7332" t="str">
            <v>OPERAÇÕES RATEIOS</v>
          </cell>
        </row>
        <row r="7333">
          <cell r="S7333" t="str">
            <v>OPERAÇÕES RATEIOS</v>
          </cell>
        </row>
        <row r="7334">
          <cell r="S7334" t="str">
            <v>OPERAÇÕES RATEIOS</v>
          </cell>
        </row>
        <row r="7335">
          <cell r="S7335" t="str">
            <v>OPERAÇÕES RATEIOS</v>
          </cell>
        </row>
        <row r="7336">
          <cell r="S7336" t="str">
            <v>OPERAÇÕES RATEIOS</v>
          </cell>
        </row>
        <row r="7337">
          <cell r="S7337" t="str">
            <v>OPERAÇÕES RATEIOS</v>
          </cell>
        </row>
        <row r="7338">
          <cell r="S7338" t="str">
            <v>OPERAÇÕES RATEIOS</v>
          </cell>
        </row>
        <row r="7339">
          <cell r="S7339" t="str">
            <v>OPERAÇÕES RATEIOS</v>
          </cell>
        </row>
        <row r="7340">
          <cell r="S7340" t="str">
            <v>OPERAÇÕES RATEIOS</v>
          </cell>
        </row>
        <row r="7341">
          <cell r="S7341" t="str">
            <v>OPERAÇÕES RATEIOS</v>
          </cell>
        </row>
        <row r="7342">
          <cell r="S7342" t="str">
            <v>OPERAÇÕES RATEIOS</v>
          </cell>
        </row>
        <row r="7343">
          <cell r="S7343" t="str">
            <v>OPERAÇÕES RATEIOS</v>
          </cell>
        </row>
        <row r="7344">
          <cell r="S7344" t="str">
            <v>OPERAÇÕES RATEIOS</v>
          </cell>
        </row>
        <row r="7345">
          <cell r="S7345" t="str">
            <v>OPERAÇÕES RATEIOS</v>
          </cell>
        </row>
        <row r="7346">
          <cell r="S7346" t="str">
            <v>OPERAÇÕES RATEIOS</v>
          </cell>
        </row>
        <row r="7347">
          <cell r="S7347" t="str">
            <v>OPERAÇÕES RATEIOS</v>
          </cell>
        </row>
        <row r="7348">
          <cell r="S7348" t="str">
            <v>OPERAÇÕES RATEIOS</v>
          </cell>
        </row>
        <row r="7349">
          <cell r="S7349" t="str">
            <v>OPERAÇÕES RATEIOS</v>
          </cell>
        </row>
        <row r="7350">
          <cell r="S7350" t="str">
            <v>OPERAÇÕES RATEIOS</v>
          </cell>
        </row>
        <row r="7351">
          <cell r="S7351" t="str">
            <v>OPERAÇÕES RATEIOS</v>
          </cell>
        </row>
        <row r="7352">
          <cell r="S7352" t="str">
            <v>OPERAÇÕES RATEIOS</v>
          </cell>
        </row>
        <row r="7353">
          <cell r="S7353" t="str">
            <v>OPERAÇÕES RATEIOS</v>
          </cell>
        </row>
        <row r="7354">
          <cell r="S7354" t="str">
            <v>OPERAÇÕES RATEIOS</v>
          </cell>
        </row>
        <row r="7355">
          <cell r="S7355" t="str">
            <v>OPERAÇÕES RATEIOS</v>
          </cell>
        </row>
        <row r="7356">
          <cell r="S7356" t="str">
            <v>OPERAÇÕES RATEIOS</v>
          </cell>
        </row>
        <row r="7357">
          <cell r="S7357" t="str">
            <v>OPERAÇÕES RATEIOS</v>
          </cell>
        </row>
        <row r="7358">
          <cell r="S7358" t="str">
            <v>OPERAÇÕES RATEIOS</v>
          </cell>
        </row>
        <row r="7359">
          <cell r="S7359" t="str">
            <v>OPERAÇÕES RATEIOS</v>
          </cell>
        </row>
        <row r="7360">
          <cell r="S7360" t="str">
            <v>OPERAÇÕES RATEIOS</v>
          </cell>
        </row>
        <row r="7361">
          <cell r="S7361" t="str">
            <v>OPERAÇÕES RATEIOS</v>
          </cell>
        </row>
        <row r="7362">
          <cell r="S7362" t="str">
            <v>OPERAÇÕES RATEIOS</v>
          </cell>
        </row>
        <row r="7363">
          <cell r="S7363" t="str">
            <v>OPERAÇÕES RATEIOS</v>
          </cell>
        </row>
        <row r="7364">
          <cell r="S7364" t="str">
            <v>OPERAÇÕES RATEIOS</v>
          </cell>
        </row>
        <row r="7365">
          <cell r="S7365" t="str">
            <v>OPERAÇÕES RATEIOS</v>
          </cell>
        </row>
        <row r="7366">
          <cell r="S7366" t="str">
            <v>OPERAÇÕES RATEIOS</v>
          </cell>
        </row>
        <row r="7367">
          <cell r="S7367" t="str">
            <v>OPERAÇÕES RATEIOS</v>
          </cell>
        </row>
        <row r="7368">
          <cell r="S7368" t="str">
            <v>OPERAÇÕES RATEIOS</v>
          </cell>
        </row>
        <row r="7369">
          <cell r="S7369" t="str">
            <v>OPERAÇÕES RATEIOS</v>
          </cell>
        </row>
        <row r="7370">
          <cell r="S7370" t="str">
            <v>OPERAÇÕES RATEIOS</v>
          </cell>
        </row>
        <row r="7371">
          <cell r="S7371" t="str">
            <v>OPERAÇÕES RATEIOS</v>
          </cell>
        </row>
        <row r="7372">
          <cell r="S7372" t="str">
            <v>OPERAÇÕES RATEIOS</v>
          </cell>
        </row>
        <row r="7373">
          <cell r="S7373" t="str">
            <v>OPERAÇÕES RATEIOS</v>
          </cell>
        </row>
        <row r="7374">
          <cell r="S7374" t="str">
            <v>OPERAÇÕES RATEIOS</v>
          </cell>
        </row>
        <row r="7375">
          <cell r="S7375" t="str">
            <v>OPERAÇÕES RATEIOS</v>
          </cell>
        </row>
        <row r="7376">
          <cell r="S7376" t="str">
            <v>OPERAÇÕES RATEIOS</v>
          </cell>
        </row>
        <row r="7377">
          <cell r="S7377" t="str">
            <v>OPERAÇÕES RATEIOS</v>
          </cell>
        </row>
        <row r="7378">
          <cell r="S7378" t="str">
            <v>OPERAÇÕES RATEIOS</v>
          </cell>
        </row>
        <row r="7379">
          <cell r="S7379" t="str">
            <v>OPERAÇÕES RATEIOS</v>
          </cell>
        </row>
        <row r="7380">
          <cell r="S7380" t="str">
            <v>OPERAÇÕES RATEIOS</v>
          </cell>
        </row>
        <row r="7381">
          <cell r="S7381" t="str">
            <v>OPERAÇÕES RATEIOS</v>
          </cell>
        </row>
        <row r="7382">
          <cell r="S7382" t="str">
            <v>OPERAÇÕES RATEIOS</v>
          </cell>
        </row>
        <row r="7383">
          <cell r="S7383" t="str">
            <v>OPERAÇÕES RATEIOS</v>
          </cell>
        </row>
        <row r="7384">
          <cell r="S7384" t="str">
            <v>OPERAÇÕES RATEIOS</v>
          </cell>
        </row>
        <row r="7385">
          <cell r="S7385" t="str">
            <v>OPERAÇÕES RATEIOS</v>
          </cell>
        </row>
        <row r="7386">
          <cell r="S7386" t="str">
            <v>OPERAÇÕES RATEIOS</v>
          </cell>
        </row>
        <row r="7387">
          <cell r="S7387" t="str">
            <v>OPERAÇÕES RATEIOS</v>
          </cell>
        </row>
        <row r="7388">
          <cell r="S7388" t="str">
            <v>OPERAÇÕES RATEIOS</v>
          </cell>
        </row>
        <row r="7389">
          <cell r="S7389" t="str">
            <v>OPERAÇÕES RATEIOS</v>
          </cell>
        </row>
        <row r="7390">
          <cell r="S7390" t="str">
            <v>OPERAÇÕES RATEIOS</v>
          </cell>
        </row>
        <row r="7391">
          <cell r="S7391" t="str">
            <v>OPERAÇÕES RATEIOS</v>
          </cell>
        </row>
        <row r="7392">
          <cell r="S7392" t="str">
            <v>OPERAÇÕES RATEIOS</v>
          </cell>
        </row>
        <row r="7393">
          <cell r="S7393" t="str">
            <v>OPERAÇÕES RATEIOS</v>
          </cell>
        </row>
        <row r="7394">
          <cell r="S7394" t="str">
            <v>OPERAÇÕES RATEIOS</v>
          </cell>
        </row>
        <row r="7395">
          <cell r="S7395" t="str">
            <v>OPERAÇÕES RATEIOS</v>
          </cell>
        </row>
        <row r="7396">
          <cell r="S7396" t="str">
            <v>OPERAÇÕES RATEIOS</v>
          </cell>
        </row>
        <row r="7397">
          <cell r="S7397" t="str">
            <v>OPERAÇÕES RATEIOS</v>
          </cell>
        </row>
        <row r="7398">
          <cell r="S7398" t="str">
            <v>OPERAÇÕES RATEIOS</v>
          </cell>
        </row>
        <row r="7399">
          <cell r="S7399" t="str">
            <v>OPERAÇÕES RATEIOS</v>
          </cell>
        </row>
        <row r="7400">
          <cell r="S7400" t="str">
            <v>OPERAÇÕES RATEIOS</v>
          </cell>
        </row>
        <row r="7401">
          <cell r="S7401" t="str">
            <v>OPERAÇÕES RATEIOS</v>
          </cell>
        </row>
        <row r="7402">
          <cell r="S7402" t="str">
            <v>OPERAÇÕES RATEIOS</v>
          </cell>
        </row>
        <row r="7403">
          <cell r="S7403" t="str">
            <v>OPERAÇÕES RATEIOS</v>
          </cell>
        </row>
        <row r="7404">
          <cell r="S7404" t="str">
            <v>OPERAÇÕES RATEIOS</v>
          </cell>
        </row>
        <row r="7405">
          <cell r="S7405" t="str">
            <v>OPERAÇÕES RATEIOS</v>
          </cell>
        </row>
        <row r="7406">
          <cell r="S7406" t="str">
            <v>OPERAÇÕES RATEIOS</v>
          </cell>
        </row>
        <row r="7407">
          <cell r="S7407" t="str">
            <v>OPERAÇÕES RATEIOS</v>
          </cell>
        </row>
        <row r="7408">
          <cell r="S7408" t="str">
            <v>OPERAÇÕES RATEIOS</v>
          </cell>
        </row>
        <row r="7409">
          <cell r="S7409" t="str">
            <v>OPERAÇÕES RATEIOS</v>
          </cell>
        </row>
        <row r="7410">
          <cell r="S7410" t="str">
            <v>OPERAÇÕES RATEIOS</v>
          </cell>
        </row>
        <row r="7411">
          <cell r="S7411" t="str">
            <v>OPERAÇÕES RATEIOS</v>
          </cell>
        </row>
        <row r="7412">
          <cell r="S7412" t="str">
            <v>OPERAÇÕES RATEIOS</v>
          </cell>
        </row>
        <row r="7413">
          <cell r="S7413" t="str">
            <v>OPERAÇÕES RATEIOS</v>
          </cell>
        </row>
        <row r="7414">
          <cell r="S7414" t="str">
            <v>OPERAÇÕES RATEIOS</v>
          </cell>
        </row>
        <row r="7415">
          <cell r="S7415" t="str">
            <v>OPERAÇÕES RATEIOS</v>
          </cell>
        </row>
        <row r="7416">
          <cell r="S7416" t="str">
            <v>OPERAÇÕES RATEIOS</v>
          </cell>
        </row>
        <row r="7417">
          <cell r="S7417" t="str">
            <v>OPERAÇÕES RATEIOS</v>
          </cell>
        </row>
        <row r="7418">
          <cell r="S7418" t="str">
            <v>OPERAÇÕES RATEIOS</v>
          </cell>
        </row>
        <row r="7419">
          <cell r="S7419" t="str">
            <v>OPERAÇÕES RATEIOS</v>
          </cell>
        </row>
        <row r="7420">
          <cell r="S7420" t="str">
            <v>OPERAÇÕES RATEIOS</v>
          </cell>
        </row>
        <row r="7421">
          <cell r="S7421" t="str">
            <v>OPERAÇÕES RATEIOS</v>
          </cell>
        </row>
        <row r="7422">
          <cell r="S7422" t="str">
            <v>OPERAÇÕES RATEIOS</v>
          </cell>
        </row>
        <row r="7423">
          <cell r="S7423" t="str">
            <v>OPERAÇÕES RATEIOS</v>
          </cell>
        </row>
        <row r="7424">
          <cell r="S7424" t="str">
            <v>OPERAÇÕES RATEIOS</v>
          </cell>
        </row>
        <row r="7425">
          <cell r="S7425" t="str">
            <v>OPERAÇÕES RATEIOS</v>
          </cell>
        </row>
        <row r="7426">
          <cell r="S7426" t="str">
            <v>OPERAÇÕES RATEIOS</v>
          </cell>
        </row>
        <row r="7427">
          <cell r="S7427" t="str">
            <v>OPERAÇÕES RATEIOS</v>
          </cell>
        </row>
        <row r="7428">
          <cell r="S7428" t="str">
            <v>OPERAÇÕES RATEIOS</v>
          </cell>
        </row>
        <row r="7429">
          <cell r="S7429" t="str">
            <v>OPERAÇÕES RATEIOS</v>
          </cell>
        </row>
        <row r="7430">
          <cell r="S7430" t="str">
            <v>OPERAÇÕES RATEIOS</v>
          </cell>
        </row>
        <row r="7431">
          <cell r="S7431" t="str">
            <v>OPERAÇÕES RATEIOS</v>
          </cell>
        </row>
        <row r="7432">
          <cell r="S7432" t="str">
            <v>OPERAÇÕES RATEIOS</v>
          </cell>
        </row>
        <row r="7433">
          <cell r="S7433" t="str">
            <v>OPERAÇÕES RATEIOS</v>
          </cell>
        </row>
        <row r="7434">
          <cell r="S7434" t="str">
            <v>OPERAÇÕES RATEIOS</v>
          </cell>
        </row>
        <row r="7435">
          <cell r="S7435" t="str">
            <v>OPERAÇÕES RATEIOS</v>
          </cell>
        </row>
        <row r="7436">
          <cell r="S7436" t="str">
            <v>OPERAÇÕES RATEIOS</v>
          </cell>
        </row>
        <row r="7437">
          <cell r="S7437" t="str">
            <v>OPERAÇÕES RATEIOS</v>
          </cell>
        </row>
        <row r="7438">
          <cell r="S7438" t="str">
            <v>OPERAÇÕES RATEIOS</v>
          </cell>
        </row>
        <row r="7439">
          <cell r="S7439" t="str">
            <v>OPERAÇÕES RATEIOS</v>
          </cell>
        </row>
        <row r="7440">
          <cell r="S7440" t="str">
            <v>OPERAÇÕES RATEIOS</v>
          </cell>
        </row>
        <row r="7441">
          <cell r="S7441" t="str">
            <v>OPERAÇÕES RATEIOS</v>
          </cell>
        </row>
        <row r="7442">
          <cell r="S7442" t="str">
            <v>OPERAÇÕES RATEIOS</v>
          </cell>
        </row>
        <row r="7443">
          <cell r="S7443" t="str">
            <v>OPERAÇÕES RATEIOS</v>
          </cell>
        </row>
        <row r="7444">
          <cell r="S7444" t="str">
            <v>OPERAÇÕES RATEIOS</v>
          </cell>
        </row>
        <row r="7445">
          <cell r="S7445" t="str">
            <v>OPERAÇÕES RATEIOS</v>
          </cell>
        </row>
        <row r="7446">
          <cell r="S7446" t="str">
            <v>OPERAÇÕES RATEIOS</v>
          </cell>
        </row>
        <row r="7447">
          <cell r="S7447" t="str">
            <v>OPERAÇÕES RATEIOS</v>
          </cell>
        </row>
        <row r="7448">
          <cell r="S7448" t="str">
            <v>OPERAÇÕES RATEIOS</v>
          </cell>
        </row>
        <row r="7449">
          <cell r="S7449" t="str">
            <v>OPERAÇÕES RATEIOS</v>
          </cell>
        </row>
        <row r="7450">
          <cell r="S7450" t="str">
            <v>OPERAÇÕES RATEIOS</v>
          </cell>
        </row>
        <row r="7451">
          <cell r="S7451" t="str">
            <v>OPERAÇÕES RATEIOS</v>
          </cell>
        </row>
        <row r="7452">
          <cell r="S7452" t="str">
            <v>OPERAÇÕES RATEIOS</v>
          </cell>
        </row>
        <row r="7453">
          <cell r="S7453" t="str">
            <v>OPERAÇÕES RATEIOS</v>
          </cell>
        </row>
        <row r="7454">
          <cell r="S7454" t="str">
            <v>OPERAÇÕES RATEIOS</v>
          </cell>
        </row>
        <row r="7455">
          <cell r="S7455" t="str">
            <v>OPERAÇÕES RATEIOS</v>
          </cell>
        </row>
        <row r="7456">
          <cell r="S7456" t="str">
            <v>OPERAÇÕES RATEIOS</v>
          </cell>
        </row>
        <row r="7457">
          <cell r="S7457" t="str">
            <v>OPERAÇÕES RATEIOS</v>
          </cell>
        </row>
        <row r="7458">
          <cell r="S7458" t="str">
            <v>OPERAÇÕES RATEIOS</v>
          </cell>
        </row>
        <row r="7459">
          <cell r="S7459" t="str">
            <v>OPERAÇÕES RATEIOS</v>
          </cell>
        </row>
        <row r="7460">
          <cell r="S7460" t="str">
            <v>OPERAÇÕES RATEIOS</v>
          </cell>
        </row>
        <row r="7461">
          <cell r="S7461" t="str">
            <v>OPERAÇÕES RATEIOS</v>
          </cell>
        </row>
        <row r="7462">
          <cell r="S7462" t="str">
            <v>OPERAÇÕES RATEIOS</v>
          </cell>
        </row>
        <row r="7463">
          <cell r="S7463" t="str">
            <v>OPERAÇÕES RATEIOS</v>
          </cell>
        </row>
        <row r="7464">
          <cell r="S7464" t="str">
            <v>OPERAÇÕES RATEIOS</v>
          </cell>
        </row>
        <row r="7465">
          <cell r="S7465" t="str">
            <v>OPERAÇÕES RATEIOS</v>
          </cell>
        </row>
        <row r="7466">
          <cell r="S7466" t="str">
            <v>OPERAÇÕES RATEIOS</v>
          </cell>
        </row>
        <row r="7467">
          <cell r="S7467" t="str">
            <v>OPERAÇÕES RATEIOS</v>
          </cell>
        </row>
        <row r="7468">
          <cell r="S7468" t="str">
            <v>OPERAÇÕES RATEIOS</v>
          </cell>
        </row>
        <row r="7469">
          <cell r="S7469" t="str">
            <v>OPERAÇÕES RATEIOS</v>
          </cell>
        </row>
        <row r="7470">
          <cell r="S7470" t="str">
            <v>OPERAÇÕES RATEIOS</v>
          </cell>
        </row>
        <row r="7471">
          <cell r="S7471" t="str">
            <v>OPERAÇÕES RATEIOS</v>
          </cell>
        </row>
        <row r="7472">
          <cell r="S7472" t="str">
            <v>OPERAÇÕES RATEIOS</v>
          </cell>
        </row>
        <row r="7473">
          <cell r="S7473" t="str">
            <v>OPERAÇÕES RATEIOS</v>
          </cell>
        </row>
        <row r="7474">
          <cell r="S7474" t="str">
            <v>OPERAÇÕES RATEIOS</v>
          </cell>
        </row>
        <row r="7475">
          <cell r="S7475" t="str">
            <v>OPERAÇÕES RATEIOS</v>
          </cell>
        </row>
        <row r="7476">
          <cell r="S7476" t="str">
            <v>OPERAÇÕES RATEIOS</v>
          </cell>
        </row>
        <row r="7477">
          <cell r="S7477" t="str">
            <v>OPERAÇÕES RATEIOS</v>
          </cell>
        </row>
        <row r="7478">
          <cell r="S7478" t="str">
            <v>OPERAÇÕES RATEIOS</v>
          </cell>
        </row>
        <row r="7479">
          <cell r="S7479" t="str">
            <v>OPERAÇÕES RATEIOS</v>
          </cell>
        </row>
        <row r="7480">
          <cell r="S7480" t="str">
            <v>OPERAÇÕES RATEIOS</v>
          </cell>
        </row>
        <row r="7481">
          <cell r="S7481" t="str">
            <v>OPERAÇÕES RATEIOS</v>
          </cell>
        </row>
        <row r="7482">
          <cell r="S7482" t="str">
            <v>OPERAÇÕES RATEIOS</v>
          </cell>
        </row>
        <row r="7483">
          <cell r="S7483" t="str">
            <v>OPERAÇÕES RATEIOS</v>
          </cell>
        </row>
        <row r="7484">
          <cell r="S7484" t="str">
            <v>OPERAÇÕES RATEIOS</v>
          </cell>
        </row>
        <row r="7485">
          <cell r="S7485" t="str">
            <v>OPERAÇÕES RATEIOS</v>
          </cell>
        </row>
        <row r="7486">
          <cell r="S7486" t="str">
            <v>OPERAÇÕES RATEIOS</v>
          </cell>
        </row>
        <row r="7487">
          <cell r="S7487" t="str">
            <v>OPERAÇÕES RATEIOS</v>
          </cell>
        </row>
        <row r="7488">
          <cell r="S7488" t="str">
            <v>OPERAÇÕES RATEIOS</v>
          </cell>
        </row>
        <row r="7489">
          <cell r="S7489" t="str">
            <v>OPERAÇÕES RATEIOS</v>
          </cell>
        </row>
        <row r="7490">
          <cell r="S7490" t="str">
            <v>OPERAÇÕES RATEIOS</v>
          </cell>
        </row>
        <row r="7491">
          <cell r="S7491" t="str">
            <v>OPERAÇÕES RATEIOS</v>
          </cell>
        </row>
        <row r="7492">
          <cell r="S7492" t="str">
            <v>OPERAÇÕES RATEIOS</v>
          </cell>
        </row>
        <row r="7493">
          <cell r="S7493" t="str">
            <v>OPERAÇÕES RATEIOS</v>
          </cell>
        </row>
        <row r="7494">
          <cell r="S7494" t="str">
            <v>OPERAÇÕES RATEIOS</v>
          </cell>
        </row>
        <row r="7495">
          <cell r="S7495" t="str">
            <v>OPERAÇÕES RATEIOS</v>
          </cell>
        </row>
        <row r="7496">
          <cell r="S7496" t="str">
            <v>OPERAÇÕES RATEIOS</v>
          </cell>
        </row>
        <row r="7497">
          <cell r="S7497" t="str">
            <v>OPERAÇÕES RATEIOS</v>
          </cell>
        </row>
        <row r="7498">
          <cell r="S7498" t="str">
            <v>OPERAÇÕES RATEIOS</v>
          </cell>
        </row>
        <row r="7499">
          <cell r="S7499" t="str">
            <v>OPERAÇÕES RATEIOS</v>
          </cell>
        </row>
        <row r="7500">
          <cell r="S7500" t="str">
            <v>OPERAÇÕES RATEIOS</v>
          </cell>
        </row>
        <row r="7501">
          <cell r="S7501" t="str">
            <v>OPERAÇÕES RATEIOS</v>
          </cell>
        </row>
        <row r="7502">
          <cell r="S7502" t="str">
            <v>OPERAÇÕES RATEIOS</v>
          </cell>
        </row>
        <row r="7503">
          <cell r="S7503" t="str">
            <v>OPERAÇÕES RATEIOS</v>
          </cell>
        </row>
        <row r="7504">
          <cell r="S7504" t="str">
            <v>OPERAÇÕES RATEIOS</v>
          </cell>
        </row>
        <row r="7505">
          <cell r="S7505" t="str">
            <v>OPERAÇÕES RATEIOS</v>
          </cell>
        </row>
        <row r="7506">
          <cell r="S7506" t="str">
            <v>OPERAÇÕES RATEIOS</v>
          </cell>
        </row>
        <row r="7507">
          <cell r="S7507" t="str">
            <v>OPERAÇÕES RATEIOS</v>
          </cell>
        </row>
        <row r="7508">
          <cell r="S7508" t="str">
            <v>OPERAÇÕES RATEIOS</v>
          </cell>
        </row>
        <row r="7509">
          <cell r="S7509" t="str">
            <v>OPERAÇÕES RATEIOS</v>
          </cell>
        </row>
        <row r="7510">
          <cell r="S7510" t="str">
            <v>OPERAÇÕES RATEIOS</v>
          </cell>
        </row>
        <row r="7511">
          <cell r="S7511" t="str">
            <v>OPERAÇÕES RATEIOS</v>
          </cell>
        </row>
        <row r="7512">
          <cell r="S7512" t="str">
            <v>OPERAÇÕES RATEIOS</v>
          </cell>
        </row>
        <row r="7513">
          <cell r="S7513" t="str">
            <v>OPERAÇÕES RATEIOS</v>
          </cell>
        </row>
        <row r="7514">
          <cell r="S7514" t="str">
            <v>OPERAÇÕES RATEIOS</v>
          </cell>
        </row>
        <row r="7515">
          <cell r="S7515" t="str">
            <v>OPERAÇÕES RATEIOS</v>
          </cell>
        </row>
        <row r="7516">
          <cell r="S7516" t="str">
            <v>OPERAÇÕES RATEIOS</v>
          </cell>
        </row>
        <row r="7517">
          <cell r="S7517" t="str">
            <v>OPERAÇÕES RATEIOS</v>
          </cell>
        </row>
        <row r="7518">
          <cell r="S7518" t="str">
            <v>OPERAÇÕES RATEIOS</v>
          </cell>
        </row>
        <row r="7519">
          <cell r="S7519" t="str">
            <v>OPERAÇÕES RATEIOS</v>
          </cell>
        </row>
        <row r="7520">
          <cell r="S7520" t="str">
            <v>OPERAÇÕES RATEIOS</v>
          </cell>
        </row>
        <row r="7521">
          <cell r="S7521" t="str">
            <v>OPERAÇÕES RATEIOS</v>
          </cell>
        </row>
        <row r="7522">
          <cell r="S7522" t="str">
            <v>OPERAÇÕES RATEIOS</v>
          </cell>
        </row>
        <row r="7523">
          <cell r="S7523" t="str">
            <v>OPERAÇÕES RATEIOS</v>
          </cell>
        </row>
        <row r="7524">
          <cell r="S7524" t="str">
            <v>OPERAÇÕES RATEIOS</v>
          </cell>
        </row>
        <row r="7525">
          <cell r="S7525" t="str">
            <v>OPERAÇÕES RATEIOS</v>
          </cell>
        </row>
        <row r="7526">
          <cell r="S7526" t="str">
            <v>OPERAÇÕES RATEIOS</v>
          </cell>
        </row>
        <row r="7527">
          <cell r="S7527" t="str">
            <v>OPERAÇÕES RATEIOS</v>
          </cell>
        </row>
        <row r="7528">
          <cell r="S7528" t="str">
            <v>OPERAÇÕES RATEIOS</v>
          </cell>
        </row>
        <row r="7529">
          <cell r="S7529" t="str">
            <v>OPERAÇÕES RATEIOS</v>
          </cell>
        </row>
        <row r="7530">
          <cell r="S7530" t="str">
            <v>OPERAÇÕES RATEIOS</v>
          </cell>
        </row>
        <row r="7531">
          <cell r="S7531" t="str">
            <v>OPERAÇÕES RATEIOS</v>
          </cell>
        </row>
        <row r="7532">
          <cell r="S7532" t="str">
            <v>OPERAÇÕES RATEIOS</v>
          </cell>
        </row>
        <row r="7533">
          <cell r="S7533" t="str">
            <v>OPERAÇÕES RATEIOS</v>
          </cell>
        </row>
        <row r="7534">
          <cell r="S7534" t="str">
            <v>OPERAÇÕES RATEIOS</v>
          </cell>
        </row>
        <row r="7535">
          <cell r="S7535" t="str">
            <v>OPERAÇÕES RATEIOS</v>
          </cell>
        </row>
        <row r="7536">
          <cell r="S7536" t="str">
            <v>OPERAÇÕES RATEIOS</v>
          </cell>
        </row>
        <row r="7537">
          <cell r="S7537" t="str">
            <v>OPERAÇÕES RATEIOS</v>
          </cell>
        </row>
        <row r="7538">
          <cell r="S7538" t="str">
            <v>OPERAÇÕES RATEIOS</v>
          </cell>
        </row>
        <row r="7539">
          <cell r="S7539" t="str">
            <v>OPERAÇÕES RATEIOS</v>
          </cell>
        </row>
        <row r="7540">
          <cell r="S7540" t="str">
            <v>OPERAÇÕES RATEIOS</v>
          </cell>
        </row>
        <row r="7541">
          <cell r="S7541" t="str">
            <v>OPERAÇÕES RATEIOS</v>
          </cell>
        </row>
        <row r="7542">
          <cell r="S7542" t="str">
            <v>OPERAÇÕES RATEIOS</v>
          </cell>
        </row>
        <row r="7543">
          <cell r="S7543" t="str">
            <v>OPERAÇÕES RATEIOS</v>
          </cell>
        </row>
        <row r="7544">
          <cell r="S7544" t="str">
            <v>OPERAÇÕES RATEIOS</v>
          </cell>
        </row>
        <row r="7545">
          <cell r="S7545" t="str">
            <v>OPERAÇÕES RATEIOS</v>
          </cell>
        </row>
        <row r="7546">
          <cell r="S7546" t="str">
            <v>OPERAÇÕES RATEIOS</v>
          </cell>
        </row>
        <row r="7547">
          <cell r="S7547" t="str">
            <v>OPERAÇÕES RATEIOS</v>
          </cell>
        </row>
        <row r="7548">
          <cell r="S7548" t="str">
            <v>OPERAÇÕES RATEIOS</v>
          </cell>
        </row>
        <row r="7549">
          <cell r="S7549" t="str">
            <v>OPERAÇÕES RATEIOS</v>
          </cell>
        </row>
        <row r="7550">
          <cell r="S7550" t="str">
            <v>OPERAÇÕES RATEIOS</v>
          </cell>
        </row>
        <row r="7551">
          <cell r="S7551" t="str">
            <v>OPERAÇÕES RATEIOS</v>
          </cell>
        </row>
        <row r="7552">
          <cell r="S7552" t="str">
            <v>OPERAÇÕES RATEIOS</v>
          </cell>
        </row>
        <row r="7553">
          <cell r="S7553" t="str">
            <v>OPERAÇÕES RATEIOS</v>
          </cell>
        </row>
        <row r="7554">
          <cell r="S7554" t="str">
            <v>OPERAÇÕES RATEIOS</v>
          </cell>
        </row>
        <row r="7555">
          <cell r="S7555" t="str">
            <v>OPERAÇÕES RATEIOS</v>
          </cell>
        </row>
        <row r="7556">
          <cell r="S7556" t="str">
            <v>OPERAÇÕES RATEIOS</v>
          </cell>
        </row>
        <row r="7557">
          <cell r="S7557" t="str">
            <v>OPERAÇÕES RATEIOS</v>
          </cell>
        </row>
        <row r="7558">
          <cell r="S7558" t="str">
            <v>OPERAÇÕES RATEIOS</v>
          </cell>
        </row>
        <row r="7559">
          <cell r="S7559" t="str">
            <v>OPERAÇÕES RATEIOS</v>
          </cell>
        </row>
        <row r="7560">
          <cell r="S7560" t="str">
            <v>OPERAÇÕES RATEIOS</v>
          </cell>
        </row>
        <row r="7561">
          <cell r="S7561" t="str">
            <v>OPERAÇÕES RATEIOS</v>
          </cell>
        </row>
        <row r="7562">
          <cell r="S7562" t="str">
            <v>OPERAÇÕES RATEIOS</v>
          </cell>
        </row>
        <row r="7563">
          <cell r="S7563" t="str">
            <v>OPERAÇÕES RATEIOS</v>
          </cell>
        </row>
        <row r="7564">
          <cell r="S7564" t="str">
            <v>OPERAÇÕES RATEIOS</v>
          </cell>
        </row>
        <row r="7565">
          <cell r="S7565" t="str">
            <v>OPERAÇÕES RATEIOS</v>
          </cell>
        </row>
        <row r="7566">
          <cell r="S7566" t="str">
            <v>OPERAÇÕES RATEIOS</v>
          </cell>
        </row>
        <row r="7567">
          <cell r="S7567" t="str">
            <v>OPERAÇÕES RATEIOS</v>
          </cell>
        </row>
        <row r="7568">
          <cell r="S7568" t="str">
            <v>OPERAÇÕES RATEIOS</v>
          </cell>
        </row>
        <row r="7569">
          <cell r="S7569" t="str">
            <v>OPERAÇÕES RATEIOS</v>
          </cell>
        </row>
        <row r="7570">
          <cell r="S7570" t="str">
            <v>OPERAÇÕES RATEIOS</v>
          </cell>
        </row>
        <row r="7571">
          <cell r="S7571" t="str">
            <v>OPERAÇÕES RATEIOS</v>
          </cell>
        </row>
        <row r="7572">
          <cell r="S7572" t="str">
            <v>OPERAÇÕES RATEIOS</v>
          </cell>
        </row>
        <row r="7573">
          <cell r="S7573" t="str">
            <v>OPERAÇÕES RATEIOS</v>
          </cell>
        </row>
        <row r="7574">
          <cell r="S7574" t="str">
            <v>OPERAÇÕES RATEIOS</v>
          </cell>
        </row>
        <row r="7575">
          <cell r="S7575" t="str">
            <v>OPERAÇÕES RATEIOS</v>
          </cell>
        </row>
        <row r="7576">
          <cell r="S7576" t="str">
            <v>OPERAÇÕES RATEIOS</v>
          </cell>
        </row>
        <row r="7577">
          <cell r="S7577" t="str">
            <v>OPERAÇÕES RATEIOS</v>
          </cell>
        </row>
        <row r="7578">
          <cell r="S7578" t="str">
            <v>OPERAÇÕES RATEIOS</v>
          </cell>
        </row>
        <row r="7579">
          <cell r="S7579" t="str">
            <v>OPERAÇÕES RATEIOS</v>
          </cell>
        </row>
        <row r="7580">
          <cell r="S7580" t="str">
            <v>OPERAÇÕES RATEIOS</v>
          </cell>
        </row>
        <row r="7581">
          <cell r="S7581" t="str">
            <v>OPERAÇÕES RATEIOS</v>
          </cell>
        </row>
        <row r="7582">
          <cell r="S7582" t="str">
            <v>OPERAÇÕES RATEIOS</v>
          </cell>
        </row>
        <row r="7583">
          <cell r="S7583" t="str">
            <v>OPERAÇÕES RATEIOS</v>
          </cell>
        </row>
        <row r="7584">
          <cell r="S7584" t="str">
            <v>OPERAÇÕES RATEIOS</v>
          </cell>
        </row>
        <row r="7585">
          <cell r="S7585" t="str">
            <v>OPERAÇÕES RATEIOS</v>
          </cell>
        </row>
        <row r="7586">
          <cell r="S7586" t="str">
            <v>OPERAÇÕES RATEIOS</v>
          </cell>
        </row>
        <row r="7587">
          <cell r="S7587" t="str">
            <v>OPERAÇÕES RATEIOS</v>
          </cell>
        </row>
        <row r="7588">
          <cell r="S7588" t="str">
            <v>OPERAÇÕES RATEIOS</v>
          </cell>
        </row>
        <row r="7589">
          <cell r="S7589" t="str">
            <v>OPERAÇÕES RATEIOS</v>
          </cell>
        </row>
        <row r="7590">
          <cell r="S7590" t="str">
            <v>OPERAÇÕES RATEIOS</v>
          </cell>
        </row>
        <row r="7591">
          <cell r="S7591" t="str">
            <v>OPERAÇÕES RATEIOS</v>
          </cell>
        </row>
        <row r="7592">
          <cell r="S7592" t="str">
            <v>OPERAÇÕES RATEIOS</v>
          </cell>
        </row>
        <row r="7593">
          <cell r="S7593" t="str">
            <v>OPERAÇÕES RATEIOS</v>
          </cell>
        </row>
        <row r="7594">
          <cell r="S7594" t="str">
            <v>OPERAÇÕES RATEIOS</v>
          </cell>
        </row>
        <row r="7595">
          <cell r="S7595" t="str">
            <v>OPERAÇÕES RATEIOS</v>
          </cell>
        </row>
        <row r="7596">
          <cell r="S7596" t="str">
            <v>OPERAÇÕES RATEIOS</v>
          </cell>
        </row>
        <row r="7597">
          <cell r="S7597" t="str">
            <v>OPERAÇÕES RATEIOS</v>
          </cell>
        </row>
        <row r="7598">
          <cell r="S7598" t="str">
            <v>OPERAÇÕES RATEIOS</v>
          </cell>
        </row>
        <row r="7599">
          <cell r="S7599" t="str">
            <v>OPERAÇÕES RATEIOS</v>
          </cell>
        </row>
        <row r="7600">
          <cell r="S7600" t="str">
            <v>OPERAÇÕES RATEIOS</v>
          </cell>
        </row>
        <row r="7601">
          <cell r="S7601" t="str">
            <v>OPERAÇÕES RATEIOS</v>
          </cell>
        </row>
        <row r="7602">
          <cell r="S7602" t="str">
            <v>OPERAÇÕES RATEIOS</v>
          </cell>
        </row>
        <row r="7603">
          <cell r="S7603" t="str">
            <v>OPERAÇÕES RATEIOS</v>
          </cell>
        </row>
        <row r="7604">
          <cell r="S7604" t="str">
            <v>OPERAÇÕES RATEIOS</v>
          </cell>
        </row>
        <row r="7605">
          <cell r="S7605" t="str">
            <v>OPERAÇÕES RATEIOS</v>
          </cell>
        </row>
        <row r="7606">
          <cell r="S7606" t="str">
            <v>OPERAÇÕES RATEIOS</v>
          </cell>
        </row>
        <row r="7607">
          <cell r="S7607" t="str">
            <v>OPERAÇÕES RATEIOS</v>
          </cell>
        </row>
        <row r="7608">
          <cell r="S7608" t="str">
            <v>OPERAÇÕES RATEIOS</v>
          </cell>
        </row>
        <row r="7609">
          <cell r="S7609" t="str">
            <v>OPERAÇÕES RATEIOS</v>
          </cell>
        </row>
        <row r="7610">
          <cell r="S7610" t="str">
            <v>OPERAÇÕES RATEIOS</v>
          </cell>
        </row>
        <row r="7611">
          <cell r="S7611" t="str">
            <v>OPERAÇÕES RATEIOS</v>
          </cell>
        </row>
        <row r="7612">
          <cell r="S7612" t="str">
            <v>OPERAÇÕES RATEIOS</v>
          </cell>
        </row>
        <row r="7613">
          <cell r="S7613" t="str">
            <v>OPERAÇÕES RATEIOS</v>
          </cell>
        </row>
        <row r="7614">
          <cell r="S7614" t="str">
            <v>OPERAÇÕES RATEIOS</v>
          </cell>
        </row>
        <row r="7615">
          <cell r="S7615" t="str">
            <v>OPERAÇÕES RATEIOS</v>
          </cell>
        </row>
        <row r="7616">
          <cell r="S7616" t="str">
            <v>OPERAÇÕES RATEIOS</v>
          </cell>
        </row>
        <row r="7617">
          <cell r="S7617" t="str">
            <v>OPERAÇÕES RATEIOS</v>
          </cell>
        </row>
        <row r="7618">
          <cell r="S7618" t="str">
            <v>OPERAÇÕES RATEIOS</v>
          </cell>
        </row>
        <row r="7619">
          <cell r="S7619" t="str">
            <v>OPERAÇÕES RATEIOS</v>
          </cell>
        </row>
        <row r="7620">
          <cell r="S7620" t="str">
            <v>OPERAÇÕES RATEIOS</v>
          </cell>
        </row>
        <row r="7621">
          <cell r="S7621" t="str">
            <v>OPERAÇÕES RATEIOS</v>
          </cell>
        </row>
        <row r="7622">
          <cell r="S7622" t="str">
            <v>OPERAÇÕES RATEIOS</v>
          </cell>
        </row>
        <row r="7623">
          <cell r="S7623" t="str">
            <v>OPERAÇÕES RATEIOS</v>
          </cell>
        </row>
        <row r="7624">
          <cell r="S7624" t="str">
            <v>OPERAÇÕES RATEIOS</v>
          </cell>
        </row>
        <row r="7625">
          <cell r="S7625" t="str">
            <v>OPERAÇÕES RATEIOS</v>
          </cell>
        </row>
        <row r="7626">
          <cell r="S7626" t="str">
            <v>OPERAÇÕES RATEIOS</v>
          </cell>
        </row>
        <row r="7627">
          <cell r="S7627" t="str">
            <v>OPERAÇÕES RATEIOS</v>
          </cell>
        </row>
        <row r="7628">
          <cell r="S7628" t="str">
            <v>OPERAÇÕES RATEIOS</v>
          </cell>
        </row>
        <row r="7629">
          <cell r="S7629" t="str">
            <v>OPERAÇÕES RATEIOS</v>
          </cell>
        </row>
        <row r="7630">
          <cell r="S7630" t="str">
            <v>OPERAÇÕES RATEIOS</v>
          </cell>
        </row>
        <row r="7631">
          <cell r="S7631" t="str">
            <v>OPERAÇÕES RATEIOS</v>
          </cell>
        </row>
        <row r="7632">
          <cell r="S7632" t="str">
            <v>OPERAÇÕES RATEIOS</v>
          </cell>
        </row>
        <row r="7633">
          <cell r="S7633" t="str">
            <v>OPERAÇÕES RATEIOS</v>
          </cell>
        </row>
        <row r="7634">
          <cell r="S7634" t="str">
            <v>OPERAÇÕES RATEIOS</v>
          </cell>
        </row>
        <row r="7635">
          <cell r="S7635" t="str">
            <v>OPERAÇÕES RATEIOS</v>
          </cell>
        </row>
        <row r="7636">
          <cell r="S7636" t="str">
            <v>OPERAÇÕES RATEIOS</v>
          </cell>
        </row>
        <row r="7637">
          <cell r="S7637" t="str">
            <v>OPERAÇÕES RATEIOS</v>
          </cell>
        </row>
        <row r="7638">
          <cell r="S7638" t="str">
            <v>OPERAÇÕES RATEIOS</v>
          </cell>
        </row>
        <row r="7639">
          <cell r="S7639" t="str">
            <v>OPERAÇÕES RATEIOS</v>
          </cell>
        </row>
        <row r="7640">
          <cell r="S7640" t="str">
            <v>OPERAÇÕES RATEIOS</v>
          </cell>
        </row>
        <row r="7641">
          <cell r="S7641" t="str">
            <v>OPERAÇÕES RATEIOS</v>
          </cell>
        </row>
        <row r="7642">
          <cell r="S7642" t="str">
            <v>OPERAÇÕES RATEIOS</v>
          </cell>
        </row>
        <row r="7643">
          <cell r="S7643" t="str">
            <v>OPERAÇÕES RATEIOS</v>
          </cell>
        </row>
        <row r="7644">
          <cell r="S7644" t="str">
            <v>OPERAÇÕES RATEIOS</v>
          </cell>
        </row>
        <row r="7645">
          <cell r="S7645" t="str">
            <v>OPERAÇÕES RATEIOS</v>
          </cell>
        </row>
        <row r="7646">
          <cell r="S7646" t="str">
            <v>OPERAÇÕES RATEIOS</v>
          </cell>
        </row>
        <row r="7647">
          <cell r="S7647" t="str">
            <v>OPERAÇÕES RATEIOS</v>
          </cell>
        </row>
        <row r="7648">
          <cell r="S7648" t="str">
            <v>OPERAÇÕES RATEIOS</v>
          </cell>
        </row>
        <row r="7649">
          <cell r="S7649" t="str">
            <v>OPERAÇÕES RATEIOS</v>
          </cell>
        </row>
        <row r="7650">
          <cell r="S7650" t="str">
            <v>OPERAÇÕES RATEIOS</v>
          </cell>
        </row>
        <row r="7651">
          <cell r="S7651" t="str">
            <v>OPERAÇÕES RATEIOS</v>
          </cell>
        </row>
        <row r="7652">
          <cell r="S7652" t="str">
            <v>OPERAÇÕES RATEIOS</v>
          </cell>
        </row>
        <row r="7653">
          <cell r="S7653" t="str">
            <v>OPERAÇÕES RATEIOS</v>
          </cell>
        </row>
        <row r="7654">
          <cell r="S7654" t="str">
            <v>OPERAÇÕES RATEIOS</v>
          </cell>
        </row>
        <row r="7655">
          <cell r="S7655" t="str">
            <v>OPERAÇÕES RATEIOS</v>
          </cell>
        </row>
        <row r="7656">
          <cell r="S7656" t="str">
            <v>OPERAÇÕES RATEIOS</v>
          </cell>
        </row>
        <row r="7657">
          <cell r="S7657" t="str">
            <v>OPERAÇÕES RATEIOS</v>
          </cell>
        </row>
        <row r="7658">
          <cell r="S7658" t="str">
            <v>OPERAÇÕES RATEIOS</v>
          </cell>
        </row>
        <row r="7659">
          <cell r="S7659" t="str">
            <v>OPERAÇÕES RATEIOS</v>
          </cell>
        </row>
        <row r="7660">
          <cell r="S7660" t="str">
            <v>OPERAÇÕES RATEIOS</v>
          </cell>
        </row>
        <row r="7661">
          <cell r="S7661" t="str">
            <v>OPERAÇÕES RATEIOS</v>
          </cell>
        </row>
        <row r="7662">
          <cell r="S7662" t="str">
            <v>OPERAÇÕES RATEIOS</v>
          </cell>
        </row>
        <row r="7663">
          <cell r="S7663" t="str">
            <v>OPERAÇÕES RATEIOS</v>
          </cell>
        </row>
        <row r="7664">
          <cell r="S7664" t="str">
            <v>OPERAÇÕES RATEIOS</v>
          </cell>
        </row>
        <row r="7665">
          <cell r="S7665" t="str">
            <v>OPERAÇÕES RATEIOS</v>
          </cell>
        </row>
        <row r="7666">
          <cell r="S7666" t="str">
            <v>OPERAÇÕES RATEIOS</v>
          </cell>
        </row>
        <row r="7667">
          <cell r="S7667" t="str">
            <v>OPERAÇÕES RATEIOS</v>
          </cell>
        </row>
        <row r="7668">
          <cell r="S7668" t="str">
            <v>OPERAÇÕES RATEIOS</v>
          </cell>
        </row>
        <row r="7669">
          <cell r="S7669" t="str">
            <v>OPERAÇÕES RATEIOS</v>
          </cell>
        </row>
        <row r="7670">
          <cell r="S7670" t="str">
            <v>OPERAÇÕES RATEIOS</v>
          </cell>
        </row>
        <row r="7671">
          <cell r="S7671" t="str">
            <v>OPERAÇÕES RATEIOS</v>
          </cell>
        </row>
        <row r="7672">
          <cell r="S7672" t="str">
            <v>OPERAÇÕES RATEIOS</v>
          </cell>
        </row>
        <row r="7673">
          <cell r="S7673" t="str">
            <v>OPERAÇÕES RATEIOS</v>
          </cell>
        </row>
        <row r="7674">
          <cell r="S7674" t="str">
            <v>OPERAÇÕES RATEIOS</v>
          </cell>
        </row>
        <row r="7675">
          <cell r="S7675" t="str">
            <v>OPERAÇÕES RATEIOS</v>
          </cell>
        </row>
        <row r="7676">
          <cell r="S7676" t="str">
            <v>OPERAÇÕES RATEIOS</v>
          </cell>
        </row>
        <row r="7677">
          <cell r="S7677" t="str">
            <v>OPERAÇÕES RATEIOS</v>
          </cell>
        </row>
        <row r="7678">
          <cell r="S7678" t="str">
            <v>OPERAÇÕES RATEIOS</v>
          </cell>
        </row>
        <row r="7679">
          <cell r="S7679" t="str">
            <v>OPERAÇÕES RATEIOS</v>
          </cell>
        </row>
        <row r="7680">
          <cell r="S7680" t="str">
            <v>OPERAÇÕES RATEIOS</v>
          </cell>
        </row>
        <row r="7681">
          <cell r="S7681" t="str">
            <v>OPERAÇÕES RATEIOS</v>
          </cell>
        </row>
        <row r="7682">
          <cell r="S7682" t="str">
            <v>OPERAÇÕES RATEIOS</v>
          </cell>
        </row>
        <row r="7683">
          <cell r="S7683" t="str">
            <v>OPERAÇÕES RATEIOS</v>
          </cell>
        </row>
        <row r="7684">
          <cell r="S7684" t="str">
            <v>OPERAÇÕES RATEIOS</v>
          </cell>
        </row>
        <row r="7685">
          <cell r="S7685" t="str">
            <v>OPERAÇÕES RATEIOS</v>
          </cell>
        </row>
        <row r="7686">
          <cell r="S7686" t="str">
            <v>OPERAÇÕES RATEIOS</v>
          </cell>
        </row>
        <row r="7687">
          <cell r="S7687" t="str">
            <v>OPERAÇÕES RATEIOS</v>
          </cell>
        </row>
        <row r="7688">
          <cell r="S7688" t="str">
            <v>OPERAÇÕES RATEIOS</v>
          </cell>
        </row>
        <row r="7689">
          <cell r="S7689" t="str">
            <v>OPERAÇÕES RATEIOS</v>
          </cell>
        </row>
        <row r="7690">
          <cell r="S7690" t="str">
            <v>OPERAÇÕES RATEIOS</v>
          </cell>
        </row>
        <row r="7691">
          <cell r="S7691" t="str">
            <v>OPERAÇÕES RATEIOS</v>
          </cell>
        </row>
        <row r="7692">
          <cell r="S7692" t="str">
            <v>OPERAÇÕES RATEIOS</v>
          </cell>
        </row>
        <row r="7693">
          <cell r="S7693" t="str">
            <v>OPERAÇÕES RATEIOS</v>
          </cell>
        </row>
        <row r="7694">
          <cell r="S7694" t="str">
            <v>OPERAÇÕES RATEIOS</v>
          </cell>
        </row>
        <row r="7695">
          <cell r="S7695" t="str">
            <v>OPERAÇÕES RATEIOS</v>
          </cell>
        </row>
        <row r="7696">
          <cell r="S7696" t="str">
            <v>OPERAÇÕES RATEIOS</v>
          </cell>
        </row>
        <row r="7697">
          <cell r="S7697" t="str">
            <v>OPERAÇÕES RATEIOS</v>
          </cell>
        </row>
        <row r="7698">
          <cell r="S7698" t="str">
            <v>OPERAÇÕES RATEIOS</v>
          </cell>
        </row>
        <row r="7699">
          <cell r="S7699" t="str">
            <v>OPERAÇÕES RATEIOS</v>
          </cell>
        </row>
        <row r="7700">
          <cell r="S7700" t="str">
            <v>OPERAÇÕES RATEIOS</v>
          </cell>
        </row>
        <row r="7701">
          <cell r="S7701" t="str">
            <v>OPERAÇÕES RATEIOS</v>
          </cell>
        </row>
        <row r="7702">
          <cell r="S7702" t="str">
            <v>OPERAÇÕES RATEIOS</v>
          </cell>
        </row>
        <row r="7703">
          <cell r="S7703" t="str">
            <v>OPERAÇÕES RATEIOS</v>
          </cell>
        </row>
        <row r="7704">
          <cell r="S7704" t="str">
            <v>OPERAÇÕES RATEIOS</v>
          </cell>
        </row>
        <row r="7705">
          <cell r="S7705" t="str">
            <v>OPERAÇÕES RATEIOS</v>
          </cell>
        </row>
        <row r="7706">
          <cell r="S7706" t="str">
            <v>OPERAÇÕES RATEIOS</v>
          </cell>
        </row>
        <row r="7707">
          <cell r="S7707" t="str">
            <v>OPERAÇÕES RATEIOS</v>
          </cell>
        </row>
        <row r="7708">
          <cell r="S7708" t="str">
            <v>OPERAÇÕES RATEIOS</v>
          </cell>
        </row>
        <row r="7709">
          <cell r="S7709" t="str">
            <v>OPERAÇÕES RATEIOS</v>
          </cell>
        </row>
        <row r="7710">
          <cell r="S7710" t="str">
            <v>OPERAÇÕES RATEIOS</v>
          </cell>
        </row>
        <row r="7711">
          <cell r="S7711" t="str">
            <v>OPERAÇÕES RATEIOS</v>
          </cell>
        </row>
        <row r="7712">
          <cell r="S7712" t="str">
            <v>OPERAÇÕES RATEIOS</v>
          </cell>
        </row>
        <row r="7713">
          <cell r="S7713" t="str">
            <v>OPERAÇÕES RATEIOS</v>
          </cell>
        </row>
        <row r="7714">
          <cell r="S7714" t="str">
            <v>OPERAÇÕES RATEIOS</v>
          </cell>
        </row>
        <row r="7715">
          <cell r="S7715" t="str">
            <v>OPERAÇÕES RATEIOS</v>
          </cell>
        </row>
        <row r="7716">
          <cell r="S7716" t="str">
            <v>OPERAÇÕES RATEIOS</v>
          </cell>
        </row>
        <row r="7717">
          <cell r="S7717" t="str">
            <v>OPERAÇÕES RATEIOS</v>
          </cell>
        </row>
        <row r="7718">
          <cell r="S7718" t="str">
            <v>OPERAÇÕES RATEIOS</v>
          </cell>
        </row>
        <row r="7719">
          <cell r="S7719" t="str">
            <v>OPERAÇÕES RATEIOS</v>
          </cell>
        </row>
        <row r="7720">
          <cell r="S7720" t="str">
            <v>OPERAÇÕES RATEIOS</v>
          </cell>
        </row>
        <row r="7721">
          <cell r="S7721" t="str">
            <v>OPERAÇÕES RATEIOS</v>
          </cell>
        </row>
        <row r="7722">
          <cell r="S7722" t="str">
            <v>OPERAÇÕES RATEIOS</v>
          </cell>
        </row>
        <row r="7723">
          <cell r="S7723" t="str">
            <v>OPERAÇÕES RATEIOS</v>
          </cell>
        </row>
        <row r="7724">
          <cell r="S7724" t="str">
            <v>OPERAÇÕES RATEIOS</v>
          </cell>
        </row>
        <row r="7725">
          <cell r="S7725" t="str">
            <v>OPERAÇÕES RATEIOS</v>
          </cell>
        </row>
        <row r="7726">
          <cell r="S7726" t="str">
            <v>OPERAÇÕES RATEIOS</v>
          </cell>
        </row>
        <row r="7727">
          <cell r="S7727" t="str">
            <v>OPERAÇÕES RATEIOS</v>
          </cell>
        </row>
        <row r="7728">
          <cell r="S7728" t="str">
            <v>OPERAÇÕES RATEIOS</v>
          </cell>
        </row>
        <row r="7729">
          <cell r="S7729" t="str">
            <v>OPERAÇÕES RATEIOS</v>
          </cell>
        </row>
        <row r="7730">
          <cell r="S7730" t="str">
            <v>OPERAÇÕES RATEIOS</v>
          </cell>
        </row>
        <row r="7731">
          <cell r="S7731" t="str">
            <v>OPERAÇÕES RATEIOS</v>
          </cell>
        </row>
        <row r="7732">
          <cell r="S7732" t="str">
            <v>OPERAÇÕES RATEIOS</v>
          </cell>
        </row>
        <row r="7733">
          <cell r="S7733" t="str">
            <v>OPERAÇÕES RATEIOS</v>
          </cell>
        </row>
        <row r="7734">
          <cell r="S7734" t="str">
            <v>OPERAÇÕES RATEIOS</v>
          </cell>
        </row>
        <row r="7735">
          <cell r="S7735" t="str">
            <v>OPERAÇÕES RATEIOS</v>
          </cell>
        </row>
        <row r="7736">
          <cell r="S7736" t="str">
            <v>OPERAÇÕES RATEIOS</v>
          </cell>
        </row>
        <row r="7737">
          <cell r="S7737" t="str">
            <v>OPERAÇÕES RATEIOS</v>
          </cell>
        </row>
        <row r="7738">
          <cell r="S7738" t="str">
            <v>OPERAÇÕES RATEIOS</v>
          </cell>
        </row>
        <row r="7739">
          <cell r="S7739" t="str">
            <v>OPERAÇÕES RATEIOS</v>
          </cell>
        </row>
        <row r="7740">
          <cell r="S7740" t="str">
            <v>OPERAÇÕES RATEIOS</v>
          </cell>
        </row>
        <row r="7741">
          <cell r="S7741" t="str">
            <v>OPERAÇÕES RATEIOS</v>
          </cell>
        </row>
        <row r="7742">
          <cell r="S7742" t="str">
            <v>OPERAÇÕES RATEIOS</v>
          </cell>
        </row>
        <row r="7743">
          <cell r="S7743" t="str">
            <v>OPERAÇÕES RATEIOS</v>
          </cell>
        </row>
        <row r="7744">
          <cell r="S7744" t="str">
            <v>OPERAÇÕES RATEIOS</v>
          </cell>
        </row>
        <row r="7745">
          <cell r="S7745" t="str">
            <v>OPERAÇÕES RATEIOS</v>
          </cell>
        </row>
        <row r="7746">
          <cell r="S7746" t="str">
            <v>OPERAÇÕES RATEIOS</v>
          </cell>
        </row>
        <row r="7747">
          <cell r="S7747" t="str">
            <v>OPERAÇÕES RATEIOS</v>
          </cell>
        </row>
        <row r="7748">
          <cell r="S7748" t="str">
            <v>OPERAÇÕES RATEIOS</v>
          </cell>
        </row>
        <row r="7749">
          <cell r="S7749" t="str">
            <v>OPERAÇÕES RATEIOS</v>
          </cell>
        </row>
        <row r="7750">
          <cell r="S7750" t="str">
            <v>OPERAÇÕES RATEIOS</v>
          </cell>
        </row>
        <row r="7751">
          <cell r="S7751" t="str">
            <v>OPERAÇÕES RATEIOS</v>
          </cell>
        </row>
        <row r="7752">
          <cell r="S7752" t="str">
            <v>OPERAÇÕES RATEIOS</v>
          </cell>
        </row>
        <row r="7753">
          <cell r="S7753" t="str">
            <v>OPERAÇÕES RATEIOS</v>
          </cell>
        </row>
        <row r="7754">
          <cell r="S7754" t="str">
            <v>OPERAÇÕES RATEIOS</v>
          </cell>
        </row>
        <row r="7755">
          <cell r="S7755" t="str">
            <v>OPERAÇÕES RATEIOS</v>
          </cell>
        </row>
        <row r="7756">
          <cell r="S7756" t="str">
            <v>OPERAÇÕES RATEIOS</v>
          </cell>
        </row>
        <row r="7757">
          <cell r="S7757" t="str">
            <v>OPERAÇÕES RATEIOS</v>
          </cell>
        </row>
        <row r="7758">
          <cell r="S7758" t="str">
            <v>OPERAÇÕES RATEIOS</v>
          </cell>
        </row>
        <row r="7759">
          <cell r="S7759" t="str">
            <v>OPERAÇÕES RATEIOS</v>
          </cell>
        </row>
        <row r="7760">
          <cell r="S7760" t="str">
            <v>OPERAÇÕES RATEIOS</v>
          </cell>
        </row>
        <row r="7761">
          <cell r="S7761" t="str">
            <v>OPERAÇÕES RATEIOS</v>
          </cell>
        </row>
        <row r="7762">
          <cell r="S7762" t="str">
            <v>OPERAÇÕES RATEIOS</v>
          </cell>
        </row>
        <row r="7763">
          <cell r="S7763" t="str">
            <v>OPERAÇÕES RATEIOS</v>
          </cell>
        </row>
        <row r="7764">
          <cell r="S7764" t="str">
            <v>OPERAÇÕES RATEIOS</v>
          </cell>
        </row>
        <row r="7765">
          <cell r="S7765" t="str">
            <v>OPERAÇÕES RATEIOS</v>
          </cell>
        </row>
        <row r="7766">
          <cell r="S7766" t="str">
            <v>OPERAÇÕES RATEIOS</v>
          </cell>
        </row>
        <row r="7767">
          <cell r="S7767" t="str">
            <v>OPERAÇÕES RATEIOS</v>
          </cell>
        </row>
        <row r="7768">
          <cell r="S7768" t="str">
            <v>OPERAÇÕES RATEIOS</v>
          </cell>
        </row>
        <row r="7769">
          <cell r="S7769" t="str">
            <v>OPERAÇÕES RATEIOS</v>
          </cell>
        </row>
        <row r="7770">
          <cell r="S7770" t="str">
            <v>OPERAÇÕES RATEIOS</v>
          </cell>
        </row>
        <row r="7771">
          <cell r="S7771" t="str">
            <v>OPERAÇÕES RATEIOS</v>
          </cell>
        </row>
        <row r="7772">
          <cell r="S7772" t="str">
            <v>OPERAÇÕES RATEIOS</v>
          </cell>
        </row>
        <row r="7773">
          <cell r="S7773" t="str">
            <v>OPERAÇÕES RATEIOS</v>
          </cell>
        </row>
        <row r="7774">
          <cell r="S7774" t="str">
            <v>OPERAÇÕES RATEIOS</v>
          </cell>
        </row>
        <row r="7775">
          <cell r="S7775" t="str">
            <v>OPERAÇÕES RATEIOS</v>
          </cell>
        </row>
        <row r="7776">
          <cell r="S7776" t="str">
            <v>OPERAÇÕES RATEIOS</v>
          </cell>
        </row>
        <row r="7777">
          <cell r="S7777" t="str">
            <v>OPERAÇÕES RATEIOS</v>
          </cell>
        </row>
        <row r="7778">
          <cell r="S7778" t="str">
            <v>OPERAÇÕES RATEIOS</v>
          </cell>
        </row>
        <row r="7779">
          <cell r="S7779" t="str">
            <v>OPERAÇÕES RATEIOS</v>
          </cell>
        </row>
        <row r="7780">
          <cell r="S7780" t="str">
            <v>OPERAÇÕES RATEIOS</v>
          </cell>
        </row>
        <row r="7781">
          <cell r="S7781" t="str">
            <v>OPERAÇÕES RATEIOS</v>
          </cell>
        </row>
        <row r="7782">
          <cell r="S7782" t="str">
            <v>OPERAÇÕES RATEIOS</v>
          </cell>
        </row>
        <row r="7783">
          <cell r="S7783" t="str">
            <v>OPERAÇÕES RATEIOS</v>
          </cell>
        </row>
        <row r="7784">
          <cell r="S7784" t="str">
            <v>OPERAÇÕES RATEIOS</v>
          </cell>
        </row>
        <row r="7785">
          <cell r="S7785" t="str">
            <v>OPERAÇÕES RATEIOS</v>
          </cell>
        </row>
        <row r="7786">
          <cell r="S7786" t="str">
            <v>OPERAÇÕES RATEIOS</v>
          </cell>
        </row>
        <row r="7787">
          <cell r="S7787" t="str">
            <v>OPERAÇÕES RATEIOS</v>
          </cell>
        </row>
        <row r="7788">
          <cell r="S7788" t="str">
            <v>OPERAÇÕES RATEIOS</v>
          </cell>
        </row>
        <row r="7789">
          <cell r="S7789" t="str">
            <v>OPERAÇÕES RATEIOS</v>
          </cell>
        </row>
        <row r="7790">
          <cell r="S7790" t="str">
            <v>OPERAÇÕES RATEIOS</v>
          </cell>
        </row>
        <row r="7791">
          <cell r="S7791" t="str">
            <v>OPERAÇÕES RATEIOS</v>
          </cell>
        </row>
        <row r="7792">
          <cell r="S7792" t="str">
            <v>OPERAÇÕES RATEIOS</v>
          </cell>
        </row>
        <row r="7793">
          <cell r="S7793" t="str">
            <v>OPERAÇÕES RATEIOS</v>
          </cell>
        </row>
        <row r="7794">
          <cell r="S7794" t="str">
            <v>OPERAÇÕES RATEIOS</v>
          </cell>
        </row>
        <row r="7795">
          <cell r="S7795" t="str">
            <v>OPERAÇÕES RATEIOS</v>
          </cell>
        </row>
        <row r="7796">
          <cell r="S7796" t="str">
            <v>OPERAÇÕES RATEIOS</v>
          </cell>
        </row>
        <row r="7797">
          <cell r="S7797" t="str">
            <v>OPERAÇÕES RATEIOS</v>
          </cell>
        </row>
        <row r="7798">
          <cell r="S7798" t="str">
            <v>OPERAÇÕES RATEIOS</v>
          </cell>
        </row>
        <row r="7799">
          <cell r="S7799" t="str">
            <v>OPERAÇÕES RATEIOS</v>
          </cell>
        </row>
        <row r="7800">
          <cell r="S7800" t="str">
            <v>OPERAÇÕES RATEIOS</v>
          </cell>
        </row>
        <row r="7801">
          <cell r="S7801" t="str">
            <v>OPERAÇÕES RATEIOS</v>
          </cell>
        </row>
        <row r="7802">
          <cell r="S7802" t="str">
            <v>OPERAÇÕES RATEIOS</v>
          </cell>
        </row>
        <row r="7803">
          <cell r="S7803" t="str">
            <v>OPERAÇÕES RATEIOS</v>
          </cell>
        </row>
        <row r="7804">
          <cell r="S7804" t="str">
            <v>OPERAÇÕES RATEIOS</v>
          </cell>
        </row>
        <row r="7805">
          <cell r="S7805" t="str">
            <v>OPERAÇÕES RATEIOS</v>
          </cell>
        </row>
        <row r="7806">
          <cell r="S7806" t="str">
            <v>OPERAÇÕES RATEIOS</v>
          </cell>
        </row>
        <row r="7807">
          <cell r="S7807" t="str">
            <v>OPERAÇÕES RATEIOS</v>
          </cell>
        </row>
        <row r="7808">
          <cell r="S7808" t="str">
            <v>OPERAÇÕES RATEIOS</v>
          </cell>
        </row>
        <row r="7809">
          <cell r="S7809" t="str">
            <v>OPERAÇÕES RATEIOS</v>
          </cell>
        </row>
        <row r="7810">
          <cell r="S7810" t="str">
            <v>OPERAÇÕES RATEIOS</v>
          </cell>
        </row>
        <row r="7811">
          <cell r="S7811" t="str">
            <v>OPERAÇÕES RATEIOS</v>
          </cell>
        </row>
        <row r="7812">
          <cell r="S7812" t="str">
            <v>OPERAÇÕES RATEIOS</v>
          </cell>
        </row>
        <row r="7813">
          <cell r="S7813" t="str">
            <v>OPERAÇÕES RATEIOS</v>
          </cell>
        </row>
        <row r="7814">
          <cell r="S7814" t="str">
            <v>OPERAÇÕES RATEIOS</v>
          </cell>
        </row>
        <row r="7815">
          <cell r="S7815" t="str">
            <v>OPERAÇÕES RATEIOS</v>
          </cell>
        </row>
        <row r="7816">
          <cell r="S7816" t="str">
            <v>OPERAÇÕES RATEIOS</v>
          </cell>
        </row>
        <row r="7817">
          <cell r="S7817" t="str">
            <v>OPERAÇÕES RATEIOS</v>
          </cell>
        </row>
        <row r="7818">
          <cell r="S7818" t="str">
            <v>OPERAÇÕES RATEIOS</v>
          </cell>
        </row>
        <row r="7819">
          <cell r="S7819" t="str">
            <v>OPERAÇÕES RATEIOS</v>
          </cell>
        </row>
        <row r="7820">
          <cell r="S7820" t="str">
            <v>OPERAÇÕES RATEIOS</v>
          </cell>
        </row>
        <row r="7821">
          <cell r="S7821" t="str">
            <v>OPERAÇÕES RATEIOS</v>
          </cell>
        </row>
        <row r="7822">
          <cell r="S7822" t="str">
            <v>OPERAÇÕES RATEIOS</v>
          </cell>
        </row>
        <row r="7823">
          <cell r="S7823" t="str">
            <v>OPERAÇÕES RATEIOS</v>
          </cell>
        </row>
        <row r="7824">
          <cell r="S7824" t="str">
            <v>OPERAÇÕES RATEIOS</v>
          </cell>
        </row>
        <row r="7825">
          <cell r="S7825" t="str">
            <v>OPERAÇÕES RATEIOS</v>
          </cell>
        </row>
        <row r="7826">
          <cell r="S7826" t="str">
            <v>OPERAÇÕES RATEIOS</v>
          </cell>
        </row>
        <row r="7827">
          <cell r="S7827" t="str">
            <v>OPERAÇÕES RATEIOS</v>
          </cell>
        </row>
        <row r="7828">
          <cell r="S7828" t="str">
            <v>OPERAÇÕES RATEIOS</v>
          </cell>
        </row>
        <row r="7829">
          <cell r="S7829" t="str">
            <v>OPERAÇÕES RATEIOS</v>
          </cell>
        </row>
        <row r="7830">
          <cell r="S7830" t="str">
            <v>OPERAÇÕES RATEIOS</v>
          </cell>
        </row>
        <row r="7831">
          <cell r="S7831" t="str">
            <v>OPERAÇÕES RATEIOS</v>
          </cell>
        </row>
        <row r="7832">
          <cell r="S7832" t="str">
            <v>OPERAÇÕES RATEIOS</v>
          </cell>
        </row>
        <row r="7833">
          <cell r="S7833" t="str">
            <v>OPERAÇÕES RATEIOS</v>
          </cell>
        </row>
        <row r="7834">
          <cell r="S7834" t="str">
            <v>OPERAÇÕES RATEIOS</v>
          </cell>
        </row>
        <row r="7835">
          <cell r="S7835" t="str">
            <v>OPERAÇÕES RATEIOS</v>
          </cell>
        </row>
        <row r="7836">
          <cell r="S7836" t="str">
            <v>OPERAÇÕES RATEIOS</v>
          </cell>
        </row>
        <row r="7837">
          <cell r="S7837" t="str">
            <v>OPERAÇÕES RATEIOS</v>
          </cell>
        </row>
        <row r="7838">
          <cell r="S7838" t="str">
            <v>OPERAÇÕES RATEIOS</v>
          </cell>
        </row>
        <row r="7839">
          <cell r="S7839" t="str">
            <v>OPERAÇÕES RATEIOS</v>
          </cell>
        </row>
        <row r="7840">
          <cell r="S7840" t="str">
            <v>OPERAÇÕES RATEIOS</v>
          </cell>
        </row>
        <row r="7841">
          <cell r="S7841" t="str">
            <v>OPERAÇÕES RATEIOS</v>
          </cell>
        </row>
        <row r="7842">
          <cell r="S7842" t="str">
            <v>OPERAÇÕES RATEIOS</v>
          </cell>
        </row>
        <row r="7843">
          <cell r="S7843" t="str">
            <v>OPERAÇÕES RATEIOS</v>
          </cell>
        </row>
        <row r="7844">
          <cell r="S7844" t="str">
            <v>OPERAÇÕES RATEIOS</v>
          </cell>
        </row>
        <row r="7845">
          <cell r="S7845" t="str">
            <v>OPERAÇÕES RATEIOS</v>
          </cell>
        </row>
        <row r="7846">
          <cell r="S7846" t="str">
            <v>OPERAÇÕES RATEIOS</v>
          </cell>
        </row>
        <row r="7847">
          <cell r="S7847" t="str">
            <v>OPERAÇÕES RATEIOS</v>
          </cell>
        </row>
        <row r="7848">
          <cell r="S7848" t="str">
            <v>OPERAÇÕES RATEIOS</v>
          </cell>
        </row>
        <row r="7849">
          <cell r="S7849" t="str">
            <v>OPERAÇÕES RATEIOS</v>
          </cell>
        </row>
        <row r="7850">
          <cell r="S7850" t="str">
            <v>OPERAÇÕES RATEIOS</v>
          </cell>
        </row>
        <row r="7851">
          <cell r="S7851" t="str">
            <v>OPERAÇÕES RATEIOS</v>
          </cell>
        </row>
        <row r="7852">
          <cell r="S7852" t="str">
            <v>OPERAÇÕES RATEIOS</v>
          </cell>
        </row>
        <row r="7853">
          <cell r="S7853" t="str">
            <v>OPERAÇÕES RATEIOS</v>
          </cell>
        </row>
        <row r="7854">
          <cell r="S7854" t="str">
            <v>OPERAÇÕES RATEIOS</v>
          </cell>
        </row>
        <row r="7855">
          <cell r="S7855" t="str">
            <v>OPERAÇÕES RATEIOS</v>
          </cell>
        </row>
        <row r="7856">
          <cell r="S7856" t="str">
            <v>OPERAÇÕES RATEIOS</v>
          </cell>
        </row>
        <row r="7857">
          <cell r="S7857" t="str">
            <v>OPERAÇÕES RATEIOS</v>
          </cell>
        </row>
        <row r="7858">
          <cell r="S7858" t="str">
            <v>OPERAÇÕES RATEIOS</v>
          </cell>
        </row>
        <row r="7859">
          <cell r="S7859" t="str">
            <v>OPERAÇÕES RATEIOS</v>
          </cell>
        </row>
        <row r="7860">
          <cell r="S7860" t="str">
            <v>OPERAÇÕES RATEIOS</v>
          </cell>
        </row>
        <row r="7861">
          <cell r="S7861" t="str">
            <v>OPERAÇÕES RATEIOS</v>
          </cell>
        </row>
        <row r="7862">
          <cell r="S7862" t="str">
            <v>OPERAÇÕES RATEIOS</v>
          </cell>
        </row>
        <row r="7863">
          <cell r="S7863" t="str">
            <v>OPERAÇÕES RATEIOS</v>
          </cell>
        </row>
        <row r="7864">
          <cell r="S7864" t="str">
            <v>OPERAÇÕES RATEIOS</v>
          </cell>
        </row>
        <row r="7865">
          <cell r="S7865" t="str">
            <v>OPERAÇÕES RATEIOS</v>
          </cell>
        </row>
        <row r="7866">
          <cell r="S7866" t="str">
            <v>OPERAÇÕES RATEIOS</v>
          </cell>
        </row>
        <row r="7867">
          <cell r="S7867" t="str">
            <v>OPERAÇÕES RATEIOS</v>
          </cell>
        </row>
        <row r="7868">
          <cell r="S7868" t="str">
            <v>OPERAÇÕES RATEIOS</v>
          </cell>
        </row>
        <row r="7869">
          <cell r="S7869" t="str">
            <v>OPERAÇÕES RATEIOS</v>
          </cell>
        </row>
        <row r="7870">
          <cell r="S7870" t="str">
            <v>OPERAÇÕES RATEIOS</v>
          </cell>
        </row>
        <row r="7871">
          <cell r="S7871" t="str">
            <v>OPERAÇÕES RATEIOS</v>
          </cell>
        </row>
        <row r="7872">
          <cell r="S7872" t="str">
            <v>OPERAÇÕES RATEIOS</v>
          </cell>
        </row>
        <row r="7873">
          <cell r="S7873" t="str">
            <v>OPERAÇÕES RATEIOS</v>
          </cell>
        </row>
        <row r="7874">
          <cell r="S7874" t="str">
            <v>OPERAÇÕES RATEIOS</v>
          </cell>
        </row>
        <row r="7875">
          <cell r="S7875" t="str">
            <v>OPERAÇÕES RATEIOS</v>
          </cell>
        </row>
        <row r="7876">
          <cell r="S7876" t="str">
            <v>OPERAÇÕES RATEIOS</v>
          </cell>
        </row>
        <row r="7877">
          <cell r="S7877" t="str">
            <v>OPERAÇÕES RATEIOS</v>
          </cell>
        </row>
        <row r="7878">
          <cell r="S7878" t="str">
            <v>OPERAÇÕES RATEIOS</v>
          </cell>
        </row>
        <row r="7879">
          <cell r="S7879" t="str">
            <v>OPERAÇÕES RATEIOS</v>
          </cell>
        </row>
        <row r="7880">
          <cell r="S7880" t="str">
            <v>OPERAÇÕES RATEIOS</v>
          </cell>
        </row>
        <row r="7881">
          <cell r="S7881" t="str">
            <v>OPERAÇÕES RATEIOS</v>
          </cell>
        </row>
        <row r="7882">
          <cell r="S7882" t="str">
            <v>OPERAÇÕES RATEIOS</v>
          </cell>
        </row>
        <row r="7883">
          <cell r="S7883" t="str">
            <v>OPERAÇÕES RATEIOS</v>
          </cell>
        </row>
        <row r="7884">
          <cell r="S7884" t="str">
            <v>OPERAÇÕES RATEIOS</v>
          </cell>
        </row>
        <row r="7885">
          <cell r="S7885" t="str">
            <v>OPERAÇÕES RATEIOS</v>
          </cell>
        </row>
        <row r="7886">
          <cell r="S7886" t="str">
            <v>OPERAÇÕES RATEIOS</v>
          </cell>
        </row>
        <row r="7887">
          <cell r="S7887" t="str">
            <v>OPERAÇÕES RATEIOS</v>
          </cell>
        </row>
        <row r="7888">
          <cell r="S7888" t="str">
            <v>OPERAÇÕES RATEIOS</v>
          </cell>
        </row>
        <row r="7889">
          <cell r="S7889" t="str">
            <v>OPERAÇÕES RATEIOS</v>
          </cell>
        </row>
        <row r="7890">
          <cell r="S7890" t="str">
            <v>OPERAÇÕES RATEIOS</v>
          </cell>
        </row>
        <row r="7891">
          <cell r="S7891" t="str">
            <v>OPERAÇÕES RATEIOS</v>
          </cell>
        </row>
        <row r="7892">
          <cell r="S7892" t="str">
            <v>OPERAÇÕES RATEIOS</v>
          </cell>
        </row>
        <row r="7893">
          <cell r="S7893" t="str">
            <v>OPERAÇÕES RATEIOS</v>
          </cell>
        </row>
        <row r="7894">
          <cell r="S7894" t="str">
            <v>OPERAÇÕES RATEIOS</v>
          </cell>
        </row>
        <row r="7895">
          <cell r="S7895" t="str">
            <v>OPERAÇÕES RATEIOS</v>
          </cell>
        </row>
        <row r="7896">
          <cell r="S7896" t="str">
            <v>OPERAÇÕES RATEIOS</v>
          </cell>
        </row>
        <row r="7897">
          <cell r="S7897" t="str">
            <v>OPERAÇÕES RATEIOS</v>
          </cell>
        </row>
        <row r="7898">
          <cell r="S7898" t="str">
            <v>OPERAÇÕES RATEIOS</v>
          </cell>
        </row>
        <row r="7899">
          <cell r="S7899" t="str">
            <v>OPERAÇÕES RATEIOS</v>
          </cell>
        </row>
        <row r="7900">
          <cell r="S7900" t="str">
            <v>OPERAÇÕES RATEIOS</v>
          </cell>
        </row>
        <row r="7901">
          <cell r="S7901" t="str">
            <v>OPERAÇÕES RATEIOS</v>
          </cell>
        </row>
        <row r="7902">
          <cell r="S7902" t="str">
            <v>OPERAÇÕES RATEIOS</v>
          </cell>
        </row>
        <row r="7903">
          <cell r="S7903" t="str">
            <v>OPERAÇÕES RATEIOS</v>
          </cell>
        </row>
        <row r="7904">
          <cell r="S7904" t="str">
            <v>OPERAÇÕES RATEIOS</v>
          </cell>
        </row>
        <row r="7905">
          <cell r="S7905" t="str">
            <v>OPERAÇÕES RATEIOS</v>
          </cell>
        </row>
        <row r="7906">
          <cell r="S7906" t="str">
            <v>OPERAÇÕES RATEIOS</v>
          </cell>
        </row>
        <row r="7907">
          <cell r="S7907" t="str">
            <v>OPERAÇÕES RATEIOS</v>
          </cell>
        </row>
        <row r="7908">
          <cell r="S7908" t="str">
            <v>OPERAÇÕES RATEIOS</v>
          </cell>
        </row>
        <row r="7909">
          <cell r="S7909" t="str">
            <v>OPERAÇÕES RATEIOS</v>
          </cell>
        </row>
        <row r="7910">
          <cell r="S7910" t="str">
            <v>OPERAÇÕES RATEIOS</v>
          </cell>
        </row>
        <row r="7911">
          <cell r="S7911" t="str">
            <v>OPERAÇÕES RATEIOS</v>
          </cell>
        </row>
        <row r="7912">
          <cell r="S7912" t="str">
            <v>OPERAÇÕES RATEIOS</v>
          </cell>
        </row>
        <row r="7913">
          <cell r="S7913" t="str">
            <v>OPERAÇÕES RATEIOS</v>
          </cell>
        </row>
        <row r="7914">
          <cell r="S7914" t="str">
            <v>OPERAÇÕES RATEIOS</v>
          </cell>
        </row>
        <row r="7915">
          <cell r="S7915" t="str">
            <v>OPERAÇÕES RATEIOS</v>
          </cell>
        </row>
        <row r="7916">
          <cell r="S7916" t="str">
            <v>OPERAÇÕES RATEIOS</v>
          </cell>
        </row>
        <row r="7917">
          <cell r="S7917" t="str">
            <v>OPERAÇÕES RATEIOS</v>
          </cell>
        </row>
        <row r="7918">
          <cell r="S7918" t="str">
            <v>OPERAÇÕES RATEIOS</v>
          </cell>
        </row>
        <row r="7919">
          <cell r="S7919" t="str">
            <v>OPERAÇÕES RATEIOS</v>
          </cell>
        </row>
        <row r="7920">
          <cell r="S7920" t="str">
            <v>OPERAÇÕES RATEIOS</v>
          </cell>
        </row>
        <row r="7921">
          <cell r="S7921" t="str">
            <v>OPERAÇÕES RATEIOS</v>
          </cell>
        </row>
        <row r="7922">
          <cell r="S7922" t="str">
            <v>OPERAÇÕES RATEIOS</v>
          </cell>
        </row>
        <row r="7923">
          <cell r="S7923" t="str">
            <v>OPERAÇÕES RATEIOS</v>
          </cell>
        </row>
        <row r="7924">
          <cell r="S7924" t="str">
            <v>OPERAÇÕES RATEIOS</v>
          </cell>
        </row>
        <row r="7925">
          <cell r="S7925" t="str">
            <v>OPERAÇÕES RATEIOS</v>
          </cell>
        </row>
        <row r="7926">
          <cell r="S7926" t="str">
            <v>OPERAÇÕES RATEIOS</v>
          </cell>
        </row>
        <row r="7927">
          <cell r="S7927" t="str">
            <v>OPERAÇÕES RATEIOS</v>
          </cell>
        </row>
        <row r="7928">
          <cell r="S7928" t="str">
            <v>OPERAÇÕES RATEIOS</v>
          </cell>
        </row>
        <row r="7929">
          <cell r="S7929" t="str">
            <v>OPERAÇÕES RATEIOS</v>
          </cell>
        </row>
        <row r="7930">
          <cell r="S7930" t="str">
            <v>OPERAÇÕES RATEIOS</v>
          </cell>
        </row>
        <row r="7931">
          <cell r="S7931" t="str">
            <v>OPERAÇÕES RATEIOS</v>
          </cell>
        </row>
        <row r="7932">
          <cell r="S7932" t="str">
            <v>OPERAÇÕES RATEIOS</v>
          </cell>
        </row>
        <row r="7933">
          <cell r="S7933" t="str">
            <v>OPERAÇÕES RATEIOS</v>
          </cell>
        </row>
        <row r="7934">
          <cell r="S7934" t="str">
            <v>OPERAÇÕES RATEIOS</v>
          </cell>
        </row>
        <row r="7935">
          <cell r="S7935" t="str">
            <v>OPERAÇÕES RATEIOS</v>
          </cell>
        </row>
        <row r="7936">
          <cell r="S7936" t="str">
            <v>OPERAÇÕES RATEIOS</v>
          </cell>
        </row>
        <row r="7937">
          <cell r="S7937" t="str">
            <v>OPERAÇÕES RATEIOS</v>
          </cell>
        </row>
        <row r="7938">
          <cell r="S7938" t="str">
            <v>OPERAÇÕES RATEIOS</v>
          </cell>
        </row>
        <row r="7939">
          <cell r="S7939" t="str">
            <v>OPERAÇÕES RATEIOS</v>
          </cell>
        </row>
        <row r="7940">
          <cell r="S7940" t="str">
            <v>OPERAÇÕES RATEIOS</v>
          </cell>
        </row>
        <row r="7941">
          <cell r="S7941" t="str">
            <v>OPERAÇÕES RATEIOS</v>
          </cell>
        </row>
        <row r="7942">
          <cell r="S7942" t="str">
            <v>OPERAÇÕES RATEIOS</v>
          </cell>
        </row>
        <row r="7943">
          <cell r="S7943" t="str">
            <v>OPERAÇÕES RATEIOS</v>
          </cell>
        </row>
        <row r="7944">
          <cell r="S7944" t="str">
            <v>OPERAÇÕES RATEIOS</v>
          </cell>
        </row>
        <row r="7945">
          <cell r="S7945" t="str">
            <v>OPERAÇÕES RATEIOS</v>
          </cell>
        </row>
        <row r="7946">
          <cell r="S7946" t="str">
            <v>OPERAÇÕES RATEIOS</v>
          </cell>
        </row>
        <row r="7947">
          <cell r="S7947" t="str">
            <v>OPERAÇÕES RATEIOS</v>
          </cell>
        </row>
        <row r="7948">
          <cell r="S7948" t="str">
            <v>OPERAÇÕES RATEIOS</v>
          </cell>
        </row>
        <row r="7949">
          <cell r="S7949" t="str">
            <v>OPERAÇÕES RATEIOS</v>
          </cell>
        </row>
        <row r="7950">
          <cell r="S7950" t="str">
            <v>OPERAÇÕES RATEIOS</v>
          </cell>
        </row>
        <row r="7951">
          <cell r="S7951" t="str">
            <v>OPERAÇÕES RATEIOS</v>
          </cell>
        </row>
        <row r="7952">
          <cell r="S7952" t="str">
            <v>OPERAÇÕES RATEIOS</v>
          </cell>
        </row>
        <row r="7953">
          <cell r="S7953" t="str">
            <v>OPERAÇÕES RATEIOS</v>
          </cell>
        </row>
        <row r="7954">
          <cell r="S7954" t="str">
            <v>OPERAÇÕES RATEIOS</v>
          </cell>
        </row>
        <row r="7955">
          <cell r="S7955" t="str">
            <v>OPERAÇÕES RATEIOS</v>
          </cell>
        </row>
        <row r="7956">
          <cell r="S7956" t="str">
            <v>OPERAÇÕES RATEIOS</v>
          </cell>
        </row>
        <row r="7957">
          <cell r="S7957" t="str">
            <v>OPERAÇÕES RATEIOS</v>
          </cell>
        </row>
        <row r="7958">
          <cell r="S7958" t="str">
            <v>OPERAÇÕES RATEIOS</v>
          </cell>
        </row>
        <row r="7959">
          <cell r="S7959" t="str">
            <v>OPERAÇÕES RATEIOS</v>
          </cell>
        </row>
        <row r="7960">
          <cell r="S7960" t="str">
            <v>OPERAÇÕES RATEIOS</v>
          </cell>
        </row>
        <row r="7961">
          <cell r="S7961" t="str">
            <v>OPERAÇÕES RATEIOS</v>
          </cell>
        </row>
        <row r="7962">
          <cell r="S7962" t="str">
            <v>OPERAÇÕES RATEIOS</v>
          </cell>
        </row>
        <row r="7963">
          <cell r="S7963" t="str">
            <v>OPERAÇÕES RATEIOS</v>
          </cell>
        </row>
        <row r="7964">
          <cell r="S7964" t="str">
            <v>OPERAÇÕES RATEIOS</v>
          </cell>
        </row>
        <row r="7965">
          <cell r="S7965" t="str">
            <v>OPERAÇÕES RATEIOS</v>
          </cell>
        </row>
        <row r="7966">
          <cell r="S7966" t="str">
            <v>OPERAÇÕES RATEIOS</v>
          </cell>
        </row>
        <row r="7967">
          <cell r="S7967" t="str">
            <v>OPERAÇÕES RATEIOS</v>
          </cell>
        </row>
        <row r="7968">
          <cell r="S7968" t="str">
            <v>OPERAÇÕES RATEIOS</v>
          </cell>
        </row>
        <row r="7969">
          <cell r="S7969" t="str">
            <v>OPERAÇÕES RATEIOS</v>
          </cell>
        </row>
        <row r="7970">
          <cell r="S7970" t="str">
            <v>OPERAÇÕES RATEIOS</v>
          </cell>
        </row>
        <row r="7971">
          <cell r="S7971" t="str">
            <v>OPERAÇÕES RATEIOS</v>
          </cell>
        </row>
        <row r="7972">
          <cell r="S7972" t="str">
            <v>OPERAÇÕES RATEIOS</v>
          </cell>
        </row>
        <row r="7973">
          <cell r="S7973" t="str">
            <v>OPERAÇÕES RATEIOS</v>
          </cell>
        </row>
        <row r="7974">
          <cell r="S7974" t="str">
            <v>OPERAÇÕES RATEIOS</v>
          </cell>
        </row>
        <row r="7975">
          <cell r="S7975" t="str">
            <v>OPERAÇÕES RATEIOS</v>
          </cell>
        </row>
        <row r="7976">
          <cell r="S7976" t="str">
            <v>OPERAÇÕES RATEIOS</v>
          </cell>
        </row>
        <row r="7977">
          <cell r="S7977" t="str">
            <v>OPERAÇÕES RATEIOS</v>
          </cell>
        </row>
        <row r="7978">
          <cell r="S7978" t="str">
            <v>OPERAÇÕES RATEIOS</v>
          </cell>
        </row>
        <row r="7979">
          <cell r="S7979" t="str">
            <v>OPERAÇÕES RATEIOS</v>
          </cell>
        </row>
        <row r="7980">
          <cell r="S7980" t="str">
            <v>OPERAÇÕES RATEIOS</v>
          </cell>
        </row>
        <row r="7981">
          <cell r="S7981" t="str">
            <v>OPERAÇÕES RATEIOS</v>
          </cell>
        </row>
        <row r="7982">
          <cell r="S7982" t="str">
            <v>OPERAÇÕES RATEIOS</v>
          </cell>
        </row>
        <row r="7983">
          <cell r="S7983" t="str">
            <v>OPERAÇÕES RATEIOS</v>
          </cell>
        </row>
        <row r="7984">
          <cell r="S7984" t="str">
            <v>OPERAÇÕES RATEIOS</v>
          </cell>
        </row>
        <row r="7985">
          <cell r="S7985" t="str">
            <v>OPERAÇÕES RATEIOS</v>
          </cell>
        </row>
        <row r="7986">
          <cell r="S7986" t="str">
            <v>OPERAÇÕES RATEIOS</v>
          </cell>
        </row>
        <row r="7987">
          <cell r="S7987" t="str">
            <v>OPERAÇÕES RATEIOS</v>
          </cell>
        </row>
        <row r="7988">
          <cell r="S7988" t="str">
            <v>OPERAÇÕES RATEIOS</v>
          </cell>
        </row>
        <row r="7989">
          <cell r="S7989" t="str">
            <v>OPERAÇÕES RATEIOS</v>
          </cell>
        </row>
        <row r="7990">
          <cell r="S7990" t="str">
            <v>OPERAÇÕES RATEIOS</v>
          </cell>
        </row>
        <row r="7991">
          <cell r="S7991" t="str">
            <v>OPERAÇÕES RATEIOS</v>
          </cell>
        </row>
        <row r="7992">
          <cell r="S7992" t="str">
            <v>OPERAÇÕES RATEIOS</v>
          </cell>
        </row>
        <row r="7993">
          <cell r="S7993" t="str">
            <v>OPERAÇÕES RATEIOS</v>
          </cell>
        </row>
        <row r="7994">
          <cell r="S7994" t="str">
            <v>OPERAÇÕES RATEIOS</v>
          </cell>
        </row>
        <row r="7995">
          <cell r="S7995" t="str">
            <v>OPERAÇÕES RATEIOS</v>
          </cell>
        </row>
        <row r="7996">
          <cell r="S7996" t="str">
            <v>OPERAÇÕES RATEIOS</v>
          </cell>
        </row>
        <row r="7997">
          <cell r="S7997" t="str">
            <v>OPERAÇÕES RATEIOS</v>
          </cell>
        </row>
        <row r="7998">
          <cell r="S7998" t="str">
            <v>OPERAÇÕES RATEIOS</v>
          </cell>
        </row>
        <row r="7999">
          <cell r="S7999" t="str">
            <v>OPERAÇÕES RATEIOS</v>
          </cell>
        </row>
        <row r="8000">
          <cell r="S8000" t="str">
            <v>OPERAÇÕES RATEIOS</v>
          </cell>
        </row>
        <row r="8001">
          <cell r="S8001" t="str">
            <v>OPERAÇÕES RATEIOS</v>
          </cell>
        </row>
        <row r="8002">
          <cell r="S8002" t="str">
            <v>OPERAÇÕES RATEIOS</v>
          </cell>
        </row>
        <row r="8003">
          <cell r="S8003" t="str">
            <v>OPERAÇÕES RATEIOS</v>
          </cell>
        </row>
        <row r="8004">
          <cell r="S8004" t="str">
            <v>OPERAÇÕES RATEIOS</v>
          </cell>
        </row>
        <row r="8005">
          <cell r="S8005" t="str">
            <v>OPERAÇÕES RATEIOS</v>
          </cell>
        </row>
        <row r="8006">
          <cell r="S8006" t="str">
            <v>OPERAÇÕES RATEIOS</v>
          </cell>
        </row>
        <row r="8007">
          <cell r="S8007" t="str">
            <v>OPERAÇÕES RATEIOS</v>
          </cell>
        </row>
        <row r="8008">
          <cell r="S8008" t="str">
            <v>OPERAÇÕES RATEIOS</v>
          </cell>
        </row>
        <row r="8009">
          <cell r="S8009" t="str">
            <v>OPERAÇÕES RATEIOS</v>
          </cell>
        </row>
        <row r="8010">
          <cell r="S8010" t="str">
            <v>OPERAÇÕES RATEIOS</v>
          </cell>
        </row>
        <row r="8011">
          <cell r="S8011" t="str">
            <v>OPERAÇÕES RATEIOS</v>
          </cell>
        </row>
        <row r="8012">
          <cell r="S8012" t="str">
            <v>OPERAÇÕES RATEIOS</v>
          </cell>
        </row>
        <row r="8013">
          <cell r="S8013" t="str">
            <v>OPERAÇÕES RATEIOS</v>
          </cell>
        </row>
        <row r="8014">
          <cell r="S8014" t="str">
            <v>OPERAÇÕES RATEIOS</v>
          </cell>
        </row>
        <row r="8015">
          <cell r="S8015" t="str">
            <v>OPERAÇÕES RATEIOS</v>
          </cell>
        </row>
        <row r="8016">
          <cell r="S8016" t="str">
            <v>OPERAÇÕES RATEIOS</v>
          </cell>
        </row>
        <row r="8017">
          <cell r="S8017" t="str">
            <v>OPERAÇÕES RATEIOS</v>
          </cell>
        </row>
        <row r="8018">
          <cell r="S8018" t="str">
            <v>OPERAÇÕES RATEIOS</v>
          </cell>
        </row>
        <row r="8019">
          <cell r="S8019" t="str">
            <v>OPERAÇÕES RATEIOS</v>
          </cell>
        </row>
        <row r="8020">
          <cell r="S8020" t="str">
            <v>OPERAÇÕES RATEIOS</v>
          </cell>
        </row>
        <row r="8021">
          <cell r="S8021" t="str">
            <v>OPERAÇÕES RATEIOS</v>
          </cell>
        </row>
        <row r="8022">
          <cell r="S8022" t="str">
            <v>OPERAÇÕES RATEIOS</v>
          </cell>
        </row>
        <row r="8023">
          <cell r="S8023" t="str">
            <v>OPERAÇÕES RATEIOS</v>
          </cell>
        </row>
        <row r="8024">
          <cell r="S8024" t="str">
            <v>OPERAÇÕES RATEIOS</v>
          </cell>
        </row>
        <row r="8025">
          <cell r="S8025" t="str">
            <v>OPERAÇÕES RATEIOS</v>
          </cell>
        </row>
        <row r="8026">
          <cell r="S8026" t="str">
            <v>OPERAÇÕES RATEIOS</v>
          </cell>
        </row>
        <row r="8027">
          <cell r="S8027" t="str">
            <v>OPERAÇÕES RATEIOS</v>
          </cell>
        </row>
        <row r="8028">
          <cell r="S8028" t="str">
            <v>OPERAÇÕES RATEIOS</v>
          </cell>
        </row>
        <row r="8029">
          <cell r="S8029" t="str">
            <v>OPERAÇÕES RATEIOS</v>
          </cell>
        </row>
        <row r="8030">
          <cell r="S8030" t="str">
            <v>OPERAÇÕES RATEIOS</v>
          </cell>
        </row>
        <row r="8031">
          <cell r="S8031" t="str">
            <v>OPERAÇÕES RATEIOS</v>
          </cell>
        </row>
        <row r="8032">
          <cell r="S8032" t="str">
            <v>OPERAÇÕES RATEIOS</v>
          </cell>
        </row>
        <row r="8033">
          <cell r="S8033" t="str">
            <v>OPERAÇÕES RATEIOS</v>
          </cell>
        </row>
        <row r="8034">
          <cell r="S8034" t="str">
            <v>OPERAÇÕES RATEIOS</v>
          </cell>
        </row>
        <row r="8035">
          <cell r="S8035" t="str">
            <v>OPERAÇÕES RATEIOS</v>
          </cell>
        </row>
        <row r="8036">
          <cell r="S8036" t="str">
            <v>OPERAÇÕES RATEIOS</v>
          </cell>
        </row>
        <row r="8037">
          <cell r="S8037" t="str">
            <v>OPERAÇÕES RATEIOS</v>
          </cell>
        </row>
        <row r="8038">
          <cell r="S8038" t="str">
            <v>OPERAÇÕES RATEIOS</v>
          </cell>
        </row>
        <row r="8039">
          <cell r="S8039" t="str">
            <v>OPERAÇÕES RATEIOS</v>
          </cell>
        </row>
        <row r="8040">
          <cell r="S8040" t="str">
            <v>OPERAÇÕES RATEIOS</v>
          </cell>
        </row>
        <row r="8041">
          <cell r="S8041" t="str">
            <v>OPERAÇÕES RATEIOS</v>
          </cell>
        </row>
        <row r="8042">
          <cell r="S8042" t="str">
            <v>OPERAÇÕES RATEIOS</v>
          </cell>
        </row>
        <row r="8043">
          <cell r="S8043" t="str">
            <v>OPERAÇÕES RATEIOS</v>
          </cell>
        </row>
        <row r="8044">
          <cell r="S8044" t="str">
            <v>OPERAÇÕES RATEIOS</v>
          </cell>
        </row>
        <row r="8045">
          <cell r="S8045" t="str">
            <v>OPERAÇÕES RATEIOS</v>
          </cell>
        </row>
        <row r="8046">
          <cell r="S8046" t="str">
            <v>OPERAÇÕES RATEIOS</v>
          </cell>
        </row>
        <row r="8047">
          <cell r="S8047" t="str">
            <v>OPERAÇÕES RATEIOS</v>
          </cell>
        </row>
        <row r="8048">
          <cell r="S8048" t="str">
            <v>OPERAÇÕES RATEIOS</v>
          </cell>
        </row>
        <row r="8049">
          <cell r="S8049" t="str">
            <v>OPERAÇÕES RATEIOS</v>
          </cell>
        </row>
        <row r="8050">
          <cell r="S8050" t="str">
            <v>OPERAÇÕES RATEIOS</v>
          </cell>
        </row>
        <row r="8051">
          <cell r="S8051" t="str">
            <v>OPERAÇÕES RATEIOS</v>
          </cell>
        </row>
        <row r="8052">
          <cell r="S8052" t="str">
            <v>OPERAÇÕES RATEIOS</v>
          </cell>
        </row>
        <row r="8053">
          <cell r="S8053" t="str">
            <v>OPERAÇÕES RATEIOS</v>
          </cell>
        </row>
        <row r="8054">
          <cell r="S8054" t="str">
            <v>OPERAÇÕES RATEIOS</v>
          </cell>
        </row>
        <row r="8055">
          <cell r="S8055" t="str">
            <v>OPERAÇÕES RATEIOS</v>
          </cell>
        </row>
        <row r="8056">
          <cell r="S8056" t="str">
            <v>OPERAÇÕES RATEIOS</v>
          </cell>
        </row>
        <row r="8057">
          <cell r="S8057" t="str">
            <v>OPERAÇÕES RATEIOS</v>
          </cell>
        </row>
        <row r="8058">
          <cell r="S8058" t="str">
            <v>OPERAÇÕES RATEIOS</v>
          </cell>
        </row>
        <row r="8059">
          <cell r="S8059" t="str">
            <v>OPERAÇÕES RATEIOS</v>
          </cell>
        </row>
        <row r="8060">
          <cell r="S8060" t="str">
            <v>OPERAÇÕES RATEIOS</v>
          </cell>
        </row>
        <row r="8061">
          <cell r="S8061" t="str">
            <v>OPERAÇÕES RATEIOS</v>
          </cell>
        </row>
        <row r="8062">
          <cell r="S8062" t="str">
            <v>OPERAÇÕES RATEIOS</v>
          </cell>
        </row>
        <row r="8063">
          <cell r="S8063" t="str">
            <v>OPERAÇÕES RATEIOS</v>
          </cell>
        </row>
        <row r="8064">
          <cell r="S8064" t="str">
            <v>OPERAÇÕES RATEIOS</v>
          </cell>
        </row>
        <row r="8065">
          <cell r="S8065" t="str">
            <v>OPERAÇÕES RATEIOS</v>
          </cell>
        </row>
        <row r="8066">
          <cell r="S8066" t="str">
            <v>OPERAÇÕES RATEIOS</v>
          </cell>
        </row>
        <row r="8067">
          <cell r="S8067" t="str">
            <v>OPERAÇÕES RATEIOS</v>
          </cell>
        </row>
        <row r="8068">
          <cell r="S8068" t="str">
            <v>OPERAÇÕES RATEIOS</v>
          </cell>
        </row>
        <row r="8069">
          <cell r="S8069" t="str">
            <v>OPERAÇÕES RATEIOS</v>
          </cell>
        </row>
        <row r="8070">
          <cell r="S8070" t="str">
            <v>OPERAÇÕES RATEIOS</v>
          </cell>
        </row>
        <row r="8071">
          <cell r="S8071" t="str">
            <v>OPERAÇÕES RATEIOS</v>
          </cell>
        </row>
        <row r="8072">
          <cell r="S8072" t="str">
            <v>OPERAÇÕES RATEIOS</v>
          </cell>
        </row>
        <row r="8073">
          <cell r="S8073" t="str">
            <v>OPERAÇÕES RATEIOS</v>
          </cell>
        </row>
        <row r="8074">
          <cell r="S8074" t="str">
            <v>OPERAÇÕES RATEIOS</v>
          </cell>
        </row>
        <row r="8075">
          <cell r="S8075" t="str">
            <v>OPERAÇÕES RATEIOS</v>
          </cell>
        </row>
        <row r="8076">
          <cell r="S8076" t="str">
            <v>OPERAÇÕES RATEIOS</v>
          </cell>
        </row>
        <row r="8077">
          <cell r="S8077" t="str">
            <v>OPERAÇÕES RATEIOS</v>
          </cell>
        </row>
        <row r="8078">
          <cell r="S8078" t="str">
            <v>OPERAÇÕES RATEIOS</v>
          </cell>
        </row>
        <row r="8079">
          <cell r="S8079" t="str">
            <v>OPERAÇÕES RATEIOS</v>
          </cell>
        </row>
        <row r="8080">
          <cell r="S8080" t="str">
            <v>OPERAÇÕES RATEIOS</v>
          </cell>
        </row>
        <row r="8081">
          <cell r="S8081" t="str">
            <v>OPERAÇÕES RATEIOS</v>
          </cell>
        </row>
        <row r="8082">
          <cell r="S8082" t="str">
            <v>OPERAÇÕES RATEIOS</v>
          </cell>
        </row>
        <row r="8083">
          <cell r="S8083" t="str">
            <v>OPERAÇÕES RATEIOS</v>
          </cell>
        </row>
        <row r="8084">
          <cell r="S8084" t="str">
            <v>OPERAÇÕES RATEIOS</v>
          </cell>
        </row>
        <row r="8085">
          <cell r="S8085" t="str">
            <v>OPERAÇÕES RATEIOS</v>
          </cell>
        </row>
        <row r="8086">
          <cell r="S8086" t="str">
            <v>OPERAÇÕES RATEIOS</v>
          </cell>
        </row>
        <row r="8087">
          <cell r="S8087" t="str">
            <v>OPERAÇÕES RATEIOS</v>
          </cell>
        </row>
        <row r="8088">
          <cell r="S8088" t="str">
            <v>OPERAÇÕES RATEIOS</v>
          </cell>
        </row>
        <row r="8089">
          <cell r="S8089" t="str">
            <v>OPERAÇÕES RATEIOS</v>
          </cell>
        </row>
        <row r="8090">
          <cell r="S8090" t="str">
            <v>OPERAÇÕES RATEIOS</v>
          </cell>
        </row>
        <row r="8091">
          <cell r="S8091" t="str">
            <v>OPERAÇÕES RATEIOS</v>
          </cell>
        </row>
        <row r="8092">
          <cell r="S8092" t="str">
            <v>OPERAÇÕES RATEIOS</v>
          </cell>
        </row>
        <row r="8093">
          <cell r="S8093" t="str">
            <v>OPERAÇÕES RATEIOS</v>
          </cell>
        </row>
        <row r="8094">
          <cell r="S8094" t="str">
            <v>OPERAÇÕES RATEIOS</v>
          </cell>
        </row>
        <row r="8095">
          <cell r="S8095" t="str">
            <v>OPERAÇÕES RATEIOS</v>
          </cell>
        </row>
        <row r="8096">
          <cell r="S8096" t="str">
            <v>OPERAÇÕES RATEIOS</v>
          </cell>
        </row>
        <row r="8097">
          <cell r="S8097" t="str">
            <v>OPERAÇÕES RATEIOS</v>
          </cell>
        </row>
        <row r="8098">
          <cell r="S8098" t="str">
            <v>OPERAÇÕES RATEIOS</v>
          </cell>
        </row>
        <row r="8099">
          <cell r="S8099" t="str">
            <v>OPERAÇÕES RATEIOS</v>
          </cell>
        </row>
        <row r="8100">
          <cell r="S8100" t="str">
            <v>OPERAÇÕES RATEIOS</v>
          </cell>
        </row>
        <row r="8101">
          <cell r="S8101" t="str">
            <v>OPERAÇÕES RATEIOS</v>
          </cell>
        </row>
        <row r="8102">
          <cell r="S8102" t="str">
            <v>OPERAÇÕES RATEIOS</v>
          </cell>
        </row>
        <row r="8103">
          <cell r="S8103" t="str">
            <v>OPERAÇÕES RATEIOS</v>
          </cell>
        </row>
        <row r="8104">
          <cell r="S8104" t="str">
            <v>OPERAÇÕES RATEIOS</v>
          </cell>
        </row>
        <row r="8105">
          <cell r="S8105" t="str">
            <v>OPERAÇÕES RATEIOS</v>
          </cell>
        </row>
        <row r="8106">
          <cell r="S8106" t="str">
            <v>OPERAÇÕES RATEIOS</v>
          </cell>
        </row>
        <row r="8107">
          <cell r="S8107" t="str">
            <v>OPERAÇÕES RATEIOS</v>
          </cell>
        </row>
        <row r="8108">
          <cell r="S8108" t="str">
            <v>OPERAÇÕES RATEIOS</v>
          </cell>
        </row>
        <row r="8109">
          <cell r="S8109" t="str">
            <v>OPERAÇÕES RATEIOS</v>
          </cell>
        </row>
        <row r="8110">
          <cell r="S8110" t="str">
            <v>OPERAÇÕES RATEIOS</v>
          </cell>
        </row>
        <row r="8111">
          <cell r="S8111" t="str">
            <v>OPERAÇÕES RATEIOS</v>
          </cell>
        </row>
        <row r="8112">
          <cell r="S8112" t="str">
            <v>OPERAÇÕES RATEIOS</v>
          </cell>
        </row>
        <row r="8113">
          <cell r="S8113" t="str">
            <v>OPERAÇÕES RATEIOS</v>
          </cell>
        </row>
        <row r="8114">
          <cell r="S8114" t="str">
            <v>OPERAÇÕES RATEIOS</v>
          </cell>
        </row>
        <row r="8115">
          <cell r="S8115" t="str">
            <v>OPERAÇÕES RATEIOS</v>
          </cell>
        </row>
        <row r="8116">
          <cell r="S8116" t="str">
            <v>OPERAÇÕES RATEIOS</v>
          </cell>
        </row>
        <row r="8117">
          <cell r="S8117" t="str">
            <v>OPERAÇÕES RATEIOS</v>
          </cell>
        </row>
        <row r="8118">
          <cell r="S8118" t="str">
            <v>OPERAÇÕES RATEIOS</v>
          </cell>
        </row>
        <row r="8119">
          <cell r="S8119" t="str">
            <v>OPERAÇÕES RATEIOS</v>
          </cell>
        </row>
        <row r="8120">
          <cell r="S8120" t="str">
            <v>OPERAÇÕES RATEIOS</v>
          </cell>
        </row>
        <row r="8121">
          <cell r="S8121" t="str">
            <v>OPERAÇÕES RATEIOS</v>
          </cell>
        </row>
        <row r="8122">
          <cell r="S8122" t="str">
            <v>OPERAÇÕES RATEIOS</v>
          </cell>
        </row>
        <row r="8123">
          <cell r="S8123" t="str">
            <v>OPERAÇÕES RATEIOS</v>
          </cell>
        </row>
        <row r="8124">
          <cell r="S8124" t="str">
            <v>OPERAÇÕES RATEIOS</v>
          </cell>
        </row>
        <row r="8125">
          <cell r="S8125" t="str">
            <v>OPERAÇÕES RATEIOS</v>
          </cell>
        </row>
        <row r="8126">
          <cell r="S8126" t="str">
            <v>OPERAÇÕES RATEIOS</v>
          </cell>
        </row>
        <row r="8127">
          <cell r="S8127" t="str">
            <v>OPERAÇÕES RATEIOS</v>
          </cell>
        </row>
        <row r="8128">
          <cell r="S8128" t="str">
            <v>OPERAÇÕES RATEIOS</v>
          </cell>
        </row>
        <row r="8129">
          <cell r="S8129" t="str">
            <v>OPERAÇÕES RATEIOS</v>
          </cell>
        </row>
        <row r="8130">
          <cell r="S8130" t="str">
            <v>OPERAÇÕES RATEIOS</v>
          </cell>
        </row>
        <row r="8131">
          <cell r="S8131" t="str">
            <v>OPERAÇÕES RATEIOS</v>
          </cell>
        </row>
        <row r="8132">
          <cell r="S8132" t="str">
            <v>OPERAÇÕES RATEIOS</v>
          </cell>
        </row>
        <row r="8133">
          <cell r="S8133" t="str">
            <v>OPERAÇÕES RATEIOS</v>
          </cell>
        </row>
        <row r="8134">
          <cell r="S8134" t="str">
            <v>OPERAÇÕES RATEIOS</v>
          </cell>
        </row>
        <row r="8135">
          <cell r="S8135" t="str">
            <v>OPERAÇÕES RATEIOS</v>
          </cell>
        </row>
        <row r="8136">
          <cell r="S8136" t="str">
            <v>OPERAÇÕES RATEIOS</v>
          </cell>
        </row>
        <row r="8137">
          <cell r="S8137" t="str">
            <v>OPERAÇÕES RATEIOS</v>
          </cell>
        </row>
        <row r="8138">
          <cell r="S8138" t="str">
            <v>OPERAÇÕES RATEIOS</v>
          </cell>
        </row>
        <row r="8139">
          <cell r="S8139" t="str">
            <v>OPERAÇÕES RATEIOS</v>
          </cell>
        </row>
        <row r="8140">
          <cell r="S8140" t="str">
            <v>OPERAÇÕES RATEIOS</v>
          </cell>
        </row>
        <row r="8141">
          <cell r="S8141" t="str">
            <v>OPERAÇÕES RATEIOS</v>
          </cell>
        </row>
        <row r="8142">
          <cell r="S8142" t="str">
            <v>OPERAÇÕES RATEIOS</v>
          </cell>
        </row>
        <row r="8143">
          <cell r="S8143" t="str">
            <v>OPERAÇÕES RATEIOS</v>
          </cell>
        </row>
        <row r="8144">
          <cell r="S8144" t="str">
            <v>OPERAÇÕES RATEIOS</v>
          </cell>
        </row>
        <row r="8145">
          <cell r="S8145" t="str">
            <v>OPERAÇÕES RATEIOS</v>
          </cell>
        </row>
        <row r="8146">
          <cell r="S8146" t="str">
            <v>OPERAÇÕES RATEIOS</v>
          </cell>
        </row>
        <row r="8147">
          <cell r="S8147" t="str">
            <v>OPERAÇÕES RATEIOS</v>
          </cell>
        </row>
        <row r="8148">
          <cell r="S8148" t="str">
            <v>OPERAÇÕES RATEIOS</v>
          </cell>
        </row>
        <row r="8149">
          <cell r="S8149" t="str">
            <v>OPERAÇÕES RATEIOS</v>
          </cell>
        </row>
        <row r="8150">
          <cell r="S8150" t="str">
            <v>OPERAÇÕES RATEIOS</v>
          </cell>
        </row>
        <row r="8151">
          <cell r="S8151" t="str">
            <v>OPERAÇÕES RATEIOS</v>
          </cell>
        </row>
        <row r="8152">
          <cell r="S8152" t="str">
            <v>OPERAÇÕES RATEIOS</v>
          </cell>
        </row>
        <row r="8153">
          <cell r="S8153" t="str">
            <v>OPERAÇÕES RATEIOS</v>
          </cell>
        </row>
        <row r="8154">
          <cell r="S8154" t="str">
            <v>OPERAÇÕES RATEIOS</v>
          </cell>
        </row>
        <row r="8155">
          <cell r="S8155" t="str">
            <v>OPERAÇÕES RATEIOS</v>
          </cell>
        </row>
        <row r="8156">
          <cell r="S8156" t="str">
            <v>OPERAÇÕES RATEIOS</v>
          </cell>
        </row>
        <row r="8157">
          <cell r="S8157" t="str">
            <v>OPERAÇÕES RATEIOS</v>
          </cell>
        </row>
        <row r="8158">
          <cell r="S8158" t="str">
            <v>OPERAÇÕES RATEIOS</v>
          </cell>
        </row>
        <row r="8159">
          <cell r="S8159" t="str">
            <v>OPERAÇÕES RATEIOS</v>
          </cell>
        </row>
        <row r="8160">
          <cell r="S8160" t="str">
            <v>OPERAÇÕES RATEIOS</v>
          </cell>
        </row>
        <row r="8161">
          <cell r="S8161" t="str">
            <v>OPERAÇÕES RATEIOS</v>
          </cell>
        </row>
        <row r="8162">
          <cell r="S8162" t="str">
            <v>OPERAÇÕES RATEIOS</v>
          </cell>
        </row>
        <row r="8163">
          <cell r="S8163" t="str">
            <v>OPERAÇÕES RATEIOS</v>
          </cell>
        </row>
        <row r="8164">
          <cell r="S8164" t="str">
            <v>OPERAÇÕES RATEIOS</v>
          </cell>
        </row>
        <row r="8165">
          <cell r="S8165" t="str">
            <v>OPERAÇÕES RATEIOS</v>
          </cell>
        </row>
        <row r="8166">
          <cell r="S8166" t="str">
            <v>OPERAÇÕES RATEIOS</v>
          </cell>
        </row>
        <row r="8167">
          <cell r="S8167" t="str">
            <v>OPERAÇÕES RATEIOS</v>
          </cell>
        </row>
        <row r="8168">
          <cell r="S8168" t="str">
            <v>OPERAÇÕES RATEIOS</v>
          </cell>
        </row>
        <row r="8169">
          <cell r="S8169" t="str">
            <v>OPERAÇÕES RATEIOS</v>
          </cell>
        </row>
        <row r="8170">
          <cell r="S8170" t="str">
            <v>OPERAÇÕES RATEIOS</v>
          </cell>
        </row>
        <row r="8171">
          <cell r="S8171" t="str">
            <v>OPERAÇÕES RATEIOS</v>
          </cell>
        </row>
        <row r="8172">
          <cell r="S8172" t="str">
            <v>OPERAÇÕES RATEIOS</v>
          </cell>
        </row>
        <row r="8173">
          <cell r="S8173" t="str">
            <v>OPERAÇÕES RATEIOS</v>
          </cell>
        </row>
        <row r="8174">
          <cell r="S8174" t="str">
            <v>OPERAÇÕES RATEIOS</v>
          </cell>
        </row>
        <row r="8175">
          <cell r="S8175" t="str">
            <v>OPERAÇÕES RATEIOS</v>
          </cell>
        </row>
        <row r="8176">
          <cell r="S8176" t="str">
            <v>OPERAÇÕES RATEIOS</v>
          </cell>
        </row>
        <row r="8177">
          <cell r="S8177" t="str">
            <v>OPERAÇÕES RATEIOS</v>
          </cell>
        </row>
        <row r="8178">
          <cell r="S8178" t="str">
            <v>OPERAÇÕES RATEIOS</v>
          </cell>
        </row>
        <row r="8179">
          <cell r="S8179" t="str">
            <v>OPERAÇÕES RATEIOS</v>
          </cell>
        </row>
        <row r="8180">
          <cell r="S8180" t="str">
            <v>OPERAÇÕES RATEIOS</v>
          </cell>
        </row>
        <row r="8181">
          <cell r="S8181" t="str">
            <v>OPERAÇÕES RATEIOS</v>
          </cell>
        </row>
        <row r="8182">
          <cell r="S8182" t="str">
            <v>OPERAÇÕES RATEIOS</v>
          </cell>
        </row>
        <row r="8183">
          <cell r="S8183" t="str">
            <v>OPERAÇÕES RATEIOS</v>
          </cell>
        </row>
        <row r="8184">
          <cell r="S8184" t="str">
            <v>OPERAÇÕES RATEIOS</v>
          </cell>
        </row>
        <row r="8185">
          <cell r="S8185" t="str">
            <v>OPERAÇÕES RATEIOS</v>
          </cell>
        </row>
        <row r="8186">
          <cell r="S8186" t="str">
            <v>OPERAÇÕES RATEIOS</v>
          </cell>
        </row>
        <row r="8187">
          <cell r="S8187" t="str">
            <v>OPERAÇÕES RATEIOS</v>
          </cell>
        </row>
        <row r="8188">
          <cell r="S8188" t="str">
            <v>OPERAÇÕES RATEIOS</v>
          </cell>
        </row>
        <row r="8189">
          <cell r="S8189" t="str">
            <v>OPERAÇÕES RATEIOS</v>
          </cell>
        </row>
        <row r="8190">
          <cell r="S8190" t="str">
            <v>OPERAÇÕES RATEIOS</v>
          </cell>
        </row>
        <row r="8191">
          <cell r="S8191" t="str">
            <v>OPERAÇÕES RATEIOS</v>
          </cell>
        </row>
        <row r="8192">
          <cell r="S8192" t="str">
            <v>OPERAÇÕES RATEIOS</v>
          </cell>
        </row>
        <row r="8193">
          <cell r="S8193" t="str">
            <v>OPERAÇÕES RATEIOS</v>
          </cell>
        </row>
        <row r="8194">
          <cell r="S8194" t="str">
            <v>OPERAÇÕES RATEIOS</v>
          </cell>
        </row>
        <row r="8195">
          <cell r="S8195" t="str">
            <v>OPERAÇÕES RATEIOS</v>
          </cell>
        </row>
        <row r="8196">
          <cell r="S8196" t="str">
            <v>OPERAÇÕES RATEIOS</v>
          </cell>
        </row>
        <row r="8197">
          <cell r="S8197" t="str">
            <v>OPERAÇÕES RATEIOS</v>
          </cell>
        </row>
        <row r="8198">
          <cell r="S8198" t="str">
            <v>OPERAÇÕES RATEIOS</v>
          </cell>
        </row>
        <row r="8199">
          <cell r="S8199" t="str">
            <v>OPERAÇÕES RATEIOS</v>
          </cell>
        </row>
        <row r="8200">
          <cell r="S8200" t="str">
            <v>OPERAÇÕES RATEIOS</v>
          </cell>
        </row>
        <row r="8201">
          <cell r="S8201" t="str">
            <v>OPERAÇÕES RATEIOS</v>
          </cell>
        </row>
        <row r="8202">
          <cell r="S8202" t="str">
            <v>OPERAÇÕES RATEIOS</v>
          </cell>
        </row>
        <row r="8203">
          <cell r="S8203" t="str">
            <v>OPERAÇÕES RATEIOS</v>
          </cell>
        </row>
        <row r="8204">
          <cell r="S8204" t="str">
            <v>OPERAÇÕES RATEIOS</v>
          </cell>
        </row>
        <row r="8205">
          <cell r="S8205" t="str">
            <v>OPERAÇÕES RATEIOS</v>
          </cell>
        </row>
        <row r="8206">
          <cell r="S8206" t="str">
            <v>OPERAÇÕES RATEIOS</v>
          </cell>
        </row>
        <row r="8207">
          <cell r="S8207" t="str">
            <v>OPERAÇÕES RATEIOS</v>
          </cell>
        </row>
        <row r="8208">
          <cell r="S8208" t="str">
            <v>OPERAÇÕES RATEIOS</v>
          </cell>
        </row>
        <row r="8209">
          <cell r="S8209" t="str">
            <v>OPERAÇÕES RATEIOS</v>
          </cell>
        </row>
        <row r="8210">
          <cell r="S8210" t="str">
            <v>OPERAÇÕES RATEIOS</v>
          </cell>
        </row>
        <row r="8211">
          <cell r="S8211" t="str">
            <v>OPERAÇÕES RATEIOS</v>
          </cell>
        </row>
        <row r="8212">
          <cell r="S8212" t="str">
            <v>OPERAÇÕES RATEIOS</v>
          </cell>
        </row>
        <row r="8213">
          <cell r="S8213" t="str">
            <v>OPERAÇÕES RATEIOS</v>
          </cell>
        </row>
        <row r="8214">
          <cell r="S8214" t="str">
            <v>OPERAÇÕES RATEIOS</v>
          </cell>
        </row>
        <row r="8215">
          <cell r="S8215" t="str">
            <v>OPERAÇÕES RATEIOS</v>
          </cell>
        </row>
        <row r="8216">
          <cell r="S8216" t="str">
            <v>OPERAÇÕES RATEIOS</v>
          </cell>
        </row>
        <row r="8217">
          <cell r="S8217" t="str">
            <v>OPERAÇÕES RATEIOS</v>
          </cell>
        </row>
        <row r="8218">
          <cell r="S8218" t="str">
            <v>OPERAÇÕES RATEIOS</v>
          </cell>
        </row>
        <row r="8219">
          <cell r="S8219" t="str">
            <v>OPERAÇÕES RATEIOS</v>
          </cell>
        </row>
        <row r="8220">
          <cell r="S8220" t="str">
            <v>OPERAÇÕES RATEIOS</v>
          </cell>
        </row>
        <row r="8221">
          <cell r="S8221" t="str">
            <v>OPERAÇÕES RATEIOS</v>
          </cell>
        </row>
        <row r="8222">
          <cell r="S8222" t="str">
            <v>OPERAÇÕES RATEIOS</v>
          </cell>
        </row>
        <row r="8223">
          <cell r="S8223" t="str">
            <v>OPERAÇÕES RATEIOS</v>
          </cell>
        </row>
        <row r="8224">
          <cell r="S8224" t="str">
            <v>OPERAÇÕES RATEIOS</v>
          </cell>
        </row>
        <row r="8225">
          <cell r="S8225" t="str">
            <v>OPERAÇÕES RATEIOS</v>
          </cell>
        </row>
        <row r="8226">
          <cell r="S8226" t="str">
            <v>OPERAÇÕES RATEIOS</v>
          </cell>
        </row>
        <row r="8227">
          <cell r="S8227" t="str">
            <v>OPERAÇÕES RATEIOS</v>
          </cell>
        </row>
        <row r="8228">
          <cell r="S8228" t="str">
            <v>OPERAÇÕES RATEIOS</v>
          </cell>
        </row>
        <row r="8229">
          <cell r="S8229" t="str">
            <v>OPERAÇÕES RATEIOS</v>
          </cell>
        </row>
        <row r="8230">
          <cell r="S8230" t="str">
            <v>OPERAÇÕES RATEIOS</v>
          </cell>
        </row>
        <row r="8231">
          <cell r="S8231" t="str">
            <v>OPERAÇÕES RATEIOS</v>
          </cell>
        </row>
        <row r="8232">
          <cell r="S8232" t="str">
            <v>OPERAÇÕES RATEIOS</v>
          </cell>
        </row>
        <row r="8233">
          <cell r="S8233" t="str">
            <v>OPERAÇÕES RATEIOS</v>
          </cell>
        </row>
        <row r="8234">
          <cell r="S8234" t="str">
            <v>OPERAÇÕES RATEIOS</v>
          </cell>
        </row>
        <row r="8235">
          <cell r="S8235" t="str">
            <v>OPERAÇÕES RATEIOS</v>
          </cell>
        </row>
        <row r="8236">
          <cell r="S8236" t="str">
            <v>OPERAÇÕES RATEIOS</v>
          </cell>
        </row>
        <row r="8237">
          <cell r="S8237" t="str">
            <v>OPERAÇÕES RATEIOS</v>
          </cell>
        </row>
        <row r="8238">
          <cell r="S8238" t="str">
            <v>OPERAÇÕES RATEIOS</v>
          </cell>
        </row>
        <row r="8239">
          <cell r="S8239" t="str">
            <v>OPERAÇÕES RATEIOS</v>
          </cell>
        </row>
        <row r="8240">
          <cell r="S8240" t="str">
            <v>OPERAÇÕES RATEIOS</v>
          </cell>
        </row>
        <row r="8241">
          <cell r="S8241" t="str">
            <v>OPERAÇÕES RATEIOS</v>
          </cell>
        </row>
        <row r="8242">
          <cell r="S8242" t="str">
            <v>OPERAÇÕES RATEIOS</v>
          </cell>
        </row>
        <row r="8243">
          <cell r="S8243" t="str">
            <v>OPERAÇÕES RATEIOS</v>
          </cell>
        </row>
        <row r="8244">
          <cell r="S8244" t="str">
            <v>OPERAÇÕES RATEIOS</v>
          </cell>
        </row>
        <row r="8245">
          <cell r="S8245" t="str">
            <v>OPERAÇÕES RATEIOS</v>
          </cell>
        </row>
        <row r="8246">
          <cell r="S8246" t="str">
            <v>OPERAÇÕES RATEIOS</v>
          </cell>
        </row>
        <row r="8247">
          <cell r="S8247" t="str">
            <v>OPERAÇÕES RATEIOS</v>
          </cell>
        </row>
        <row r="8248">
          <cell r="S8248" t="str">
            <v>OPERAÇÕES RATEIOS</v>
          </cell>
        </row>
        <row r="8249">
          <cell r="S8249" t="str">
            <v>OPERAÇÕES RATEIOS</v>
          </cell>
        </row>
        <row r="8250">
          <cell r="S8250" t="str">
            <v>OPERAÇÕES RATEIOS</v>
          </cell>
        </row>
        <row r="8251">
          <cell r="S8251" t="str">
            <v>OPERAÇÕES RATEIOS</v>
          </cell>
        </row>
        <row r="8252">
          <cell r="S8252" t="str">
            <v>OPERAÇÕES RATEIOS</v>
          </cell>
        </row>
        <row r="8253">
          <cell r="S8253" t="str">
            <v>OPERAÇÕES RATEIOS</v>
          </cell>
        </row>
        <row r="8254">
          <cell r="S8254" t="str">
            <v>OPERAÇÕES RATEIOS</v>
          </cell>
        </row>
        <row r="8255">
          <cell r="S8255" t="str">
            <v>OPERAÇÕES RATEIOS</v>
          </cell>
        </row>
        <row r="8256">
          <cell r="S8256" t="str">
            <v>OPERAÇÕES RATEIOS</v>
          </cell>
        </row>
        <row r="8257">
          <cell r="S8257" t="str">
            <v>OPERAÇÕES RATEIOS</v>
          </cell>
        </row>
        <row r="8258">
          <cell r="S8258" t="str">
            <v>OPERAÇÕES RATEIOS</v>
          </cell>
        </row>
        <row r="8259">
          <cell r="S8259" t="str">
            <v>OPERAÇÕES RATEIOS</v>
          </cell>
        </row>
        <row r="8260">
          <cell r="S8260" t="str">
            <v>OPERAÇÕES RATEIOS</v>
          </cell>
        </row>
        <row r="8261">
          <cell r="S8261" t="str">
            <v>OPERAÇÕES RATEIOS</v>
          </cell>
        </row>
        <row r="8262">
          <cell r="S8262" t="str">
            <v>OPERAÇÕES RATEIOS</v>
          </cell>
        </row>
        <row r="8263">
          <cell r="S8263" t="str">
            <v>OPERAÇÕES RATEIOS</v>
          </cell>
        </row>
        <row r="8264">
          <cell r="S8264" t="str">
            <v>OPERAÇÕES RATEIOS</v>
          </cell>
        </row>
        <row r="8265">
          <cell r="S8265" t="str">
            <v>OPERAÇÕES RATEIOS</v>
          </cell>
        </row>
        <row r="8266">
          <cell r="S8266" t="str">
            <v>OPERAÇÕES RATEIOS</v>
          </cell>
        </row>
        <row r="8267">
          <cell r="S8267" t="str">
            <v>OPERAÇÕES RATEIOS</v>
          </cell>
        </row>
        <row r="8268">
          <cell r="S8268" t="str">
            <v>OPERAÇÕES RATEIOS</v>
          </cell>
        </row>
        <row r="8269">
          <cell r="S8269" t="str">
            <v>OPERAÇÕES RATEIOS</v>
          </cell>
        </row>
        <row r="8270">
          <cell r="S8270" t="str">
            <v>OPERAÇÕES RATEIOS</v>
          </cell>
        </row>
        <row r="8271">
          <cell r="S8271" t="str">
            <v>OPERAÇÕES RATEIOS</v>
          </cell>
        </row>
        <row r="8272">
          <cell r="S8272" t="str">
            <v>OPERAÇÕES RATEIOS</v>
          </cell>
        </row>
        <row r="8273">
          <cell r="S8273" t="str">
            <v>OPERAÇÕES RATEIOS</v>
          </cell>
        </row>
        <row r="8274">
          <cell r="S8274" t="str">
            <v>OPERAÇÕES RATEIOS</v>
          </cell>
        </row>
        <row r="8275">
          <cell r="S8275" t="str">
            <v>OPERAÇÕES RATEIOS</v>
          </cell>
        </row>
        <row r="8276">
          <cell r="S8276" t="str">
            <v>OPERAÇÕES RATEIOS</v>
          </cell>
        </row>
        <row r="8277">
          <cell r="S8277" t="str">
            <v>OPERAÇÕES RATEIOS</v>
          </cell>
        </row>
        <row r="8278">
          <cell r="S8278" t="str">
            <v>OPERAÇÕES RATEIOS</v>
          </cell>
        </row>
        <row r="8279">
          <cell r="S8279" t="str">
            <v>OPERAÇÕES RATEIOS</v>
          </cell>
        </row>
        <row r="8280">
          <cell r="S8280" t="str">
            <v>OPERAÇÕES RATEIOS</v>
          </cell>
        </row>
        <row r="8281">
          <cell r="S8281" t="str">
            <v>OPERAÇÕES RATEIOS</v>
          </cell>
        </row>
        <row r="8282">
          <cell r="S8282" t="str">
            <v>OPERAÇÕES RATEIOS</v>
          </cell>
        </row>
        <row r="8283">
          <cell r="S8283" t="str">
            <v>OPERAÇÕES RATEIOS</v>
          </cell>
        </row>
        <row r="8284">
          <cell r="S8284" t="str">
            <v>OPERAÇÕES RATEIOS</v>
          </cell>
        </row>
        <row r="8285">
          <cell r="S8285" t="str">
            <v>OPERAÇÕES RATEIOS</v>
          </cell>
        </row>
        <row r="8286">
          <cell r="S8286" t="str">
            <v>OPERAÇÕES RATEIOS</v>
          </cell>
        </row>
        <row r="8287">
          <cell r="S8287" t="str">
            <v>OPERAÇÕES RATEIOS</v>
          </cell>
        </row>
        <row r="8288">
          <cell r="S8288" t="str">
            <v>OPERAÇÕES RATEIOS</v>
          </cell>
        </row>
        <row r="8289">
          <cell r="S8289" t="str">
            <v>OPERAÇÕES RATEIOS</v>
          </cell>
        </row>
        <row r="8290">
          <cell r="S8290" t="str">
            <v>OPERAÇÕES RATEIOS</v>
          </cell>
        </row>
        <row r="8291">
          <cell r="S8291" t="str">
            <v>OPERAÇÕES RATEIOS</v>
          </cell>
        </row>
        <row r="8292">
          <cell r="S8292" t="str">
            <v>OPERAÇÕES RATEIOS</v>
          </cell>
        </row>
        <row r="8293">
          <cell r="S8293" t="str">
            <v>OPERAÇÕES RATEIOS</v>
          </cell>
        </row>
        <row r="8294">
          <cell r="S8294" t="str">
            <v>OPERAÇÕES RATEIOS</v>
          </cell>
        </row>
        <row r="8295">
          <cell r="S8295" t="str">
            <v>OPERAÇÕES RATEIOS</v>
          </cell>
        </row>
        <row r="8296">
          <cell r="S8296" t="str">
            <v>OPERAÇÕES RATEIOS</v>
          </cell>
        </row>
        <row r="8297">
          <cell r="S8297" t="str">
            <v>OPERAÇÕES RATEIOS</v>
          </cell>
        </row>
        <row r="8298">
          <cell r="S8298" t="str">
            <v>OPERAÇÕES RATEIOS</v>
          </cell>
        </row>
        <row r="8299">
          <cell r="S8299" t="str">
            <v>OPERAÇÕES RATEIOS</v>
          </cell>
        </row>
        <row r="8300">
          <cell r="S8300" t="str">
            <v>OPERAÇÕES RATEIOS</v>
          </cell>
        </row>
        <row r="8301">
          <cell r="S8301" t="str">
            <v>OPERAÇÕES RATEIOS</v>
          </cell>
        </row>
        <row r="8302">
          <cell r="S8302" t="str">
            <v>OPERAÇÕES RATEIOS</v>
          </cell>
        </row>
        <row r="8303">
          <cell r="S8303" t="str">
            <v>OPERAÇÕES RATEIOS</v>
          </cell>
        </row>
        <row r="8304">
          <cell r="S8304" t="str">
            <v>OPERAÇÕES RATEIOS</v>
          </cell>
        </row>
        <row r="8305">
          <cell r="S8305" t="str">
            <v>OPERAÇÕES RATEIOS</v>
          </cell>
        </row>
        <row r="8306">
          <cell r="S8306" t="str">
            <v>OPERAÇÕES RATEIOS</v>
          </cell>
        </row>
        <row r="8307">
          <cell r="S8307" t="str">
            <v>OPERAÇÕES RATEIOS</v>
          </cell>
        </row>
        <row r="8308">
          <cell r="S8308" t="str">
            <v>OPERAÇÕES RATEIOS</v>
          </cell>
        </row>
        <row r="8309">
          <cell r="S8309" t="str">
            <v>OPERAÇÕES RATEIOS</v>
          </cell>
        </row>
        <row r="8310">
          <cell r="S8310" t="str">
            <v>OPERAÇÕES RATEIOS</v>
          </cell>
        </row>
        <row r="8311">
          <cell r="S8311" t="str">
            <v>OPERAÇÕES RATEIOS</v>
          </cell>
        </row>
        <row r="8312">
          <cell r="S8312" t="str">
            <v>OPERAÇÕES RATEIOS</v>
          </cell>
        </row>
        <row r="8313">
          <cell r="S8313" t="str">
            <v>OPERAÇÕES RATEIOS</v>
          </cell>
        </row>
        <row r="8314">
          <cell r="S8314" t="str">
            <v>OPERAÇÕES RATEIOS</v>
          </cell>
        </row>
        <row r="8315">
          <cell r="S8315" t="str">
            <v>OPERAÇÕES RATEIOS</v>
          </cell>
        </row>
        <row r="8316">
          <cell r="S8316" t="str">
            <v>OPERAÇÕES RATEIOS</v>
          </cell>
        </row>
        <row r="8317">
          <cell r="S8317" t="str">
            <v>OPERAÇÕES RATEIOS</v>
          </cell>
        </row>
        <row r="8318">
          <cell r="S8318" t="str">
            <v>OPERAÇÕES RATEIOS</v>
          </cell>
        </row>
        <row r="8319">
          <cell r="S8319" t="str">
            <v>OPERAÇÕES RATEIOS</v>
          </cell>
        </row>
        <row r="8320">
          <cell r="S8320" t="str">
            <v>OPERAÇÕES RATEIOS</v>
          </cell>
        </row>
        <row r="8321">
          <cell r="S8321" t="str">
            <v>OPERAÇÕES RATEIOS</v>
          </cell>
        </row>
        <row r="8322">
          <cell r="S8322" t="str">
            <v>OPERAÇÕES RATEIOS</v>
          </cell>
        </row>
        <row r="8323">
          <cell r="S8323" t="str">
            <v>OPERAÇÕES RATEIOS</v>
          </cell>
        </row>
        <row r="8324">
          <cell r="S8324" t="str">
            <v>OPERAÇÕES RATEIOS</v>
          </cell>
        </row>
        <row r="8325">
          <cell r="S8325" t="str">
            <v>OPERAÇÕES RATEIOS</v>
          </cell>
        </row>
        <row r="8326">
          <cell r="S8326" t="str">
            <v>OPERAÇÕES RATEIOS</v>
          </cell>
        </row>
        <row r="8327">
          <cell r="S8327" t="str">
            <v>OPERAÇÕES RATEIOS</v>
          </cell>
        </row>
        <row r="8328">
          <cell r="S8328" t="str">
            <v>OPERAÇÕES RATEIOS</v>
          </cell>
        </row>
        <row r="8329">
          <cell r="S8329" t="str">
            <v>OPERAÇÕES RATEIOS</v>
          </cell>
        </row>
        <row r="8330">
          <cell r="S8330" t="str">
            <v>OPERAÇÕES RATEIOS</v>
          </cell>
        </row>
        <row r="8331">
          <cell r="S8331" t="str">
            <v>OPERAÇÕES RATEIOS</v>
          </cell>
        </row>
        <row r="8332">
          <cell r="S8332" t="str">
            <v>OPERAÇÕES RATEIOS</v>
          </cell>
        </row>
        <row r="8333">
          <cell r="S8333" t="str">
            <v>OPERAÇÕES RATEIOS</v>
          </cell>
        </row>
        <row r="8334">
          <cell r="S8334" t="str">
            <v>OPERAÇÕES RATEIOS</v>
          </cell>
        </row>
        <row r="8335">
          <cell r="S8335" t="str">
            <v>OPERAÇÕES RATEIOS</v>
          </cell>
        </row>
        <row r="8336">
          <cell r="S8336" t="str">
            <v>OPERAÇÕES RATEIOS</v>
          </cell>
        </row>
        <row r="8337">
          <cell r="S8337" t="str">
            <v>OPERAÇÕES RATEIOS</v>
          </cell>
        </row>
        <row r="8338">
          <cell r="S8338" t="str">
            <v>OPERAÇÕES RATEIOS</v>
          </cell>
        </row>
        <row r="8339">
          <cell r="S8339" t="str">
            <v>OPERAÇÕES RATEIOS</v>
          </cell>
        </row>
        <row r="8340">
          <cell r="S8340" t="str">
            <v>OPERAÇÕES RATEIOS</v>
          </cell>
        </row>
        <row r="8341">
          <cell r="S8341" t="str">
            <v>OPERAÇÕES RATEIOS</v>
          </cell>
        </row>
        <row r="8342">
          <cell r="S8342" t="str">
            <v>OPERAÇÕES RATEIOS</v>
          </cell>
        </row>
        <row r="8343">
          <cell r="S8343" t="str">
            <v>OPERAÇÕES RATEIOS</v>
          </cell>
        </row>
        <row r="8344">
          <cell r="S8344" t="str">
            <v>OPERAÇÕES RATEIOS</v>
          </cell>
        </row>
        <row r="8345">
          <cell r="S8345" t="str">
            <v>OPERAÇÕES RATEIOS</v>
          </cell>
        </row>
        <row r="8346">
          <cell r="S8346" t="str">
            <v>OPERAÇÕES RATEIOS</v>
          </cell>
        </row>
        <row r="8347">
          <cell r="S8347" t="str">
            <v>OPERAÇÕES RATEIOS</v>
          </cell>
        </row>
        <row r="8348">
          <cell r="S8348" t="str">
            <v>OPERAÇÕES RATEIOS</v>
          </cell>
        </row>
        <row r="8349">
          <cell r="S8349" t="str">
            <v>OPERAÇÕES RATEIOS</v>
          </cell>
        </row>
        <row r="8350">
          <cell r="S8350" t="str">
            <v>OPERAÇÕES RATEIOS</v>
          </cell>
        </row>
        <row r="8351">
          <cell r="S8351" t="str">
            <v>OPERAÇÕES RATEIOS</v>
          </cell>
        </row>
        <row r="8352">
          <cell r="S8352" t="str">
            <v>OPERAÇÕES RATEIOS</v>
          </cell>
        </row>
        <row r="8353">
          <cell r="S8353" t="str">
            <v>OPERAÇÕES RATEIOS</v>
          </cell>
        </row>
        <row r="8354">
          <cell r="S8354" t="str">
            <v>OPERAÇÕES RATEIOS</v>
          </cell>
        </row>
        <row r="8355">
          <cell r="S8355" t="str">
            <v>OPERAÇÕES RATEIOS</v>
          </cell>
        </row>
        <row r="8356">
          <cell r="S8356" t="str">
            <v>OPERAÇÕES RATEIOS</v>
          </cell>
        </row>
        <row r="8357">
          <cell r="S8357" t="str">
            <v>OPERAÇÕES RATEIOS</v>
          </cell>
        </row>
        <row r="8358">
          <cell r="S8358" t="str">
            <v>OPERAÇÕES RATEIOS</v>
          </cell>
        </row>
        <row r="8359">
          <cell r="S8359" t="str">
            <v>OPERAÇÕES RATEIOS</v>
          </cell>
        </row>
        <row r="8360">
          <cell r="S8360" t="str">
            <v>OPERAÇÕES RATEIOS</v>
          </cell>
        </row>
        <row r="8361">
          <cell r="S8361" t="str">
            <v>OPERAÇÕES RATEIOS</v>
          </cell>
        </row>
        <row r="8362">
          <cell r="S8362" t="str">
            <v>OPERAÇÕES RATEIOS</v>
          </cell>
        </row>
        <row r="8363">
          <cell r="S8363" t="str">
            <v>OPERAÇÕES RATEIOS</v>
          </cell>
        </row>
        <row r="8364">
          <cell r="S8364" t="str">
            <v>OPERAÇÕES RATEIOS</v>
          </cell>
        </row>
        <row r="8365">
          <cell r="S8365" t="str">
            <v>OPERAÇÕES RATEIOS</v>
          </cell>
        </row>
        <row r="8366">
          <cell r="S8366" t="str">
            <v>OPERAÇÕES RATEIOS</v>
          </cell>
        </row>
        <row r="8367">
          <cell r="S8367" t="str">
            <v>OPERAÇÕES RATEIOS</v>
          </cell>
        </row>
        <row r="8368">
          <cell r="S8368" t="str">
            <v>OPERAÇÕES RATEIOS</v>
          </cell>
        </row>
        <row r="8369">
          <cell r="S8369" t="str">
            <v>OPERAÇÕES RATEIOS</v>
          </cell>
        </row>
        <row r="8370">
          <cell r="S8370" t="str">
            <v>OPERAÇÕES RATEIOS</v>
          </cell>
        </row>
        <row r="8371">
          <cell r="S8371" t="str">
            <v>OPERAÇÕES RATEIOS</v>
          </cell>
        </row>
        <row r="8372">
          <cell r="S8372" t="str">
            <v>OPERAÇÕES RATEIOS</v>
          </cell>
        </row>
        <row r="8373">
          <cell r="S8373" t="str">
            <v>OPERAÇÕES RATEIOS</v>
          </cell>
        </row>
        <row r="8374">
          <cell r="S8374" t="str">
            <v>OPERAÇÕES RATEIOS</v>
          </cell>
        </row>
        <row r="8375">
          <cell r="S8375" t="str">
            <v>OPERAÇÕES RATEIOS</v>
          </cell>
        </row>
        <row r="8376">
          <cell r="S8376" t="str">
            <v>OPERAÇÕES RATEIOS</v>
          </cell>
        </row>
        <row r="8377">
          <cell r="S8377" t="str">
            <v>OPERAÇÕES RATEIOS</v>
          </cell>
        </row>
        <row r="8378">
          <cell r="S8378" t="str">
            <v>OPERAÇÕES RATEIOS</v>
          </cell>
        </row>
        <row r="8379">
          <cell r="S8379" t="str">
            <v>OPERAÇÕES RATEIOS</v>
          </cell>
        </row>
        <row r="8380">
          <cell r="S8380" t="str">
            <v>OPERAÇÕES RATEIOS</v>
          </cell>
        </row>
        <row r="8381">
          <cell r="S8381" t="str">
            <v>OPERAÇÕES RATEIOS</v>
          </cell>
        </row>
        <row r="8382">
          <cell r="S8382" t="str">
            <v>OPERAÇÕES RATEIOS</v>
          </cell>
        </row>
        <row r="8383">
          <cell r="S8383" t="str">
            <v>OPERAÇÕES RATEIOS</v>
          </cell>
        </row>
        <row r="8384">
          <cell r="S8384" t="str">
            <v>OPERAÇÕES RATEIOS</v>
          </cell>
        </row>
        <row r="8385">
          <cell r="S8385" t="str">
            <v>OPERAÇÕES RATEIOS</v>
          </cell>
        </row>
        <row r="8386">
          <cell r="S8386" t="str">
            <v>OPERAÇÕES RATEIOS</v>
          </cell>
        </row>
        <row r="8387">
          <cell r="S8387" t="str">
            <v>OPERAÇÕES RATEIOS</v>
          </cell>
        </row>
        <row r="8388">
          <cell r="S8388" t="str">
            <v>OPERAÇÕES RATEIOS</v>
          </cell>
        </row>
        <row r="8389">
          <cell r="S8389" t="str">
            <v>OPERAÇÕES RATEIOS</v>
          </cell>
        </row>
        <row r="8390">
          <cell r="S8390" t="str">
            <v>OPERAÇÕES RATEIOS</v>
          </cell>
        </row>
        <row r="8391">
          <cell r="S8391" t="str">
            <v>OPERAÇÕES RATEIOS</v>
          </cell>
        </row>
        <row r="8392">
          <cell r="S8392" t="str">
            <v>OPERAÇÕES RATEIOS</v>
          </cell>
        </row>
        <row r="8393">
          <cell r="S8393" t="str">
            <v>OPERAÇÕES RATEIOS</v>
          </cell>
        </row>
        <row r="8394">
          <cell r="S8394" t="str">
            <v>OPERAÇÕES RATEIOS</v>
          </cell>
        </row>
        <row r="8395">
          <cell r="S8395" t="str">
            <v>OPERAÇÕES RATEIOS</v>
          </cell>
        </row>
        <row r="8396">
          <cell r="S8396" t="str">
            <v>OPERAÇÕES RATEIOS</v>
          </cell>
        </row>
        <row r="8397">
          <cell r="S8397" t="str">
            <v>OPERAÇÕES RATEIOS</v>
          </cell>
        </row>
        <row r="8398">
          <cell r="S8398" t="str">
            <v>OPERAÇÕES RATEIOS</v>
          </cell>
        </row>
        <row r="8399">
          <cell r="S8399" t="str">
            <v>OPERAÇÕES RATEIOS</v>
          </cell>
        </row>
        <row r="8400">
          <cell r="S8400" t="str">
            <v>OPERAÇÕES RATEIOS</v>
          </cell>
        </row>
        <row r="8401">
          <cell r="S8401" t="str">
            <v>OPERAÇÕES RATEIOS</v>
          </cell>
        </row>
        <row r="8402">
          <cell r="S8402" t="str">
            <v>OPERAÇÕES RATEIOS</v>
          </cell>
        </row>
        <row r="8403">
          <cell r="S8403" t="str">
            <v>OPERAÇÕES RATEIOS</v>
          </cell>
        </row>
        <row r="8404">
          <cell r="S8404" t="str">
            <v>OPERAÇÕES RATEIOS</v>
          </cell>
        </row>
        <row r="8405">
          <cell r="S8405" t="str">
            <v>OPERAÇÕES RATEIOS</v>
          </cell>
        </row>
        <row r="8406">
          <cell r="S8406" t="str">
            <v>OPERAÇÕES RATEIOS</v>
          </cell>
        </row>
        <row r="8407">
          <cell r="S8407" t="str">
            <v>OPERAÇÕES RATEIOS</v>
          </cell>
        </row>
        <row r="8408">
          <cell r="S8408" t="str">
            <v>OPERAÇÕES RATEIOS</v>
          </cell>
        </row>
        <row r="8409">
          <cell r="S8409" t="str">
            <v>OPERAÇÕES RATEIOS</v>
          </cell>
        </row>
        <row r="8410">
          <cell r="S8410" t="str">
            <v>OPERAÇÕES RATEIOS</v>
          </cell>
        </row>
        <row r="8411">
          <cell r="S8411" t="str">
            <v>OPERAÇÕES RATEIOS</v>
          </cell>
        </row>
        <row r="8412">
          <cell r="S8412" t="str">
            <v>OPERAÇÕES RATEIOS</v>
          </cell>
        </row>
        <row r="8413">
          <cell r="S8413" t="str">
            <v>OPERAÇÕES RATEIOS</v>
          </cell>
        </row>
        <row r="8414">
          <cell r="S8414" t="str">
            <v>OPERAÇÕES RATEIOS</v>
          </cell>
        </row>
        <row r="8415">
          <cell r="S8415" t="str">
            <v>OPERAÇÕES RATEIOS</v>
          </cell>
        </row>
        <row r="8416">
          <cell r="S8416" t="str">
            <v>OPERAÇÕES RATEIOS</v>
          </cell>
        </row>
        <row r="8417">
          <cell r="S8417" t="str">
            <v>OPERAÇÕES RATEIOS</v>
          </cell>
        </row>
        <row r="8418">
          <cell r="S8418" t="str">
            <v>OPERAÇÕES RATEIOS</v>
          </cell>
        </row>
        <row r="8419">
          <cell r="S8419" t="str">
            <v>OPERAÇÕES RATEIOS</v>
          </cell>
        </row>
        <row r="8420">
          <cell r="S8420" t="str">
            <v>OPERAÇÕES RATEIOS</v>
          </cell>
        </row>
        <row r="8421">
          <cell r="S8421" t="str">
            <v>OPERAÇÕES RATEIOS</v>
          </cell>
        </row>
        <row r="8422">
          <cell r="S8422" t="str">
            <v>OPERAÇÕES RATEIOS</v>
          </cell>
        </row>
        <row r="8423">
          <cell r="S8423" t="str">
            <v>OPERAÇÕES RATEIOS</v>
          </cell>
        </row>
        <row r="8424">
          <cell r="S8424" t="str">
            <v>OPERAÇÕES RATEIOS</v>
          </cell>
        </row>
        <row r="8425">
          <cell r="S8425" t="str">
            <v>OPERAÇÕES RATEIOS</v>
          </cell>
        </row>
        <row r="8426">
          <cell r="S8426" t="str">
            <v>OPERAÇÕES RATEIOS</v>
          </cell>
        </row>
        <row r="8427">
          <cell r="S8427" t="str">
            <v>OPERAÇÕES RATEIOS</v>
          </cell>
        </row>
        <row r="8428">
          <cell r="S8428" t="str">
            <v>OPERAÇÕES RATEIOS</v>
          </cell>
        </row>
        <row r="8429">
          <cell r="S8429" t="str">
            <v>OPERAÇÕES RATEIOS</v>
          </cell>
        </row>
        <row r="8430">
          <cell r="S8430" t="str">
            <v>OPERAÇÕES RATEIOS</v>
          </cell>
        </row>
        <row r="8431">
          <cell r="S8431" t="str">
            <v>OPERAÇÕES RATEIOS</v>
          </cell>
        </row>
        <row r="8432">
          <cell r="S8432" t="str">
            <v>OPERAÇÕES RATEIOS</v>
          </cell>
        </row>
        <row r="8433">
          <cell r="S8433" t="str">
            <v>OPERAÇÕES RATEIOS</v>
          </cell>
        </row>
        <row r="8434">
          <cell r="S8434" t="str">
            <v>OPERAÇÕES RATEIOS</v>
          </cell>
        </row>
        <row r="8435">
          <cell r="S8435" t="str">
            <v>OPERAÇÕES RATEIOS</v>
          </cell>
        </row>
        <row r="8436">
          <cell r="S8436" t="str">
            <v>OPERAÇÕES RATEIOS</v>
          </cell>
        </row>
        <row r="8437">
          <cell r="S8437" t="str">
            <v>OPERAÇÕES RATEIOS</v>
          </cell>
        </row>
        <row r="8438">
          <cell r="S8438" t="str">
            <v>OPERAÇÕES RATEIOS</v>
          </cell>
        </row>
        <row r="8439">
          <cell r="S8439" t="str">
            <v>OPERAÇÕES RATEIOS</v>
          </cell>
        </row>
        <row r="8440">
          <cell r="S8440" t="str">
            <v>OPERAÇÕES RATEIOS</v>
          </cell>
        </row>
        <row r="8441">
          <cell r="S8441" t="str">
            <v>OPERAÇÕES RATEIOS</v>
          </cell>
        </row>
        <row r="8442">
          <cell r="S8442" t="str">
            <v>OPERAÇÕES RATEIOS</v>
          </cell>
        </row>
        <row r="8443">
          <cell r="S8443" t="str">
            <v>OPERAÇÕES RATEIOS</v>
          </cell>
        </row>
        <row r="8444">
          <cell r="S8444" t="str">
            <v>OPERAÇÕES RATEIOS</v>
          </cell>
        </row>
        <row r="8445">
          <cell r="S8445" t="str">
            <v>OPERAÇÕES RATEIOS</v>
          </cell>
        </row>
        <row r="8446">
          <cell r="S8446" t="str">
            <v>OPERAÇÕES RATEIOS</v>
          </cell>
        </row>
        <row r="8447">
          <cell r="S8447" t="str">
            <v>OPERAÇÕES RATEIOS</v>
          </cell>
        </row>
        <row r="8448">
          <cell r="S8448" t="str">
            <v>OPERAÇÕES RATEIOS</v>
          </cell>
        </row>
        <row r="8449">
          <cell r="S8449" t="str">
            <v>OPERAÇÕES RATEIOS</v>
          </cell>
        </row>
        <row r="8450">
          <cell r="S8450" t="str">
            <v>OPERAÇÕES RATEIOS</v>
          </cell>
        </row>
        <row r="8451">
          <cell r="S8451" t="str">
            <v>OPERAÇÕES RATEIOS</v>
          </cell>
        </row>
        <row r="8452">
          <cell r="S8452" t="str">
            <v>OPERAÇÕES RATEIOS</v>
          </cell>
        </row>
        <row r="8453">
          <cell r="S8453" t="str">
            <v>OPERAÇÕES RATEIOS</v>
          </cell>
        </row>
        <row r="8454">
          <cell r="S8454" t="str">
            <v>OPERAÇÕES RATEIOS</v>
          </cell>
        </row>
        <row r="8455">
          <cell r="S8455" t="str">
            <v>OPERAÇÕES RATEIOS</v>
          </cell>
        </row>
        <row r="8456">
          <cell r="S8456" t="str">
            <v>OPERAÇÕES RATEIOS</v>
          </cell>
        </row>
        <row r="8457">
          <cell r="S8457" t="str">
            <v>OPERAÇÕES RATEIOS</v>
          </cell>
        </row>
        <row r="8458">
          <cell r="S8458" t="str">
            <v>OPERAÇÕES RATEIOS</v>
          </cell>
        </row>
        <row r="8459">
          <cell r="S8459" t="str">
            <v>OPERAÇÕES RATEIOS</v>
          </cell>
        </row>
        <row r="8460">
          <cell r="S8460" t="str">
            <v>OPERAÇÕES RATEIOS</v>
          </cell>
        </row>
        <row r="8461">
          <cell r="S8461" t="str">
            <v>OPERAÇÕES RATEIOS</v>
          </cell>
        </row>
        <row r="8462">
          <cell r="S8462" t="str">
            <v>OPERAÇÕES RATEIOS</v>
          </cell>
        </row>
        <row r="8463">
          <cell r="S8463" t="str">
            <v>OPERAÇÕES RATEIOS</v>
          </cell>
        </row>
        <row r="8464">
          <cell r="S8464" t="str">
            <v>OPERAÇÕES RATEIOS</v>
          </cell>
        </row>
        <row r="8465">
          <cell r="S8465" t="str">
            <v>OPERAÇÕES RATEIOS</v>
          </cell>
        </row>
        <row r="8466">
          <cell r="S8466" t="str">
            <v>OPERAÇÕES RATEIOS</v>
          </cell>
        </row>
        <row r="8467">
          <cell r="S8467" t="str">
            <v>OPERAÇÕES RATEIOS</v>
          </cell>
        </row>
        <row r="8468">
          <cell r="S8468" t="str">
            <v>OPERAÇÕES RATEIOS</v>
          </cell>
        </row>
        <row r="8469">
          <cell r="S8469" t="str">
            <v>OPERAÇÕES RATEIOS</v>
          </cell>
        </row>
        <row r="8470">
          <cell r="S8470" t="str">
            <v>OPERAÇÕES RATEIOS</v>
          </cell>
        </row>
        <row r="8471">
          <cell r="S8471" t="str">
            <v>OPERAÇÕES RATEIOS</v>
          </cell>
        </row>
        <row r="8472">
          <cell r="S8472" t="str">
            <v>OPERAÇÕES RATEIOS</v>
          </cell>
        </row>
        <row r="8473">
          <cell r="S8473" t="str">
            <v>OPERAÇÕES RATEIOS</v>
          </cell>
        </row>
        <row r="8474">
          <cell r="S8474" t="str">
            <v>OPERAÇÕES RATEIOS</v>
          </cell>
        </row>
        <row r="8475">
          <cell r="S8475" t="str">
            <v>OPERAÇÕES RATEIOS</v>
          </cell>
        </row>
        <row r="8476">
          <cell r="S8476" t="str">
            <v>OPERAÇÕES RATEIOS</v>
          </cell>
        </row>
        <row r="8477">
          <cell r="S8477" t="str">
            <v>OPERAÇÕES RATEIOS</v>
          </cell>
        </row>
        <row r="8478">
          <cell r="S8478" t="str">
            <v>OPERAÇÕES RATEIOS</v>
          </cell>
        </row>
        <row r="8479">
          <cell r="S8479" t="str">
            <v>OPERAÇÕES RATEIOS</v>
          </cell>
        </row>
        <row r="8480">
          <cell r="S8480" t="str">
            <v>OPERAÇÕES RATEIOS</v>
          </cell>
        </row>
        <row r="8481">
          <cell r="S8481" t="str">
            <v>OPERAÇÕES RATEIOS</v>
          </cell>
        </row>
        <row r="8482">
          <cell r="S8482" t="str">
            <v>OPERAÇÕES RATEIOS</v>
          </cell>
        </row>
        <row r="8483">
          <cell r="S8483" t="str">
            <v>OPERAÇÕES RATEIOS</v>
          </cell>
        </row>
        <row r="8484">
          <cell r="S8484" t="str">
            <v>OPERAÇÕES RATEIOS</v>
          </cell>
        </row>
        <row r="8485">
          <cell r="S8485" t="str">
            <v>OPERAÇÕES RATEIOS</v>
          </cell>
        </row>
        <row r="8486">
          <cell r="S8486" t="str">
            <v>OPERAÇÕES RATEIOS</v>
          </cell>
        </row>
        <row r="8487">
          <cell r="S8487" t="str">
            <v>OPERAÇÕES RATEIOS</v>
          </cell>
        </row>
        <row r="8488">
          <cell r="S8488" t="str">
            <v>OPERAÇÕES RATEIOS</v>
          </cell>
        </row>
        <row r="8489">
          <cell r="S8489" t="str">
            <v>OPERAÇÕES RATEIOS</v>
          </cell>
        </row>
        <row r="8490">
          <cell r="S8490" t="str">
            <v>OPERAÇÕES RATEIOS</v>
          </cell>
        </row>
        <row r="8491">
          <cell r="S8491" t="str">
            <v>OPERAÇÕES RATEIOS</v>
          </cell>
        </row>
        <row r="8492">
          <cell r="S8492" t="str">
            <v>OPERAÇÕES RATEIOS</v>
          </cell>
        </row>
        <row r="8493">
          <cell r="S8493" t="str">
            <v>OPERAÇÕES RATEIOS</v>
          </cell>
        </row>
        <row r="8494">
          <cell r="S8494" t="str">
            <v>OPERAÇÕES RATEIOS</v>
          </cell>
        </row>
        <row r="8495">
          <cell r="S8495" t="str">
            <v>OPERAÇÕES RATEIOS</v>
          </cell>
        </row>
        <row r="8496">
          <cell r="S8496" t="str">
            <v>OPERAÇÕES RATEIOS</v>
          </cell>
        </row>
        <row r="8497">
          <cell r="S8497" t="str">
            <v>OPERAÇÕES RATEIOS</v>
          </cell>
        </row>
        <row r="8498">
          <cell r="S8498" t="str">
            <v>OPERAÇÕES RATEIOS</v>
          </cell>
        </row>
        <row r="8499">
          <cell r="S8499" t="str">
            <v>OPERAÇÕES RATEIOS</v>
          </cell>
        </row>
        <row r="8500">
          <cell r="S8500" t="str">
            <v>OPERAÇÕES RATEIOS</v>
          </cell>
        </row>
        <row r="8501">
          <cell r="S8501" t="str">
            <v>OPERAÇÕES RATEIOS</v>
          </cell>
        </row>
        <row r="8502">
          <cell r="S8502" t="str">
            <v>OPERAÇÕES RATEIOS</v>
          </cell>
        </row>
        <row r="8503">
          <cell r="S8503" t="str">
            <v>OPERAÇÕES RATEIOS</v>
          </cell>
        </row>
        <row r="8504">
          <cell r="S8504" t="str">
            <v>OPERAÇÕES RATEIOS</v>
          </cell>
        </row>
        <row r="8505">
          <cell r="S8505" t="str">
            <v>OPERAÇÕES RATEIOS</v>
          </cell>
        </row>
        <row r="8506">
          <cell r="S8506" t="str">
            <v>OPERAÇÕES RATEIOS</v>
          </cell>
        </row>
        <row r="8507">
          <cell r="S8507" t="str">
            <v>OPERAÇÕES RATEIOS</v>
          </cell>
        </row>
        <row r="8508">
          <cell r="S8508" t="str">
            <v>OPERAÇÕES RATEIOS</v>
          </cell>
        </row>
        <row r="8509">
          <cell r="S8509" t="str">
            <v>OPERAÇÕES RATEIOS</v>
          </cell>
        </row>
        <row r="8510">
          <cell r="S8510" t="str">
            <v>OPERAÇÕES RATEIOS</v>
          </cell>
        </row>
        <row r="8511">
          <cell r="S8511" t="str">
            <v>OPERAÇÕES RATEIOS</v>
          </cell>
        </row>
        <row r="8512">
          <cell r="S8512" t="str">
            <v>OPERAÇÕES RATEIOS</v>
          </cell>
        </row>
        <row r="8513">
          <cell r="S8513" t="str">
            <v>OPERAÇÕES RATEIOS</v>
          </cell>
        </row>
        <row r="8514">
          <cell r="S8514" t="str">
            <v>OPERAÇÕES RATEIOS</v>
          </cell>
        </row>
        <row r="8515">
          <cell r="S8515" t="str">
            <v>OPERAÇÕES RATEIOS</v>
          </cell>
        </row>
        <row r="8516">
          <cell r="S8516" t="str">
            <v>OPERAÇÕES RATEIOS</v>
          </cell>
        </row>
        <row r="8517">
          <cell r="S8517" t="str">
            <v>OPERAÇÕES RATEIOS</v>
          </cell>
        </row>
        <row r="8518">
          <cell r="S8518" t="str">
            <v>OPERAÇÕES RATEIOS</v>
          </cell>
        </row>
        <row r="8519">
          <cell r="S8519" t="str">
            <v>OPERAÇÕES RATEIOS</v>
          </cell>
        </row>
        <row r="8520">
          <cell r="S8520" t="str">
            <v>OPERAÇÕES RATEIOS</v>
          </cell>
        </row>
        <row r="8521">
          <cell r="S8521" t="str">
            <v>OPERAÇÕES RATEIOS</v>
          </cell>
        </row>
        <row r="8522">
          <cell r="S8522" t="str">
            <v>OPERAÇÕES RATEIOS</v>
          </cell>
        </row>
        <row r="8523">
          <cell r="S8523" t="str">
            <v>OPERAÇÕES RATEIOS</v>
          </cell>
        </row>
        <row r="8524">
          <cell r="S8524" t="str">
            <v>OPERAÇÕES RATEIOS</v>
          </cell>
        </row>
        <row r="8525">
          <cell r="S8525" t="str">
            <v>OPERAÇÕES RATEIOS</v>
          </cell>
        </row>
        <row r="8526">
          <cell r="S8526" t="str">
            <v>OPERAÇÕES RATEIOS</v>
          </cell>
        </row>
        <row r="8527">
          <cell r="S8527" t="str">
            <v>OPERAÇÕES RATEIOS</v>
          </cell>
        </row>
        <row r="8528">
          <cell r="S8528" t="str">
            <v>OPERAÇÕES RATEIOS</v>
          </cell>
        </row>
        <row r="8529">
          <cell r="S8529" t="str">
            <v>OPERAÇÕES RATEIOS</v>
          </cell>
        </row>
        <row r="8530">
          <cell r="S8530" t="str">
            <v>OPERAÇÕES RATEIOS</v>
          </cell>
        </row>
        <row r="8531">
          <cell r="S8531" t="str">
            <v>OPERAÇÕES RATEIOS</v>
          </cell>
        </row>
        <row r="8532">
          <cell r="S8532" t="str">
            <v>OPERAÇÕES RATEIOS</v>
          </cell>
        </row>
        <row r="8533">
          <cell r="S8533" t="str">
            <v>OPERAÇÕES RATEIOS</v>
          </cell>
        </row>
        <row r="8534">
          <cell r="S8534" t="str">
            <v>OPERAÇÕES RATEIOS</v>
          </cell>
        </row>
        <row r="8535">
          <cell r="S8535" t="str">
            <v>OPERAÇÕES RATEIOS</v>
          </cell>
        </row>
        <row r="8536">
          <cell r="S8536" t="str">
            <v>OPERAÇÕES RATEIOS</v>
          </cell>
        </row>
        <row r="8537">
          <cell r="S8537" t="str">
            <v>OPERAÇÕES RATEIOS</v>
          </cell>
        </row>
        <row r="8538">
          <cell r="S8538" t="str">
            <v>OPERAÇÕES RATEIOS</v>
          </cell>
        </row>
        <row r="8539">
          <cell r="S8539" t="str">
            <v>OPERAÇÕES RATEIOS</v>
          </cell>
        </row>
        <row r="8540">
          <cell r="S8540" t="str">
            <v>OPERAÇÕES RATEIOS</v>
          </cell>
        </row>
        <row r="8541">
          <cell r="S8541" t="str">
            <v>OPERAÇÕES RATEIOS</v>
          </cell>
        </row>
        <row r="8542">
          <cell r="S8542" t="str">
            <v>OPERAÇÕES RATEIOS</v>
          </cell>
        </row>
        <row r="8543">
          <cell r="S8543" t="str">
            <v>OPERAÇÕES RATEIOS</v>
          </cell>
        </row>
        <row r="8544">
          <cell r="S8544" t="str">
            <v>OPERAÇÕES RATEIOS</v>
          </cell>
        </row>
        <row r="8545">
          <cell r="S8545" t="str">
            <v>OPERAÇÕES RATEIOS</v>
          </cell>
        </row>
        <row r="8546">
          <cell r="S8546" t="str">
            <v>OPERAÇÕES RATEIOS</v>
          </cell>
        </row>
        <row r="8547">
          <cell r="S8547" t="str">
            <v>OPERAÇÕES RATEIOS</v>
          </cell>
        </row>
        <row r="8548">
          <cell r="S8548" t="str">
            <v>OPERAÇÕES RATEIOS</v>
          </cell>
        </row>
        <row r="8549">
          <cell r="S8549" t="str">
            <v>OPERAÇÕES RATEIOS</v>
          </cell>
        </row>
        <row r="8550">
          <cell r="S8550" t="str">
            <v>OPERAÇÕES RATEIOS</v>
          </cell>
        </row>
        <row r="8551">
          <cell r="S8551" t="str">
            <v>OPERAÇÕES RATEIOS</v>
          </cell>
        </row>
        <row r="8552">
          <cell r="S8552" t="str">
            <v>OPERAÇÕES RATEIOS</v>
          </cell>
        </row>
        <row r="8553">
          <cell r="S8553" t="str">
            <v>OPERAÇÕES RATEIOS</v>
          </cell>
        </row>
        <row r="8554">
          <cell r="S8554" t="str">
            <v>OPERAÇÕES RATEIOS</v>
          </cell>
        </row>
        <row r="8555">
          <cell r="S8555" t="str">
            <v>OPERAÇÕES RATEIOS</v>
          </cell>
        </row>
        <row r="8556">
          <cell r="S8556" t="str">
            <v>OPERAÇÕES RATEIOS</v>
          </cell>
        </row>
        <row r="8557">
          <cell r="S8557" t="str">
            <v>OPERAÇÕES RATEIOS</v>
          </cell>
        </row>
        <row r="8558">
          <cell r="S8558" t="str">
            <v>OPERAÇÕES RATEIOS</v>
          </cell>
        </row>
        <row r="8559">
          <cell r="S8559" t="str">
            <v>OPERAÇÕES RATEIOS</v>
          </cell>
        </row>
        <row r="8560">
          <cell r="S8560" t="str">
            <v>OPERAÇÕES RATEIOS</v>
          </cell>
        </row>
        <row r="8561">
          <cell r="S8561" t="str">
            <v>OPERAÇÕES RATEIOS</v>
          </cell>
        </row>
        <row r="8562">
          <cell r="S8562" t="str">
            <v>OPERAÇÕES RATEIOS</v>
          </cell>
        </row>
        <row r="8563">
          <cell r="S8563" t="str">
            <v>OPERAÇÕES RATEIOS</v>
          </cell>
        </row>
        <row r="8564">
          <cell r="S8564" t="str">
            <v>OPERAÇÕES RATEIOS</v>
          </cell>
        </row>
        <row r="8565">
          <cell r="S8565" t="str">
            <v>OPERAÇÕES RATEIOS</v>
          </cell>
        </row>
        <row r="8566">
          <cell r="S8566" t="str">
            <v>OPERAÇÕES RATEIOS</v>
          </cell>
        </row>
        <row r="8567">
          <cell r="S8567" t="str">
            <v>OPERAÇÕES RATEIOS</v>
          </cell>
        </row>
        <row r="8568">
          <cell r="S8568" t="str">
            <v>OPERAÇÕES RATEIOS</v>
          </cell>
        </row>
        <row r="8569">
          <cell r="S8569" t="str">
            <v>OPERAÇÕES RATEIOS</v>
          </cell>
        </row>
        <row r="8570">
          <cell r="S8570" t="str">
            <v>OPERAÇÕES RATEIOS</v>
          </cell>
        </row>
        <row r="8571">
          <cell r="S8571" t="str">
            <v>OPERAÇÕES RATEIOS</v>
          </cell>
        </row>
        <row r="8572">
          <cell r="S8572" t="str">
            <v>OPERAÇÕES RATEIOS</v>
          </cell>
        </row>
        <row r="8573">
          <cell r="S8573" t="str">
            <v>OPERAÇÕES RATEIOS</v>
          </cell>
        </row>
        <row r="8574">
          <cell r="S8574" t="str">
            <v>OPERAÇÕES RATEIOS</v>
          </cell>
        </row>
        <row r="8575">
          <cell r="S8575" t="str">
            <v>OPERAÇÕES RATEIOS</v>
          </cell>
        </row>
        <row r="8576">
          <cell r="S8576" t="str">
            <v>OPERAÇÕES RATEIOS</v>
          </cell>
        </row>
        <row r="8577">
          <cell r="S8577" t="str">
            <v>OPERAÇÕES RATEIOS</v>
          </cell>
        </row>
        <row r="8578">
          <cell r="S8578" t="str">
            <v>OPERAÇÕES RATEIOS</v>
          </cell>
        </row>
        <row r="8579">
          <cell r="S8579" t="str">
            <v>OPERAÇÕES RATEIOS</v>
          </cell>
        </row>
        <row r="8580">
          <cell r="S8580" t="str">
            <v>OPERAÇÕES RATEIOS</v>
          </cell>
        </row>
        <row r="8581">
          <cell r="S8581" t="str">
            <v>OPERAÇÕES RATEIOS</v>
          </cell>
        </row>
        <row r="8582">
          <cell r="S8582" t="str">
            <v>OPERAÇÕES RATEIOS</v>
          </cell>
        </row>
        <row r="8583">
          <cell r="S8583" t="str">
            <v>OPERAÇÕES RATEIOS</v>
          </cell>
        </row>
        <row r="8584">
          <cell r="S8584" t="str">
            <v>OPERAÇÕES RATEIOS</v>
          </cell>
        </row>
        <row r="8585">
          <cell r="S8585" t="str">
            <v>OPERAÇÕES RATEIOS</v>
          </cell>
        </row>
        <row r="8586">
          <cell r="S8586" t="str">
            <v>OPERAÇÕES RATEIOS</v>
          </cell>
        </row>
        <row r="8587">
          <cell r="S8587" t="str">
            <v>OPERAÇÕES RATEIOS</v>
          </cell>
        </row>
        <row r="8588">
          <cell r="S8588" t="str">
            <v>OPERAÇÕES RATEIOS</v>
          </cell>
        </row>
        <row r="8589">
          <cell r="S8589" t="str">
            <v>OPERAÇÕES RATEIOS</v>
          </cell>
        </row>
        <row r="8590">
          <cell r="S8590" t="str">
            <v>OPERAÇÕES RATEIOS</v>
          </cell>
        </row>
        <row r="8591">
          <cell r="S8591" t="str">
            <v>OPERAÇÕES RATEIOS</v>
          </cell>
        </row>
        <row r="8592">
          <cell r="S8592" t="str">
            <v>OPERAÇÕES RATEIOS</v>
          </cell>
        </row>
        <row r="8593">
          <cell r="S8593" t="str">
            <v>OPERAÇÕES RATEIOS</v>
          </cell>
        </row>
        <row r="8594">
          <cell r="S8594" t="str">
            <v>OPERAÇÕES RATEIOS</v>
          </cell>
        </row>
        <row r="8595">
          <cell r="S8595" t="str">
            <v>OPERAÇÕES RATEIOS</v>
          </cell>
        </row>
        <row r="8596">
          <cell r="S8596" t="str">
            <v>OPERAÇÕES RATEIOS</v>
          </cell>
        </row>
        <row r="8597">
          <cell r="S8597" t="str">
            <v>OPERAÇÕES RATEIOS</v>
          </cell>
        </row>
        <row r="8598">
          <cell r="S8598" t="str">
            <v>OPERAÇÕES RATEIOS</v>
          </cell>
        </row>
        <row r="8599">
          <cell r="S8599" t="str">
            <v>OPERAÇÕES RATEIOS</v>
          </cell>
        </row>
        <row r="8600">
          <cell r="S8600" t="str">
            <v>OPERAÇÕES RATEIOS</v>
          </cell>
        </row>
        <row r="8601">
          <cell r="S8601" t="str">
            <v>OPERAÇÕES RATEIOS</v>
          </cell>
        </row>
        <row r="8602">
          <cell r="S8602" t="str">
            <v>OPERAÇÕES RATEIOS</v>
          </cell>
        </row>
        <row r="8603">
          <cell r="S8603" t="str">
            <v>OPERAÇÕES RATEIOS</v>
          </cell>
        </row>
        <row r="8604">
          <cell r="S8604" t="str">
            <v>OPERAÇÕES RATEIOS</v>
          </cell>
        </row>
        <row r="8605">
          <cell r="S8605" t="str">
            <v>OPERAÇÕES RATEIOS</v>
          </cell>
        </row>
        <row r="8606">
          <cell r="S8606" t="str">
            <v>OPERAÇÕES RATEIOS</v>
          </cell>
        </row>
        <row r="8607">
          <cell r="S8607" t="str">
            <v>OPERAÇÕES RATEIOS</v>
          </cell>
        </row>
        <row r="8608">
          <cell r="S8608" t="str">
            <v>OPERAÇÕES RATEIOS</v>
          </cell>
        </row>
        <row r="8609">
          <cell r="S8609" t="str">
            <v>OPERAÇÕES RATEIOS</v>
          </cell>
        </row>
        <row r="8610">
          <cell r="S8610" t="str">
            <v>OPERAÇÕES RATEIOS</v>
          </cell>
        </row>
        <row r="8611">
          <cell r="S8611" t="str">
            <v>OPERAÇÕES RATEIOS</v>
          </cell>
        </row>
        <row r="8612">
          <cell r="S8612" t="str">
            <v>OPERAÇÕES RATEIOS</v>
          </cell>
        </row>
        <row r="8613">
          <cell r="S8613" t="str">
            <v>OPERAÇÕES RATEIOS</v>
          </cell>
        </row>
        <row r="8614">
          <cell r="S8614" t="str">
            <v>OPERAÇÕES RATEIOS</v>
          </cell>
        </row>
        <row r="8615">
          <cell r="S8615" t="str">
            <v>OPERAÇÕES RATEIOS</v>
          </cell>
        </row>
        <row r="8616">
          <cell r="S8616" t="str">
            <v>OPERAÇÕES RATEIOS</v>
          </cell>
        </row>
        <row r="8617">
          <cell r="S8617" t="str">
            <v>OPERAÇÕES RATEIOS</v>
          </cell>
        </row>
        <row r="8618">
          <cell r="S8618" t="str">
            <v>OPERAÇÕES RATEIOS</v>
          </cell>
        </row>
        <row r="8619">
          <cell r="S8619" t="str">
            <v>OPERAÇÕES RATEIOS</v>
          </cell>
        </row>
        <row r="8620">
          <cell r="S8620" t="str">
            <v>OPERAÇÕES RATEIOS</v>
          </cell>
        </row>
        <row r="8621">
          <cell r="S8621" t="str">
            <v>OPERAÇÕES RATEIOS</v>
          </cell>
        </row>
        <row r="8622">
          <cell r="S8622" t="str">
            <v>OPERAÇÕES RATEIOS</v>
          </cell>
        </row>
        <row r="8623">
          <cell r="S8623" t="str">
            <v>OPERAÇÕES RATEIOS</v>
          </cell>
        </row>
        <row r="8624">
          <cell r="S8624" t="str">
            <v>OPERAÇÕES RATEIOS</v>
          </cell>
        </row>
        <row r="8625">
          <cell r="S8625" t="str">
            <v>OPERAÇÕES RATEIOS</v>
          </cell>
        </row>
        <row r="8626">
          <cell r="S8626" t="str">
            <v>OPERAÇÕES RATEIOS</v>
          </cell>
        </row>
        <row r="8627">
          <cell r="S8627" t="str">
            <v>OPERAÇÕES RATEIOS</v>
          </cell>
        </row>
        <row r="8628">
          <cell r="S8628" t="str">
            <v>OPERAÇÕES RATEIOS</v>
          </cell>
        </row>
        <row r="8629">
          <cell r="S8629" t="str">
            <v>OPERAÇÕES RATEIOS</v>
          </cell>
        </row>
        <row r="8630">
          <cell r="S8630" t="str">
            <v>OPERAÇÕES RATEIOS</v>
          </cell>
        </row>
        <row r="8631">
          <cell r="S8631" t="str">
            <v>OPERAÇÕES RATEIOS</v>
          </cell>
        </row>
        <row r="8632">
          <cell r="S8632" t="str">
            <v>OPERAÇÕES RATEIOS</v>
          </cell>
        </row>
        <row r="8633">
          <cell r="S8633" t="str">
            <v>OPERAÇÕES RATEIOS</v>
          </cell>
        </row>
        <row r="8634">
          <cell r="S8634" t="str">
            <v>OPERAÇÕES RATEIOS</v>
          </cell>
        </row>
        <row r="8635">
          <cell r="S8635" t="str">
            <v>OPERAÇÕES RATEIOS</v>
          </cell>
        </row>
        <row r="8636">
          <cell r="S8636" t="str">
            <v>OPERAÇÕES RATEIOS</v>
          </cell>
        </row>
        <row r="8637">
          <cell r="S8637" t="str">
            <v>OPERAÇÕES RATEIOS</v>
          </cell>
        </row>
        <row r="8638">
          <cell r="S8638" t="str">
            <v>OPERAÇÕES RATEIOS</v>
          </cell>
        </row>
        <row r="8639">
          <cell r="S8639" t="str">
            <v>OPERAÇÕES RATEIOS</v>
          </cell>
        </row>
        <row r="8640">
          <cell r="S8640" t="str">
            <v>OPERAÇÕES RATEIOS</v>
          </cell>
        </row>
        <row r="8641">
          <cell r="S8641" t="str">
            <v>OPERAÇÕES RATEIOS</v>
          </cell>
        </row>
        <row r="8642">
          <cell r="S8642" t="str">
            <v>OPERAÇÕES RATEIOS</v>
          </cell>
        </row>
        <row r="8643">
          <cell r="S8643" t="str">
            <v>OPERAÇÕES RATEIOS</v>
          </cell>
        </row>
        <row r="8644">
          <cell r="S8644" t="str">
            <v>OPERAÇÕES RATEIOS</v>
          </cell>
        </row>
        <row r="8645">
          <cell r="S8645" t="str">
            <v>OPERAÇÕES RATEIOS</v>
          </cell>
        </row>
        <row r="8646">
          <cell r="S8646" t="str">
            <v>OPERAÇÕES RATEIOS</v>
          </cell>
        </row>
        <row r="8647">
          <cell r="S8647" t="str">
            <v>OPERAÇÕES RATEIOS</v>
          </cell>
        </row>
        <row r="8648">
          <cell r="S8648" t="str">
            <v>OPERAÇÕES RATEIOS</v>
          </cell>
        </row>
        <row r="8649">
          <cell r="S8649" t="str">
            <v>OPERAÇÕES RATEIOS</v>
          </cell>
        </row>
        <row r="8650">
          <cell r="S8650" t="str">
            <v>OPERAÇÕES RATEIOS</v>
          </cell>
        </row>
        <row r="8651">
          <cell r="S8651" t="str">
            <v>OPERAÇÕES RATEIOS</v>
          </cell>
        </row>
        <row r="8652">
          <cell r="S8652" t="str">
            <v>OPERAÇÕES RATEIOS</v>
          </cell>
        </row>
        <row r="8653">
          <cell r="S8653" t="str">
            <v>OPERAÇÕES RATEIOS</v>
          </cell>
        </row>
        <row r="8654">
          <cell r="S8654" t="str">
            <v>OPERAÇÕES RATEIOS</v>
          </cell>
        </row>
        <row r="8655">
          <cell r="S8655" t="str">
            <v>OPERAÇÕES RATEIOS</v>
          </cell>
        </row>
        <row r="8656">
          <cell r="S8656" t="str">
            <v>OPERAÇÕES RATEIOS</v>
          </cell>
        </row>
        <row r="8657">
          <cell r="S8657" t="str">
            <v>OPERAÇÕES RATEIOS</v>
          </cell>
        </row>
        <row r="8658">
          <cell r="S8658" t="str">
            <v>OPERAÇÕES RATEIOS</v>
          </cell>
        </row>
        <row r="8659">
          <cell r="S8659" t="str">
            <v>OPERAÇÕES RATEIOS</v>
          </cell>
        </row>
        <row r="8660">
          <cell r="S8660" t="str">
            <v>OPERAÇÕES RATEIOS</v>
          </cell>
        </row>
        <row r="8661">
          <cell r="S8661" t="str">
            <v>OPERAÇÕES RATEIOS</v>
          </cell>
        </row>
        <row r="8662">
          <cell r="S8662" t="str">
            <v>OPERAÇÕES RATEIOS</v>
          </cell>
        </row>
        <row r="8663">
          <cell r="S8663" t="str">
            <v>OPERAÇÕES RATEIOS</v>
          </cell>
        </row>
        <row r="8664">
          <cell r="S8664" t="str">
            <v>OPERAÇÕES RATEIOS</v>
          </cell>
        </row>
        <row r="8665">
          <cell r="S8665" t="str">
            <v>OPERAÇÕES RATEIOS</v>
          </cell>
        </row>
        <row r="8666">
          <cell r="S8666" t="str">
            <v>OPERAÇÕES RATEIOS</v>
          </cell>
        </row>
        <row r="8667">
          <cell r="S8667" t="str">
            <v>OPERAÇÕES RATEIOS</v>
          </cell>
        </row>
        <row r="8668">
          <cell r="S8668" t="str">
            <v>OPERAÇÕES RATEIOS</v>
          </cell>
        </row>
        <row r="8669">
          <cell r="S8669" t="str">
            <v>OPERAÇÕES RATEIOS</v>
          </cell>
        </row>
        <row r="8670">
          <cell r="S8670" t="str">
            <v>OPERAÇÕES RATEIOS</v>
          </cell>
        </row>
        <row r="8671">
          <cell r="S8671" t="str">
            <v>OPERAÇÕES RATEIOS</v>
          </cell>
        </row>
        <row r="8672">
          <cell r="S8672" t="str">
            <v>OPERAÇÕES RATEIOS</v>
          </cell>
        </row>
        <row r="8673">
          <cell r="S8673" t="str">
            <v>OPERAÇÕES RATEIOS</v>
          </cell>
        </row>
        <row r="8674">
          <cell r="S8674" t="str">
            <v>OPERAÇÕES RATEIOS</v>
          </cell>
        </row>
        <row r="8675">
          <cell r="S8675" t="str">
            <v>OPERAÇÕES RATEIOS</v>
          </cell>
        </row>
        <row r="8676">
          <cell r="S8676" t="str">
            <v>OPERAÇÕES RATEIOS</v>
          </cell>
        </row>
        <row r="8677">
          <cell r="S8677" t="str">
            <v>OPERAÇÕES RATEIOS</v>
          </cell>
        </row>
        <row r="8678">
          <cell r="S8678" t="str">
            <v>OPERAÇÕES RATEIOS</v>
          </cell>
        </row>
        <row r="8679">
          <cell r="S8679" t="str">
            <v>OPERAÇÕES RATEIOS</v>
          </cell>
        </row>
        <row r="8680">
          <cell r="S8680" t="str">
            <v>OPERAÇÕES RATEIOS</v>
          </cell>
        </row>
        <row r="8681">
          <cell r="S8681" t="str">
            <v>OPERAÇÕES RATEIOS</v>
          </cell>
        </row>
        <row r="8682">
          <cell r="S8682" t="str">
            <v>OPERAÇÕES RATEIOS</v>
          </cell>
        </row>
        <row r="8683">
          <cell r="S8683" t="str">
            <v>OPERAÇÕES RATEIOS</v>
          </cell>
        </row>
        <row r="8684">
          <cell r="S8684" t="str">
            <v>OPERAÇÕES RATEIOS</v>
          </cell>
        </row>
        <row r="8685">
          <cell r="S8685" t="str">
            <v>OPERAÇÕES RATEIOS</v>
          </cell>
        </row>
        <row r="8686">
          <cell r="S8686" t="str">
            <v>OPERAÇÕES RATEIOS</v>
          </cell>
        </row>
        <row r="8687">
          <cell r="S8687" t="str">
            <v>OPERAÇÕES RATEIOS</v>
          </cell>
        </row>
        <row r="8688">
          <cell r="S8688" t="str">
            <v>OPERAÇÕES RATEIOS</v>
          </cell>
        </row>
        <row r="8689">
          <cell r="S8689" t="str">
            <v>OPERAÇÕES RATEIOS</v>
          </cell>
        </row>
        <row r="8690">
          <cell r="S8690" t="str">
            <v>OPERAÇÕES RATEIOS</v>
          </cell>
        </row>
        <row r="8691">
          <cell r="S8691" t="str">
            <v>OPERAÇÕES RATEIOS</v>
          </cell>
        </row>
        <row r="8692">
          <cell r="S8692" t="str">
            <v>OPERAÇÕES RATEIOS</v>
          </cell>
        </row>
        <row r="8693">
          <cell r="S8693" t="str">
            <v>OPERAÇÕES RATEIOS</v>
          </cell>
        </row>
        <row r="8694">
          <cell r="S8694" t="str">
            <v>OPERAÇÕES RATEIOS</v>
          </cell>
        </row>
        <row r="8695">
          <cell r="S8695" t="str">
            <v>OPERAÇÕES RATEIOS</v>
          </cell>
        </row>
        <row r="8696">
          <cell r="S8696" t="str">
            <v>OPERAÇÕES RATEIOS</v>
          </cell>
        </row>
        <row r="8697">
          <cell r="S8697" t="str">
            <v>OPERAÇÕES RATEIOS</v>
          </cell>
        </row>
        <row r="8698">
          <cell r="S8698" t="str">
            <v>OPERAÇÕES RATEIOS</v>
          </cell>
        </row>
        <row r="8699">
          <cell r="S8699" t="str">
            <v>OPERAÇÕES RATEIOS</v>
          </cell>
        </row>
        <row r="8700">
          <cell r="S8700" t="str">
            <v>OPERAÇÕES RATEIOS</v>
          </cell>
        </row>
        <row r="8701">
          <cell r="S8701" t="str">
            <v>OPERAÇÕES RATEIOS</v>
          </cell>
        </row>
        <row r="8702">
          <cell r="S8702" t="str">
            <v>OPERAÇÕES RATEIOS</v>
          </cell>
        </row>
        <row r="8703">
          <cell r="S8703" t="str">
            <v>OPERAÇÕES RATEIOS</v>
          </cell>
        </row>
        <row r="8704">
          <cell r="S8704" t="str">
            <v>OPERAÇÕES RATEIOS</v>
          </cell>
        </row>
        <row r="8705">
          <cell r="S8705" t="str">
            <v>OPERAÇÕES RATEIOS</v>
          </cell>
        </row>
        <row r="8706">
          <cell r="S8706" t="str">
            <v>OPERAÇÕES RATEIOS</v>
          </cell>
        </row>
        <row r="8707">
          <cell r="S8707" t="str">
            <v>OPERAÇÕES RATEIOS</v>
          </cell>
        </row>
        <row r="8708">
          <cell r="S8708" t="str">
            <v>OPERAÇÕES RATEIOS</v>
          </cell>
        </row>
        <row r="8709">
          <cell r="S8709" t="str">
            <v>OPERAÇÕES RATEIOS</v>
          </cell>
        </row>
        <row r="8710">
          <cell r="S8710" t="str">
            <v>OPERAÇÕES RATEIOS</v>
          </cell>
        </row>
        <row r="8711">
          <cell r="S8711" t="str">
            <v>OPERAÇÕES RATEIOS</v>
          </cell>
        </row>
        <row r="8712">
          <cell r="S8712" t="str">
            <v>OPERAÇÕES RATEIOS</v>
          </cell>
        </row>
        <row r="8713">
          <cell r="S8713" t="str">
            <v>OPERAÇÕES RATEIOS</v>
          </cell>
        </row>
        <row r="8714">
          <cell r="S8714" t="str">
            <v>OPERAÇÕES RATEIOS</v>
          </cell>
        </row>
        <row r="8715">
          <cell r="S8715" t="str">
            <v>OPERAÇÕES RATEIOS</v>
          </cell>
        </row>
        <row r="8716">
          <cell r="S8716" t="str">
            <v>OPERAÇÕES RATEIOS</v>
          </cell>
        </row>
        <row r="8717">
          <cell r="S8717" t="str">
            <v>OPERAÇÕES RATEIOS</v>
          </cell>
        </row>
        <row r="8718">
          <cell r="S8718" t="str">
            <v>OPERAÇÕES RATEIOS</v>
          </cell>
        </row>
        <row r="8719">
          <cell r="S8719" t="str">
            <v>OPERAÇÕES RATEIOS</v>
          </cell>
        </row>
        <row r="8720">
          <cell r="S8720" t="str">
            <v>OPERAÇÕES RATEIOS</v>
          </cell>
        </row>
        <row r="8721">
          <cell r="S8721" t="str">
            <v>OPERAÇÕES RATEIOS</v>
          </cell>
        </row>
        <row r="8722">
          <cell r="S8722" t="str">
            <v>OPERAÇÕES RATEIOS</v>
          </cell>
        </row>
        <row r="8723">
          <cell r="S8723" t="str">
            <v>OPERAÇÕES RATEIOS</v>
          </cell>
        </row>
        <row r="8724">
          <cell r="S8724" t="str">
            <v>OPERAÇÕES RATEIOS</v>
          </cell>
        </row>
        <row r="8725">
          <cell r="S8725" t="str">
            <v>OPERAÇÕES RATEIOS</v>
          </cell>
        </row>
        <row r="8726">
          <cell r="S8726" t="str">
            <v>OPERAÇÕES RATEIOS</v>
          </cell>
        </row>
        <row r="8727">
          <cell r="S8727" t="str">
            <v>OPERAÇÕES RATEIOS</v>
          </cell>
        </row>
        <row r="8728">
          <cell r="S8728" t="str">
            <v>OPERAÇÕES RATEIOS</v>
          </cell>
        </row>
        <row r="8729">
          <cell r="S8729" t="str">
            <v>OPERAÇÕES RATEIOS</v>
          </cell>
        </row>
        <row r="8730">
          <cell r="S8730" t="str">
            <v>OPERAÇÕES RATEIOS</v>
          </cell>
        </row>
        <row r="8731">
          <cell r="S8731" t="str">
            <v>OPERAÇÕES RATEIOS</v>
          </cell>
        </row>
        <row r="8732">
          <cell r="S8732" t="str">
            <v>OPERAÇÕES RATEIOS</v>
          </cell>
        </row>
        <row r="8733">
          <cell r="S8733" t="str">
            <v>OPERAÇÕES RATEIOS</v>
          </cell>
        </row>
        <row r="8734">
          <cell r="S8734" t="str">
            <v>OPERAÇÕES RATEIOS</v>
          </cell>
        </row>
        <row r="8735">
          <cell r="S8735" t="str">
            <v>OPERAÇÕES RATEIOS</v>
          </cell>
        </row>
        <row r="8736">
          <cell r="S8736" t="str">
            <v>OPERAÇÕES RATEIOS</v>
          </cell>
        </row>
        <row r="8737">
          <cell r="S8737" t="str">
            <v>OPERAÇÕES RATEIOS</v>
          </cell>
        </row>
        <row r="8738">
          <cell r="S8738" t="str">
            <v>OPERAÇÕES RATEIOS</v>
          </cell>
        </row>
        <row r="8739">
          <cell r="S8739" t="str">
            <v>OPERAÇÕES RATEIOS</v>
          </cell>
        </row>
        <row r="8740">
          <cell r="S8740" t="str">
            <v>OPERAÇÕES RATEIOS</v>
          </cell>
        </row>
        <row r="8741">
          <cell r="S8741" t="str">
            <v>OPERAÇÕES RATEIOS</v>
          </cell>
        </row>
        <row r="8742">
          <cell r="S8742" t="str">
            <v>OPERAÇÕES RATEIOS</v>
          </cell>
        </row>
        <row r="8743">
          <cell r="S8743" t="str">
            <v>OPERAÇÕES RATEIOS</v>
          </cell>
        </row>
        <row r="8744">
          <cell r="S8744" t="str">
            <v>OPERAÇÕES RATEIOS</v>
          </cell>
        </row>
        <row r="8745">
          <cell r="S8745" t="str">
            <v>OPERAÇÕES RATEIOS</v>
          </cell>
        </row>
        <row r="8746">
          <cell r="S8746" t="str">
            <v>OPERAÇÕES RATEIOS</v>
          </cell>
        </row>
        <row r="8747">
          <cell r="S8747" t="str">
            <v>OPERAÇÕES RATEIOS</v>
          </cell>
        </row>
        <row r="8748">
          <cell r="S8748" t="str">
            <v>OPERAÇÕES RATEIOS</v>
          </cell>
        </row>
        <row r="8749">
          <cell r="S8749" t="str">
            <v>OPERAÇÕES RATEIOS</v>
          </cell>
        </row>
        <row r="8750">
          <cell r="S8750" t="str">
            <v>OPERAÇÕES RATEIOS</v>
          </cell>
        </row>
        <row r="8751">
          <cell r="S8751" t="str">
            <v>OPERAÇÕES RATEIOS</v>
          </cell>
        </row>
        <row r="8752">
          <cell r="S8752" t="str">
            <v>OPERAÇÕES RATEIOS</v>
          </cell>
        </row>
        <row r="8753">
          <cell r="S8753" t="str">
            <v>OPERAÇÕES RATEIOS</v>
          </cell>
        </row>
        <row r="8754">
          <cell r="S8754" t="str">
            <v>OPERAÇÕES RATEIOS</v>
          </cell>
        </row>
        <row r="8755">
          <cell r="S8755" t="str">
            <v>OPERAÇÕES RATEIOS</v>
          </cell>
        </row>
        <row r="8756">
          <cell r="S8756" t="str">
            <v>OPERAÇÕES RATEIOS</v>
          </cell>
        </row>
        <row r="8757">
          <cell r="S8757" t="str">
            <v>OPERAÇÕES RATEIOS</v>
          </cell>
        </row>
        <row r="8758">
          <cell r="S8758" t="str">
            <v>OPERAÇÕES RATEIOS</v>
          </cell>
        </row>
        <row r="8759">
          <cell r="S8759" t="str">
            <v>OPERAÇÕES RATEIOS</v>
          </cell>
        </row>
        <row r="8760">
          <cell r="S8760" t="str">
            <v>OPERAÇÕES RATEIOS</v>
          </cell>
        </row>
        <row r="8761">
          <cell r="S8761" t="str">
            <v>OPERAÇÕES RATEIOS</v>
          </cell>
        </row>
        <row r="8762">
          <cell r="S8762" t="str">
            <v>OPERAÇÕES RATEIOS</v>
          </cell>
        </row>
        <row r="8763">
          <cell r="S8763" t="str">
            <v>OPERAÇÕES RATEIOS</v>
          </cell>
        </row>
        <row r="8764">
          <cell r="S8764" t="str">
            <v>OPERAÇÕES RATEIOS</v>
          </cell>
        </row>
        <row r="8765">
          <cell r="S8765" t="str">
            <v>OPERAÇÕES RATEIOS</v>
          </cell>
        </row>
        <row r="8766">
          <cell r="S8766" t="str">
            <v>OPERAÇÕES RATEIOS</v>
          </cell>
        </row>
        <row r="8767">
          <cell r="S8767" t="str">
            <v>OPERAÇÕES RATEIOS</v>
          </cell>
        </row>
        <row r="8768">
          <cell r="S8768" t="str">
            <v>OPERAÇÕES RATEIOS</v>
          </cell>
        </row>
        <row r="8769">
          <cell r="S8769" t="str">
            <v>OPERAÇÕES RATEIOS</v>
          </cell>
        </row>
        <row r="8770">
          <cell r="S8770" t="str">
            <v>OPERAÇÕES RATEIOS</v>
          </cell>
        </row>
        <row r="8771">
          <cell r="S8771" t="str">
            <v>OPERAÇÕES RATEIOS</v>
          </cell>
        </row>
        <row r="8772">
          <cell r="S8772" t="str">
            <v>OPERAÇÕES RATEIOS</v>
          </cell>
        </row>
        <row r="8773">
          <cell r="S8773" t="str">
            <v>OPERAÇÕES RATEIOS</v>
          </cell>
        </row>
        <row r="8774">
          <cell r="S8774" t="str">
            <v>OPERAÇÕES RATEIOS</v>
          </cell>
        </row>
        <row r="8775">
          <cell r="S8775" t="str">
            <v>OPERAÇÕES RATEIOS</v>
          </cell>
        </row>
        <row r="8776">
          <cell r="S8776" t="str">
            <v>OPERAÇÕES RATEIOS</v>
          </cell>
        </row>
        <row r="8777">
          <cell r="S8777" t="str">
            <v>OPERAÇÕES RATEIOS</v>
          </cell>
        </row>
        <row r="8778">
          <cell r="S8778" t="str">
            <v>OPERAÇÕES RATEIOS</v>
          </cell>
        </row>
        <row r="8779">
          <cell r="S8779" t="str">
            <v>OPERAÇÕES RATEIOS</v>
          </cell>
        </row>
        <row r="8780">
          <cell r="S8780" t="str">
            <v>OPERAÇÕES RATEIOS</v>
          </cell>
        </row>
        <row r="8781">
          <cell r="S8781" t="str">
            <v>OPERAÇÕES RATEIOS</v>
          </cell>
        </row>
        <row r="8782">
          <cell r="S8782" t="str">
            <v>OPERAÇÕES RATEIOS</v>
          </cell>
        </row>
        <row r="8783">
          <cell r="S8783" t="str">
            <v>OPERAÇÕES RATEIOS</v>
          </cell>
        </row>
        <row r="8784">
          <cell r="S8784" t="str">
            <v>OPERAÇÕES RATEIOS</v>
          </cell>
        </row>
        <row r="8785">
          <cell r="S8785" t="str">
            <v>OPERAÇÕES RATEIOS</v>
          </cell>
        </row>
        <row r="8786">
          <cell r="S8786" t="str">
            <v>OPERAÇÕES RATEIOS</v>
          </cell>
        </row>
        <row r="8787">
          <cell r="S8787" t="str">
            <v>OPERAÇÕES RATEIOS</v>
          </cell>
        </row>
        <row r="8788">
          <cell r="S8788" t="str">
            <v>OPERAÇÕES RATEIOS</v>
          </cell>
        </row>
        <row r="8789">
          <cell r="S8789" t="str">
            <v>OPERAÇÕES RATEIOS</v>
          </cell>
        </row>
        <row r="8790">
          <cell r="S8790" t="str">
            <v>OPERAÇÕES RATEIOS</v>
          </cell>
        </row>
        <row r="8791">
          <cell r="S8791" t="str">
            <v>OPERAÇÕES RATEIOS</v>
          </cell>
        </row>
        <row r="8792">
          <cell r="S8792" t="str">
            <v>OPERAÇÕES RATEIOS</v>
          </cell>
        </row>
        <row r="8793">
          <cell r="S8793" t="str">
            <v>OPERAÇÕES RATEIOS</v>
          </cell>
        </row>
        <row r="8794">
          <cell r="S8794" t="str">
            <v>OPERAÇÕES RATEIOS</v>
          </cell>
        </row>
        <row r="8795">
          <cell r="S8795" t="str">
            <v>OPERAÇÕES RATEIOS</v>
          </cell>
        </row>
        <row r="8796">
          <cell r="S8796" t="str">
            <v>OPERAÇÕES RATEIOS</v>
          </cell>
        </row>
        <row r="8797">
          <cell r="S8797" t="str">
            <v>OPERAÇÕES RATEIOS</v>
          </cell>
        </row>
        <row r="8798">
          <cell r="S8798" t="str">
            <v>OPERAÇÕES RATEIOS</v>
          </cell>
        </row>
        <row r="8799">
          <cell r="S8799" t="str">
            <v>OPERAÇÕES RATEIOS</v>
          </cell>
        </row>
        <row r="8800">
          <cell r="S8800" t="str">
            <v>OPERAÇÕES RATEIOS</v>
          </cell>
        </row>
        <row r="8801">
          <cell r="S8801" t="str">
            <v>OPERAÇÕES RATEIOS</v>
          </cell>
        </row>
        <row r="8802">
          <cell r="S8802" t="str">
            <v>OPERAÇÕES RATEIOS</v>
          </cell>
        </row>
        <row r="8803">
          <cell r="S8803" t="str">
            <v>OPERAÇÕES RATEIOS</v>
          </cell>
        </row>
        <row r="8804">
          <cell r="S8804" t="str">
            <v>OPERAÇÕES RATEIOS</v>
          </cell>
        </row>
        <row r="8805">
          <cell r="S8805" t="str">
            <v>OPERAÇÕES RATEIOS</v>
          </cell>
        </row>
        <row r="8806">
          <cell r="S8806" t="str">
            <v>OPERAÇÕES RATEIOS</v>
          </cell>
        </row>
        <row r="8807">
          <cell r="S8807" t="str">
            <v>OPERAÇÕES RATEIOS</v>
          </cell>
        </row>
        <row r="8808">
          <cell r="S8808" t="str">
            <v>OPERAÇÕES RATEIOS</v>
          </cell>
        </row>
        <row r="8809">
          <cell r="S8809" t="str">
            <v>OPERAÇÕES RATEIOS</v>
          </cell>
        </row>
        <row r="8810">
          <cell r="S8810" t="str">
            <v>OPERAÇÕES RATEIOS</v>
          </cell>
        </row>
        <row r="8811">
          <cell r="S8811" t="str">
            <v>OPERAÇÕES RATEIOS</v>
          </cell>
        </row>
        <row r="8812">
          <cell r="S8812" t="str">
            <v>OPERAÇÕES RATEIOS</v>
          </cell>
        </row>
        <row r="8813">
          <cell r="S8813" t="str">
            <v>OPERAÇÕES RATEIOS</v>
          </cell>
        </row>
        <row r="8814">
          <cell r="S8814" t="str">
            <v>OPERAÇÕES RATEIOS</v>
          </cell>
        </row>
        <row r="8815">
          <cell r="S8815" t="str">
            <v>OPERAÇÕES RATEIOS</v>
          </cell>
        </row>
        <row r="8816">
          <cell r="S8816" t="str">
            <v>OPERAÇÕES RATEIOS</v>
          </cell>
        </row>
        <row r="8817">
          <cell r="S8817" t="str">
            <v>OPERAÇÕES RATEIOS</v>
          </cell>
        </row>
        <row r="8818">
          <cell r="S8818" t="str">
            <v>OPERAÇÕES RATEIOS</v>
          </cell>
        </row>
        <row r="8819">
          <cell r="S8819" t="str">
            <v>OPERAÇÕES RATEIOS</v>
          </cell>
        </row>
        <row r="8820">
          <cell r="S8820" t="str">
            <v>OPERAÇÕES RATEIOS</v>
          </cell>
        </row>
        <row r="8821">
          <cell r="S8821" t="str">
            <v>OPERAÇÕES RATEIOS</v>
          </cell>
        </row>
        <row r="8822">
          <cell r="S8822" t="str">
            <v>OPERAÇÕES RATEIOS</v>
          </cell>
        </row>
        <row r="8823">
          <cell r="S8823" t="str">
            <v>OPERAÇÕES RATEIOS</v>
          </cell>
        </row>
        <row r="8824">
          <cell r="S8824" t="str">
            <v>OPERAÇÕES RATEIOS</v>
          </cell>
        </row>
        <row r="8825">
          <cell r="S8825" t="str">
            <v>OPERAÇÕES RATEIOS</v>
          </cell>
        </row>
        <row r="8826">
          <cell r="S8826" t="str">
            <v>OPERAÇÕES RATEIOS</v>
          </cell>
        </row>
        <row r="8827">
          <cell r="S8827" t="str">
            <v>OPERAÇÕES RATEIOS</v>
          </cell>
        </row>
        <row r="8828">
          <cell r="S8828" t="str">
            <v>OPERAÇÕES RATEIOS</v>
          </cell>
        </row>
        <row r="8829">
          <cell r="S8829" t="str">
            <v>OPERAÇÕES RATEIOS</v>
          </cell>
        </row>
        <row r="8830">
          <cell r="S8830" t="str">
            <v>OPERAÇÕES RATEIOS</v>
          </cell>
        </row>
        <row r="8831">
          <cell r="S8831" t="str">
            <v>OPERAÇÕES RATEIOS</v>
          </cell>
        </row>
        <row r="8832">
          <cell r="S8832" t="str">
            <v>OPERAÇÕES RATEIOS</v>
          </cell>
        </row>
        <row r="8833">
          <cell r="S8833" t="str">
            <v>OPERAÇÕES RATEIOS</v>
          </cell>
        </row>
        <row r="8834">
          <cell r="S8834" t="str">
            <v>OPERAÇÕES RATEIOS</v>
          </cell>
        </row>
        <row r="8835">
          <cell r="S8835" t="str">
            <v>OPERAÇÕES RATEIOS</v>
          </cell>
        </row>
        <row r="8836">
          <cell r="S8836" t="str">
            <v>OPERAÇÕES RATEIOS</v>
          </cell>
        </row>
        <row r="8837">
          <cell r="S8837" t="str">
            <v>OPERAÇÕES RATEIOS</v>
          </cell>
        </row>
        <row r="8838">
          <cell r="S8838" t="str">
            <v>OPERAÇÕES RATEIOS</v>
          </cell>
        </row>
        <row r="8839">
          <cell r="S8839" t="str">
            <v>OPERAÇÕES RATEIOS</v>
          </cell>
        </row>
        <row r="8840">
          <cell r="S8840" t="str">
            <v>OPERAÇÕES RATEIOS</v>
          </cell>
        </row>
        <row r="8841">
          <cell r="S8841" t="str">
            <v>OPERAÇÕES RATEIOS</v>
          </cell>
        </row>
        <row r="8842">
          <cell r="S8842" t="str">
            <v>OPERAÇÕES RATEIOS</v>
          </cell>
        </row>
        <row r="8843">
          <cell r="S8843" t="str">
            <v>OPERAÇÕES RATEIOS</v>
          </cell>
        </row>
        <row r="8844">
          <cell r="S8844" t="str">
            <v>OPERAÇÕES RATEIOS</v>
          </cell>
        </row>
        <row r="8845">
          <cell r="S8845" t="str">
            <v>OPERAÇÕES RATEIOS</v>
          </cell>
        </row>
        <row r="8846">
          <cell r="S8846" t="str">
            <v>OPERAÇÕES RATEIOS</v>
          </cell>
        </row>
        <row r="8847">
          <cell r="S8847" t="str">
            <v>OPERAÇÕES RATEIOS</v>
          </cell>
        </row>
        <row r="8848">
          <cell r="S8848" t="str">
            <v>OPERAÇÕES RATEIOS</v>
          </cell>
        </row>
        <row r="8849">
          <cell r="S8849" t="str">
            <v>OPERAÇÕES RATEIOS</v>
          </cell>
        </row>
        <row r="8850">
          <cell r="S8850" t="str">
            <v>OPERAÇÕES RATEIOS</v>
          </cell>
        </row>
        <row r="8851">
          <cell r="S8851" t="str">
            <v>OPERAÇÕES RATEIOS</v>
          </cell>
        </row>
        <row r="8852">
          <cell r="S8852" t="str">
            <v>OPERAÇÕES RATEIOS</v>
          </cell>
        </row>
        <row r="8853">
          <cell r="S8853" t="str">
            <v>OPERAÇÕES RATEIOS</v>
          </cell>
        </row>
        <row r="8854">
          <cell r="S8854" t="str">
            <v>OPERAÇÕES RATEIOS</v>
          </cell>
        </row>
        <row r="8855">
          <cell r="S8855" t="str">
            <v>OPERAÇÕES RATEIOS</v>
          </cell>
        </row>
        <row r="8856">
          <cell r="S8856" t="str">
            <v>OPERAÇÕES RATEIOS</v>
          </cell>
        </row>
        <row r="8857">
          <cell r="S8857" t="str">
            <v>OPERAÇÕES RATEIOS</v>
          </cell>
        </row>
        <row r="8858">
          <cell r="S8858" t="str">
            <v>OPERAÇÕES RATEIOS</v>
          </cell>
        </row>
        <row r="8859">
          <cell r="S8859" t="str">
            <v>OPERAÇÕES RATEIOS</v>
          </cell>
        </row>
        <row r="8860">
          <cell r="S8860" t="str">
            <v>OPERAÇÕES RATEIOS</v>
          </cell>
        </row>
        <row r="8861">
          <cell r="S8861" t="str">
            <v>OPERAÇÕES RATEIOS</v>
          </cell>
        </row>
        <row r="8862">
          <cell r="S8862" t="str">
            <v>OPERAÇÕES RATEIOS</v>
          </cell>
        </row>
        <row r="8863">
          <cell r="S8863" t="str">
            <v>OPERAÇÕES RATEIOS</v>
          </cell>
        </row>
        <row r="8864">
          <cell r="S8864" t="str">
            <v>OPERAÇÕES RATEIOS</v>
          </cell>
        </row>
        <row r="8865">
          <cell r="S8865" t="str">
            <v>OPERAÇÕES RATEIOS</v>
          </cell>
        </row>
        <row r="8866">
          <cell r="S8866" t="str">
            <v>OPERAÇÕES RATEIOS</v>
          </cell>
        </row>
        <row r="8867">
          <cell r="S8867" t="str">
            <v>OPERAÇÕES RATEIOS</v>
          </cell>
        </row>
        <row r="8868">
          <cell r="S8868" t="str">
            <v>OPERAÇÕES RATEIOS</v>
          </cell>
        </row>
        <row r="8869">
          <cell r="S8869" t="str">
            <v>OPERAÇÕES RATEIOS</v>
          </cell>
        </row>
        <row r="8870">
          <cell r="S8870" t="str">
            <v>OPERAÇÕES RATEIOS</v>
          </cell>
        </row>
        <row r="8871">
          <cell r="S8871" t="str">
            <v>OPERAÇÕES RATEIOS</v>
          </cell>
        </row>
        <row r="8872">
          <cell r="S8872" t="str">
            <v>OPERAÇÕES RATEIOS</v>
          </cell>
        </row>
        <row r="8873">
          <cell r="S8873" t="str">
            <v>OPERAÇÕES RATEIOS</v>
          </cell>
        </row>
        <row r="8874">
          <cell r="S8874" t="str">
            <v>OPERAÇÕES RATEIOS</v>
          </cell>
        </row>
        <row r="8875">
          <cell r="S8875" t="str">
            <v>OPERAÇÕES RATEIOS</v>
          </cell>
        </row>
        <row r="8876">
          <cell r="S8876" t="str">
            <v>OPERAÇÕES RATEIOS</v>
          </cell>
        </row>
        <row r="8877">
          <cell r="S8877" t="str">
            <v>OPERAÇÕES RATEIOS</v>
          </cell>
        </row>
        <row r="8878">
          <cell r="S8878" t="str">
            <v>OPERAÇÕES RATEIOS</v>
          </cell>
        </row>
        <row r="8879">
          <cell r="S8879" t="str">
            <v>OPERAÇÕES RATEIOS</v>
          </cell>
        </row>
        <row r="8880">
          <cell r="S8880" t="str">
            <v>OPERAÇÕES RATEIOS</v>
          </cell>
        </row>
        <row r="8881">
          <cell r="S8881" t="str">
            <v>OPERAÇÕES RATEIOS</v>
          </cell>
        </row>
        <row r="8882">
          <cell r="S8882" t="str">
            <v>OPERAÇÕES RATEIOS</v>
          </cell>
        </row>
        <row r="8883">
          <cell r="S8883" t="str">
            <v>OPERAÇÕES RATEIOS</v>
          </cell>
        </row>
        <row r="8884">
          <cell r="S8884" t="str">
            <v>OPERAÇÕES RATEIOS</v>
          </cell>
        </row>
        <row r="8885">
          <cell r="S8885" t="str">
            <v>OPERAÇÕES RATEIOS</v>
          </cell>
        </row>
        <row r="8886">
          <cell r="S8886" t="str">
            <v>OPERAÇÕES RATEIOS</v>
          </cell>
        </row>
        <row r="8887">
          <cell r="S8887" t="str">
            <v>OPERAÇÕES RATEIOS</v>
          </cell>
        </row>
        <row r="8888">
          <cell r="S8888" t="str">
            <v>OPERAÇÕES RATEIOS</v>
          </cell>
        </row>
        <row r="8889">
          <cell r="S8889" t="str">
            <v>OPERAÇÕES RATEIOS</v>
          </cell>
        </row>
        <row r="8890">
          <cell r="S8890" t="str">
            <v>OPERAÇÕES RATEIOS</v>
          </cell>
        </row>
        <row r="8891">
          <cell r="S8891" t="str">
            <v>OPERAÇÕES RATEIOS</v>
          </cell>
        </row>
        <row r="8892">
          <cell r="S8892" t="str">
            <v>OPERAÇÕES RATEIOS</v>
          </cell>
        </row>
        <row r="8893">
          <cell r="S8893" t="str">
            <v>OPERAÇÕES RATEIOS</v>
          </cell>
        </row>
        <row r="8894">
          <cell r="S8894" t="str">
            <v>OPERAÇÕES RATEIOS</v>
          </cell>
        </row>
        <row r="8895">
          <cell r="S8895" t="str">
            <v>OPERAÇÕES RATEIOS</v>
          </cell>
        </row>
        <row r="8896">
          <cell r="S8896" t="str">
            <v>OPERAÇÕES RATEIOS</v>
          </cell>
        </row>
        <row r="8897">
          <cell r="S8897" t="str">
            <v>OPERAÇÕES RATEIOS</v>
          </cell>
        </row>
        <row r="8898">
          <cell r="S8898" t="str">
            <v>OPERAÇÕES RATEIOS</v>
          </cell>
        </row>
        <row r="8899">
          <cell r="S8899" t="str">
            <v>OPERAÇÕES RATEIOS</v>
          </cell>
        </row>
        <row r="8900">
          <cell r="S8900" t="str">
            <v>OPERAÇÕES RATEIOS</v>
          </cell>
        </row>
        <row r="8901">
          <cell r="S8901" t="str">
            <v>OPERAÇÕES RATEIOS</v>
          </cell>
        </row>
        <row r="8902">
          <cell r="S8902" t="str">
            <v>OPERAÇÕES RATEIOS</v>
          </cell>
        </row>
        <row r="8903">
          <cell r="S8903" t="str">
            <v>OPERAÇÕES RATEIOS</v>
          </cell>
        </row>
        <row r="8904">
          <cell r="S8904" t="str">
            <v>OPERAÇÕES RATEIOS</v>
          </cell>
        </row>
        <row r="8905">
          <cell r="S8905" t="str">
            <v>OPERAÇÕES RATEIOS</v>
          </cell>
        </row>
        <row r="8906">
          <cell r="S8906" t="str">
            <v>OPERAÇÕES RATEIOS</v>
          </cell>
        </row>
        <row r="8907">
          <cell r="S8907" t="str">
            <v>OPERAÇÕES RATEIOS</v>
          </cell>
        </row>
        <row r="8908">
          <cell r="S8908" t="str">
            <v>OPERAÇÕES RATEIOS</v>
          </cell>
        </row>
        <row r="8909">
          <cell r="S8909" t="str">
            <v>OPERAÇÕES RATEIOS</v>
          </cell>
        </row>
        <row r="8910">
          <cell r="S8910" t="str">
            <v>OPERAÇÕES RATEIOS</v>
          </cell>
        </row>
        <row r="8911">
          <cell r="S8911" t="str">
            <v>OPERAÇÕES RATEIOS</v>
          </cell>
        </row>
        <row r="8912">
          <cell r="S8912" t="str">
            <v>OPERAÇÕES RATEIOS</v>
          </cell>
        </row>
        <row r="8913">
          <cell r="S8913" t="str">
            <v>OPERAÇÕES RATEIOS</v>
          </cell>
        </row>
        <row r="8914">
          <cell r="S8914" t="str">
            <v>OPERAÇÕES RATEIOS</v>
          </cell>
        </row>
        <row r="8915">
          <cell r="S8915" t="str">
            <v>OPERAÇÕES RATEIOS</v>
          </cell>
        </row>
        <row r="8916">
          <cell r="S8916" t="str">
            <v>OPERAÇÕES RATEIOS</v>
          </cell>
        </row>
        <row r="8917">
          <cell r="S8917" t="str">
            <v>OPERAÇÕES RATEIOS</v>
          </cell>
        </row>
        <row r="8918">
          <cell r="S8918" t="str">
            <v>OPERAÇÕES RATEIOS</v>
          </cell>
        </row>
        <row r="8919">
          <cell r="S8919" t="str">
            <v>OPERAÇÕES RATEIOS</v>
          </cell>
        </row>
        <row r="8920">
          <cell r="S8920" t="str">
            <v>OPERAÇÕES RATEIOS</v>
          </cell>
        </row>
        <row r="8921">
          <cell r="S8921" t="str">
            <v>OPERAÇÕES RATEIOS</v>
          </cell>
        </row>
        <row r="8922">
          <cell r="S8922" t="str">
            <v>OPERAÇÕES RATEIOS</v>
          </cell>
        </row>
        <row r="8923">
          <cell r="S8923" t="str">
            <v>PRESIDÊNCIA RATEIOS</v>
          </cell>
        </row>
        <row r="8924">
          <cell r="S8924" t="str">
            <v>PRESIDÊNCIA RATEIOS</v>
          </cell>
        </row>
        <row r="8925">
          <cell r="S8925" t="str">
            <v>FINANCEIRA RATEIOS</v>
          </cell>
        </row>
        <row r="8926">
          <cell r="S8926" t="str">
            <v>FINANCEIRA RATEIOS</v>
          </cell>
        </row>
        <row r="8927">
          <cell r="S8927" t="str">
            <v>ADMINISTRATIVA RATEIOS</v>
          </cell>
        </row>
        <row r="8928">
          <cell r="S8928" t="str">
            <v>ADMINISTRATIVA RATEIOS</v>
          </cell>
        </row>
        <row r="8929">
          <cell r="S8929" t="str">
            <v>CASOS ESPECIAIS RATEIOS</v>
          </cell>
        </row>
        <row r="8930">
          <cell r="S8930" t="str">
            <v>CASOS ESPECIAIS RATEIOS</v>
          </cell>
        </row>
        <row r="8931">
          <cell r="S8931" t="str">
            <v>CASOS ESPECIAIS RATEIOS</v>
          </cell>
        </row>
        <row r="8932">
          <cell r="S8932" t="str">
            <v>PRESIDÊNCIA RATEIOS</v>
          </cell>
        </row>
        <row r="8933">
          <cell r="S8933" t="str">
            <v>FINANCEIRA RATEIOS</v>
          </cell>
        </row>
        <row r="8934">
          <cell r="S8934" t="str">
            <v>ADMINISTRATIVA RATEIOS</v>
          </cell>
        </row>
        <row r="8935">
          <cell r="S8935" t="str">
            <v>CASOS ESPECIAIS RATEIOS</v>
          </cell>
        </row>
      </sheetData>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a"/>
      <sheetName val="Subordinadas"/>
      <sheetName val="Dividendos"/>
      <sheetName val="Factores macto"/>
      <sheetName val="Balance"/>
      <sheetName val="Gráficas"/>
      <sheetName val="Flujo mensual 2001"/>
      <sheetName val="Flujo año 00-01-02"/>
      <sheetName val="PyG Mensual 2001"/>
      <sheetName val="PyG Año 00-01-02"/>
      <sheetName val="Indicadores"/>
      <sheetName val="RESUMEN POR CREDITO 2002"/>
      <sheetName val="AOM Desagregado"/>
      <sheetName val="Ind. Maximor nivel"/>
      <sheetName val="PyG Año 00-01-02 (2)"/>
      <sheetName val="graf indi"/>
      <sheetName val="nvas socie (2)"/>
      <sheetName val="nvas socie"/>
      <sheetName val="Hoja1"/>
      <sheetName val="Factores_macto"/>
      <sheetName val="Flujo_mensual_2001"/>
      <sheetName val="Flujo_año_00-01-02"/>
      <sheetName val="PyG_Mensual_2001"/>
      <sheetName val="PyG_Año_00-01-02"/>
      <sheetName val="RESUMEN_POR_CREDITO_2002"/>
      <sheetName val="AOM_Desagregado"/>
      <sheetName val="Ind__Maximor_nivel"/>
      <sheetName val="PyG_Año_00-01-02_(2)"/>
      <sheetName val="graf_indi"/>
      <sheetName val="nvas_socie_(2)"/>
      <sheetName val="nvas_socie"/>
      <sheetName val="Factores_macto1"/>
      <sheetName val="Flujo_mensual_20011"/>
      <sheetName val="Flujo_año_00-01-021"/>
      <sheetName val="PyG_Mensual_20011"/>
      <sheetName val="PyG_Año_00-01-021"/>
      <sheetName val="RESUMEN_POR_CREDITO_20021"/>
      <sheetName val="AOM_Desagregado1"/>
      <sheetName val="Ind__Maximor_nivel1"/>
      <sheetName val="PyG_Año_00-01-02_(2)1"/>
      <sheetName val="graf_indi1"/>
      <sheetName val="nvas_socie_(2)1"/>
      <sheetName val="nvas_socie1"/>
    </sheetNames>
    <sheetDataSet>
      <sheetData sheetId="0" refreshError="1"/>
      <sheetData sheetId="1" refreshError="1">
        <row r="2">
          <cell r="A2" t="str">
            <v>Millones de pesos</v>
          </cell>
          <cell r="B2">
            <v>2001</v>
          </cell>
          <cell r="C2">
            <v>2002</v>
          </cell>
          <cell r="D2">
            <v>2003</v>
          </cell>
          <cell r="E2">
            <v>2004</v>
          </cell>
          <cell r="F2">
            <v>2005</v>
          </cell>
          <cell r="G2">
            <v>2006</v>
          </cell>
        </row>
        <row r="3">
          <cell r="A3" t="str">
            <v>Transporte de Energía</v>
          </cell>
          <cell r="B3">
            <v>45904.486748600699</v>
          </cell>
          <cell r="C3">
            <v>93439.386067165251</v>
          </cell>
          <cell r="D3">
            <v>11881.183126603832</v>
          </cell>
          <cell r="E3">
            <v>0</v>
          </cell>
        </row>
        <row r="4">
          <cell r="A4" t="str">
            <v>TRANSELCA  -  65%  -</v>
          </cell>
          <cell r="C4">
            <v>93439.386067165251</v>
          </cell>
        </row>
        <row r="5">
          <cell r="A5" t="str">
            <v>Utilidad</v>
          </cell>
          <cell r="B5">
            <v>22343.532486153843</v>
          </cell>
          <cell r="C5">
            <v>23254.000000000007</v>
          </cell>
          <cell r="D5">
            <v>23285.130088266604</v>
          </cell>
          <cell r="E5">
            <v>30325.11146311343</v>
          </cell>
          <cell r="F5">
            <v>37021.615445982679</v>
          </cell>
          <cell r="G5">
            <v>45104.202265200016</v>
          </cell>
        </row>
        <row r="6">
          <cell r="A6" t="str">
            <v>Participación en subordinadas</v>
          </cell>
          <cell r="B6">
            <v>14523.296115999998</v>
          </cell>
          <cell r="C6">
            <v>15115.100000000004</v>
          </cell>
          <cell r="D6">
            <v>15135.334557373293</v>
          </cell>
          <cell r="E6">
            <v>19711.322451023731</v>
          </cell>
          <cell r="F6">
            <v>24064.050039888742</v>
          </cell>
          <cell r="G6">
            <v>29317.731472380012</v>
          </cell>
        </row>
        <row r="7">
          <cell r="A7" t="str">
            <v xml:space="preserve">Dividendos </v>
          </cell>
          <cell r="B7">
            <v>17238.37375155</v>
          </cell>
          <cell r="C7">
            <v>13070.966504399998</v>
          </cell>
          <cell r="D7">
            <v>12364.04293353693</v>
          </cell>
          <cell r="E7">
            <v>13621.801101635954</v>
          </cell>
          <cell r="F7">
            <v>17740.190205921353</v>
          </cell>
          <cell r="G7">
            <v>21657.645035899855</v>
          </cell>
        </row>
        <row r="9">
          <cell r="A9" t="str">
            <v>ENDEUDAMIENTO</v>
          </cell>
        </row>
        <row r="10">
          <cell r="A10" t="str">
            <v>MARGEN EBITDA</v>
          </cell>
        </row>
        <row r="11">
          <cell r="A11" t="str">
            <v>EBITDA / INTERESES</v>
          </cell>
        </row>
        <row r="12">
          <cell r="A12" t="str">
            <v>Aportes</v>
          </cell>
          <cell r="B12">
            <v>0</v>
          </cell>
          <cell r="C12">
            <v>0</v>
          </cell>
          <cell r="D12">
            <v>0</v>
          </cell>
          <cell r="E12">
            <v>0</v>
          </cell>
          <cell r="F12">
            <v>0</v>
          </cell>
          <cell r="G12">
            <v>0</v>
          </cell>
        </row>
        <row r="14">
          <cell r="A14" t="str">
            <v>ISA PERÚ  -  27.78%  -</v>
          </cell>
        </row>
        <row r="15">
          <cell r="A15" t="str">
            <v>Utilidad</v>
          </cell>
          <cell r="B15">
            <v>0</v>
          </cell>
          <cell r="C15">
            <v>2706.983441324694</v>
          </cell>
          <cell r="D15">
            <v>4878.4505132125505</v>
          </cell>
          <cell r="E15">
            <v>4755.3480796373869</v>
          </cell>
          <cell r="F15">
            <v>5520.3107806595672</v>
          </cell>
          <cell r="G15">
            <v>7410.2640047293353</v>
          </cell>
        </row>
        <row r="16">
          <cell r="A16" t="str">
            <v>Participación en subordinadas</v>
          </cell>
          <cell r="B16">
            <v>0</v>
          </cell>
          <cell r="C16">
            <v>752</v>
          </cell>
          <cell r="D16">
            <v>1355.2335525704466</v>
          </cell>
          <cell r="E16">
            <v>1321.0356965232661</v>
          </cell>
          <cell r="F16">
            <v>1533.5423348672277</v>
          </cell>
          <cell r="G16">
            <v>2058.5713405138094</v>
          </cell>
        </row>
        <row r="17">
          <cell r="A17" t="str">
            <v>Dividendos</v>
          </cell>
          <cell r="B17">
            <v>0</v>
          </cell>
          <cell r="C17">
            <v>0</v>
          </cell>
          <cell r="D17">
            <v>1061.9368082491187</v>
          </cell>
          <cell r="E17">
            <v>2726.40586873337</v>
          </cell>
          <cell r="F17">
            <v>2810.8289424847781</v>
          </cell>
          <cell r="G17">
            <v>3187.1930854153711</v>
          </cell>
        </row>
        <row r="18">
          <cell r="A18" t="str">
            <v>Aportes</v>
          </cell>
          <cell r="B18">
            <v>0</v>
          </cell>
          <cell r="C18">
            <v>6658.4628549999998</v>
          </cell>
          <cell r="D18">
            <v>0</v>
          </cell>
          <cell r="E18">
            <v>0</v>
          </cell>
          <cell r="F18">
            <v>0</v>
          </cell>
          <cell r="G18">
            <v>0</v>
          </cell>
        </row>
        <row r="21">
          <cell r="A21" t="str">
            <v>Telecomunicaciones</v>
          </cell>
        </row>
        <row r="22">
          <cell r="A22" t="str">
            <v>INTERNEXA  -  99.99%  -</v>
          </cell>
        </row>
        <row r="23">
          <cell r="A23" t="str">
            <v>Utilidad -(Pérdida)</v>
          </cell>
          <cell r="B23">
            <v>-1465.6660946094612</v>
          </cell>
          <cell r="C23">
            <v>-13106.000000000002</v>
          </cell>
          <cell r="D23">
            <v>-15755.03255753024</v>
          </cell>
          <cell r="E23">
            <v>-4842.7623447884716</v>
          </cell>
          <cell r="F23">
            <v>9407.757190685259</v>
          </cell>
          <cell r="G23">
            <v>22967.604231505273</v>
          </cell>
        </row>
        <row r="24">
          <cell r="A24" t="str">
            <v>Participación en subordinadas</v>
          </cell>
          <cell r="B24">
            <v>-1465.5195280000003</v>
          </cell>
          <cell r="C24">
            <v>-13104.689400000001</v>
          </cell>
          <cell r="D24">
            <v>-15753.457054274486</v>
          </cell>
          <cell r="E24">
            <v>-4842.2780685539919</v>
          </cell>
          <cell r="F24">
            <v>9406.8164149661898</v>
          </cell>
          <cell r="G24">
            <v>22965.30747108212</v>
          </cell>
        </row>
        <row r="25">
          <cell r="A25" t="str">
            <v xml:space="preserve">Dividendos </v>
          </cell>
          <cell r="B25">
            <v>0</v>
          </cell>
          <cell r="C25">
            <v>0</v>
          </cell>
          <cell r="D25">
            <v>0</v>
          </cell>
          <cell r="E25">
            <v>0</v>
          </cell>
          <cell r="F25">
            <v>0</v>
          </cell>
          <cell r="G25">
            <v>0</v>
          </cell>
        </row>
        <row r="27">
          <cell r="A27" t="str">
            <v>ENDEUDAMIENTO</v>
          </cell>
        </row>
        <row r="28">
          <cell r="A28" t="str">
            <v>MARGEN EBITDA</v>
          </cell>
        </row>
        <row r="29">
          <cell r="A29" t="str">
            <v>EBITDA / INTERESES</v>
          </cell>
        </row>
        <row r="30">
          <cell r="A30" t="str">
            <v>Aportes  (En especie)</v>
          </cell>
          <cell r="B30">
            <v>105199</v>
          </cell>
          <cell r="C30">
            <v>14378</v>
          </cell>
          <cell r="D30">
            <v>0</v>
          </cell>
          <cell r="E30">
            <v>0</v>
          </cell>
          <cell r="F30">
            <v>0</v>
          </cell>
          <cell r="G30">
            <v>0</v>
          </cell>
        </row>
        <row r="32">
          <cell r="A32" t="str">
            <v>FMCCo  -  53.48%</v>
          </cell>
        </row>
        <row r="33">
          <cell r="A33" t="str">
            <v>Utilidad -(Pérdida)</v>
          </cell>
          <cell r="B33">
            <v>0</v>
          </cell>
          <cell r="C33">
            <v>-11604.999999999998</v>
          </cell>
          <cell r="D33">
            <v>-6623.4115873941419</v>
          </cell>
          <cell r="E33">
            <v>1480.0051802311273</v>
          </cell>
          <cell r="F33">
            <v>13646.515621033828</v>
          </cell>
          <cell r="G33">
            <v>23372.753097102595</v>
          </cell>
        </row>
        <row r="34">
          <cell r="A34" t="str">
            <v>Participación en subordinadas</v>
          </cell>
          <cell r="B34">
            <v>0</v>
          </cell>
          <cell r="C34">
            <v>-6206.3539999999994</v>
          </cell>
          <cell r="D34">
            <v>-3542.200516938387</v>
          </cell>
          <cell r="E34">
            <v>791.50677038760682</v>
          </cell>
          <cell r="F34">
            <v>7298.156554128891</v>
          </cell>
          <cell r="G34">
            <v>12499.748356330467</v>
          </cell>
        </row>
        <row r="35">
          <cell r="A35" t="str">
            <v>Dividendos</v>
          </cell>
          <cell r="B35">
            <v>0</v>
          </cell>
          <cell r="C35">
            <v>0</v>
          </cell>
          <cell r="D35">
            <v>0</v>
          </cell>
          <cell r="E35">
            <v>0</v>
          </cell>
          <cell r="F35">
            <v>0</v>
          </cell>
          <cell r="G35">
            <v>0</v>
          </cell>
        </row>
        <row r="37">
          <cell r="A37" t="str">
            <v>ENDEUDAMIENTO</v>
          </cell>
        </row>
        <row r="38">
          <cell r="A38" t="str">
            <v>MARGEN EBITDA</v>
          </cell>
        </row>
        <row r="39">
          <cell r="A39" t="str">
            <v>EBITDA / INTERESES</v>
          </cell>
        </row>
        <row r="40">
          <cell r="A40" t="str">
            <v>Aportes</v>
          </cell>
          <cell r="B40">
            <v>0</v>
          </cell>
          <cell r="C40">
            <v>16230</v>
          </cell>
          <cell r="D40">
            <v>0</v>
          </cell>
          <cell r="E40">
            <v>0</v>
          </cell>
          <cell r="F40">
            <v>0</v>
          </cell>
          <cell r="G40">
            <v>0</v>
          </cell>
        </row>
        <row r="42">
          <cell r="A42" t="str">
            <v>TOTAL SUBORDINADAS</v>
          </cell>
        </row>
        <row r="43">
          <cell r="A43" t="str">
            <v>Participación en subordinadas</v>
          </cell>
          <cell r="B43">
            <v>13057.776587999997</v>
          </cell>
          <cell r="C43">
            <v>-3443.9433999999965</v>
          </cell>
          <cell r="D43">
            <v>-2805.0894612691332</v>
          </cell>
          <cell r="E43">
            <v>16981.586849380612</v>
          </cell>
          <cell r="F43">
            <v>42302.565343851049</v>
          </cell>
          <cell r="G43">
            <v>66841.358640306411</v>
          </cell>
        </row>
        <row r="44">
          <cell r="A44" t="str">
            <v>Dividendos</v>
          </cell>
          <cell r="B44">
            <v>17238.37375155</v>
          </cell>
          <cell r="C44">
            <v>13070.966504399998</v>
          </cell>
          <cell r="D44">
            <v>13425.979741786048</v>
          </cell>
          <cell r="E44">
            <v>16348.206970369323</v>
          </cell>
          <cell r="F44">
            <v>20551.019148406132</v>
          </cell>
          <cell r="G44">
            <v>24844.838121315228</v>
          </cell>
        </row>
        <row r="45">
          <cell r="A45" t="str">
            <v>Aportes</v>
          </cell>
          <cell r="B45">
            <v>105199</v>
          </cell>
          <cell r="C45">
            <v>37266.462854999998</v>
          </cell>
          <cell r="D45">
            <v>0</v>
          </cell>
          <cell r="E45">
            <v>0</v>
          </cell>
          <cell r="F45">
            <v>0</v>
          </cell>
          <cell r="G45">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2">
          <cell r="A2" t="str">
            <v>Millones de pesos</v>
          </cell>
          <cell r="B2">
            <v>2002</v>
          </cell>
          <cell r="C2">
            <v>2003</v>
          </cell>
          <cell r="D2">
            <v>2004</v>
          </cell>
          <cell r="E2">
            <v>2005</v>
          </cell>
        </row>
        <row r="3">
          <cell r="A3" t="str">
            <v>Nuevas Financiaciones</v>
          </cell>
          <cell r="B3">
            <v>45904.486748600699</v>
          </cell>
          <cell r="C3">
            <v>93439.386067165251</v>
          </cell>
          <cell r="D3">
            <v>11881.183126603832</v>
          </cell>
          <cell r="E3">
            <v>0</v>
          </cell>
        </row>
        <row r="4">
          <cell r="A4" t="str">
            <v>Bonos Locales</v>
          </cell>
          <cell r="C4">
            <v>93439.386067165251</v>
          </cell>
        </row>
        <row r="5">
          <cell r="A5" t="str">
            <v>Papeles Comerciales</v>
          </cell>
          <cell r="B5">
            <v>45904.486748600699</v>
          </cell>
          <cell r="C5">
            <v>23254.000000000007</v>
          </cell>
          <cell r="D5">
            <v>11881.183126603832</v>
          </cell>
          <cell r="E5">
            <v>30325.11146311343</v>
          </cell>
        </row>
        <row r="6">
          <cell r="A6" t="str">
            <v>Control</v>
          </cell>
          <cell r="B6">
            <v>0</v>
          </cell>
          <cell r="C6">
            <v>0</v>
          </cell>
          <cell r="D6">
            <v>0</v>
          </cell>
          <cell r="E6">
            <v>-8573.4997398449523</v>
          </cell>
        </row>
        <row r="7">
          <cell r="A7" t="str">
            <v xml:space="preserve">Dividendos </v>
          </cell>
          <cell r="B7">
            <v>17238.37375155</v>
          </cell>
          <cell r="C7">
            <v>13070.966504399998</v>
          </cell>
          <cell r="D7">
            <v>12364.04293353693</v>
          </cell>
          <cell r="E7">
            <v>13621.801101635954</v>
          </cell>
        </row>
        <row r="9">
          <cell r="A9" t="str">
            <v>NOMBRE DE LOS ESCENARIOS</v>
          </cell>
        </row>
        <row r="10">
          <cell r="A10" t="str">
            <v>ESC BASE</v>
          </cell>
        </row>
        <row r="11">
          <cell r="J11" t="str">
            <v>INCREMENTO DEL EVA</v>
          </cell>
        </row>
        <row r="31">
          <cell r="J31" t="str">
            <v>COBERTURA SERVICIO DEUDA</v>
          </cell>
        </row>
        <row r="52">
          <cell r="J52" t="str">
            <v>EBITDA / INTERESES OPERACIÓN</v>
          </cell>
        </row>
        <row r="73">
          <cell r="J73" t="str">
            <v>Nuevas Financiaciones</v>
          </cell>
        </row>
      </sheetData>
      <sheetData sheetId="16" refreshError="1"/>
      <sheetData sheetId="17" refreshError="1"/>
      <sheetData sheetId="18" refreshError="1">
        <row r="62">
          <cell r="A62" t="str">
            <v>Millones de pesos</v>
          </cell>
          <cell r="B62">
            <v>2000</v>
          </cell>
          <cell r="C62">
            <v>2001</v>
          </cell>
          <cell r="D62">
            <v>2002</v>
          </cell>
          <cell r="E62">
            <v>2003</v>
          </cell>
          <cell r="F62">
            <v>2004</v>
          </cell>
          <cell r="G62">
            <v>2005</v>
          </cell>
          <cell r="H62">
            <v>2006</v>
          </cell>
        </row>
        <row r="63">
          <cell r="A63" t="str">
            <v>Proyectos de Transmisión</v>
          </cell>
          <cell r="B63">
            <v>92202</v>
          </cell>
          <cell r="C63">
            <v>128809.20501594</v>
          </cell>
          <cell r="D63">
            <v>49857.933334949994</v>
          </cell>
          <cell r="E63">
            <v>0</v>
          </cell>
          <cell r="F63">
            <v>0</v>
          </cell>
          <cell r="G63">
            <v>0</v>
          </cell>
          <cell r="H63">
            <v>0</v>
          </cell>
        </row>
        <row r="64">
          <cell r="A64" t="str">
            <v>Plan de Renovación y Complementación</v>
          </cell>
          <cell r="B64">
            <v>18857</v>
          </cell>
          <cell r="C64">
            <v>6720.4512011200022</v>
          </cell>
          <cell r="D64">
            <v>7440.5069236999998</v>
          </cell>
          <cell r="E64">
            <v>10283.728537446787</v>
          </cell>
          <cell r="F64">
            <v>11568.493376197681</v>
          </cell>
          <cell r="G64">
            <v>12392.103522105444</v>
          </cell>
          <cell r="H64">
            <v>13135.629733431768</v>
          </cell>
        </row>
        <row r="65">
          <cell r="A65" t="str">
            <v>Preinversiones - Estudios</v>
          </cell>
          <cell r="C65">
            <v>3105.5618413599996</v>
          </cell>
          <cell r="D65">
            <v>1102.064132</v>
          </cell>
          <cell r="E65">
            <v>0</v>
          </cell>
          <cell r="F65">
            <v>0</v>
          </cell>
          <cell r="G65">
            <v>0</v>
          </cell>
          <cell r="H65">
            <v>0</v>
          </cell>
        </row>
        <row r="66">
          <cell r="A66" t="str">
            <v>Activos</v>
          </cell>
          <cell r="B66">
            <v>4903</v>
          </cell>
          <cell r="C66">
            <v>8147.4835607599998</v>
          </cell>
          <cell r="D66">
            <v>10604.215233000001</v>
          </cell>
          <cell r="E66">
            <v>7005.4426696616974</v>
          </cell>
          <cell r="F66">
            <v>7592.7045114674202</v>
          </cell>
          <cell r="G66">
            <v>8080.6419179894428</v>
          </cell>
          <cell r="H66">
            <v>8565.4804330688094</v>
          </cell>
        </row>
        <row r="67">
          <cell r="A67" t="str">
            <v>SUBTOTAL</v>
          </cell>
          <cell r="B67">
            <v>115962</v>
          </cell>
          <cell r="C67">
            <v>146782.70161918001</v>
          </cell>
          <cell r="D67">
            <v>69004.719623649988</v>
          </cell>
          <cell r="E67">
            <v>17289.171207108484</v>
          </cell>
          <cell r="F67">
            <v>19161.197887665101</v>
          </cell>
          <cell r="G67">
            <v>20472.745440094888</v>
          </cell>
          <cell r="H67">
            <v>21701.110166500577</v>
          </cell>
        </row>
        <row r="68">
          <cell r="A68" t="str">
            <v>Proyectos a Transferir a Internexa</v>
          </cell>
          <cell r="C68">
            <v>13528.800192229999</v>
          </cell>
          <cell r="D68">
            <v>2675.8476900000001</v>
          </cell>
          <cell r="E68">
            <v>0</v>
          </cell>
          <cell r="F68">
            <v>0</v>
          </cell>
          <cell r="G68">
            <v>0</v>
          </cell>
          <cell r="H68">
            <v>0</v>
          </cell>
        </row>
        <row r="69">
          <cell r="A69" t="str">
            <v>Proyectos de Telecomunicaciones de ISA</v>
          </cell>
          <cell r="B69">
            <v>30787</v>
          </cell>
          <cell r="C69">
            <v>13521.65124653</v>
          </cell>
          <cell r="D69">
            <v>58279.678420000004</v>
          </cell>
          <cell r="E69">
            <v>0</v>
          </cell>
          <cell r="F69">
            <v>0</v>
          </cell>
          <cell r="G69">
            <v>0</v>
          </cell>
          <cell r="H69">
            <v>0</v>
          </cell>
        </row>
        <row r="70">
          <cell r="A70" t="str">
            <v>SUBTOTAL</v>
          </cell>
          <cell r="B70">
            <v>30787</v>
          </cell>
          <cell r="C70">
            <v>27050.451438759999</v>
          </cell>
          <cell r="D70">
            <v>60955.526110000006</v>
          </cell>
          <cell r="E70">
            <v>0</v>
          </cell>
          <cell r="F70">
            <v>0</v>
          </cell>
          <cell r="G70">
            <v>0</v>
          </cell>
          <cell r="H70">
            <v>0</v>
          </cell>
        </row>
        <row r="71">
          <cell r="A71" t="str">
            <v>INVERSIONES EN SOCIEDADES</v>
          </cell>
          <cell r="B71">
            <v>11677</v>
          </cell>
          <cell r="C71">
            <v>8457.0828989999991</v>
          </cell>
          <cell r="D71">
            <v>22888.462854999998</v>
          </cell>
          <cell r="E71">
            <v>0</v>
          </cell>
          <cell r="F71">
            <v>0</v>
          </cell>
          <cell r="G71">
            <v>0</v>
          </cell>
          <cell r="H71">
            <v>0</v>
          </cell>
        </row>
        <row r="73">
          <cell r="A73" t="str">
            <v>SUBTOTAL INVERSIONES</v>
          </cell>
          <cell r="B73">
            <v>158426</v>
          </cell>
          <cell r="C73">
            <v>182290.23595694001</v>
          </cell>
          <cell r="D73">
            <v>152848.70858864998</v>
          </cell>
          <cell r="E73">
            <v>17289.171207108484</v>
          </cell>
          <cell r="F73">
            <v>19161.197887665101</v>
          </cell>
          <cell r="G73">
            <v>20472.745440094888</v>
          </cell>
          <cell r="H73">
            <v>21701.110166500577</v>
          </cell>
        </row>
        <row r="74">
          <cell r="A74" t="str">
            <v>IVA en Bienes de Capital</v>
          </cell>
          <cell r="C74">
            <v>827</v>
          </cell>
          <cell r="D74">
            <v>4600.2785663000004</v>
          </cell>
          <cell r="E74">
            <v>0</v>
          </cell>
          <cell r="F74">
            <v>0</v>
          </cell>
          <cell r="G74">
            <v>0</v>
          </cell>
          <cell r="H74">
            <v>0</v>
          </cell>
        </row>
        <row r="75">
          <cell r="A75" t="str">
            <v>AOM  y Depreciación Asociados a Proyectos</v>
          </cell>
          <cell r="B75">
            <v>6851</v>
          </cell>
          <cell r="C75">
            <v>7100</v>
          </cell>
          <cell r="D75">
            <v>3152.22048451</v>
          </cell>
          <cell r="E75">
            <v>0</v>
          </cell>
          <cell r="F75">
            <v>0</v>
          </cell>
          <cell r="G75">
            <v>0</v>
          </cell>
          <cell r="H75">
            <v>0</v>
          </cell>
        </row>
        <row r="76">
          <cell r="A76" t="str">
            <v>Gastos financieros</v>
          </cell>
          <cell r="C76">
            <v>0</v>
          </cell>
          <cell r="D76">
            <v>0</v>
          </cell>
          <cell r="E76">
            <v>0</v>
          </cell>
          <cell r="F76">
            <v>0</v>
          </cell>
          <cell r="G76">
            <v>0</v>
          </cell>
          <cell r="H76">
            <v>0</v>
          </cell>
        </row>
        <row r="77">
          <cell r="A77" t="str">
            <v>TOTAL INVERSIÓN</v>
          </cell>
          <cell r="B77">
            <v>165277</v>
          </cell>
          <cell r="C77">
            <v>190217.23595694001</v>
          </cell>
          <cell r="D77">
            <v>160601.20763945999</v>
          </cell>
          <cell r="E77">
            <v>17289.171207108484</v>
          </cell>
          <cell r="F77">
            <v>19161.197887665101</v>
          </cell>
          <cell r="G77">
            <v>20472.745440094888</v>
          </cell>
          <cell r="H77">
            <v>21701.110166500577</v>
          </cell>
        </row>
      </sheetData>
      <sheetData sheetId="19"/>
      <sheetData sheetId="20"/>
      <sheetData sheetId="21"/>
      <sheetData sheetId="22"/>
      <sheetData sheetId="23"/>
      <sheetData sheetId="24"/>
      <sheetData sheetId="25"/>
      <sheetData sheetId="26"/>
      <sheetData sheetId="27"/>
      <sheetData sheetId="28">
        <row r="2">
          <cell r="A2" t="str">
            <v>Millones de pesos</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M CON FAER mes"/>
      <sheetName val="AOM SIN FAER Mes"/>
      <sheetName val="AOM CON FAER Acum"/>
      <sheetName val="AOM Sin FAER Acum"/>
      <sheetName val="AOM_CON_FAER_mes"/>
      <sheetName val="AOM_SIN_FAER_Mes"/>
      <sheetName val="AOM_CON_FAER_Acum"/>
      <sheetName val="AOM_Sin_FAER_Acum"/>
      <sheetName val="AOM_CON_FAER_mes1"/>
      <sheetName val="AOM_SIN_FAER_Mes1"/>
      <sheetName val="AOM_CON_FAER_Acum1"/>
      <sheetName val="AOM_Sin_FAER_Acum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al"/>
      <sheetName val="indicadores2007"/>
      <sheetName val="Mapa2007"/>
      <sheetName val="Coeficiente Produtividade"/>
      <sheetName val="HHT"/>
      <sheetName val="UPS"/>
      <sheetName val="Ganho Econômico WM"/>
      <sheetName val="Dados Work"/>
      <sheetName val="Dados Work 2"/>
      <sheetName val="Coeficiente_Produtividade2"/>
      <sheetName val="Ganho_Econômico_WM2"/>
      <sheetName val="Dados_Work2"/>
      <sheetName val="Dados_Work_22"/>
      <sheetName val="Coeficiente_Produtividade"/>
      <sheetName val="Ganho_Econômico_WM"/>
      <sheetName val="Dados_Work"/>
      <sheetName val="Dados_Work_2"/>
      <sheetName val="Coeficiente_Produtividade1"/>
      <sheetName val="Ganho_Econômico_WM1"/>
      <sheetName val="Dados_Work1"/>
      <sheetName val="Dados_Work_21"/>
      <sheetName val="Coeficiente_Produtividade3"/>
      <sheetName val="Ganho_Econômico_WM3"/>
      <sheetName val="Dados_Work3"/>
      <sheetName val="Dados_Work_23"/>
      <sheetName val="Coeficiente_Produtividade4"/>
      <sheetName val="Ganho_Econômico_WM4"/>
      <sheetName val="Dados_Work4"/>
      <sheetName val="Dados_Work_24"/>
      <sheetName val="Coeficiente_Produtividade5"/>
      <sheetName val="Ganho_Econômico_WM5"/>
      <sheetName val="Dados_Work5"/>
      <sheetName val="Dados_Work_25"/>
      <sheetName val="Coeficiente_Produtividade6"/>
      <sheetName val="Ganho_Econômico_WM6"/>
      <sheetName val="Dados_Work6"/>
      <sheetName val="Dados_Work_26"/>
      <sheetName val="Coeficiente_Produtividade7"/>
      <sheetName val="Ganho_Econômico_WM7"/>
      <sheetName val="Dados_Work7"/>
      <sheetName val="Dados_Work_27"/>
      <sheetName val="Coeficiente_Produtividade8"/>
      <sheetName val="Ganho_Econômico_WM8"/>
      <sheetName val="Dados_Work8"/>
      <sheetName val="Dados_Work_28"/>
      <sheetName val="Report"/>
      <sheetName val="9.costoactivos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RHH"/>
      <sheetName val="IyE Pen"/>
      <sheetName val="IyE USD"/>
      <sheetName val="Datos"/>
      <sheetName val="DEUDA"/>
      <sheetName val="BG"/>
      <sheetName val="FLUJO"/>
      <sheetName val="Resúmen"/>
      <sheetName val="EGYP"/>
      <sheetName val="IF"/>
      <sheetName val="FINAN"/>
      <sheetName val="RENTA"/>
      <sheetName val="Mayor"/>
      <sheetName val="DEPREC.USD"/>
      <sheetName val="RENTA USD"/>
      <sheetName val="REI"/>
      <sheetName val="RESUMEN"/>
      <sheetName val="DEPREC.$"/>
      <sheetName val="DEPREC.NS."/>
      <sheetName val="DEPREC.RTA"/>
      <sheetName val="Ingresos-USD"/>
      <sheetName val="Ingresos-NS"/>
      <sheetName val="Inversiones"/>
      <sheetName val="GG"/>
      <sheetName val="C"/>
      <sheetName val="A"/>
      <sheetName val="F"/>
      <sheetName val="N"/>
      <sheetName val="O"/>
      <sheetName val="T"/>
      <sheetName val="Sensib"/>
      <sheetName val="Valoración"/>
      <sheetName val="Análisis"/>
      <sheetName val="Formato ISA "/>
      <sheetName val="P.N."/>
      <sheetName val="PLAN FINANCIERA  2005-2032 (11"/>
      <sheetName val="IyE"/>
      <sheetName val="Bases Grales."/>
      <sheetName val="Tablero_informacion"/>
      <sheetName val="Supuestos"/>
      <sheetName val="IyE_Pen2"/>
      <sheetName val="IyE_USD2"/>
      <sheetName val="DEPREC_USD2"/>
      <sheetName val="RENTA_USD2"/>
      <sheetName val="DEPREC_$2"/>
      <sheetName val="DEPREC_NS_2"/>
      <sheetName val="DEPREC_RTA2"/>
      <sheetName val="Formato_ISA_2"/>
      <sheetName val="P_N_2"/>
      <sheetName val="PLAN_FINANCIERA__2005-2032_(112"/>
      <sheetName val="Bases_Grales_2"/>
      <sheetName val="IyE_Pen"/>
      <sheetName val="IyE_USD"/>
      <sheetName val="DEPREC_USD"/>
      <sheetName val="RENTA_USD"/>
      <sheetName val="DEPREC_$"/>
      <sheetName val="DEPREC_NS_"/>
      <sheetName val="DEPREC_RTA"/>
      <sheetName val="Formato_ISA_"/>
      <sheetName val="P_N_"/>
      <sheetName val="PLAN_FINANCIERA__2005-2032_(11"/>
      <sheetName val="Bases_Grales_"/>
      <sheetName val="IyE_Pen1"/>
      <sheetName val="IyE_USD1"/>
      <sheetName val="DEPREC_USD1"/>
      <sheetName val="RENTA_USD1"/>
      <sheetName val="DEPREC_$1"/>
      <sheetName val="DEPREC_NS_1"/>
      <sheetName val="DEPREC_RTA1"/>
      <sheetName val="Formato_ISA_1"/>
      <sheetName val="P_N_1"/>
      <sheetName val="PLAN_FINANCIERA__2005-2032_(111"/>
      <sheetName val="Bases_Grales_1"/>
      <sheetName val="IyE_Pen3"/>
      <sheetName val="IyE_USD3"/>
      <sheetName val="DEPREC_USD3"/>
      <sheetName val="RENTA_USD3"/>
      <sheetName val="DEPREC_$3"/>
      <sheetName val="DEPREC_NS_3"/>
      <sheetName val="DEPREC_RTA3"/>
      <sheetName val="Formato_ISA_3"/>
      <sheetName val="P_N_3"/>
      <sheetName val="PLAN_FINANCIERA__2005-2032_(113"/>
      <sheetName val="Bases_Grales_3"/>
      <sheetName val="IyE_Pen4"/>
      <sheetName val="IyE_USD4"/>
      <sheetName val="DEPREC_USD4"/>
      <sheetName val="RENTA_USD4"/>
      <sheetName val="DEPREC_$4"/>
      <sheetName val="DEPREC_NS_4"/>
      <sheetName val="DEPREC_RTA4"/>
      <sheetName val="Formato_ISA_4"/>
      <sheetName val="P_N_4"/>
      <sheetName val="PLAN_FINANCIERA__2005-2032_(114"/>
      <sheetName val="Bases_Grales_4"/>
      <sheetName val="IyE_Pen5"/>
      <sheetName val="IyE_USD5"/>
      <sheetName val="DEPREC_USD5"/>
      <sheetName val="RENTA_USD5"/>
      <sheetName val="DEPREC_$5"/>
      <sheetName val="DEPREC_NS_5"/>
      <sheetName val="DEPREC_RTA5"/>
      <sheetName val="Formato_ISA_5"/>
      <sheetName val="P_N_5"/>
      <sheetName val="PLAN_FINANCIERA__2005-2032_(115"/>
      <sheetName val="Bases_Grales_5"/>
      <sheetName val="IyE_Pen6"/>
      <sheetName val="IyE_USD6"/>
      <sheetName val="DEPREC_USD6"/>
      <sheetName val="RENTA_USD6"/>
      <sheetName val="DEPREC_$6"/>
      <sheetName val="DEPREC_NS_6"/>
      <sheetName val="DEPREC_RTA6"/>
      <sheetName val="Formato_ISA_6"/>
      <sheetName val="P_N_6"/>
      <sheetName val="PLAN_FINANCIERA__2005-2032_(116"/>
      <sheetName val="Bases_Grales_6"/>
      <sheetName val="IyE_Pen7"/>
      <sheetName val="IyE_USD7"/>
      <sheetName val="DEPREC_USD7"/>
      <sheetName val="RENTA_USD7"/>
      <sheetName val="DEPREC_$7"/>
      <sheetName val="DEPREC_NS_7"/>
      <sheetName val="DEPREC_RTA7"/>
      <sheetName val="Formato_ISA_7"/>
      <sheetName val="P_N_7"/>
      <sheetName val="PLAN_FINANCIERA__2005-2032_(117"/>
      <sheetName val="Bases_Grales_7"/>
      <sheetName val="IyE_Pen8"/>
      <sheetName val="IyE_USD8"/>
      <sheetName val="DEPREC_USD8"/>
      <sheetName val="RENTA_USD8"/>
      <sheetName val="DEPREC_$8"/>
      <sheetName val="DEPREC_NS_8"/>
      <sheetName val="DEPREC_RTA8"/>
      <sheetName val="Formato_ISA_8"/>
      <sheetName val="P_N_8"/>
      <sheetName val="PLAN_FINANCIERA__2005-2032_(118"/>
      <sheetName val="Bases_Grales_8"/>
      <sheetName val="Sheet1"/>
      <sheetName val="101"/>
    </sheetNames>
    <sheetDataSet>
      <sheetData sheetId="0" refreshError="1"/>
      <sheetData sheetId="1" refreshError="1"/>
      <sheetData sheetId="2" refreshError="1"/>
      <sheetData sheetId="3" refreshError="1">
        <row r="129">
          <cell r="D129">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ontroles"/>
      <sheetName val="S Gles"/>
      <sheetName val="Balance (C)"/>
      <sheetName val="P&amp;G (C)"/>
      <sheetName val="Balance (F)"/>
      <sheetName val="P&amp;G (F)"/>
      <sheetName val="EFE"/>
      <sheetName val="Valoración"/>
      <sheetName val="Gastos"/>
      <sheetName val="Usufructo"/>
      <sheetName val="Inversión"/>
      <sheetName val="ImpoRenta"/>
      <sheetName val="Deprec"/>
      <sheetName val="Deuda"/>
      <sheetName val="Leasing"/>
      <sheetName val="InfoHist"/>
      <sheetName val="Cifras"/>
      <sheetName val="Sensibilidad"/>
      <sheetName val="Tráfico"/>
      <sheetName val="Matrices"/>
      <sheetName val="Red"/>
      <sheetName val="Ingreso"/>
      <sheetName val="I VF"/>
      <sheetName val="VF"/>
      <sheetName val="I VM"/>
      <sheetName val="VM"/>
      <sheetName val="T Voz"/>
      <sheetName val="I Dvas"/>
      <sheetName val="Dvas"/>
      <sheetName val="I Disp"/>
      <sheetName val="Disp"/>
      <sheetName val="T Data"/>
      <sheetName val="I Serv"/>
      <sheetName val="S Traf"/>
      <sheetName val="S $"/>
      <sheetName val="Mk nA"/>
      <sheetName val="R Mk"/>
      <sheetName val="Codigos"/>
      <sheetName val="S_Gles2"/>
      <sheetName val="Balance_(C)2"/>
      <sheetName val="P&amp;G_(C)2"/>
      <sheetName val="Balance_(F)2"/>
      <sheetName val="P&amp;G_(F)2"/>
      <sheetName val="I_VF2"/>
      <sheetName val="I_VM2"/>
      <sheetName val="T_Voz2"/>
      <sheetName val="I_Dvas2"/>
      <sheetName val="I_Disp2"/>
      <sheetName val="T_Data2"/>
      <sheetName val="I_Serv2"/>
      <sheetName val="S_Traf2"/>
      <sheetName val="S_$2"/>
      <sheetName val="Mk_nA2"/>
      <sheetName val="R_Mk2"/>
      <sheetName val="S_Gles"/>
      <sheetName val="Balance_(C)"/>
      <sheetName val="P&amp;G_(C)"/>
      <sheetName val="Balance_(F)"/>
      <sheetName val="P&amp;G_(F)"/>
      <sheetName val="I_VF"/>
      <sheetName val="I_VM"/>
      <sheetName val="T_Voz"/>
      <sheetName val="I_Dvas"/>
      <sheetName val="I_Disp"/>
      <sheetName val="T_Data"/>
      <sheetName val="I_Serv"/>
      <sheetName val="S_Traf"/>
      <sheetName val="S_$"/>
      <sheetName val="Mk_nA"/>
      <sheetName val="R_Mk"/>
      <sheetName val="S_Gles1"/>
      <sheetName val="Balance_(C)1"/>
      <sheetName val="P&amp;G_(C)1"/>
      <sheetName val="Balance_(F)1"/>
      <sheetName val="P&amp;G_(F)1"/>
      <sheetName val="I_VF1"/>
      <sheetName val="I_VM1"/>
      <sheetName val="T_Voz1"/>
      <sheetName val="I_Dvas1"/>
      <sheetName val="I_Disp1"/>
      <sheetName val="T_Data1"/>
      <sheetName val="I_Serv1"/>
      <sheetName val="S_Traf1"/>
      <sheetName val="S_$1"/>
      <sheetName val="Mk_nA1"/>
      <sheetName val="R_Mk1"/>
      <sheetName val="S_Gles3"/>
      <sheetName val="Balance_(C)3"/>
      <sheetName val="P&amp;G_(C)3"/>
      <sheetName val="Balance_(F)3"/>
      <sheetName val="P&amp;G_(F)3"/>
      <sheetName val="I_VF3"/>
      <sheetName val="I_VM3"/>
      <sheetName val="T_Voz3"/>
      <sheetName val="I_Dvas3"/>
      <sheetName val="I_Disp3"/>
      <sheetName val="T_Data3"/>
      <sheetName val="I_Serv3"/>
      <sheetName val="S_Traf3"/>
      <sheetName val="S_$3"/>
      <sheetName val="Mk_nA3"/>
      <sheetName val="R_Mk3"/>
      <sheetName val="S_Gles4"/>
      <sheetName val="Balance_(C)4"/>
      <sheetName val="P&amp;G_(C)4"/>
      <sheetName val="Balance_(F)4"/>
      <sheetName val="P&amp;G_(F)4"/>
      <sheetName val="I_VF4"/>
      <sheetName val="I_VM4"/>
      <sheetName val="T_Voz4"/>
      <sheetName val="I_Dvas4"/>
      <sheetName val="I_Disp4"/>
      <sheetName val="T_Data4"/>
      <sheetName val="I_Serv4"/>
      <sheetName val="S_Traf4"/>
      <sheetName val="S_$4"/>
      <sheetName val="Mk_nA4"/>
      <sheetName val="R_Mk4"/>
      <sheetName val="S_Gles5"/>
      <sheetName val="Balance_(C)5"/>
      <sheetName val="P&amp;G_(C)5"/>
      <sheetName val="Balance_(F)5"/>
      <sheetName val="P&amp;G_(F)5"/>
      <sheetName val="I_VF5"/>
      <sheetName val="I_VM5"/>
      <sheetName val="T_Voz5"/>
      <sheetName val="I_Dvas5"/>
      <sheetName val="I_Disp5"/>
      <sheetName val="T_Data5"/>
      <sheetName val="I_Serv5"/>
      <sheetName val="S_Traf5"/>
      <sheetName val="S_$5"/>
      <sheetName val="Mk_nA5"/>
      <sheetName val="R_Mk5"/>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ontroles"/>
      <sheetName val="S Gles"/>
      <sheetName val="Balance (C)"/>
      <sheetName val="P&amp;G (C)"/>
      <sheetName val="Balance (F)"/>
      <sheetName val="P&amp;G (F)"/>
      <sheetName val="EFE"/>
      <sheetName val="Valoración"/>
      <sheetName val="Gastos"/>
      <sheetName val="Usufructo"/>
      <sheetName val="Inversión"/>
      <sheetName val="ImpoRenta"/>
      <sheetName val="Deprec"/>
      <sheetName val="Deuda"/>
      <sheetName val="Leasing"/>
      <sheetName val="InfoHist"/>
      <sheetName val="Cifras"/>
      <sheetName val="Sensibilidad"/>
      <sheetName val="Tráfico"/>
      <sheetName val="Matrices"/>
      <sheetName val="Red"/>
      <sheetName val="Ingreso"/>
      <sheetName val="I VF"/>
      <sheetName val="VF"/>
      <sheetName val="I VM"/>
      <sheetName val="VM"/>
      <sheetName val="T Voz"/>
      <sheetName val="I Dvas"/>
      <sheetName val="Dvas"/>
      <sheetName val="I Disp"/>
      <sheetName val="Disp"/>
      <sheetName val="T Data"/>
      <sheetName val="I Serv"/>
      <sheetName val="S Traf"/>
      <sheetName val="S $"/>
      <sheetName val="Mk nA"/>
      <sheetName val="R Mk"/>
      <sheetName val="Codigos"/>
      <sheetName val="S_Gles2"/>
      <sheetName val="Balance_(C)2"/>
      <sheetName val="P&amp;G_(C)2"/>
      <sheetName val="Balance_(F)2"/>
      <sheetName val="P&amp;G_(F)2"/>
      <sheetName val="I_VF2"/>
      <sheetName val="I_VM2"/>
      <sheetName val="T_Voz2"/>
      <sheetName val="I_Dvas2"/>
      <sheetName val="I_Disp2"/>
      <sheetName val="T_Data2"/>
      <sheetName val="I_Serv2"/>
      <sheetName val="S_Traf2"/>
      <sheetName val="S_$2"/>
      <sheetName val="Mk_nA2"/>
      <sheetName val="R_Mk2"/>
      <sheetName val="S_Gles"/>
      <sheetName val="Balance_(C)"/>
      <sheetName val="P&amp;G_(C)"/>
      <sheetName val="Balance_(F)"/>
      <sheetName val="P&amp;G_(F)"/>
      <sheetName val="I_VF"/>
      <sheetName val="I_VM"/>
      <sheetName val="T_Voz"/>
      <sheetName val="I_Dvas"/>
      <sheetName val="I_Disp"/>
      <sheetName val="T_Data"/>
      <sheetName val="I_Serv"/>
      <sheetName val="S_Traf"/>
      <sheetName val="S_$"/>
      <sheetName val="Mk_nA"/>
      <sheetName val="R_Mk"/>
      <sheetName val="S_Gles1"/>
      <sheetName val="Balance_(C)1"/>
      <sheetName val="P&amp;G_(C)1"/>
      <sheetName val="Balance_(F)1"/>
      <sheetName val="P&amp;G_(F)1"/>
      <sheetName val="I_VF1"/>
      <sheetName val="I_VM1"/>
      <sheetName val="T_Voz1"/>
      <sheetName val="I_Dvas1"/>
      <sheetName val="I_Disp1"/>
      <sheetName val="T_Data1"/>
      <sheetName val="I_Serv1"/>
      <sheetName val="S_Traf1"/>
      <sheetName val="S_$1"/>
      <sheetName val="Mk_nA1"/>
      <sheetName val="R_Mk1"/>
      <sheetName val="S_Gles3"/>
      <sheetName val="Balance_(C)3"/>
      <sheetName val="P&amp;G_(C)3"/>
      <sheetName val="Balance_(F)3"/>
      <sheetName val="P&amp;G_(F)3"/>
      <sheetName val="I_VF3"/>
      <sheetName val="I_VM3"/>
      <sheetName val="T_Voz3"/>
      <sheetName val="I_Dvas3"/>
      <sheetName val="I_Disp3"/>
      <sheetName val="T_Data3"/>
      <sheetName val="I_Serv3"/>
      <sheetName val="S_Traf3"/>
      <sheetName val="S_$3"/>
      <sheetName val="Mk_nA3"/>
      <sheetName val="R_Mk3"/>
      <sheetName val="S_Gles4"/>
      <sheetName val="Balance_(C)4"/>
      <sheetName val="P&amp;G_(C)4"/>
      <sheetName val="Balance_(F)4"/>
      <sheetName val="P&amp;G_(F)4"/>
      <sheetName val="I_VF4"/>
      <sheetName val="I_VM4"/>
      <sheetName val="T_Voz4"/>
      <sheetName val="I_Dvas4"/>
      <sheetName val="I_Disp4"/>
      <sheetName val="T_Data4"/>
      <sheetName val="I_Serv4"/>
      <sheetName val="S_Traf4"/>
      <sheetName val="S_$4"/>
      <sheetName val="Mk_nA4"/>
      <sheetName val="R_Mk4"/>
      <sheetName val="S_Gles5"/>
      <sheetName val="Balance_(C)5"/>
      <sheetName val="P&amp;G_(C)5"/>
      <sheetName val="Balance_(F)5"/>
      <sheetName val="P&amp;G_(F)5"/>
      <sheetName val="I_VF5"/>
      <sheetName val="I_VM5"/>
      <sheetName val="T_Voz5"/>
      <sheetName val="I_Dvas5"/>
      <sheetName val="I_Disp5"/>
      <sheetName val="T_Data5"/>
      <sheetName val="I_Serv5"/>
      <sheetName val="S_Traf5"/>
      <sheetName val="S_$5"/>
      <sheetName val="Mk_nA5"/>
      <sheetName val="R_Mk5"/>
    </sheetNames>
    <sheetDataSet>
      <sheetData sheetId="0"/>
      <sheetData sheetId="1"/>
      <sheetData sheetId="2" refreshError="1">
        <row r="17">
          <cell r="C17">
            <v>7.6499999999999999E-2</v>
          </cell>
          <cell r="D17">
            <v>6.9900000000000004E-2</v>
          </cell>
          <cell r="E17">
            <v>0.08</v>
          </cell>
          <cell r="F17">
            <v>0.06</v>
          </cell>
          <cell r="G17">
            <v>0.06</v>
          </cell>
          <cell r="H17">
            <v>0.06</v>
          </cell>
          <cell r="I17">
            <v>0.06</v>
          </cell>
          <cell r="J17">
            <v>0.06</v>
          </cell>
          <cell r="K17">
            <v>0.06</v>
          </cell>
          <cell r="L17">
            <v>0.06</v>
          </cell>
          <cell r="M17">
            <v>0.06</v>
          </cell>
          <cell r="N17">
            <v>0.06</v>
          </cell>
          <cell r="O17">
            <v>0.06</v>
          </cell>
          <cell r="P17">
            <v>0.06</v>
          </cell>
          <cell r="Q17">
            <v>0.06</v>
          </cell>
          <cell r="R17">
            <v>0.06</v>
          </cell>
          <cell r="S17">
            <v>0.06</v>
          </cell>
          <cell r="T17">
            <v>0.06</v>
          </cell>
          <cell r="U17">
            <v>0.06</v>
          </cell>
          <cell r="V17">
            <v>0.06</v>
          </cell>
          <cell r="W17">
            <v>0.06</v>
          </cell>
          <cell r="X17">
            <v>0.06</v>
          </cell>
          <cell r="Y17">
            <v>0.06</v>
          </cell>
          <cell r="Z17">
            <v>0.06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7">
          <cell r="C17">
            <v>7.6499999999999999E-2</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tenimiento"/>
      <sheetName val="Generales"/>
      <sheetName val="Reporte Anual"/>
      <sheetName val="Reporte por Crédito"/>
      <sheetName val="Reporte por Item de Crédito"/>
      <sheetName val="Servicio a la Deuda(Dif Cambio)"/>
      <sheetName val="Servicio a la Deuda (CAJA)"/>
      <sheetName val="Reporte Años (CAJA)"/>
      <sheetName val="Vida Media de la Deuda"/>
      <sheetName val="Costo de la Deuda"/>
      <sheetName val="Reporte Deuda - Con FIL."/>
      <sheetName val="Reporte Deuda - Sin FIL."/>
      <sheetName val="Reporte Moneda - Sin Cob."/>
      <sheetName val="Reporte Moneda - Con Cob."/>
      <sheetName val="Registro de Usos"/>
      <sheetName val="Datos"/>
      <sheetName val="Reporte_Anual"/>
      <sheetName val="Reporte_por_Crédito"/>
      <sheetName val="Reporte_por_Item_de_Crédito"/>
      <sheetName val="Servicio_a_la_Deuda(Dif_Cambio)"/>
      <sheetName val="Servicio_a_la_Deuda_(CAJA)"/>
      <sheetName val="Reporte_Años_(CAJA)"/>
      <sheetName val="Vida_Media_de_la_Deuda"/>
      <sheetName val="Costo_de_la_Deuda"/>
      <sheetName val="Reporte_Deuda_-_Con_FIL_"/>
      <sheetName val="Reporte_Deuda_-_Sin_FIL_"/>
      <sheetName val="Reporte_Moneda_-_Sin_Cob_"/>
      <sheetName val="Reporte_Moneda_-_Con_Cob_"/>
      <sheetName val="Registro_de_Usos"/>
      <sheetName val="Reporte_Anual1"/>
      <sheetName val="Reporte_por_Crédito1"/>
      <sheetName val="Reporte_por_Item_de_Crédito1"/>
      <sheetName val="Servicio_a_la_Deuda(Dif_Cambio1"/>
      <sheetName val="Servicio_a_la_Deuda_(CAJA)1"/>
      <sheetName val="Reporte_Años_(CAJA)1"/>
      <sheetName val="Vida_Media_de_la_Deuda1"/>
      <sheetName val="Costo_de_la_Deuda1"/>
      <sheetName val="Reporte_Deuda_-_Con_FIL_1"/>
      <sheetName val="Reporte_Deuda_-_Sin_FIL_1"/>
      <sheetName val="Reporte_Moneda_-_Sin_Cob_1"/>
      <sheetName val="Reporte_Moneda_-_Con_Cob_1"/>
      <sheetName val="Registro_de_Usos1"/>
      <sheetName val="Reporte_Anual2"/>
      <sheetName val="Reporte_por_Crédito2"/>
      <sheetName val="Reporte_por_Item_de_Crédito2"/>
      <sheetName val="Servicio_a_la_Deuda(Dif_Cambio2"/>
      <sheetName val="Servicio_a_la_Deuda_(CAJA)2"/>
      <sheetName val="Reporte_Años_(CAJA)2"/>
      <sheetName val="Vida_Media_de_la_Deuda2"/>
      <sheetName val="Costo_de_la_Deuda2"/>
      <sheetName val="Reporte_Deuda_-_Con_FIL_2"/>
      <sheetName val="Reporte_Deuda_-_Sin_FIL_2"/>
      <sheetName val="Reporte_Moneda_-_Sin_Cob_2"/>
      <sheetName val="Reporte_Moneda_-_Con_Cob_2"/>
      <sheetName val="Registro_de_Uso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ntenimiento"/>
      <sheetName val="Generales"/>
      <sheetName val="Reporte Anual"/>
      <sheetName val="Reporte por Crédito"/>
      <sheetName val="Reporte por Item de Crédito"/>
      <sheetName val="Servicio a la Deuda(Dif Cambio)"/>
      <sheetName val="Servicio a la Deuda (CAJA)"/>
      <sheetName val="Reporte Años (CAJA)"/>
      <sheetName val="Vida Media de la Deuda"/>
      <sheetName val="Costo de la Deuda"/>
      <sheetName val="Reporte Deuda - Con FIL."/>
      <sheetName val="Reporte Deuda - Sin FIL."/>
      <sheetName val="Reporte Moneda - Sin Cob."/>
      <sheetName val="Reporte Moneda - Con Cob."/>
      <sheetName val="Registro de Usos"/>
      <sheetName val="Datos"/>
      <sheetName val="Reporte_Anual"/>
      <sheetName val="Reporte_por_Crédito"/>
      <sheetName val="Reporte_por_Item_de_Crédito"/>
      <sheetName val="Servicio_a_la_Deuda(Dif_Cambio)"/>
      <sheetName val="Servicio_a_la_Deuda_(CAJA)"/>
      <sheetName val="Reporte_Años_(CAJA)"/>
      <sheetName val="Vida_Media_de_la_Deuda"/>
      <sheetName val="Costo_de_la_Deuda"/>
      <sheetName val="Reporte_Deuda_-_Con_FIL_"/>
      <sheetName val="Reporte_Deuda_-_Sin_FIL_"/>
      <sheetName val="Reporte_Moneda_-_Sin_Cob_"/>
      <sheetName val="Reporte_Moneda_-_Con_Cob_"/>
      <sheetName val="Registro_de_Usos"/>
      <sheetName val="Reporte_Anual1"/>
      <sheetName val="Reporte_por_Crédito1"/>
      <sheetName val="Reporte_por_Item_de_Crédito1"/>
      <sheetName val="Servicio_a_la_Deuda(Dif_Cambio1"/>
      <sheetName val="Servicio_a_la_Deuda_(CAJA)1"/>
      <sheetName val="Reporte_Años_(CAJA)1"/>
      <sheetName val="Vida_Media_de_la_Deuda1"/>
      <sheetName val="Costo_de_la_Deuda1"/>
      <sheetName val="Reporte_Deuda_-_Con_FIL_1"/>
      <sheetName val="Reporte_Deuda_-_Sin_FIL_1"/>
      <sheetName val="Reporte_Moneda_-_Sin_Cob_1"/>
      <sheetName val="Reporte_Moneda_-_Con_Cob_1"/>
      <sheetName val="Registro_de_Usos1"/>
      <sheetName val="Reporte_Anual2"/>
      <sheetName val="Reporte_por_Crédito2"/>
      <sheetName val="Reporte_por_Item_de_Crédito2"/>
      <sheetName val="Servicio_a_la_Deuda(Dif_Cambio2"/>
      <sheetName val="Servicio_a_la_Deuda_(CAJA)2"/>
      <sheetName val="Reporte_Años_(CAJA)2"/>
      <sheetName val="Vida_Media_de_la_Deuda2"/>
      <sheetName val="Costo_de_la_Deuda2"/>
      <sheetName val="Reporte_Deuda_-_Con_FIL_2"/>
      <sheetName val="Reporte_Deuda_-_Sin_FIL_2"/>
      <sheetName val="Reporte_Moneda_-_Sin_Cob_2"/>
      <sheetName val="Reporte_Moneda_-_Con_Cob_2"/>
      <sheetName val="Registro_de_Usos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tas "/>
      <sheetName val="Painel"/>
      <sheetName val="Focos"/>
      <sheetName val="Finanças"/>
      <sheetName val="Opex Capex M"/>
      <sheetName val="Opex Capex PA"/>
      <sheetName val="Opex Capex N"/>
      <sheetName val="Pessoal M"/>
      <sheetName val="Pessoal PA"/>
      <sheetName val="Pessoal N"/>
      <sheetName val="Material M"/>
      <sheetName val="Material PA"/>
      <sheetName val="Material N"/>
      <sheetName val="Contas Utilidades M"/>
      <sheetName val="Contas Utilidades PA"/>
      <sheetName val="Contas Utilidades N"/>
      <sheetName val="Estoque M"/>
      <sheetName val="Estoque PA"/>
      <sheetName val="Estoque N"/>
      <sheetName val="Contratos M"/>
      <sheetName val="Contratos PA"/>
      <sheetName val="Contratos N"/>
      <sheetName val="Frota M"/>
      <sheetName val="Frota PA"/>
      <sheetName val="Frota N"/>
      <sheetName val="EO"/>
      <sheetName val="EO M"/>
      <sheetName val="Dados de relacionamento"/>
      <sheetName val="Metas_"/>
      <sheetName val="Opex_Capex_M"/>
      <sheetName val="Opex_Capex_PA"/>
      <sheetName val="Opex_Capex_N"/>
      <sheetName val="Pessoal_M"/>
      <sheetName val="Pessoal_PA"/>
      <sheetName val="Pessoal_N"/>
      <sheetName val="Material_M"/>
      <sheetName val="Material_PA"/>
      <sheetName val="Material_N"/>
      <sheetName val="Contas_Utilidades_M"/>
      <sheetName val="Contas_Utilidades_PA"/>
      <sheetName val="Contas_Utilidades_N"/>
      <sheetName val="Estoque_M"/>
      <sheetName val="Estoque_PA"/>
      <sheetName val="Estoque_N"/>
      <sheetName val="Contratos_M"/>
      <sheetName val="Contratos_PA"/>
      <sheetName val="Contratos_N"/>
      <sheetName val="Frota_M"/>
      <sheetName val="Frota_PA"/>
      <sheetName val="Frota_N"/>
      <sheetName val="EO_M"/>
      <sheetName val="Dados_de_relacionamento"/>
      <sheetName val="Oxide"/>
      <sheetName val="11.bajasactivos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5">
          <cell r="B15">
            <v>19082</v>
          </cell>
          <cell r="C15">
            <v>19082</v>
          </cell>
          <cell r="D15">
            <v>19082</v>
          </cell>
          <cell r="E15">
            <v>19082</v>
          </cell>
          <cell r="F15">
            <v>19082</v>
          </cell>
          <cell r="G15">
            <v>19082</v>
          </cell>
          <cell r="H15">
            <v>19082</v>
          </cell>
          <cell r="I15">
            <v>19082</v>
          </cell>
          <cell r="J15">
            <v>19082</v>
          </cell>
          <cell r="K15">
            <v>19082</v>
          </cell>
          <cell r="L15">
            <v>19082</v>
          </cell>
          <cell r="M15">
            <v>19082</v>
          </cell>
        </row>
        <row r="16">
          <cell r="B16">
            <v>2476</v>
          </cell>
          <cell r="C16">
            <v>2476</v>
          </cell>
          <cell r="D16">
            <v>2476</v>
          </cell>
          <cell r="E16">
            <v>2476</v>
          </cell>
          <cell r="F16">
            <v>2476</v>
          </cell>
          <cell r="G16">
            <v>2476</v>
          </cell>
          <cell r="H16">
            <v>2476</v>
          </cell>
          <cell r="I16">
            <v>2476</v>
          </cell>
          <cell r="J16">
            <v>2476</v>
          </cell>
          <cell r="K16">
            <v>2476</v>
          </cell>
          <cell r="L16">
            <v>2476</v>
          </cell>
          <cell r="M16">
            <v>2476</v>
          </cell>
        </row>
        <row r="17">
          <cell r="B17">
            <v>3518</v>
          </cell>
          <cell r="C17">
            <v>3518</v>
          </cell>
          <cell r="D17">
            <v>3518</v>
          </cell>
          <cell r="E17">
            <v>3518</v>
          </cell>
          <cell r="F17">
            <v>3518</v>
          </cell>
          <cell r="G17">
            <v>3518</v>
          </cell>
          <cell r="H17">
            <v>3518</v>
          </cell>
          <cell r="I17">
            <v>3518</v>
          </cell>
          <cell r="J17">
            <v>3518</v>
          </cell>
          <cell r="K17">
            <v>3518</v>
          </cell>
          <cell r="L17">
            <v>3518</v>
          </cell>
          <cell r="M17">
            <v>3518</v>
          </cell>
        </row>
        <row r="18">
          <cell r="B18">
            <v>3170</v>
          </cell>
          <cell r="C18">
            <v>3170</v>
          </cell>
          <cell r="D18">
            <v>3170</v>
          </cell>
          <cell r="E18">
            <v>3170</v>
          </cell>
          <cell r="F18">
            <v>3170</v>
          </cell>
          <cell r="G18">
            <v>3170</v>
          </cell>
          <cell r="H18">
            <v>3170</v>
          </cell>
          <cell r="I18">
            <v>3170</v>
          </cell>
          <cell r="J18">
            <v>3170</v>
          </cell>
          <cell r="K18">
            <v>3170</v>
          </cell>
          <cell r="L18">
            <v>3170</v>
          </cell>
          <cell r="M18">
            <v>3170</v>
          </cell>
        </row>
        <row r="19">
          <cell r="B19">
            <v>3790</v>
          </cell>
          <cell r="C19">
            <v>3790</v>
          </cell>
          <cell r="D19">
            <v>3790</v>
          </cell>
          <cell r="E19">
            <v>3790</v>
          </cell>
          <cell r="F19">
            <v>3790</v>
          </cell>
          <cell r="G19">
            <v>3790</v>
          </cell>
          <cell r="H19">
            <v>3790</v>
          </cell>
          <cell r="I19">
            <v>3790</v>
          </cell>
          <cell r="J19">
            <v>3790</v>
          </cell>
          <cell r="K19">
            <v>3790</v>
          </cell>
          <cell r="L19">
            <v>3790</v>
          </cell>
          <cell r="M19">
            <v>3790</v>
          </cell>
        </row>
        <row r="20">
          <cell r="B20">
            <v>3156</v>
          </cell>
          <cell r="C20">
            <v>3156</v>
          </cell>
          <cell r="D20">
            <v>3156</v>
          </cell>
          <cell r="E20">
            <v>3156</v>
          </cell>
          <cell r="F20">
            <v>3156</v>
          </cell>
          <cell r="G20">
            <v>3156</v>
          </cell>
          <cell r="H20">
            <v>3156</v>
          </cell>
          <cell r="I20">
            <v>3156</v>
          </cell>
          <cell r="J20">
            <v>3156</v>
          </cell>
          <cell r="K20">
            <v>3156</v>
          </cell>
          <cell r="L20">
            <v>3156</v>
          </cell>
          <cell r="M20">
            <v>3156</v>
          </cell>
        </row>
        <row r="21">
          <cell r="B21">
            <v>2972</v>
          </cell>
          <cell r="C21">
            <v>2972</v>
          </cell>
          <cell r="D21">
            <v>2972</v>
          </cell>
          <cell r="E21">
            <v>2972</v>
          </cell>
          <cell r="F21">
            <v>2972</v>
          </cell>
          <cell r="G21">
            <v>2972</v>
          </cell>
          <cell r="H21">
            <v>2972</v>
          </cell>
          <cell r="I21">
            <v>2972</v>
          </cell>
          <cell r="J21">
            <v>2972</v>
          </cell>
          <cell r="K21">
            <v>2972</v>
          </cell>
          <cell r="L21">
            <v>2972</v>
          </cell>
          <cell r="M21">
            <v>2972</v>
          </cell>
        </row>
        <row r="25">
          <cell r="B25">
            <v>15639</v>
          </cell>
          <cell r="C25">
            <v>0</v>
          </cell>
          <cell r="D25">
            <v>0</v>
          </cell>
          <cell r="E25">
            <v>0</v>
          </cell>
          <cell r="F25">
            <v>0</v>
          </cell>
          <cell r="G25">
            <v>0</v>
          </cell>
          <cell r="H25">
            <v>0</v>
          </cell>
          <cell r="I25">
            <v>0</v>
          </cell>
          <cell r="J25">
            <v>0</v>
          </cell>
          <cell r="K25">
            <v>0</v>
          </cell>
          <cell r="L25">
            <v>0</v>
          </cell>
          <cell r="M25">
            <v>0</v>
          </cell>
        </row>
        <row r="26">
          <cell r="B26">
            <v>2153</v>
          </cell>
          <cell r="C26">
            <v>0</v>
          </cell>
          <cell r="D26">
            <v>0</v>
          </cell>
          <cell r="E26">
            <v>0</v>
          </cell>
          <cell r="F26">
            <v>0</v>
          </cell>
          <cell r="G26">
            <v>0</v>
          </cell>
          <cell r="H26">
            <v>0</v>
          </cell>
          <cell r="I26">
            <v>0</v>
          </cell>
          <cell r="J26">
            <v>0</v>
          </cell>
          <cell r="K26">
            <v>0</v>
          </cell>
          <cell r="L26">
            <v>0</v>
          </cell>
          <cell r="M26">
            <v>0</v>
          </cell>
        </row>
        <row r="27">
          <cell r="B27">
            <v>2735</v>
          </cell>
          <cell r="C27">
            <v>0</v>
          </cell>
          <cell r="D27">
            <v>0</v>
          </cell>
          <cell r="E27">
            <v>0</v>
          </cell>
          <cell r="F27">
            <v>0</v>
          </cell>
          <cell r="G27">
            <v>0</v>
          </cell>
          <cell r="H27">
            <v>0</v>
          </cell>
          <cell r="I27">
            <v>0</v>
          </cell>
          <cell r="J27">
            <v>0</v>
          </cell>
          <cell r="K27">
            <v>0</v>
          </cell>
          <cell r="L27">
            <v>0</v>
          </cell>
          <cell r="M27">
            <v>0</v>
          </cell>
        </row>
        <row r="28">
          <cell r="B28">
            <v>2602</v>
          </cell>
          <cell r="C28">
            <v>0</v>
          </cell>
          <cell r="D28">
            <v>0</v>
          </cell>
          <cell r="E28">
            <v>0</v>
          </cell>
          <cell r="F28">
            <v>0</v>
          </cell>
          <cell r="G28">
            <v>0</v>
          </cell>
          <cell r="H28">
            <v>0</v>
          </cell>
          <cell r="I28">
            <v>0</v>
          </cell>
          <cell r="J28">
            <v>0</v>
          </cell>
          <cell r="K28">
            <v>0</v>
          </cell>
          <cell r="L28">
            <v>0</v>
          </cell>
          <cell r="M28">
            <v>0</v>
          </cell>
        </row>
        <row r="29">
          <cell r="B29">
            <v>3113</v>
          </cell>
          <cell r="C29">
            <v>0</v>
          </cell>
          <cell r="D29">
            <v>0</v>
          </cell>
          <cell r="E29">
            <v>0</v>
          </cell>
          <cell r="F29">
            <v>0</v>
          </cell>
          <cell r="G29">
            <v>0</v>
          </cell>
          <cell r="H29">
            <v>0</v>
          </cell>
          <cell r="I29">
            <v>0</v>
          </cell>
          <cell r="J29">
            <v>0</v>
          </cell>
          <cell r="K29">
            <v>0</v>
          </cell>
          <cell r="L29">
            <v>0</v>
          </cell>
          <cell r="M29">
            <v>0</v>
          </cell>
        </row>
        <row r="30">
          <cell r="B30">
            <v>2753</v>
          </cell>
          <cell r="C30">
            <v>0</v>
          </cell>
          <cell r="D30">
            <v>0</v>
          </cell>
          <cell r="E30">
            <v>0</v>
          </cell>
          <cell r="F30">
            <v>0</v>
          </cell>
          <cell r="G30">
            <v>0</v>
          </cell>
          <cell r="H30">
            <v>0</v>
          </cell>
          <cell r="I30">
            <v>0</v>
          </cell>
          <cell r="J30">
            <v>0</v>
          </cell>
          <cell r="K30">
            <v>0</v>
          </cell>
          <cell r="L30">
            <v>0</v>
          </cell>
          <cell r="M30">
            <v>0</v>
          </cell>
        </row>
        <row r="31">
          <cell r="B31">
            <v>2283</v>
          </cell>
          <cell r="C31">
            <v>0</v>
          </cell>
          <cell r="D31">
            <v>0</v>
          </cell>
          <cell r="E31">
            <v>0</v>
          </cell>
          <cell r="F31">
            <v>0</v>
          </cell>
          <cell r="G31">
            <v>0</v>
          </cell>
          <cell r="H31">
            <v>0</v>
          </cell>
          <cell r="I31">
            <v>0</v>
          </cell>
          <cell r="J31">
            <v>0</v>
          </cell>
          <cell r="K31">
            <v>0</v>
          </cell>
          <cell r="L31">
            <v>0</v>
          </cell>
          <cell r="M31">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ow r="15">
          <cell r="B15">
            <v>19082</v>
          </cell>
        </row>
      </sheetData>
      <sheetData sheetId="52" refreshError="1"/>
      <sheetData sheetId="5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
      <sheetName val="BALGEN"/>
      <sheetName val="GANPER"/>
      <sheetName val="NOTAS"/>
      <sheetName val="touring"/>
      <sheetName val="asiento_Seguros"/>
      <sheetName val="prov_seg_"/>
      <sheetName val="Hoja4"/>
      <sheetName val="Hoja3"/>
      <sheetName val="Gastos Excepcionales"/>
      <sheetName val="Ingresos Excepcionales"/>
      <sheetName val="Hoja2"/>
      <sheetName val="Hoja1"/>
      <sheetName val="DETALLE_ANEXO"/>
      <sheetName val="DEST_NAT_"/>
      <sheetName val="NAT_DEST_"/>
      <sheetName val="Gastos_Excepcionales2"/>
      <sheetName val="Ingresos_Excepcionales2"/>
      <sheetName val="Gastos_Excepcionales"/>
      <sheetName val="Ingresos_Excepcionales"/>
      <sheetName val="Gastos_Excepcionales1"/>
      <sheetName val="Ingresos_Excepcionales1"/>
      <sheetName val="Gastos_Excepcionales3"/>
      <sheetName val="Ingresos_Excepcionales3"/>
      <sheetName val="Gastos_Excepcionales4"/>
      <sheetName val="Ingresos_Excepcionales4"/>
      <sheetName val="Gastos_Excepcionales5"/>
      <sheetName val="Ingresos_Excepcionales5"/>
      <sheetName val="COMPR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
      <sheetName val="BALGEN"/>
      <sheetName val="GANPER"/>
      <sheetName val="NOTAS"/>
      <sheetName val="touring"/>
      <sheetName val="asiento_Seguros"/>
      <sheetName val="prov_seg_"/>
      <sheetName val="Hoja4"/>
      <sheetName val="Hoja3"/>
      <sheetName val="Gastos Excepcionales"/>
      <sheetName val="Ingresos Excepcionales"/>
      <sheetName val="Hoja2"/>
      <sheetName val="Hoja1"/>
      <sheetName val="DETALLE_ANEXO"/>
      <sheetName val="DEST_NAT_"/>
      <sheetName val="NAT_DEST_"/>
      <sheetName val="Gastos_Excepcionales2"/>
      <sheetName val="Ingresos_Excepcionales2"/>
      <sheetName val="Gastos_Excepcionales"/>
      <sheetName val="Ingresos_Excepcionales"/>
      <sheetName val="Gastos_Excepcionales1"/>
      <sheetName val="Ingresos_Excepcionales1"/>
      <sheetName val="Gastos_Excepcionales3"/>
      <sheetName val="Ingresos_Excepcionales3"/>
      <sheetName val="Gastos_Excepcionales4"/>
      <sheetName val="Ingresos_Excepcionales4"/>
      <sheetName val="Gastos_Excepcionales5"/>
      <sheetName val="Ingresos_Excepcionales5"/>
      <sheetName val="COMPR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_Motivos Revisão"/>
      <sheetName val="Motivos Revisão"/>
      <sheetName val="rep_Saldo Bloqueado"/>
      <sheetName val="Saldo Bloqueado"/>
      <sheetName val="rep_Devoluções"/>
      <sheetName val="Devoluções"/>
      <sheetName val="rep_Gr Sdo Bloq"/>
      <sheetName val="Gr Sdo Bloq"/>
      <sheetName val="rep_Devoluções ELPA"/>
      <sheetName val="Devoluções ELPA"/>
      <sheetName val="rep_Motivos_Revisão2"/>
      <sheetName val="Motivos_Revisão2"/>
      <sheetName val="rep_Saldo_Bloqueado2"/>
      <sheetName val="Saldo_Bloqueado2"/>
      <sheetName val="rep_Gr_Sdo_Bloq2"/>
      <sheetName val="Gr_Sdo_Bloq2"/>
      <sheetName val="rep_Devoluções_ELPA2"/>
      <sheetName val="Devoluções_ELPA2"/>
      <sheetName val="rep_Motivos_Revisão"/>
      <sheetName val="Motivos_Revisão"/>
      <sheetName val="rep_Saldo_Bloqueado"/>
      <sheetName val="Saldo_Bloqueado"/>
      <sheetName val="rep_Gr_Sdo_Bloq"/>
      <sheetName val="Gr_Sdo_Bloq"/>
      <sheetName val="rep_Devoluções_ELPA"/>
      <sheetName val="Devoluções_ELPA"/>
      <sheetName val="rep_Motivos_Revisão1"/>
      <sheetName val="Motivos_Revisão1"/>
      <sheetName val="rep_Saldo_Bloqueado1"/>
      <sheetName val="Saldo_Bloqueado1"/>
      <sheetName val="rep_Gr_Sdo_Bloq1"/>
      <sheetName val="Gr_Sdo_Bloq1"/>
      <sheetName val="rep_Devoluções_ELPA1"/>
      <sheetName val="Devoluções_ELPA1"/>
      <sheetName val="rep_Motivos_Revisão3"/>
      <sheetName val="Motivos_Revisão3"/>
      <sheetName val="rep_Saldo_Bloqueado3"/>
      <sheetName val="Saldo_Bloqueado3"/>
      <sheetName val="rep_Gr_Sdo_Bloq3"/>
      <sheetName val="Gr_Sdo_Bloq3"/>
      <sheetName val="rep_Devoluções_ELPA3"/>
      <sheetName val="Devoluções_ELPA3"/>
      <sheetName val="rep_Motivos_Revisão4"/>
      <sheetName val="Motivos_Revisão4"/>
      <sheetName val="rep_Saldo_Bloqueado4"/>
      <sheetName val="Saldo_Bloqueado4"/>
      <sheetName val="rep_Gr_Sdo_Bloq4"/>
      <sheetName val="Gr_Sdo_Bloq4"/>
      <sheetName val="rep_Devoluções_ELPA4"/>
      <sheetName val="Devoluções_ELPA4"/>
      <sheetName val="rep_Motivos_Revisão5"/>
      <sheetName val="Motivos_Revisão5"/>
      <sheetName val="rep_Saldo_Bloqueado5"/>
      <sheetName val="Saldo_Bloqueado5"/>
      <sheetName val="rep_Gr_Sdo_Bloq5"/>
      <sheetName val="Gr_Sdo_Bloq5"/>
      <sheetName val="rep_Devoluções_ELPA5"/>
      <sheetName val="Devoluções_ELPA5"/>
      <sheetName val="rep_Motivos_Revisão6"/>
      <sheetName val="Motivos_Revisão6"/>
      <sheetName val="rep_Saldo_Bloqueado6"/>
      <sheetName val="Saldo_Bloqueado6"/>
      <sheetName val="rep_Gr_Sdo_Bloq6"/>
      <sheetName val="Gr_Sdo_Bloq6"/>
      <sheetName val="rep_Devoluções_ELPA6"/>
      <sheetName val="Devoluções_ELPA6"/>
      <sheetName val="rep_Motivos_Revisão7"/>
      <sheetName val="Motivos_Revisão7"/>
      <sheetName val="rep_Saldo_Bloqueado7"/>
      <sheetName val="Saldo_Bloqueado7"/>
      <sheetName val="rep_Gr_Sdo_Bloq7"/>
      <sheetName val="Gr_Sdo_Bloq7"/>
      <sheetName val="rep_Devoluções_ELPA7"/>
      <sheetName val="Devoluções_ELPA7"/>
      <sheetName val="rep_Motivos_Revisão8"/>
      <sheetName val="Motivos_Revisão8"/>
      <sheetName val="rep_Saldo_Bloqueado8"/>
      <sheetName val="Saldo_Bloqueado8"/>
      <sheetName val="rep_Gr_Sdo_Bloq8"/>
      <sheetName val="Gr_Sdo_Bloq8"/>
      <sheetName val="rep_Devoluções_ELPA8"/>
      <sheetName val="Devoluções_ELPA8"/>
      <sheetName val="Qly Gaiting"/>
      <sheetName val="EQUIPOS"/>
    </sheetNames>
    <sheetDataSet>
      <sheetData sheetId="0" refreshError="1"/>
      <sheetData sheetId="1" refreshError="1"/>
      <sheetData sheetId="2" refreshError="1">
        <row r="1">
          <cell r="D1" t="str">
            <v>Ano/Mês/Loja</v>
          </cell>
          <cell r="E1" t="str">
            <v>QFat_Qtde_Contas</v>
          </cell>
          <cell r="F1" t="str">
            <v>QFat_Valor</v>
          </cell>
          <cell r="G1" t="str">
            <v>SBloq_Qtde_Contas</v>
          </cell>
          <cell r="H1" t="str">
            <v>SBloq_Valor</v>
          </cell>
        </row>
        <row r="2">
          <cell r="D2" t="str">
            <v>2003marçoUnidade Oeste</v>
          </cell>
          <cell r="E2">
            <v>689351</v>
          </cell>
          <cell r="F2">
            <v>59512463.609999999</v>
          </cell>
          <cell r="G2">
            <v>639</v>
          </cell>
          <cell r="H2">
            <v>280300</v>
          </cell>
        </row>
        <row r="3">
          <cell r="D3" t="str">
            <v>2003marçoUnidade São Paulo Sul</v>
          </cell>
          <cell r="E3">
            <v>883435</v>
          </cell>
          <cell r="F3">
            <v>89609154.870000005</v>
          </cell>
          <cell r="G3">
            <v>804</v>
          </cell>
          <cell r="H3">
            <v>246700</v>
          </cell>
        </row>
        <row r="4">
          <cell r="D4" t="str">
            <v>2003marçoUnidade Anhembi</v>
          </cell>
          <cell r="E4">
            <v>682397</v>
          </cell>
          <cell r="F4">
            <v>56229504.789999999</v>
          </cell>
          <cell r="G4">
            <v>276</v>
          </cell>
          <cell r="H4">
            <v>361300</v>
          </cell>
        </row>
        <row r="5">
          <cell r="D5" t="str">
            <v>2003marçoUnidade Centro</v>
          </cell>
          <cell r="E5">
            <v>801078</v>
          </cell>
          <cell r="F5">
            <v>116384374.89</v>
          </cell>
          <cell r="G5">
            <v>1166</v>
          </cell>
          <cell r="H5">
            <v>636300</v>
          </cell>
        </row>
        <row r="6">
          <cell r="D6" t="str">
            <v>2003marçoUnidade Leste</v>
          </cell>
          <cell r="E6">
            <v>1173596</v>
          </cell>
          <cell r="F6">
            <v>92640483.550000012</v>
          </cell>
          <cell r="G6">
            <v>1073</v>
          </cell>
          <cell r="H6">
            <v>342100</v>
          </cell>
        </row>
        <row r="7">
          <cell r="D7" t="str">
            <v>2003marçoUnidade Grande ABC</v>
          </cell>
          <cell r="E7">
            <v>739437</v>
          </cell>
          <cell r="F7">
            <v>60956948.739999995</v>
          </cell>
          <cell r="G7">
            <v>625</v>
          </cell>
          <cell r="H7">
            <v>250600</v>
          </cell>
        </row>
        <row r="8">
          <cell r="D8" t="str">
            <v>2003setembroUnidade Oeste</v>
          </cell>
          <cell r="E8">
            <v>688952</v>
          </cell>
          <cell r="F8">
            <v>61513781.519999996</v>
          </cell>
          <cell r="G8">
            <v>433</v>
          </cell>
          <cell r="H8">
            <v>139142.94</v>
          </cell>
        </row>
        <row r="9">
          <cell r="D9" t="str">
            <v>2003setembroUnidade São Paulo Sul</v>
          </cell>
          <cell r="E9">
            <v>888522</v>
          </cell>
          <cell r="F9">
            <v>99441284.460000008</v>
          </cell>
          <cell r="G9">
            <v>423</v>
          </cell>
          <cell r="H9">
            <v>110374.38</v>
          </cell>
        </row>
        <row r="10">
          <cell r="D10" t="str">
            <v>2003setembroUnidade Anhembi</v>
          </cell>
          <cell r="E10">
            <v>669316</v>
          </cell>
          <cell r="F10">
            <v>65348774.549999997</v>
          </cell>
          <cell r="G10">
            <v>318</v>
          </cell>
          <cell r="H10">
            <v>84196.31</v>
          </cell>
        </row>
        <row r="11">
          <cell r="D11" t="str">
            <v>2003setembroUnidade Centro</v>
          </cell>
          <cell r="E11">
            <v>807500</v>
          </cell>
          <cell r="F11">
            <v>122215974.01000001</v>
          </cell>
          <cell r="G11">
            <v>1134</v>
          </cell>
          <cell r="H11">
            <v>342883.24</v>
          </cell>
        </row>
        <row r="12">
          <cell r="D12" t="str">
            <v>2003setembroUnidade Leste</v>
          </cell>
          <cell r="E12">
            <v>1176473</v>
          </cell>
          <cell r="F12">
            <v>106477655.84999999</v>
          </cell>
          <cell r="G12">
            <v>622</v>
          </cell>
          <cell r="H12">
            <v>162525.60999999999</v>
          </cell>
        </row>
        <row r="13">
          <cell r="D13" t="str">
            <v>2003setembroUnidade Grande ABC</v>
          </cell>
          <cell r="E13">
            <v>734841</v>
          </cell>
          <cell r="F13">
            <v>65872164.940000005</v>
          </cell>
          <cell r="G13">
            <v>396</v>
          </cell>
          <cell r="H13">
            <v>411755.04</v>
          </cell>
        </row>
        <row r="14">
          <cell r="D14" t="str">
            <v>2003outubroUnidade Oeste</v>
          </cell>
          <cell r="E14">
            <v>689557</v>
          </cell>
          <cell r="F14">
            <v>61298228.469999999</v>
          </cell>
          <cell r="G14">
            <v>412</v>
          </cell>
          <cell r="H14">
            <v>127193.3</v>
          </cell>
        </row>
        <row r="15">
          <cell r="D15" t="str">
            <v>2003outubroUnidade São Paulo Sul</v>
          </cell>
          <cell r="E15">
            <v>892585</v>
          </cell>
          <cell r="F15">
            <v>100123998.73</v>
          </cell>
          <cell r="G15">
            <v>309</v>
          </cell>
          <cell r="H15">
            <v>225152.34</v>
          </cell>
        </row>
        <row r="16">
          <cell r="D16" t="str">
            <v>2003outubroUnidade Anhembi</v>
          </cell>
          <cell r="E16">
            <v>671035</v>
          </cell>
          <cell r="F16">
            <v>64386133.549999997</v>
          </cell>
          <cell r="G16">
            <v>306</v>
          </cell>
          <cell r="H16">
            <v>102761.51</v>
          </cell>
        </row>
        <row r="17">
          <cell r="D17" t="str">
            <v>2003outubroUnidade Centro</v>
          </cell>
          <cell r="E17">
            <v>808356</v>
          </cell>
          <cell r="F17">
            <v>123530365.59999999</v>
          </cell>
          <cell r="G17">
            <v>988</v>
          </cell>
          <cell r="H17">
            <v>358945.03</v>
          </cell>
        </row>
        <row r="18">
          <cell r="D18" t="str">
            <v>2003outubroUnidade Leste</v>
          </cell>
          <cell r="E18">
            <v>1173812</v>
          </cell>
          <cell r="F18">
            <v>108225803.69</v>
          </cell>
          <cell r="G18">
            <v>453</v>
          </cell>
          <cell r="H18">
            <v>91221.26</v>
          </cell>
        </row>
        <row r="19">
          <cell r="D19" t="str">
            <v>2003outubroUnidade Grande ABC</v>
          </cell>
          <cell r="E19">
            <v>737698</v>
          </cell>
          <cell r="F19">
            <v>66324216.939999998</v>
          </cell>
          <cell r="G19">
            <v>270</v>
          </cell>
          <cell r="H19">
            <v>307501.67</v>
          </cell>
        </row>
        <row r="20">
          <cell r="D20" t="str">
            <v>2003novembroUnidade Oeste</v>
          </cell>
          <cell r="E20">
            <v>692546</v>
          </cell>
          <cell r="F20">
            <v>59441633.140000001</v>
          </cell>
          <cell r="G20">
            <v>454</v>
          </cell>
          <cell r="H20">
            <v>205442.72</v>
          </cell>
        </row>
        <row r="21">
          <cell r="D21" t="str">
            <v>2003novembroUnidade São Paulo Sul</v>
          </cell>
          <cell r="E21">
            <v>895538</v>
          </cell>
          <cell r="F21">
            <v>98872841.359999999</v>
          </cell>
          <cell r="G21">
            <v>421</v>
          </cell>
          <cell r="H21">
            <v>123637.16</v>
          </cell>
        </row>
        <row r="22">
          <cell r="D22" t="str">
            <v>2003novembroUnidade Anhembi</v>
          </cell>
          <cell r="E22">
            <v>670403</v>
          </cell>
          <cell r="F22">
            <v>65409478.439999998</v>
          </cell>
          <cell r="G22">
            <v>376</v>
          </cell>
          <cell r="H22">
            <v>142456.54999999999</v>
          </cell>
        </row>
        <row r="23">
          <cell r="D23" t="str">
            <v>2003novembroUnidade Centro</v>
          </cell>
          <cell r="E23">
            <v>808108</v>
          </cell>
          <cell r="F23">
            <v>124161096.41</v>
          </cell>
          <cell r="G23">
            <v>1248</v>
          </cell>
          <cell r="H23">
            <v>860980.08</v>
          </cell>
        </row>
        <row r="24">
          <cell r="D24" t="str">
            <v>2003novembroUnidade Leste</v>
          </cell>
          <cell r="E24">
            <v>1170118</v>
          </cell>
          <cell r="F24">
            <v>106878062.21000001</v>
          </cell>
          <cell r="G24">
            <v>427</v>
          </cell>
          <cell r="H24">
            <v>105211.43</v>
          </cell>
        </row>
        <row r="25">
          <cell r="D25" t="str">
            <v>2003novembroUnidade Grande ABC</v>
          </cell>
          <cell r="E25">
            <v>738932</v>
          </cell>
          <cell r="F25">
            <v>66759227.759999998</v>
          </cell>
          <cell r="G25">
            <v>343</v>
          </cell>
          <cell r="H25">
            <v>338057.87</v>
          </cell>
        </row>
        <row r="26">
          <cell r="D26" t="str">
            <v>2003abrilUnidade Oeste</v>
          </cell>
          <cell r="E26">
            <v>688786</v>
          </cell>
          <cell r="F26">
            <v>56375799.710000001</v>
          </cell>
          <cell r="G26">
            <v>758</v>
          </cell>
          <cell r="H26">
            <v>359832.63</v>
          </cell>
        </row>
        <row r="27">
          <cell r="D27" t="str">
            <v>2003abrilUnidade São Paulo Sul</v>
          </cell>
          <cell r="E27">
            <v>885898</v>
          </cell>
          <cell r="F27">
            <v>87946568.819999993</v>
          </cell>
          <cell r="G27">
            <v>677</v>
          </cell>
          <cell r="H27">
            <v>189624.66</v>
          </cell>
        </row>
        <row r="28">
          <cell r="D28" t="str">
            <v>2003abrilUnidade Anhembi</v>
          </cell>
          <cell r="E28">
            <v>683858</v>
          </cell>
          <cell r="F28">
            <v>58295654.869999997</v>
          </cell>
          <cell r="G28">
            <v>284</v>
          </cell>
          <cell r="H28">
            <v>114558.95</v>
          </cell>
        </row>
        <row r="29">
          <cell r="D29" t="str">
            <v>2003abrilUnidade Centro</v>
          </cell>
          <cell r="E29">
            <v>803331</v>
          </cell>
          <cell r="F29">
            <v>112788936.14</v>
          </cell>
          <cell r="G29">
            <v>1182</v>
          </cell>
          <cell r="H29">
            <v>595670.63</v>
          </cell>
        </row>
        <row r="30">
          <cell r="D30" t="str">
            <v>2003abrilUnidade Leste</v>
          </cell>
          <cell r="E30">
            <v>1172374</v>
          </cell>
          <cell r="F30">
            <v>94310574.269999996</v>
          </cell>
          <cell r="G30">
            <v>954</v>
          </cell>
          <cell r="H30">
            <v>266540.27</v>
          </cell>
        </row>
        <row r="31">
          <cell r="D31" t="str">
            <v>2003abrilUnidade Grande ABC</v>
          </cell>
          <cell r="E31">
            <v>737338</v>
          </cell>
          <cell r="F31">
            <v>57692144.310000002</v>
          </cell>
          <cell r="G31">
            <v>472</v>
          </cell>
          <cell r="H31">
            <v>143020.43</v>
          </cell>
        </row>
        <row r="32">
          <cell r="D32" t="str">
            <v>2003maioUnidade Oeste</v>
          </cell>
          <cell r="E32">
            <v>686803</v>
          </cell>
          <cell r="F32">
            <v>52092643.769999996</v>
          </cell>
          <cell r="G32">
            <v>264</v>
          </cell>
          <cell r="H32">
            <v>123800</v>
          </cell>
        </row>
        <row r="33">
          <cell r="D33" t="str">
            <v>2003maioUnidade São Paulo Sul</v>
          </cell>
          <cell r="E33">
            <v>887047</v>
          </cell>
          <cell r="F33">
            <v>91403074.75</v>
          </cell>
          <cell r="G33">
            <v>679</v>
          </cell>
          <cell r="H33">
            <v>221600</v>
          </cell>
        </row>
        <row r="34">
          <cell r="D34" t="str">
            <v>2003maioUnidade Anhembi</v>
          </cell>
          <cell r="E34">
            <v>678658</v>
          </cell>
          <cell r="F34">
            <v>57258939.899999999</v>
          </cell>
          <cell r="G34">
            <v>182</v>
          </cell>
          <cell r="H34">
            <v>75400</v>
          </cell>
        </row>
        <row r="35">
          <cell r="D35" t="str">
            <v>2003maioUnidade Centro</v>
          </cell>
          <cell r="E35">
            <v>803482</v>
          </cell>
          <cell r="F35">
            <v>109689304.55</v>
          </cell>
          <cell r="G35">
            <v>932</v>
          </cell>
          <cell r="H35">
            <v>421200</v>
          </cell>
        </row>
        <row r="36">
          <cell r="D36" t="str">
            <v>2003maioUnidade Leste</v>
          </cell>
          <cell r="E36">
            <v>1174671</v>
          </cell>
          <cell r="F36">
            <v>94718534.909999996</v>
          </cell>
          <cell r="G36">
            <v>797</v>
          </cell>
          <cell r="H36">
            <v>227100</v>
          </cell>
        </row>
        <row r="37">
          <cell r="D37" t="str">
            <v>2003maioUnidade Grande ABC</v>
          </cell>
          <cell r="E37">
            <v>734745</v>
          </cell>
          <cell r="F37">
            <v>57364866.149999999</v>
          </cell>
          <cell r="G37">
            <v>293</v>
          </cell>
          <cell r="H37">
            <v>147300</v>
          </cell>
        </row>
        <row r="38">
          <cell r="D38" t="str">
            <v>2003junhoUnidade Oeste</v>
          </cell>
          <cell r="E38">
            <v>686341</v>
          </cell>
          <cell r="F38">
            <v>53565567.140000001</v>
          </cell>
          <cell r="G38">
            <v>272</v>
          </cell>
          <cell r="H38">
            <v>110810.83</v>
          </cell>
        </row>
        <row r="39">
          <cell r="D39" t="str">
            <v>2003junhoUnidade São Paulo Sul</v>
          </cell>
          <cell r="E39">
            <v>888058</v>
          </cell>
          <cell r="F39">
            <v>91104455.319999993</v>
          </cell>
          <cell r="G39">
            <v>447</v>
          </cell>
          <cell r="H39">
            <v>149248.78</v>
          </cell>
        </row>
        <row r="40">
          <cell r="D40" t="str">
            <v>2003junhoUnidade Anhembi</v>
          </cell>
          <cell r="E40">
            <v>673437</v>
          </cell>
          <cell r="F40">
            <v>60046844.32</v>
          </cell>
          <cell r="G40">
            <v>258</v>
          </cell>
          <cell r="H40">
            <v>79790.100000000006</v>
          </cell>
        </row>
        <row r="41">
          <cell r="D41" t="str">
            <v>2003junhoUnidade Centro</v>
          </cell>
          <cell r="E41">
            <v>804472</v>
          </cell>
          <cell r="F41">
            <v>111108931.06</v>
          </cell>
          <cell r="G41">
            <v>1014</v>
          </cell>
          <cell r="H41">
            <v>340586.29</v>
          </cell>
        </row>
        <row r="42">
          <cell r="D42" t="str">
            <v>2003junhoUnidade Leste</v>
          </cell>
          <cell r="E42">
            <v>1174014</v>
          </cell>
          <cell r="F42">
            <v>96308715.650000006</v>
          </cell>
          <cell r="G42">
            <v>704</v>
          </cell>
          <cell r="H42">
            <v>206846.13</v>
          </cell>
        </row>
        <row r="43">
          <cell r="D43" t="str">
            <v>2003junhoUnidade Grande ABC</v>
          </cell>
          <cell r="E43">
            <v>733264</v>
          </cell>
          <cell r="F43">
            <v>57779416.010000005</v>
          </cell>
          <cell r="G43">
            <v>366</v>
          </cell>
          <cell r="H43">
            <v>163373.54</v>
          </cell>
        </row>
        <row r="44">
          <cell r="D44" t="str">
            <v>2003julhoUnidade Oeste</v>
          </cell>
          <cell r="E44">
            <v>687663</v>
          </cell>
          <cell r="F44">
            <v>55907519.439999998</v>
          </cell>
          <cell r="G44">
            <v>301</v>
          </cell>
          <cell r="H44">
            <v>179362.72</v>
          </cell>
        </row>
        <row r="45">
          <cell r="D45" t="str">
            <v>2003julhoUnidade São Paulo Sul</v>
          </cell>
          <cell r="E45">
            <v>888293</v>
          </cell>
          <cell r="F45">
            <v>89568298.560000002</v>
          </cell>
          <cell r="G45">
            <v>297</v>
          </cell>
          <cell r="H45">
            <v>132418.76999999999</v>
          </cell>
        </row>
        <row r="46">
          <cell r="D46" t="str">
            <v>2003julhoUnidade Anhembi</v>
          </cell>
          <cell r="E46">
            <v>670110</v>
          </cell>
          <cell r="F46">
            <v>58740718.469999999</v>
          </cell>
          <cell r="G46">
            <v>194</v>
          </cell>
          <cell r="H46">
            <v>63871.42</v>
          </cell>
        </row>
        <row r="47">
          <cell r="D47" t="str">
            <v>2003julhoUnidade Centro</v>
          </cell>
          <cell r="E47">
            <v>804359</v>
          </cell>
          <cell r="F47">
            <v>109909223.72</v>
          </cell>
          <cell r="G47">
            <v>1091</v>
          </cell>
          <cell r="H47">
            <v>337212.58</v>
          </cell>
        </row>
        <row r="48">
          <cell r="D48" t="str">
            <v>2003julhoUnidade Leste</v>
          </cell>
          <cell r="E48">
            <v>1175899</v>
          </cell>
          <cell r="F48">
            <v>102765995.34</v>
          </cell>
          <cell r="G48">
            <v>689</v>
          </cell>
          <cell r="H48">
            <v>403590.87</v>
          </cell>
        </row>
        <row r="49">
          <cell r="D49" t="str">
            <v>2003julhoUnidade Grande ABC</v>
          </cell>
          <cell r="E49">
            <v>735350</v>
          </cell>
          <cell r="F49">
            <v>59942941.960000001</v>
          </cell>
          <cell r="G49">
            <v>303</v>
          </cell>
          <cell r="H49">
            <v>149108.57999999999</v>
          </cell>
        </row>
        <row r="50">
          <cell r="D50" t="str">
            <v>2003agostoUnidade Oeste</v>
          </cell>
          <cell r="E50">
            <v>689145</v>
          </cell>
          <cell r="F50">
            <v>56398573.710000001</v>
          </cell>
          <cell r="G50">
            <v>424</v>
          </cell>
          <cell r="H50">
            <v>265298.46999999997</v>
          </cell>
        </row>
        <row r="51">
          <cell r="D51" t="str">
            <v>2003agostoUnidade São Paulo Sul</v>
          </cell>
          <cell r="E51">
            <v>889407</v>
          </cell>
          <cell r="F51">
            <v>94219423.00999999</v>
          </cell>
          <cell r="G51">
            <v>354</v>
          </cell>
          <cell r="H51">
            <v>147983.96</v>
          </cell>
        </row>
        <row r="52">
          <cell r="D52" t="str">
            <v>2003agostoUnidade Anhembi</v>
          </cell>
          <cell r="E52">
            <v>669124</v>
          </cell>
          <cell r="F52">
            <v>65741407.57</v>
          </cell>
          <cell r="G52">
            <v>275</v>
          </cell>
          <cell r="H52">
            <v>90010.55</v>
          </cell>
        </row>
        <row r="53">
          <cell r="D53" t="str">
            <v>2003agostoUnidade Centro</v>
          </cell>
          <cell r="E53">
            <v>805514</v>
          </cell>
          <cell r="F53">
            <v>115037835.93000001</v>
          </cell>
          <cell r="G53">
            <v>968</v>
          </cell>
          <cell r="H53">
            <v>326790.67</v>
          </cell>
        </row>
        <row r="54">
          <cell r="D54" t="str">
            <v>2003agostoUnidade Leste</v>
          </cell>
          <cell r="E54">
            <v>1176293</v>
          </cell>
          <cell r="F54">
            <v>106148517.52000001</v>
          </cell>
          <cell r="G54">
            <v>766</v>
          </cell>
          <cell r="H54">
            <v>189597.9</v>
          </cell>
        </row>
        <row r="55">
          <cell r="D55" t="str">
            <v>2003agostoUnidade Grande ABC</v>
          </cell>
          <cell r="E55">
            <v>734444</v>
          </cell>
          <cell r="F55">
            <v>61462450.700000003</v>
          </cell>
          <cell r="G55">
            <v>329</v>
          </cell>
          <cell r="H55">
            <v>302485.99</v>
          </cell>
        </row>
        <row r="56">
          <cell r="D56" t="str">
            <v>2003dezembroUnidade Oeste</v>
          </cell>
          <cell r="E56">
            <v>695585</v>
          </cell>
          <cell r="F56">
            <v>59017665.170000002</v>
          </cell>
          <cell r="G56">
            <v>300</v>
          </cell>
          <cell r="H56">
            <v>174954.86</v>
          </cell>
        </row>
        <row r="57">
          <cell r="D57" t="str">
            <v>2003dezembroUnidade São Paulo Sul</v>
          </cell>
          <cell r="E57">
            <v>897886</v>
          </cell>
          <cell r="F57">
            <v>96672031.810000002</v>
          </cell>
          <cell r="G57">
            <v>367</v>
          </cell>
          <cell r="H57">
            <v>125975.96</v>
          </cell>
        </row>
        <row r="58">
          <cell r="D58" t="str">
            <v>2003dezembroUnidade Anhembi</v>
          </cell>
          <cell r="E58">
            <v>672259</v>
          </cell>
          <cell r="F58">
            <v>65677616.75</v>
          </cell>
          <cell r="G58">
            <v>399</v>
          </cell>
          <cell r="H58">
            <v>114751.52</v>
          </cell>
        </row>
        <row r="59">
          <cell r="D59" t="str">
            <v>2003dezembroUnidade Centro</v>
          </cell>
          <cell r="E59">
            <v>809371</v>
          </cell>
          <cell r="F59">
            <v>127058005.87</v>
          </cell>
          <cell r="G59">
            <v>1429</v>
          </cell>
          <cell r="H59">
            <v>1004729.37</v>
          </cell>
        </row>
        <row r="60">
          <cell r="D60" t="str">
            <v>2003dezembroUnidade Leste</v>
          </cell>
          <cell r="E60">
            <v>1171562</v>
          </cell>
          <cell r="F60">
            <v>103220954.94</v>
          </cell>
          <cell r="G60">
            <v>437</v>
          </cell>
          <cell r="H60">
            <v>100708.9</v>
          </cell>
        </row>
        <row r="61">
          <cell r="D61" t="str">
            <v>2003dezembroUnidade Grande ABC</v>
          </cell>
          <cell r="E61">
            <v>740532</v>
          </cell>
          <cell r="F61">
            <v>67305654.260000005</v>
          </cell>
          <cell r="G61">
            <v>471</v>
          </cell>
          <cell r="H61">
            <v>380144.82</v>
          </cell>
        </row>
        <row r="62">
          <cell r="D62" t="str">
            <v>2004janeiroUnidade Oeste</v>
          </cell>
          <cell r="E62">
            <v>703339</v>
          </cell>
          <cell r="F62">
            <v>60019039.920000002</v>
          </cell>
          <cell r="G62">
            <v>248</v>
          </cell>
          <cell r="H62">
            <v>147264.59</v>
          </cell>
        </row>
        <row r="63">
          <cell r="D63" t="str">
            <v>2004janeiroUnidade São Paulo Sul</v>
          </cell>
          <cell r="E63">
            <v>901041</v>
          </cell>
          <cell r="F63">
            <v>94953401.950000003</v>
          </cell>
          <cell r="G63">
            <v>504</v>
          </cell>
          <cell r="H63">
            <v>151980.17000000001</v>
          </cell>
        </row>
        <row r="64">
          <cell r="D64" t="str">
            <v>2004janeiroUnidade Anhembi</v>
          </cell>
          <cell r="E64">
            <v>674340</v>
          </cell>
          <cell r="F64">
            <v>62557301.950000003</v>
          </cell>
          <cell r="G64">
            <v>519</v>
          </cell>
          <cell r="H64">
            <v>130527.22</v>
          </cell>
        </row>
        <row r="65">
          <cell r="D65" t="str">
            <v>2004janeiroUnidade Centro</v>
          </cell>
          <cell r="E65">
            <v>812470</v>
          </cell>
          <cell r="F65">
            <v>117090110.56</v>
          </cell>
          <cell r="G65">
            <v>1179</v>
          </cell>
          <cell r="H65">
            <v>451649.28000000003</v>
          </cell>
        </row>
        <row r="66">
          <cell r="D66" t="str">
            <v>2004janeiroUnidade Leste</v>
          </cell>
          <cell r="E66">
            <v>1175655</v>
          </cell>
          <cell r="F66">
            <v>101603314.03</v>
          </cell>
          <cell r="G66">
            <v>459</v>
          </cell>
          <cell r="H66">
            <v>144104.16</v>
          </cell>
        </row>
        <row r="67">
          <cell r="D67" t="str">
            <v>2004janeiroUnidade Grande ABC</v>
          </cell>
          <cell r="E67">
            <v>745726</v>
          </cell>
          <cell r="F67">
            <v>63979279.649999999</v>
          </cell>
          <cell r="G67">
            <v>459</v>
          </cell>
          <cell r="H67">
            <v>398879.93</v>
          </cell>
        </row>
        <row r="68">
          <cell r="D68" t="str">
            <v>2004fevereiroUnidade Oeste</v>
          </cell>
          <cell r="E68">
            <v>707441</v>
          </cell>
          <cell r="F68">
            <v>56658784</v>
          </cell>
          <cell r="G68">
            <v>552</v>
          </cell>
          <cell r="H68">
            <v>131217.34</v>
          </cell>
        </row>
        <row r="69">
          <cell r="D69" t="str">
            <v>2004fevereiroUnidade São Paulo Sul</v>
          </cell>
          <cell r="E69">
            <v>903713</v>
          </cell>
          <cell r="F69">
            <v>95185024</v>
          </cell>
          <cell r="G69">
            <v>1121</v>
          </cell>
          <cell r="H69">
            <v>623615.56999999995</v>
          </cell>
        </row>
        <row r="70">
          <cell r="D70" t="str">
            <v>2004fevereiroUnidade Anhembi</v>
          </cell>
          <cell r="E70">
            <v>676472</v>
          </cell>
          <cell r="F70">
            <v>60843940</v>
          </cell>
          <cell r="G70">
            <v>437</v>
          </cell>
          <cell r="H70">
            <v>419458.31</v>
          </cell>
        </row>
        <row r="71">
          <cell r="D71" t="str">
            <v>2004fevereiroUnidade Centro</v>
          </cell>
          <cell r="E71">
            <v>814446</v>
          </cell>
          <cell r="F71">
            <v>118513566</v>
          </cell>
          <cell r="G71">
            <v>464</v>
          </cell>
          <cell r="H71">
            <v>102867.78</v>
          </cell>
        </row>
        <row r="72">
          <cell r="D72" t="str">
            <v>2004fevereiroUnidade Leste</v>
          </cell>
          <cell r="E72">
            <v>1174753</v>
          </cell>
          <cell r="F72">
            <v>100574126</v>
          </cell>
          <cell r="G72">
            <v>330</v>
          </cell>
          <cell r="H72">
            <v>182299.86</v>
          </cell>
        </row>
        <row r="73">
          <cell r="D73" t="str">
            <v>2004fevereiroUnidade Grande ABC</v>
          </cell>
          <cell r="E73">
            <v>745700</v>
          </cell>
          <cell r="F73">
            <v>62050406</v>
          </cell>
          <cell r="G73">
            <v>874</v>
          </cell>
          <cell r="H73">
            <v>231788.89</v>
          </cell>
        </row>
        <row r="74">
          <cell r="D74" t="str">
            <v>2004MarçoUnidade Oeste</v>
          </cell>
          <cell r="E74">
            <v>709516</v>
          </cell>
          <cell r="F74">
            <v>63422125</v>
          </cell>
          <cell r="G74">
            <v>298</v>
          </cell>
          <cell r="H74">
            <v>209220.05</v>
          </cell>
        </row>
        <row r="75">
          <cell r="D75" t="str">
            <v>2004MarçoUnidade São Paulo Sul</v>
          </cell>
          <cell r="E75">
            <v>907206</v>
          </cell>
          <cell r="F75">
            <v>98957951</v>
          </cell>
          <cell r="G75">
            <v>476</v>
          </cell>
          <cell r="H75">
            <v>140820.81</v>
          </cell>
        </row>
        <row r="76">
          <cell r="D76" t="str">
            <v>2004MarçoUnidade Anhembi</v>
          </cell>
          <cell r="E76">
            <v>677592</v>
          </cell>
          <cell r="F76">
            <v>63679510</v>
          </cell>
          <cell r="G76">
            <v>535</v>
          </cell>
          <cell r="H76">
            <v>125457.85</v>
          </cell>
        </row>
        <row r="77">
          <cell r="D77" t="str">
            <v>2004MarçoUnidade Centro</v>
          </cell>
          <cell r="E77">
            <v>817088</v>
          </cell>
          <cell r="F77">
            <v>122432764</v>
          </cell>
          <cell r="G77">
            <v>1251</v>
          </cell>
          <cell r="H77">
            <v>521995.54</v>
          </cell>
        </row>
        <row r="78">
          <cell r="D78" t="str">
            <v>2004MarçoUnidade Leste</v>
          </cell>
          <cell r="E78">
            <v>1174907</v>
          </cell>
          <cell r="F78">
            <v>105171707</v>
          </cell>
          <cell r="G78">
            <v>501</v>
          </cell>
          <cell r="H78">
            <v>99061.87</v>
          </cell>
        </row>
        <row r="79">
          <cell r="D79" t="str">
            <v>2004MarçoUnidade Grande ABC</v>
          </cell>
          <cell r="E79">
            <v>747833</v>
          </cell>
          <cell r="F79">
            <v>66109718</v>
          </cell>
          <cell r="G79">
            <v>425</v>
          </cell>
          <cell r="H79">
            <v>443143.6</v>
          </cell>
        </row>
        <row r="80">
          <cell r="D80" t="str">
            <v>2004abrilUnidade Oeste</v>
          </cell>
          <cell r="E80">
            <v>711310</v>
          </cell>
          <cell r="F80">
            <v>64640991.719999999</v>
          </cell>
          <cell r="G80">
            <v>300</v>
          </cell>
          <cell r="H80">
            <v>153663.15</v>
          </cell>
        </row>
        <row r="81">
          <cell r="D81" t="str">
            <v>2004abrilUnidade São Paulo Sul</v>
          </cell>
          <cell r="E81">
            <v>909515</v>
          </cell>
          <cell r="F81">
            <v>102838120.81</v>
          </cell>
          <cell r="G81">
            <v>500</v>
          </cell>
          <cell r="H81">
            <v>160586.38</v>
          </cell>
        </row>
        <row r="82">
          <cell r="D82" t="str">
            <v>2004abrilUnidade Anhembi</v>
          </cell>
          <cell r="E82">
            <v>681425</v>
          </cell>
          <cell r="F82">
            <v>65520440.710000001</v>
          </cell>
          <cell r="G82">
            <v>584</v>
          </cell>
          <cell r="H82">
            <v>148877.59</v>
          </cell>
        </row>
        <row r="83">
          <cell r="D83" t="str">
            <v>2004abrilUnidade Centro</v>
          </cell>
          <cell r="E83">
            <v>818603</v>
          </cell>
          <cell r="F83">
            <v>128159695.15000001</v>
          </cell>
          <cell r="G83">
            <v>1314</v>
          </cell>
          <cell r="H83">
            <v>677917.55</v>
          </cell>
        </row>
        <row r="84">
          <cell r="D84" t="str">
            <v>2004abrilUnidade Leste</v>
          </cell>
          <cell r="E84">
            <v>1177041</v>
          </cell>
          <cell r="F84">
            <v>109366118.17</v>
          </cell>
          <cell r="G84">
            <v>456</v>
          </cell>
          <cell r="H84">
            <v>90611.16</v>
          </cell>
        </row>
        <row r="85">
          <cell r="D85" t="str">
            <v>2004abrilUnidade Grande ABC</v>
          </cell>
          <cell r="E85">
            <v>750534</v>
          </cell>
          <cell r="F85">
            <v>68536947.859999999</v>
          </cell>
          <cell r="G85">
            <v>320</v>
          </cell>
          <cell r="H85">
            <v>383180.98</v>
          </cell>
        </row>
        <row r="86">
          <cell r="D86" t="str">
            <v>2004maioUnidade Oeste</v>
          </cell>
          <cell r="E86">
            <v>710976</v>
          </cell>
          <cell r="F86">
            <v>60745431</v>
          </cell>
          <cell r="G86">
            <v>323</v>
          </cell>
          <cell r="H86">
            <v>136732.49</v>
          </cell>
        </row>
        <row r="87">
          <cell r="D87" t="str">
            <v>2004maioUnidade São Paulo Sul</v>
          </cell>
          <cell r="E87">
            <v>911066</v>
          </cell>
          <cell r="F87">
            <v>99367631</v>
          </cell>
          <cell r="G87">
            <v>715</v>
          </cell>
          <cell r="H87">
            <v>205934.58</v>
          </cell>
        </row>
        <row r="88">
          <cell r="D88" t="str">
            <v>2004maioUnidade Anhembi</v>
          </cell>
          <cell r="E88">
            <v>683757</v>
          </cell>
          <cell r="F88">
            <v>62609632</v>
          </cell>
          <cell r="G88">
            <v>568</v>
          </cell>
          <cell r="H88">
            <v>147217.96</v>
          </cell>
        </row>
        <row r="89">
          <cell r="D89" t="str">
            <v>2004maioUnidade Centro</v>
          </cell>
          <cell r="E89">
            <v>819572</v>
          </cell>
          <cell r="F89">
            <v>121391710</v>
          </cell>
          <cell r="G89">
            <v>882</v>
          </cell>
          <cell r="H89">
            <v>416644.61</v>
          </cell>
        </row>
        <row r="90">
          <cell r="D90" t="str">
            <v>2004maioUnidade Leste</v>
          </cell>
          <cell r="E90">
            <v>1179871</v>
          </cell>
          <cell r="F90">
            <v>104825304</v>
          </cell>
          <cell r="G90">
            <v>405</v>
          </cell>
          <cell r="H90">
            <v>163759.82999999999</v>
          </cell>
        </row>
        <row r="91">
          <cell r="D91" t="str">
            <v>2004maioUnidade Grande ABC</v>
          </cell>
          <cell r="E91">
            <v>752637</v>
          </cell>
          <cell r="F91">
            <v>65583019</v>
          </cell>
          <cell r="G91">
            <v>319</v>
          </cell>
          <cell r="H91">
            <v>367224.31</v>
          </cell>
        </row>
        <row r="92">
          <cell r="D92" t="str">
            <v>2004junhoUnidade Oeste</v>
          </cell>
          <cell r="E92">
            <v>709701</v>
          </cell>
          <cell r="F92">
            <v>62360154</v>
          </cell>
          <cell r="G92">
            <v>492</v>
          </cell>
          <cell r="H92">
            <v>143993.17000000001</v>
          </cell>
        </row>
        <row r="93">
          <cell r="D93" t="str">
            <v>2004junhoUnidade São Paulo Sul</v>
          </cell>
          <cell r="E93">
            <v>912628</v>
          </cell>
          <cell r="F93">
            <v>99908605</v>
          </cell>
          <cell r="G93">
            <v>502</v>
          </cell>
          <cell r="H93">
            <v>152185.03</v>
          </cell>
        </row>
        <row r="94">
          <cell r="D94" t="str">
            <v>2004junhoUnidade Anhembi</v>
          </cell>
          <cell r="E94">
            <v>684473</v>
          </cell>
          <cell r="F94">
            <v>65590415</v>
          </cell>
          <cell r="G94">
            <v>515</v>
          </cell>
          <cell r="H94">
            <v>146041.76</v>
          </cell>
        </row>
        <row r="95">
          <cell r="D95" t="str">
            <v>2004junhoUnidade Centro</v>
          </cell>
          <cell r="E95">
            <v>821528</v>
          </cell>
          <cell r="F95">
            <v>120070535</v>
          </cell>
          <cell r="G95">
            <v>984</v>
          </cell>
          <cell r="H95">
            <v>378204.73</v>
          </cell>
        </row>
        <row r="96">
          <cell r="D96" t="str">
            <v>2004junhoUnidade Leste</v>
          </cell>
          <cell r="E96">
            <v>1183908</v>
          </cell>
          <cell r="F96">
            <v>107472902</v>
          </cell>
          <cell r="G96">
            <v>451</v>
          </cell>
          <cell r="H96">
            <v>149273.04999999999</v>
          </cell>
        </row>
        <row r="97">
          <cell r="D97" t="str">
            <v>2004junhoUnidade Grande ABC</v>
          </cell>
          <cell r="E97">
            <v>753824</v>
          </cell>
          <cell r="F97">
            <v>67692276</v>
          </cell>
          <cell r="G97">
            <v>368</v>
          </cell>
          <cell r="H97">
            <v>369308.64</v>
          </cell>
        </row>
        <row r="98">
          <cell r="D98" t="str">
            <v>2004julhoUnidade Oeste</v>
          </cell>
          <cell r="E98">
            <v>3189</v>
          </cell>
          <cell r="F98">
            <v>178157.98</v>
          </cell>
          <cell r="G98">
            <v>300</v>
          </cell>
          <cell r="H98">
            <v>174954.86</v>
          </cell>
        </row>
        <row r="99">
          <cell r="D99" t="str">
            <v>2004julhoUnidade São Paulo Sul</v>
          </cell>
          <cell r="E99">
            <v>2639</v>
          </cell>
          <cell r="F99">
            <v>103408.06</v>
          </cell>
          <cell r="G99">
            <v>367</v>
          </cell>
          <cell r="H99">
            <v>125975.96</v>
          </cell>
        </row>
        <row r="100">
          <cell r="D100" t="str">
            <v>2004julhoUnidade Anhembi</v>
          </cell>
          <cell r="E100">
            <v>2688</v>
          </cell>
          <cell r="F100">
            <v>128901.69</v>
          </cell>
          <cell r="G100">
            <v>399</v>
          </cell>
          <cell r="H100">
            <v>114751.52</v>
          </cell>
        </row>
        <row r="101">
          <cell r="D101" t="str">
            <v>2004julhoUnidade Centro</v>
          </cell>
          <cell r="E101">
            <v>1937</v>
          </cell>
          <cell r="F101">
            <v>385107.82</v>
          </cell>
          <cell r="G101">
            <v>1429</v>
          </cell>
          <cell r="H101">
            <v>1004729.37</v>
          </cell>
        </row>
        <row r="102">
          <cell r="D102" t="str">
            <v>2004julhoUnidade Leste</v>
          </cell>
          <cell r="E102">
            <v>4584</v>
          </cell>
          <cell r="F102">
            <v>167539.18</v>
          </cell>
          <cell r="G102">
            <v>437</v>
          </cell>
          <cell r="H102">
            <v>100708.9</v>
          </cell>
        </row>
        <row r="103">
          <cell r="D103" t="str">
            <v>2004julhoUnidade Grande ABC</v>
          </cell>
          <cell r="E103">
            <v>2326</v>
          </cell>
          <cell r="F103">
            <v>355556.81</v>
          </cell>
          <cell r="G103">
            <v>471</v>
          </cell>
          <cell r="H103">
            <v>380144.82</v>
          </cell>
        </row>
        <row r="104">
          <cell r="D104" t="str">
            <v>2004agostoUnidade Oeste</v>
          </cell>
          <cell r="E104">
            <v>711427</v>
          </cell>
          <cell r="F104">
            <v>71968232.510000005</v>
          </cell>
          <cell r="G104">
            <v>2214</v>
          </cell>
          <cell r="H104">
            <v>144280.32999999999</v>
          </cell>
        </row>
        <row r="105">
          <cell r="D105" t="str">
            <v>2004agostoUnidade São Paulo Sul</v>
          </cell>
          <cell r="E105">
            <v>913767</v>
          </cell>
          <cell r="F105">
            <v>114490706.90000001</v>
          </cell>
          <cell r="G105">
            <v>884</v>
          </cell>
          <cell r="H105">
            <v>106970.07</v>
          </cell>
        </row>
        <row r="106">
          <cell r="D106" t="str">
            <v>2004agostoUnidade Anhembi</v>
          </cell>
          <cell r="E106">
            <v>691221</v>
          </cell>
          <cell r="F106">
            <v>73464877.840000004</v>
          </cell>
          <cell r="G106">
            <v>2100</v>
          </cell>
          <cell r="H106">
            <v>166484.12</v>
          </cell>
        </row>
        <row r="107">
          <cell r="D107" t="str">
            <v>2004agostoUnidade Centro</v>
          </cell>
          <cell r="E107">
            <v>823058</v>
          </cell>
          <cell r="F107">
            <v>139522767.59999999</v>
          </cell>
          <cell r="G107">
            <v>1719</v>
          </cell>
          <cell r="H107">
            <v>500766.15</v>
          </cell>
        </row>
        <row r="108">
          <cell r="D108" t="str">
            <v>2004agostoUnidade Leste</v>
          </cell>
          <cell r="E108">
            <v>1199015</v>
          </cell>
          <cell r="F108">
            <v>123121748.8</v>
          </cell>
          <cell r="G108">
            <v>2308</v>
          </cell>
          <cell r="H108">
            <v>144040.82999999999</v>
          </cell>
        </row>
        <row r="109">
          <cell r="D109" t="str">
            <v>2004agostoUnidade Grande ABC</v>
          </cell>
          <cell r="E109">
            <v>754956</v>
          </cell>
          <cell r="F109">
            <v>78830391.780000001</v>
          </cell>
          <cell r="G109">
            <v>1580</v>
          </cell>
          <cell r="H109">
            <v>311434.7</v>
          </cell>
        </row>
        <row r="110">
          <cell r="D110" t="str">
            <v>2004setembroUnidade Oeste</v>
          </cell>
          <cell r="E110">
            <v>720966</v>
          </cell>
          <cell r="F110">
            <v>71250448.969999984</v>
          </cell>
          <cell r="G110">
            <v>1777</v>
          </cell>
          <cell r="H110">
            <v>116729.15</v>
          </cell>
        </row>
        <row r="111">
          <cell r="D111" t="str">
            <v>2004setembroUnidade São Paulo Sul</v>
          </cell>
          <cell r="E111">
            <v>915303</v>
          </cell>
          <cell r="F111">
            <v>110751255.45000002</v>
          </cell>
          <cell r="G111">
            <v>904</v>
          </cell>
          <cell r="H111">
            <v>137189.01</v>
          </cell>
        </row>
        <row r="112">
          <cell r="D112" t="str">
            <v>2004setembroUnidade Anhembi</v>
          </cell>
          <cell r="E112">
            <v>694336</v>
          </cell>
          <cell r="F112">
            <v>71093812.270000011</v>
          </cell>
          <cell r="G112">
            <v>2047</v>
          </cell>
          <cell r="H112">
            <v>198664.21</v>
          </cell>
        </row>
        <row r="113">
          <cell r="D113" t="str">
            <v>2004setembroUnidade Centro</v>
          </cell>
          <cell r="E113">
            <v>822955</v>
          </cell>
          <cell r="F113">
            <v>136813786.90000001</v>
          </cell>
          <cell r="G113">
            <v>1010</v>
          </cell>
          <cell r="H113">
            <v>610918.61</v>
          </cell>
        </row>
        <row r="114">
          <cell r="D114" t="str">
            <v>2004setembroUnidade Leste</v>
          </cell>
          <cell r="E114">
            <v>1203366</v>
          </cell>
          <cell r="F114">
            <v>119115324.96999998</v>
          </cell>
          <cell r="G114">
            <v>840</v>
          </cell>
          <cell r="H114">
            <v>193988.04</v>
          </cell>
        </row>
        <row r="115">
          <cell r="D115" t="str">
            <v>2004setembroUnidade Grande ABC</v>
          </cell>
          <cell r="E115">
            <v>760577</v>
          </cell>
          <cell r="F115">
            <v>77473131.059999987</v>
          </cell>
          <cell r="G115">
            <v>1227</v>
          </cell>
          <cell r="H115">
            <v>294381.75</v>
          </cell>
        </row>
        <row r="116">
          <cell r="D116" t="str">
            <v>2004outubroUnidade Oeste</v>
          </cell>
          <cell r="E116">
            <v>722128</v>
          </cell>
          <cell r="F116">
            <v>73750690.720000014</v>
          </cell>
          <cell r="G116">
            <v>1672</v>
          </cell>
          <cell r="H116">
            <v>101058.9</v>
          </cell>
        </row>
        <row r="117">
          <cell r="D117" t="str">
            <v>2004outubroUnidade São Paulo Sul</v>
          </cell>
          <cell r="E117">
            <v>919102</v>
          </cell>
          <cell r="F117">
            <v>114288486.59999999</v>
          </cell>
          <cell r="G117">
            <v>881</v>
          </cell>
          <cell r="H117">
            <v>153453.87</v>
          </cell>
        </row>
        <row r="118">
          <cell r="D118" t="str">
            <v>2004outubroUnidade Anhembi</v>
          </cell>
          <cell r="E118">
            <v>695825</v>
          </cell>
          <cell r="F118">
            <v>71999315.269999981</v>
          </cell>
          <cell r="G118">
            <v>2175</v>
          </cell>
          <cell r="H118">
            <v>221306.37</v>
          </cell>
        </row>
        <row r="119">
          <cell r="D119" t="str">
            <v>2004outubroUnidade Centro</v>
          </cell>
          <cell r="E119">
            <v>823101</v>
          </cell>
          <cell r="F119">
            <v>139788804.34000003</v>
          </cell>
          <cell r="G119">
            <v>1134</v>
          </cell>
          <cell r="H119">
            <v>405846.75</v>
          </cell>
        </row>
        <row r="120">
          <cell r="D120" t="str">
            <v>2004outubroUnidade Leste</v>
          </cell>
          <cell r="E120">
            <v>1203086</v>
          </cell>
          <cell r="F120">
            <v>120912369.94</v>
          </cell>
          <cell r="G120">
            <v>459</v>
          </cell>
          <cell r="H120">
            <v>189982.67</v>
          </cell>
        </row>
        <row r="121">
          <cell r="D121" t="str">
            <v>2004outubroUnidade Grande ABC</v>
          </cell>
          <cell r="E121">
            <v>760768</v>
          </cell>
          <cell r="F121">
            <v>78671692.960000023</v>
          </cell>
          <cell r="G121">
            <v>1246</v>
          </cell>
          <cell r="H121">
            <v>319151.21999999997</v>
          </cell>
        </row>
        <row r="122">
          <cell r="D122" t="str">
            <v>2004novembroUnidade Oeste</v>
          </cell>
          <cell r="E122">
            <v>727748</v>
          </cell>
          <cell r="F122">
            <v>72295651.379999995</v>
          </cell>
          <cell r="G122">
            <v>1455</v>
          </cell>
          <cell r="H122">
            <v>120034.91</v>
          </cell>
        </row>
        <row r="123">
          <cell r="D123" t="str">
            <v>2004novembroUnidade São Paulo Sul</v>
          </cell>
          <cell r="E123">
            <v>917806</v>
          </cell>
          <cell r="F123">
            <v>112528990.86</v>
          </cell>
          <cell r="G123">
            <v>842</v>
          </cell>
          <cell r="H123">
            <v>181033.73</v>
          </cell>
        </row>
        <row r="124">
          <cell r="D124" t="str">
            <v>2004novembroUnidade Anhembi</v>
          </cell>
          <cell r="E124">
            <v>696422</v>
          </cell>
          <cell r="F124">
            <v>72063929.489999995</v>
          </cell>
          <cell r="G124">
            <v>2266</v>
          </cell>
          <cell r="H124">
            <v>253001.95</v>
          </cell>
        </row>
        <row r="125">
          <cell r="D125" t="str">
            <v>2004novembroUnidade Centro</v>
          </cell>
          <cell r="E125">
            <v>822404</v>
          </cell>
          <cell r="F125">
            <v>139954155.66</v>
          </cell>
          <cell r="G125">
            <v>1246</v>
          </cell>
          <cell r="H125">
            <v>480562.87</v>
          </cell>
        </row>
        <row r="126">
          <cell r="D126" t="str">
            <v>2004novembroUnidade Leste</v>
          </cell>
          <cell r="E126">
            <v>1202766</v>
          </cell>
          <cell r="F126">
            <v>121002113.47</v>
          </cell>
          <cell r="G126">
            <v>422</v>
          </cell>
          <cell r="H126">
            <v>203881.07</v>
          </cell>
        </row>
        <row r="127">
          <cell r="D127" t="str">
            <v>2004novembroUnidade Grande ABC</v>
          </cell>
          <cell r="E127">
            <v>763663</v>
          </cell>
          <cell r="F127">
            <v>82665331.450000003</v>
          </cell>
          <cell r="G127">
            <v>999</v>
          </cell>
          <cell r="H127">
            <v>311772.28000000003</v>
          </cell>
        </row>
        <row r="128">
          <cell r="D128" t="str">
            <v>2004dezembroUnidade Oeste</v>
          </cell>
          <cell r="E128">
            <v>729496</v>
          </cell>
          <cell r="F128">
            <v>68572552.849999979</v>
          </cell>
          <cell r="G128">
            <v>300</v>
          </cell>
          <cell r="H128">
            <v>174954.86</v>
          </cell>
        </row>
        <row r="129">
          <cell r="D129" t="str">
            <v>2004dezembroUnidade São Paulo Sul</v>
          </cell>
          <cell r="E129">
            <v>919768</v>
          </cell>
          <cell r="F129">
            <v>107934609.20999999</v>
          </cell>
          <cell r="G129">
            <v>367</v>
          </cell>
          <cell r="H129">
            <v>125975.96</v>
          </cell>
        </row>
        <row r="130">
          <cell r="D130" t="str">
            <v>2004dezembroUnidade Anhembi</v>
          </cell>
          <cell r="E130">
            <v>699760</v>
          </cell>
          <cell r="F130">
            <v>68249615.200000003</v>
          </cell>
          <cell r="G130">
            <v>399</v>
          </cell>
          <cell r="H130">
            <v>114751.52</v>
          </cell>
        </row>
        <row r="131">
          <cell r="D131" t="str">
            <v>2004dezembroUnidade Centro</v>
          </cell>
          <cell r="E131">
            <v>822346</v>
          </cell>
          <cell r="F131">
            <v>135589549.28000003</v>
          </cell>
          <cell r="G131">
            <v>1429</v>
          </cell>
          <cell r="H131">
            <v>1004729.37</v>
          </cell>
        </row>
        <row r="132">
          <cell r="D132" t="str">
            <v>2004dezembroUnidade Leste</v>
          </cell>
          <cell r="E132">
            <v>1200462</v>
          </cell>
          <cell r="F132">
            <v>114541651.17</v>
          </cell>
          <cell r="G132">
            <v>437</v>
          </cell>
          <cell r="H132">
            <v>100708.9</v>
          </cell>
        </row>
        <row r="133">
          <cell r="D133" t="str">
            <v>2004dezembroUnidade Grande ABC</v>
          </cell>
          <cell r="E133">
            <v>763966</v>
          </cell>
          <cell r="F133">
            <v>75156928.149999991</v>
          </cell>
          <cell r="G133">
            <v>471</v>
          </cell>
          <cell r="H133">
            <v>380144.82</v>
          </cell>
        </row>
        <row r="134">
          <cell r="D134" t="str">
            <v>2005janeiroUnidade Oeste</v>
          </cell>
          <cell r="E134">
            <v>733402</v>
          </cell>
          <cell r="F134">
            <v>70911347.940000013</v>
          </cell>
          <cell r="G134">
            <v>1318</v>
          </cell>
          <cell r="H134">
            <v>86021.94</v>
          </cell>
        </row>
        <row r="135">
          <cell r="D135" t="str">
            <v>2005janeiroUnidade São Paulo Sul</v>
          </cell>
          <cell r="E135">
            <v>920868</v>
          </cell>
          <cell r="F135">
            <v>109251265.27</v>
          </cell>
          <cell r="G135">
            <v>387</v>
          </cell>
          <cell r="H135">
            <v>97237.81</v>
          </cell>
        </row>
        <row r="136">
          <cell r="D136" t="str">
            <v>2005janeiroUnidade Anhembi</v>
          </cell>
          <cell r="E136">
            <v>702753</v>
          </cell>
          <cell r="F136">
            <v>96787716.559999987</v>
          </cell>
          <cell r="G136">
            <v>1959</v>
          </cell>
          <cell r="H136">
            <v>185043.20000000001</v>
          </cell>
        </row>
        <row r="137">
          <cell r="D137" t="str">
            <v>2005janeiroUnidade Centro</v>
          </cell>
          <cell r="E137">
            <v>825361</v>
          </cell>
          <cell r="F137">
            <v>135741133.33000001</v>
          </cell>
          <cell r="G137">
            <v>1317</v>
          </cell>
          <cell r="H137">
            <v>389418.73</v>
          </cell>
        </row>
        <row r="138">
          <cell r="D138" t="str">
            <v>2005janeiroUnidade Leste</v>
          </cell>
          <cell r="E138">
            <v>1195523</v>
          </cell>
          <cell r="F138">
            <v>116327720.17999999</v>
          </cell>
          <cell r="G138">
            <v>387</v>
          </cell>
          <cell r="H138">
            <v>216709.62</v>
          </cell>
        </row>
        <row r="139">
          <cell r="D139" t="str">
            <v>2005janeiroUnidade Grande ABC</v>
          </cell>
          <cell r="E139">
            <v>765134</v>
          </cell>
          <cell r="F139">
            <v>77110743.440000013</v>
          </cell>
          <cell r="G139">
            <v>334</v>
          </cell>
          <cell r="H139">
            <v>274157.3</v>
          </cell>
        </row>
        <row r="140">
          <cell r="D140" t="str">
            <v>2005fevereiroUnidade Oeste</v>
          </cell>
          <cell r="E140">
            <v>734774</v>
          </cell>
          <cell r="F140">
            <v>70979284.50999999</v>
          </cell>
          <cell r="G140">
            <v>1396</v>
          </cell>
          <cell r="H140">
            <v>127532.9</v>
          </cell>
        </row>
        <row r="141">
          <cell r="D141" t="str">
            <v>2005fevereiroUnidade São Paulo Sul</v>
          </cell>
          <cell r="E141">
            <v>926549</v>
          </cell>
          <cell r="F141">
            <v>108267958.75</v>
          </cell>
          <cell r="G141">
            <v>479</v>
          </cell>
          <cell r="H141">
            <v>117790.68</v>
          </cell>
        </row>
        <row r="142">
          <cell r="D142" t="str">
            <v>2005fevereiroUnidade Anhembi</v>
          </cell>
          <cell r="E142">
            <v>703911</v>
          </cell>
          <cell r="F142">
            <v>69256080.819999993</v>
          </cell>
          <cell r="G142">
            <v>902</v>
          </cell>
          <cell r="H142">
            <v>195797.03</v>
          </cell>
        </row>
        <row r="143">
          <cell r="D143" t="str">
            <v>2005fevereiroUnidade Centro</v>
          </cell>
          <cell r="E143">
            <v>827190</v>
          </cell>
          <cell r="F143">
            <v>134593913.94000003</v>
          </cell>
          <cell r="G143">
            <v>1316</v>
          </cell>
          <cell r="H143">
            <v>407465.85</v>
          </cell>
        </row>
        <row r="144">
          <cell r="D144" t="str">
            <v>2005fevereiroUnidade Leste</v>
          </cell>
          <cell r="E144">
            <v>1202394</v>
          </cell>
          <cell r="F144">
            <v>115361307.68999998</v>
          </cell>
          <cell r="G144">
            <v>541</v>
          </cell>
          <cell r="H144">
            <v>173517.76</v>
          </cell>
        </row>
        <row r="145">
          <cell r="D145" t="str">
            <v>2005fevereiroUnidade Grande ABC</v>
          </cell>
          <cell r="E145">
            <v>766708</v>
          </cell>
          <cell r="F145">
            <v>75954966.009999976</v>
          </cell>
          <cell r="G145">
            <v>356</v>
          </cell>
          <cell r="H145">
            <v>258269.44</v>
          </cell>
        </row>
        <row r="146">
          <cell r="D146" t="str">
            <v>2005MarçoUnidade Oeste</v>
          </cell>
          <cell r="E146">
            <v>736782</v>
          </cell>
          <cell r="F146">
            <v>71452283</v>
          </cell>
          <cell r="G146">
            <v>1361</v>
          </cell>
          <cell r="H146">
            <v>117531.58</v>
          </cell>
        </row>
        <row r="147">
          <cell r="D147" t="str">
            <v>2005MarçoUnidade São Paulo Sul</v>
          </cell>
          <cell r="E147">
            <v>931932</v>
          </cell>
          <cell r="F147">
            <v>110992531</v>
          </cell>
          <cell r="G147">
            <v>410</v>
          </cell>
          <cell r="H147">
            <v>112365.44</v>
          </cell>
        </row>
        <row r="148">
          <cell r="D148" t="str">
            <v>2005MarçoUnidade Anhembi</v>
          </cell>
          <cell r="E148">
            <v>706523</v>
          </cell>
          <cell r="F148">
            <v>70124669</v>
          </cell>
          <cell r="G148">
            <v>1116</v>
          </cell>
          <cell r="H148">
            <v>231842.15</v>
          </cell>
        </row>
        <row r="149">
          <cell r="D149" t="str">
            <v>2005MarçoUnidade Centro</v>
          </cell>
          <cell r="E149">
            <v>830618</v>
          </cell>
          <cell r="F149">
            <v>142078115</v>
          </cell>
          <cell r="G149">
            <v>1554</v>
          </cell>
          <cell r="H149">
            <v>408335</v>
          </cell>
        </row>
        <row r="150">
          <cell r="D150" t="str">
            <v>2005MarçoUnidade Leste</v>
          </cell>
          <cell r="E150">
            <v>1209716</v>
          </cell>
          <cell r="F150">
            <v>116719270</v>
          </cell>
          <cell r="G150">
            <v>527</v>
          </cell>
          <cell r="H150">
            <v>168683.03</v>
          </cell>
        </row>
        <row r="151">
          <cell r="D151" t="str">
            <v>2005MarçoUnidade Grande ABC</v>
          </cell>
          <cell r="E151">
            <v>768575</v>
          </cell>
          <cell r="F151">
            <v>76468238</v>
          </cell>
          <cell r="G151">
            <v>352</v>
          </cell>
          <cell r="H151">
            <v>237981</v>
          </cell>
        </row>
        <row r="152">
          <cell r="D152" t="str">
            <v>2005abrilUnidade Oeste</v>
          </cell>
          <cell r="E152">
            <v>741127</v>
          </cell>
          <cell r="F152">
            <v>73167866.890000001</v>
          </cell>
          <cell r="G152">
            <v>1307</v>
          </cell>
          <cell r="H152">
            <v>127204.52</v>
          </cell>
        </row>
        <row r="153">
          <cell r="D153" t="str">
            <v>2005abrilUnidade São Paulo Sul</v>
          </cell>
          <cell r="E153">
            <v>936508</v>
          </cell>
          <cell r="F153">
            <v>114921090.07999998</v>
          </cell>
          <cell r="G153">
            <v>484</v>
          </cell>
          <cell r="H153">
            <v>114801.13</v>
          </cell>
        </row>
        <row r="154">
          <cell r="D154" t="str">
            <v>2005abrilUnidade Anhembi</v>
          </cell>
          <cell r="E154">
            <v>707589</v>
          </cell>
          <cell r="F154">
            <v>72740018.730000004</v>
          </cell>
          <cell r="G154">
            <v>1017</v>
          </cell>
          <cell r="H154">
            <v>225608.83</v>
          </cell>
        </row>
        <row r="155">
          <cell r="D155" t="str">
            <v>2005abrilUnidade Centro</v>
          </cell>
          <cell r="E155">
            <v>830719</v>
          </cell>
          <cell r="F155">
            <v>147871445.61000001</v>
          </cell>
          <cell r="G155">
            <v>1531</v>
          </cell>
          <cell r="H155">
            <v>440160.51</v>
          </cell>
        </row>
        <row r="156">
          <cell r="D156" t="str">
            <v>2005abrilUnidade Leste</v>
          </cell>
          <cell r="E156">
            <v>1212179</v>
          </cell>
          <cell r="F156">
            <v>120471624.81999999</v>
          </cell>
          <cell r="G156">
            <v>503</v>
          </cell>
          <cell r="H156">
            <v>172022.69</v>
          </cell>
        </row>
        <row r="157">
          <cell r="D157" t="str">
            <v>2005abrilUnidade Grande ABC</v>
          </cell>
          <cell r="E157">
            <v>771489</v>
          </cell>
          <cell r="F157">
            <v>80637769.459999993</v>
          </cell>
          <cell r="G157">
            <v>269</v>
          </cell>
          <cell r="H157">
            <v>232460.55</v>
          </cell>
        </row>
        <row r="158">
          <cell r="D158" t="str">
            <v>2005maioUnidade Oeste</v>
          </cell>
          <cell r="E158">
            <v>742628</v>
          </cell>
          <cell r="F158">
            <v>73503786.48999998</v>
          </cell>
          <cell r="G158">
            <v>1202</v>
          </cell>
          <cell r="H158">
            <v>101043.47999999914</v>
          </cell>
        </row>
        <row r="159">
          <cell r="D159" t="str">
            <v>2005maioUnidade São Paulo Sul</v>
          </cell>
          <cell r="E159">
            <v>939870</v>
          </cell>
          <cell r="F159">
            <v>114167905.52999997</v>
          </cell>
          <cell r="G159">
            <v>494</v>
          </cell>
          <cell r="H159">
            <v>130769.9</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row r="1">
          <cell r="D1" t="str">
            <v>Ano/Mês/Loja</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
          <cell r="D1" t="str">
            <v>Ano/Mês/Loja</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Gs. AGRUPADAS"/>
      <sheetName val="NGs. BANCO DADOS"/>
      <sheetName val="NGs"/>
      <sheetName val="NGs__AGRUPADAS2"/>
      <sheetName val="NGs__BANCO_DADOS2"/>
      <sheetName val="NGs__AGRUPADAS"/>
      <sheetName val="NGs__BANCO_DADOS"/>
      <sheetName val="NGs__AGRUPADAS1"/>
      <sheetName val="NGs__BANCO_DADOS1"/>
      <sheetName val="NGs__AGRUPADAS3"/>
      <sheetName val="NGs__BANCO_DADOS3"/>
      <sheetName val="NGs__AGRUPADAS4"/>
      <sheetName val="NGs__BANCO_DADOS4"/>
      <sheetName val="NGs__AGRUPADAS5"/>
      <sheetName val="NGs__BANCO_DADOS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Gs. AGRUPADAS"/>
      <sheetName val="NGs. BANCO DADOS"/>
      <sheetName val="NGs"/>
      <sheetName val="NGs__AGRUPADAS2"/>
      <sheetName val="NGs__BANCO_DADOS2"/>
      <sheetName val="NGs__AGRUPADAS"/>
      <sheetName val="NGs__BANCO_DADOS"/>
      <sheetName val="NGs__AGRUPADAS1"/>
      <sheetName val="NGs__BANCO_DADOS1"/>
      <sheetName val="NGs__AGRUPADAS3"/>
      <sheetName val="NGs__BANCO_DADOS3"/>
      <sheetName val="NGs__AGRUPADAS4"/>
      <sheetName val="NGs__BANCO_DADOS4"/>
      <sheetName val="NGs__AGRUPADAS5"/>
      <sheetName val="NGs__BANCO_DADOS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a"/>
      <sheetName val="Processo"/>
      <sheetName val="Detalhamento_Cadastro"/>
      <sheetName val="Gráfico_Cadastro"/>
      <sheetName val="Nota_Exp_Cadastro"/>
      <sheetName val="Dados_Cadastro"/>
      <sheetName val="Detalhamento_Leitura"/>
      <sheetName val="Gráfico_Leitura"/>
      <sheetName val="Nota_Exp_Leitura"/>
      <sheetName val="Dados_Leitura"/>
      <sheetName val="Detalhamento_AplCód"/>
      <sheetName val="Gráfico_AplCódigo"/>
      <sheetName val="Nota_Exp_AplCódigo"/>
      <sheetName val="Dados_AplCódigo"/>
      <sheetName val="Detalhado_Faturado"/>
      <sheetName val="Gráfico_Faturado"/>
      <sheetName val="Nota_Exp_Faturado"/>
      <sheetName val="Dados_Faturado"/>
      <sheetName val="Detalhado_IRR_Faturamento"/>
      <sheetName val="Grafico_IRRFaturamento"/>
      <sheetName val="Nota_Exp_IRR_Faturamento"/>
      <sheetName val="Dados_IRR_Faturamento"/>
      <sheetName val="Detalhado_Refaturamento"/>
      <sheetName val="Grafico_Refaturamento"/>
      <sheetName val="Nota_Exp_Refaturamento"/>
      <sheetName val="Dados_Refaturamento"/>
      <sheetName val="Detalhado_Motivo"/>
      <sheetName val="Gráfico_Motivo"/>
      <sheetName val="Nota_Exp_Motivo"/>
      <sheetName val="Dados_Mot_Rev"/>
      <sheetName val="Detalhado_SaldoBloq"/>
      <sheetName val="Grafico_SaldoBloq"/>
      <sheetName val="Nota_Exp_Saldo_Bloq"/>
      <sheetName val="Dados_Saldo_Bloq"/>
      <sheetName val="Detalhado_ORD"/>
      <sheetName val="Grafico_ORD"/>
      <sheetName val="Nota_Exp_ORD"/>
      <sheetName val="Dados_ORD"/>
      <sheetName val="Novo Gestão da Receita"/>
      <sheetName val="Novo_Gestão_da_Receita2"/>
      <sheetName val="Novo_Gestão_da_Receita"/>
      <sheetName val="Novo_Gestão_da_Receita1"/>
      <sheetName val="Novo_Gestão_da_Receita3"/>
      <sheetName val="Novo_Gestão_da_Receita4"/>
      <sheetName val="Novo_Gestão_da_Receita5"/>
      <sheetName val="Novo_Gestão_da_Receita6"/>
      <sheetName val="Novo_Gestão_da_Receita7"/>
      <sheetName val="Novo_Gestão_da_Receita8"/>
      <sheetName val="Hoja2"/>
      <sheetName val="NGs. BANCO DAD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refreshError="1"/>
      <sheetData sheetId="49"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xm.com.co/nuestra-empresa/informes/informes-corporativo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ri.taesa.com.br/" TargetMode="External"/><Relationship Id="rId1" Type="http://schemas.openxmlformats.org/officeDocument/2006/relationships/hyperlink" Target="https://www.isacteep.com.br/ri/informacoes-financeiras/central-de-resultados" TargetMode="External"/><Relationship Id="rId6" Type="http://schemas.openxmlformats.org/officeDocument/2006/relationships/drawing" Target="../drawings/drawing4.xml"/><Relationship Id="rId5" Type="http://schemas.openxmlformats.org/officeDocument/2006/relationships/customProperty" Target="../customProperty5.bin"/><Relationship Id="rId4"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customProperty" Target="../customProperty6.bin"/><Relationship Id="rId1" Type="http://schemas.openxmlformats.org/officeDocument/2006/relationships/printerSettings" Target="../printerSettings/printerSettings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9.bin"/><Relationship Id="rId1" Type="http://schemas.openxmlformats.org/officeDocument/2006/relationships/hyperlink" Target="https://www.rutaloa.cl/quienes-somos/" TargetMode="External"/><Relationship Id="rId5" Type="http://schemas.openxmlformats.org/officeDocument/2006/relationships/drawing" Target="../drawings/drawing9.xm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12.bin"/><Relationship Id="rId4"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13.bin"/><Relationship Id="rId2" Type="http://schemas.openxmlformats.org/officeDocument/2006/relationships/customProperty" Target="../customProperty12.bin"/><Relationship Id="rId1" Type="http://schemas.openxmlformats.org/officeDocument/2006/relationships/printerSettings" Target="../printerSettings/printerSettings14.bin"/><Relationship Id="rId4"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ri.taesa.com.br/es/taesa/concesiones/" TargetMode="External"/><Relationship Id="rId1" Type="http://schemas.openxmlformats.org/officeDocument/2006/relationships/hyperlink" Target="https://www.isacteep.com.br/ir/isa-cteep/concessions" TargetMode="Externa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92D8F-5F82-459A-AA45-CF8F3BD5DD7E}">
  <sheetPr>
    <tabColor rgb="FFFFFF00"/>
  </sheetPr>
  <dimension ref="B8:M64"/>
  <sheetViews>
    <sheetView showGridLines="0" zoomScaleNormal="100" workbookViewId="0">
      <selection activeCell="D18" sqref="D18"/>
    </sheetView>
  </sheetViews>
  <sheetFormatPr baseColWidth="10" defaultColWidth="11.42578125" defaultRowHeight="15"/>
  <cols>
    <col min="1" max="1" width="2.42578125" customWidth="1"/>
    <col min="2" max="2" width="39.42578125" customWidth="1"/>
    <col min="3" max="3" width="17.42578125" customWidth="1"/>
  </cols>
  <sheetData>
    <row r="8" spans="2:13">
      <c r="B8" s="192" t="s">
        <v>0</v>
      </c>
      <c r="C8" s="192"/>
      <c r="D8" s="192"/>
      <c r="E8" s="192"/>
      <c r="F8" s="192"/>
      <c r="G8" s="192"/>
      <c r="H8" s="192"/>
      <c r="I8" s="192"/>
      <c r="J8" s="192"/>
      <c r="K8" s="192"/>
      <c r="L8" s="192"/>
      <c r="M8" s="192"/>
    </row>
    <row r="9" spans="2:13">
      <c r="B9" s="200" t="s">
        <v>1</v>
      </c>
    </row>
    <row r="10" spans="2:13">
      <c r="B10" s="4" t="s">
        <v>2</v>
      </c>
    </row>
    <row r="11" spans="2:13">
      <c r="B11" s="4"/>
    </row>
    <row r="12" spans="2:13">
      <c r="B12" s="62"/>
    </row>
    <row r="13" spans="2:13">
      <c r="B13" s="194" t="s">
        <v>3</v>
      </c>
      <c r="C13" s="193"/>
      <c r="D13" s="193"/>
      <c r="E13" s="193"/>
      <c r="F13" s="193"/>
      <c r="G13" s="193"/>
      <c r="H13" s="193"/>
      <c r="I13" s="193"/>
      <c r="J13" s="193"/>
      <c r="K13" s="193"/>
      <c r="L13" s="193"/>
      <c r="M13" s="193"/>
    </row>
    <row r="14" spans="2:13">
      <c r="B14" s="4"/>
    </row>
    <row r="15" spans="2:13">
      <c r="B15" s="191" t="s">
        <v>4</v>
      </c>
    </row>
    <row r="16" spans="2:13" ht="228" customHeight="1">
      <c r="B16" s="786" t="s">
        <v>5</v>
      </c>
      <c r="C16" s="786"/>
      <c r="D16" s="786"/>
      <c r="E16" s="786"/>
      <c r="F16" s="786"/>
      <c r="G16" s="786"/>
      <c r="H16" s="786"/>
      <c r="I16" s="786"/>
      <c r="J16" s="786"/>
      <c r="K16" s="786"/>
      <c r="L16" s="786"/>
      <c r="M16" s="786"/>
    </row>
    <row r="17" spans="2:3">
      <c r="B17" s="4"/>
    </row>
    <row r="18" spans="2:3">
      <c r="B18" s="63"/>
    </row>
    <row r="19" spans="2:3" ht="15.75" thickBot="1">
      <c r="B19" s="190" t="s">
        <v>6</v>
      </c>
    </row>
    <row r="20" spans="2:3" ht="15.75" thickTop="1">
      <c r="B20" s="1" t="s">
        <v>7</v>
      </c>
      <c r="C20" s="35"/>
    </row>
    <row r="21" spans="2:3">
      <c r="B21" s="1" t="s">
        <v>8</v>
      </c>
      <c r="C21" s="379" t="s">
        <v>9</v>
      </c>
    </row>
    <row r="22" spans="2:3">
      <c r="B22" s="1"/>
      <c r="C22" s="379" t="s">
        <v>10</v>
      </c>
    </row>
    <row r="23" spans="2:3">
      <c r="B23" s="1"/>
      <c r="C23" s="379" t="s">
        <v>11</v>
      </c>
    </row>
    <row r="24" spans="2:3">
      <c r="B24" s="1"/>
      <c r="C24" s="35"/>
    </row>
    <row r="25" spans="2:3">
      <c r="B25" s="1" t="s">
        <v>12</v>
      </c>
      <c r="C25" s="35"/>
    </row>
    <row r="26" spans="2:3">
      <c r="B26" s="1" t="s">
        <v>13</v>
      </c>
      <c r="C26" s="35"/>
    </row>
    <row r="27" spans="2:3">
      <c r="B27" s="1" t="s">
        <v>14</v>
      </c>
      <c r="C27" s="379" t="s">
        <v>15</v>
      </c>
    </row>
    <row r="28" spans="2:3">
      <c r="B28" s="1"/>
      <c r="C28" s="379" t="s">
        <v>16</v>
      </c>
    </row>
    <row r="29" spans="2:3">
      <c r="B29" s="1"/>
      <c r="C29" s="379" t="s">
        <v>17</v>
      </c>
    </row>
    <row r="30" spans="2:3">
      <c r="B30" s="1"/>
      <c r="C30" s="35"/>
    </row>
    <row r="31" spans="2:3">
      <c r="B31" s="1" t="s">
        <v>18</v>
      </c>
      <c r="C31" s="35"/>
    </row>
    <row r="32" spans="2:3">
      <c r="B32" s="1" t="s">
        <v>19</v>
      </c>
      <c r="C32" s="35"/>
    </row>
    <row r="33" spans="2:3">
      <c r="B33" s="1" t="s">
        <v>20</v>
      </c>
      <c r="C33" s="35"/>
    </row>
    <row r="34" spans="2:3">
      <c r="B34" s="1"/>
      <c r="C34" s="35"/>
    </row>
    <row r="35" spans="2:3" ht="15.75" thickBot="1">
      <c r="B35" s="2" t="s">
        <v>21</v>
      </c>
      <c r="C35" s="35"/>
    </row>
    <row r="36" spans="2:3" ht="15.75" thickTop="1">
      <c r="B36" s="1"/>
      <c r="C36" s="35"/>
    </row>
    <row r="37" spans="2:3" ht="15.75" thickBot="1">
      <c r="B37" s="2" t="s">
        <v>22</v>
      </c>
      <c r="C37" s="35"/>
    </row>
    <row r="38" spans="2:3" ht="15.75" thickTop="1">
      <c r="B38" s="1"/>
      <c r="C38" s="35"/>
    </row>
    <row r="39" spans="2:3" ht="15.75" thickBot="1">
      <c r="B39" s="2" t="s">
        <v>23</v>
      </c>
      <c r="C39" s="35"/>
    </row>
    <row r="40" spans="2:3" ht="15.75" thickTop="1">
      <c r="B40" s="1"/>
      <c r="C40" s="35"/>
    </row>
    <row r="41" spans="2:3" ht="15.75" thickBot="1">
      <c r="B41" s="2" t="s">
        <v>24</v>
      </c>
      <c r="C41" s="35"/>
    </row>
    <row r="42" spans="2:3" ht="15.75" thickTop="1">
      <c r="B42" s="1"/>
      <c r="C42" s="35"/>
    </row>
    <row r="43" spans="2:3" ht="15.75" thickBot="1">
      <c r="B43" s="2" t="s">
        <v>25</v>
      </c>
      <c r="C43" s="35"/>
    </row>
    <row r="44" spans="2:3" ht="15.75" thickTop="1">
      <c r="C44" s="35"/>
    </row>
    <row r="45" spans="2:3" ht="15.75" thickBot="1">
      <c r="B45" s="2" t="s">
        <v>26</v>
      </c>
      <c r="C45" s="35"/>
    </row>
    <row r="46" spans="2:3" ht="15.75" thickTop="1">
      <c r="C46" s="35"/>
    </row>
    <row r="47" spans="2:3" ht="15.75" thickBot="1">
      <c r="B47" s="2" t="s">
        <v>27</v>
      </c>
      <c r="C47" s="35"/>
    </row>
    <row r="48" spans="2:3" ht="15.75" thickTop="1">
      <c r="C48" s="35"/>
    </row>
    <row r="49" spans="2:3" ht="15.75" thickBot="1">
      <c r="B49" s="2" t="s">
        <v>28</v>
      </c>
      <c r="C49" s="35"/>
    </row>
    <row r="50" spans="2:3" ht="15.75" thickTop="1">
      <c r="C50" s="35"/>
    </row>
    <row r="51" spans="2:3" ht="15.75" thickBot="1">
      <c r="B51" s="2" t="s">
        <v>29</v>
      </c>
      <c r="C51" s="35"/>
    </row>
    <row r="52" spans="2:3" ht="15.75" thickTop="1">
      <c r="B52" s="61"/>
      <c r="C52" s="35"/>
    </row>
    <row r="53" spans="2:3" ht="15.75" thickBot="1">
      <c r="B53" s="2" t="s">
        <v>30</v>
      </c>
      <c r="C53" s="35"/>
    </row>
    <row r="54" spans="2:3" ht="15.75" thickTop="1">
      <c r="C54" s="35"/>
    </row>
    <row r="55" spans="2:3" ht="15.75" thickBot="1">
      <c r="B55" s="2" t="s">
        <v>31</v>
      </c>
      <c r="C55" s="35"/>
    </row>
    <row r="56" spans="2:3" ht="15.75" thickTop="1">
      <c r="C56" s="35"/>
    </row>
    <row r="57" spans="2:3">
      <c r="C57" s="35"/>
    </row>
    <row r="58" spans="2:3">
      <c r="C58" s="35"/>
    </row>
    <row r="59" spans="2:3">
      <c r="C59" s="35"/>
    </row>
    <row r="60" spans="2:3">
      <c r="C60" s="35"/>
    </row>
    <row r="61" spans="2:3">
      <c r="C61" s="35"/>
    </row>
    <row r="62" spans="2:3">
      <c r="C62" s="35"/>
    </row>
    <row r="63" spans="2:3">
      <c r="C63" s="35"/>
    </row>
    <row r="64" spans="2:3">
      <c r="C64" s="35"/>
    </row>
  </sheetData>
  <mergeCells count="1">
    <mergeCell ref="B16:M16"/>
  </mergeCells>
  <hyperlinks>
    <hyperlink ref="B20" location="EEFF_Consolidados!A1" display="Estados financieros trimestrales consolidados" xr:uid="{00000000-0004-0000-0000-000000000000}"/>
    <hyperlink ref="B21" location="EEFF_TE_Col!A1" display="Estados financieros trimestrales TE Colombia" xr:uid="{7E6F6CFF-E761-49BF-A934-0EA116AF33ED}"/>
    <hyperlink ref="B25" location="EEFF_TE_Bra!A1" display="Estados financieros trimestrales TE Brasil" xr:uid="{1CE76657-47E0-4197-B72B-0ED45E4C882B}"/>
    <hyperlink ref="B27" location="EEFF_TE_Per!A1" display="Estados financieros trimestrales TE Perú" xr:uid="{200DF45A-7917-4E73-8BDF-BE4CF58F9F28}"/>
    <hyperlink ref="B31" location="EEFF_TE_Chi!A1" display="Estados financieros trimestrales TE Chile" xr:uid="{9404645F-4732-49CF-86CA-3B4C5E10EA64}"/>
    <hyperlink ref="B33" location="EEFF_Vías_Chi!A1" display="Estados financieros trimestrales Vías Chile" xr:uid="{7BD5C8AC-35BD-4061-8513-DD7A2BA25D7D}"/>
    <hyperlink ref="B35" location="'Deuda consolidada créditos'!A1" display="Deuda Consolidada Créditos" xr:uid="{8A1642F2-8656-41A0-B082-8565DBAF0118}"/>
    <hyperlink ref="B41" location="CAPEX!A1" display="CAPEX" xr:uid="{996044DD-0C6C-4E11-8CDE-49E6BE1A26D7}"/>
    <hyperlink ref="B43" location="'Regulación TE'!A1" display="Regulación TE" xr:uid="{13DB8F89-E104-4408-8442-B29EDBBBE8CA}"/>
    <hyperlink ref="B49" location="Dividendos!A1" display="Dividendos" xr:uid="{77B44262-DE9D-4708-A60D-A4C9378FD338}"/>
    <hyperlink ref="B37" location="'Deuda consolidada bonos'!A1" display="Deuda Consolidada Bonos" xr:uid="{4D595DFC-CF37-4502-A9B0-DB417757387B}"/>
    <hyperlink ref="C22" location="EEFF_TE_Col!A92" display="Intercolombia" xr:uid="{071F9AAF-13FB-457D-B7A5-124627FBFAB4}"/>
    <hyperlink ref="C23" location="EEFF_TE_Col!A183" display="Transelca" xr:uid="{E6F78E96-2CDA-4E58-BC07-31864051A819}"/>
    <hyperlink ref="C27" location="EEFF_TE_Per!A3" display="Transmantaro" xr:uid="{C47B0ADD-CB04-48AF-83AF-403E121AD9B1}"/>
    <hyperlink ref="C28" location="EEFF_TE_Per!A116" display="REP" xr:uid="{E15AAFC1-A4A4-4A2F-8FCF-B1A6A884844E}"/>
    <hyperlink ref="C29" location="EEFF_TE_Per!A168" display="ISA Perú" xr:uid="{83C3C887-AEF0-4559-98C9-B708470631E1}"/>
    <hyperlink ref="B51" location="Proyectos!A1" display="Proyectos" xr:uid="{D169357F-578B-4BF9-980B-22F719388FDC}"/>
    <hyperlink ref="B50:C50" location="Proyectos!A1" display="Dividendos" xr:uid="{25976DEF-6DD5-49CE-A887-FCC69AD9C702}"/>
    <hyperlink ref="B26" location="'Flujo RBSE'!A1" display="Flujo RBSE" xr:uid="{4A62FAF4-6ACC-41F8-9AAC-FD873A5D1D17}"/>
    <hyperlink ref="C21" location="EEFF_TE_Col!A3" display="ISA" xr:uid="{147FB5A3-52FC-4FC0-8BC8-AD20892016A9}"/>
    <hyperlink ref="B45" location="'Regulación vías'!A1" display="Regulación Vías" xr:uid="{E4288118-EEC3-4CE7-A1C2-0661B347AD57}"/>
    <hyperlink ref="B32" location="EEFF_Vías_Col!A1" display="Estados financieros trimestrales Vías Colombia" xr:uid="{5F5EE972-231C-4DBB-B019-93631549D292}"/>
    <hyperlink ref="B53" location="'Vencimiento Concesiones'!A1" display="Vencimiento Concesiones" xr:uid="{68C8B648-1E1F-4C89-989E-6A879554F17D}"/>
    <hyperlink ref="B55" location="'Participación en compañías'!A1" display="Participación en compañías" xr:uid="{450FC175-A8F8-4B97-B6C8-302C12AAA0EA}"/>
    <hyperlink ref="B47" location="'Tráfico vías'!A1" display="Tráfico Vías" xr:uid="{6C0EE3FE-69CC-4855-B784-AA43907843B4}"/>
    <hyperlink ref="B39" location="'Perfil deuda'!A1" display="Perfil de deuda" xr:uid="{AF3E666C-7926-4DF0-AD64-09E6CE3D6A30}"/>
  </hyperlinks>
  <pageMargins left="0.7" right="0.7" top="0.75" bottom="0.75" header="0.3" footer="0.3"/>
  <pageSetup orientation="portrait" horizontalDpi="4294967295" verticalDpi="4294967295"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69B30-AD18-4402-B62E-E2BC28A9EAF4}">
  <sheetPr>
    <tabColor rgb="FFFFFF00"/>
  </sheetPr>
  <dimension ref="A1:AH111"/>
  <sheetViews>
    <sheetView showGridLines="0" topLeftCell="U1" zoomScale="80" zoomScaleNormal="80" workbookViewId="0">
      <pane xSplit="2" ySplit="7" topLeftCell="W32" activePane="bottomRight" state="frozen"/>
      <selection pane="topRight" activeCell="W1" sqref="W1"/>
      <selection pane="bottomLeft" activeCell="U8" sqref="U8"/>
      <selection pane="bottomRight" activeCell="AF107" sqref="AF45:AF107"/>
    </sheetView>
  </sheetViews>
  <sheetFormatPr baseColWidth="10" defaultColWidth="10.7109375" defaultRowHeight="15"/>
  <cols>
    <col min="1" max="1" width="4.5703125" style="4" customWidth="1"/>
    <col min="2" max="2" width="67.42578125" style="4" customWidth="1"/>
    <col min="3" max="14" width="15.28515625" style="4" customWidth="1"/>
    <col min="15" max="15" width="15" style="4" customWidth="1"/>
    <col min="16" max="18" width="14.42578125" customWidth="1"/>
    <col min="19" max="20" width="15.42578125" bestFit="1" customWidth="1"/>
    <col min="21" max="21" width="3.5703125" customWidth="1"/>
    <col min="22" max="22" width="60.42578125" bestFit="1" customWidth="1"/>
    <col min="23" max="32" width="15.42578125" bestFit="1" customWidth="1"/>
    <col min="35" max="16384" width="10.7109375" style="4"/>
  </cols>
  <sheetData>
    <row r="1" spans="1:32">
      <c r="A1" s="3" t="s">
        <v>32</v>
      </c>
    </row>
    <row r="3" spans="1:32" ht="15.75">
      <c r="B3" s="11" t="s">
        <v>33</v>
      </c>
      <c r="C3" s="5"/>
      <c r="D3" s="5"/>
      <c r="E3" s="6"/>
      <c r="F3" s="5"/>
      <c r="G3" s="5"/>
      <c r="H3" s="5"/>
      <c r="I3" s="6"/>
      <c r="J3" s="5"/>
      <c r="K3" s="5"/>
      <c r="L3" s="5"/>
      <c r="M3" s="6"/>
      <c r="N3" s="5"/>
    </row>
    <row r="4" spans="1:32">
      <c r="B4" s="13" t="s">
        <v>34</v>
      </c>
      <c r="C4" s="7"/>
      <c r="D4" s="7"/>
      <c r="E4" s="7"/>
      <c r="F4" s="7"/>
      <c r="G4" s="7"/>
      <c r="H4" s="7"/>
      <c r="I4" s="7"/>
      <c r="J4" s="7"/>
      <c r="K4" s="7"/>
      <c r="L4" s="7"/>
      <c r="M4" s="7"/>
      <c r="N4" s="7"/>
    </row>
    <row r="5" spans="1:32">
      <c r="B5" s="13"/>
      <c r="C5" s="7"/>
      <c r="D5" s="7"/>
      <c r="E5" s="7"/>
      <c r="F5" s="7"/>
      <c r="G5" s="7"/>
      <c r="H5" s="7"/>
      <c r="I5" s="7"/>
      <c r="J5" s="7"/>
      <c r="K5" s="7"/>
      <c r="L5" s="7"/>
      <c r="M5" s="7"/>
      <c r="N5" s="7"/>
    </row>
    <row r="6" spans="1:32" ht="15.75">
      <c r="B6" s="8"/>
      <c r="C6" s="8"/>
      <c r="D6" s="8"/>
      <c r="E6" s="8"/>
      <c r="F6" s="8"/>
      <c r="G6" s="8"/>
      <c r="H6" s="8"/>
      <c r="I6" s="8"/>
      <c r="J6" s="8"/>
      <c r="K6" s="8"/>
      <c r="L6" s="8"/>
      <c r="M6" s="8"/>
      <c r="N6" s="8"/>
    </row>
    <row r="7" spans="1:32">
      <c r="B7" s="67"/>
      <c r="C7" s="27">
        <v>2016</v>
      </c>
      <c r="D7" s="27">
        <v>2017</v>
      </c>
      <c r="E7" s="27" t="s">
        <v>35</v>
      </c>
      <c r="F7" s="27" t="s">
        <v>36</v>
      </c>
      <c r="G7" s="27" t="s">
        <v>37</v>
      </c>
      <c r="H7" s="27" t="s">
        <v>38</v>
      </c>
      <c r="I7" s="27" t="s">
        <v>39</v>
      </c>
      <c r="J7" s="27" t="s">
        <v>40</v>
      </c>
      <c r="K7" s="27" t="s">
        <v>41</v>
      </c>
      <c r="L7" s="27" t="s">
        <v>42</v>
      </c>
      <c r="M7" s="27" t="s">
        <v>43</v>
      </c>
      <c r="N7" s="27" t="s">
        <v>44</v>
      </c>
      <c r="O7" s="27" t="s">
        <v>45</v>
      </c>
      <c r="P7" s="27" t="s">
        <v>46</v>
      </c>
      <c r="Q7" s="27" t="s">
        <v>47</v>
      </c>
      <c r="R7" s="27" t="s">
        <v>48</v>
      </c>
      <c r="S7" s="27" t="s">
        <v>49</v>
      </c>
      <c r="T7" s="27" t="s">
        <v>50</v>
      </c>
      <c r="W7" s="27" t="s">
        <v>51</v>
      </c>
      <c r="X7" s="27" t="s">
        <v>52</v>
      </c>
      <c r="Y7" s="27" t="s">
        <v>53</v>
      </c>
      <c r="Z7" s="27" t="s">
        <v>54</v>
      </c>
      <c r="AA7" s="27" t="s">
        <v>55</v>
      </c>
      <c r="AB7" s="27" t="s">
        <v>56</v>
      </c>
      <c r="AC7" s="27" t="s">
        <v>57</v>
      </c>
      <c r="AD7" s="27" t="s">
        <v>58</v>
      </c>
      <c r="AE7" s="27" t="s">
        <v>59</v>
      </c>
      <c r="AF7" s="27" t="s">
        <v>836</v>
      </c>
    </row>
    <row r="8" spans="1:32" ht="15.75">
      <c r="B8" s="68"/>
      <c r="C8" s="38"/>
      <c r="D8" s="38"/>
      <c r="E8" s="38"/>
      <c r="F8" s="38"/>
      <c r="G8" s="38"/>
      <c r="H8" s="38"/>
      <c r="I8" s="38"/>
      <c r="J8" s="38"/>
      <c r="K8" s="38"/>
      <c r="L8" s="38"/>
      <c r="M8" s="440"/>
      <c r="N8" s="440"/>
      <c r="O8" s="440"/>
      <c r="P8" s="440"/>
    </row>
    <row r="9" spans="1:32" ht="15.75">
      <c r="B9" s="69" t="s">
        <v>60</v>
      </c>
      <c r="C9" s="9">
        <v>1303189</v>
      </c>
      <c r="D9" s="9">
        <v>777045</v>
      </c>
      <c r="E9" s="9">
        <v>151913</v>
      </c>
      <c r="F9" s="9">
        <v>174569</v>
      </c>
      <c r="G9" s="9">
        <v>145130</v>
      </c>
      <c r="H9" s="9">
        <v>519400</v>
      </c>
      <c r="I9" s="9">
        <v>222479</v>
      </c>
      <c r="J9" s="9">
        <v>368582</v>
      </c>
      <c r="K9" s="9">
        <v>330344</v>
      </c>
      <c r="L9" s="9">
        <v>519864</v>
      </c>
      <c r="M9" s="9">
        <v>351250</v>
      </c>
      <c r="N9" s="9">
        <v>440397</v>
      </c>
      <c r="O9" s="9">
        <v>653454</v>
      </c>
      <c r="P9" s="9">
        <v>749199</v>
      </c>
      <c r="Q9" s="9">
        <v>428145</v>
      </c>
      <c r="R9" s="9">
        <v>545032</v>
      </c>
      <c r="S9" s="9">
        <v>536798</v>
      </c>
      <c r="T9" s="9">
        <v>624565</v>
      </c>
      <c r="V9" s="69" t="s">
        <v>60</v>
      </c>
      <c r="W9" s="9">
        <v>457615</v>
      </c>
      <c r="X9" s="9">
        <v>688018</v>
      </c>
      <c r="Y9" s="9">
        <v>972829</v>
      </c>
      <c r="Z9" s="9">
        <v>913222</v>
      </c>
      <c r="AA9" s="9">
        <v>884266</v>
      </c>
      <c r="AB9" s="9">
        <v>727498</v>
      </c>
      <c r="AC9" s="9">
        <v>700230</v>
      </c>
      <c r="AD9" s="9">
        <v>838290</v>
      </c>
      <c r="AE9" s="9">
        <v>1003987</v>
      </c>
      <c r="AF9" s="9">
        <v>839510</v>
      </c>
    </row>
    <row r="10" spans="1:32" ht="15.75">
      <c r="B10" s="69" t="s">
        <v>61</v>
      </c>
      <c r="C10" s="9">
        <v>1259856</v>
      </c>
      <c r="D10" s="9">
        <v>751031</v>
      </c>
      <c r="E10" s="9">
        <v>143392</v>
      </c>
      <c r="F10" s="9">
        <v>168951</v>
      </c>
      <c r="G10" s="9">
        <v>134987</v>
      </c>
      <c r="H10" s="9">
        <v>209921</v>
      </c>
      <c r="I10" s="9">
        <v>134437</v>
      </c>
      <c r="J10" s="9">
        <v>206523</v>
      </c>
      <c r="K10" s="9">
        <v>241195</v>
      </c>
      <c r="L10" s="9">
        <v>373468</v>
      </c>
      <c r="M10" s="9">
        <v>296938</v>
      </c>
      <c r="N10" s="9">
        <v>372794</v>
      </c>
      <c r="O10" s="9">
        <v>473739</v>
      </c>
      <c r="P10" s="9">
        <v>485383</v>
      </c>
      <c r="Q10" s="9">
        <v>375369</v>
      </c>
      <c r="R10" s="9">
        <v>463710</v>
      </c>
      <c r="S10" s="9">
        <v>485039</v>
      </c>
      <c r="T10" s="9">
        <v>560602</v>
      </c>
      <c r="V10" s="69" t="s">
        <v>61</v>
      </c>
      <c r="W10" s="9">
        <v>419155</v>
      </c>
      <c r="X10" s="9">
        <v>634626</v>
      </c>
      <c r="Y10" s="9">
        <v>834406</v>
      </c>
      <c r="Z10" s="9">
        <v>914299</v>
      </c>
      <c r="AA10" s="9">
        <v>750743</v>
      </c>
      <c r="AB10" s="9">
        <v>592294</v>
      </c>
      <c r="AC10" s="9">
        <v>588525</v>
      </c>
      <c r="AD10" s="9">
        <v>668622</v>
      </c>
      <c r="AE10" s="9">
        <v>882589</v>
      </c>
      <c r="AF10" s="9">
        <v>705129</v>
      </c>
    </row>
    <row r="11" spans="1:32" ht="15.75">
      <c r="B11" s="128" t="s">
        <v>62</v>
      </c>
      <c r="C11" s="10">
        <v>43333</v>
      </c>
      <c r="D11" s="10">
        <v>26014</v>
      </c>
      <c r="E11" s="10">
        <v>8521</v>
      </c>
      <c r="F11" s="10">
        <v>5618</v>
      </c>
      <c r="G11" s="10">
        <v>10143</v>
      </c>
      <c r="H11" s="10">
        <v>309479</v>
      </c>
      <c r="I11" s="10">
        <v>88042</v>
      </c>
      <c r="J11" s="10">
        <v>162059</v>
      </c>
      <c r="K11" s="10">
        <v>89149</v>
      </c>
      <c r="L11" s="10">
        <v>146396</v>
      </c>
      <c r="M11" s="10">
        <v>54312</v>
      </c>
      <c r="N11" s="10">
        <v>67603</v>
      </c>
      <c r="O11" s="10">
        <v>179715</v>
      </c>
      <c r="P11" s="10">
        <v>263816</v>
      </c>
      <c r="Q11" s="10">
        <v>52776</v>
      </c>
      <c r="R11" s="10">
        <v>81322</v>
      </c>
      <c r="S11" s="10">
        <v>51759</v>
      </c>
      <c r="T11" s="10">
        <v>63963</v>
      </c>
      <c r="V11" s="128" t="s">
        <v>63</v>
      </c>
      <c r="W11" s="10">
        <v>38460</v>
      </c>
      <c r="X11" s="10">
        <v>53392</v>
      </c>
      <c r="Y11" s="10">
        <v>138423</v>
      </c>
      <c r="Z11" s="10">
        <v>-1077</v>
      </c>
      <c r="AA11" s="10">
        <v>133523</v>
      </c>
      <c r="AB11" s="10">
        <v>135204</v>
      </c>
      <c r="AC11" s="10">
        <v>111705</v>
      </c>
      <c r="AD11" s="10">
        <v>169668</v>
      </c>
      <c r="AE11" s="10">
        <v>121398</v>
      </c>
      <c r="AF11" s="10">
        <v>134381</v>
      </c>
    </row>
    <row r="12" spans="1:32" ht="15.75">
      <c r="B12" s="69"/>
      <c r="C12" s="9"/>
      <c r="D12" s="9"/>
      <c r="E12" s="9"/>
      <c r="F12" s="9"/>
      <c r="G12" s="9"/>
      <c r="H12" s="9"/>
      <c r="I12" s="9"/>
      <c r="J12" s="9"/>
      <c r="K12" s="9"/>
      <c r="L12" s="9"/>
      <c r="M12" s="9"/>
      <c r="N12" s="9"/>
      <c r="O12" s="9"/>
      <c r="P12" s="9"/>
      <c r="Q12" s="9"/>
      <c r="R12" s="9">
        <v>0</v>
      </c>
      <c r="S12" s="9"/>
      <c r="T12" s="9"/>
      <c r="V12" s="69"/>
      <c r="W12" s="9"/>
      <c r="X12" s="9">
        <v>0</v>
      </c>
      <c r="Y12" s="9">
        <v>0</v>
      </c>
      <c r="Z12" s="9"/>
      <c r="AA12" s="9"/>
      <c r="AB12" s="9"/>
      <c r="AC12" s="9"/>
      <c r="AD12" s="9"/>
      <c r="AE12" s="9"/>
      <c r="AF12" s="9"/>
    </row>
    <row r="13" spans="1:32" ht="15.75">
      <c r="B13" s="69" t="s">
        <v>64</v>
      </c>
      <c r="C13" s="9">
        <v>8738226</v>
      </c>
      <c r="D13" s="9">
        <v>4335715</v>
      </c>
      <c r="E13" s="9">
        <v>969721</v>
      </c>
      <c r="F13" s="9">
        <v>910044</v>
      </c>
      <c r="G13" s="9">
        <v>1378425</v>
      </c>
      <c r="H13" s="9">
        <v>1144556</v>
      </c>
      <c r="I13" s="9">
        <v>1140208</v>
      </c>
      <c r="J13" s="9">
        <v>1258709</v>
      </c>
      <c r="K13" s="9">
        <v>1158653</v>
      </c>
      <c r="L13" s="9">
        <v>1225917</v>
      </c>
      <c r="M13" s="9">
        <v>1308769</v>
      </c>
      <c r="N13" s="9">
        <v>1812167</v>
      </c>
      <c r="O13" s="9">
        <v>1547356</v>
      </c>
      <c r="P13" s="9">
        <v>1303708</v>
      </c>
      <c r="Q13" s="9">
        <v>1372599</v>
      </c>
      <c r="R13" s="9">
        <v>1682664</v>
      </c>
      <c r="S13" s="9">
        <v>1757977</v>
      </c>
      <c r="T13" s="9">
        <v>1765161</v>
      </c>
      <c r="V13" s="69" t="s">
        <v>64</v>
      </c>
      <c r="W13" s="9">
        <v>1693554</v>
      </c>
      <c r="X13" s="9">
        <v>1917102</v>
      </c>
      <c r="Y13" s="9">
        <v>1673479</v>
      </c>
      <c r="Z13" s="9">
        <v>1885958</v>
      </c>
      <c r="AA13" s="9">
        <v>2124065</v>
      </c>
      <c r="AB13" s="9">
        <v>1991269</v>
      </c>
      <c r="AC13" s="9">
        <v>1820572</v>
      </c>
      <c r="AD13" s="9">
        <v>1866159</v>
      </c>
      <c r="AE13" s="9">
        <v>1968733</v>
      </c>
      <c r="AF13" s="9">
        <v>1826449</v>
      </c>
    </row>
    <row r="14" spans="1:32" ht="15.75">
      <c r="B14" s="69" t="s">
        <v>65</v>
      </c>
      <c r="C14" s="9">
        <v>211553</v>
      </c>
      <c r="D14" s="9">
        <v>223979</v>
      </c>
      <c r="E14" s="9">
        <v>56086</v>
      </c>
      <c r="F14" s="9">
        <v>57126</v>
      </c>
      <c r="G14" s="9">
        <v>59056</v>
      </c>
      <c r="H14" s="9">
        <v>60620</v>
      </c>
      <c r="I14" s="9">
        <v>58700</v>
      </c>
      <c r="J14" s="9">
        <v>60150</v>
      </c>
      <c r="K14" s="9">
        <v>62983</v>
      </c>
      <c r="L14" s="9">
        <v>61922</v>
      </c>
      <c r="M14" s="9">
        <v>62775</v>
      </c>
      <c r="N14" s="9">
        <v>63492</v>
      </c>
      <c r="O14" s="9">
        <v>65946</v>
      </c>
      <c r="P14" s="9">
        <v>67988</v>
      </c>
      <c r="Q14" s="9">
        <v>66956</v>
      </c>
      <c r="R14" s="9">
        <v>69589</v>
      </c>
      <c r="S14" s="9">
        <v>72081</v>
      </c>
      <c r="T14" s="9">
        <v>75427</v>
      </c>
      <c r="V14" s="69" t="s">
        <v>65</v>
      </c>
      <c r="W14" s="9">
        <v>128379</v>
      </c>
      <c r="X14" s="9">
        <v>134902</v>
      </c>
      <c r="Y14" s="9">
        <v>136332</v>
      </c>
      <c r="Z14" s="9">
        <v>141056</v>
      </c>
      <c r="AA14" s="9">
        <v>151287</v>
      </c>
      <c r="AB14" s="9">
        <v>146899</v>
      </c>
      <c r="AC14" s="9">
        <v>155139</v>
      </c>
      <c r="AD14" s="9">
        <v>186545</v>
      </c>
      <c r="AE14" s="9">
        <v>169052</v>
      </c>
      <c r="AF14" s="9">
        <v>180897</v>
      </c>
    </row>
    <row r="15" spans="1:32" ht="15.75">
      <c r="B15" s="69" t="s">
        <v>66</v>
      </c>
      <c r="C15" s="9">
        <v>1126331</v>
      </c>
      <c r="D15" s="9">
        <v>1088430</v>
      </c>
      <c r="E15" s="9">
        <v>265986</v>
      </c>
      <c r="F15" s="9">
        <v>253788</v>
      </c>
      <c r="G15" s="9">
        <v>230163</v>
      </c>
      <c r="H15" s="9">
        <v>265923</v>
      </c>
      <c r="I15" s="9">
        <v>261113</v>
      </c>
      <c r="J15" s="9">
        <v>272995</v>
      </c>
      <c r="K15" s="9">
        <v>274916</v>
      </c>
      <c r="L15" s="9">
        <v>280055</v>
      </c>
      <c r="M15" s="9">
        <v>238508</v>
      </c>
      <c r="N15" s="9">
        <v>261797</v>
      </c>
      <c r="O15" s="9">
        <v>253735</v>
      </c>
      <c r="P15" s="9">
        <v>366336</v>
      </c>
      <c r="Q15" s="9">
        <v>342795</v>
      </c>
      <c r="R15" s="9">
        <v>337183</v>
      </c>
      <c r="S15" s="9">
        <v>337274</v>
      </c>
      <c r="T15" s="9">
        <v>426422</v>
      </c>
      <c r="V15" s="69" t="s">
        <v>66</v>
      </c>
      <c r="W15" s="9">
        <v>361441</v>
      </c>
      <c r="X15" s="9">
        <v>374181</v>
      </c>
      <c r="Y15" s="9">
        <v>611338</v>
      </c>
      <c r="Z15" s="9">
        <v>653916</v>
      </c>
      <c r="AA15" s="9">
        <v>570121</v>
      </c>
      <c r="AB15" s="9">
        <v>541674</v>
      </c>
      <c r="AC15" s="9">
        <v>347941</v>
      </c>
      <c r="AD15" s="9">
        <v>501132</v>
      </c>
      <c r="AE15" s="9">
        <v>384719</v>
      </c>
      <c r="AF15" s="9">
        <v>428189</v>
      </c>
    </row>
    <row r="16" spans="1:32" ht="15.75">
      <c r="B16" s="69" t="s">
        <v>67</v>
      </c>
      <c r="C16" s="9">
        <v>75112</v>
      </c>
      <c r="D16" s="9">
        <v>83402</v>
      </c>
      <c r="E16" s="9">
        <v>21235</v>
      </c>
      <c r="F16" s="9">
        <v>21477</v>
      </c>
      <c r="G16" s="9">
        <v>21604</v>
      </c>
      <c r="H16" s="9">
        <v>21653</v>
      </c>
      <c r="I16" s="9">
        <v>22759</v>
      </c>
      <c r="J16" s="9">
        <v>23083</v>
      </c>
      <c r="K16" s="9">
        <v>23273</v>
      </c>
      <c r="L16" s="9">
        <v>23398</v>
      </c>
      <c r="M16" s="9">
        <v>25324</v>
      </c>
      <c r="N16" s="9">
        <v>25662</v>
      </c>
      <c r="O16" s="9">
        <v>25439</v>
      </c>
      <c r="P16" s="9">
        <v>25544</v>
      </c>
      <c r="Q16" s="9">
        <v>29356</v>
      </c>
      <c r="R16" s="9">
        <v>29906</v>
      </c>
      <c r="S16" s="9">
        <v>30255</v>
      </c>
      <c r="T16" s="9">
        <v>30558</v>
      </c>
      <c r="V16" s="69" t="s">
        <v>67</v>
      </c>
      <c r="W16" s="9">
        <v>0</v>
      </c>
      <c r="X16" s="9">
        <v>0</v>
      </c>
      <c r="Y16" s="9">
        <v>0</v>
      </c>
      <c r="Z16" s="9"/>
      <c r="AA16" s="9">
        <v>0</v>
      </c>
      <c r="AB16" s="9">
        <v>0</v>
      </c>
      <c r="AC16" s="9">
        <v>0</v>
      </c>
      <c r="AD16" s="9" t="s">
        <v>68</v>
      </c>
      <c r="AE16" s="9" t="s">
        <v>69</v>
      </c>
      <c r="AF16" s="9" t="s">
        <v>69</v>
      </c>
    </row>
    <row r="17" spans="2:32" ht="15.75">
      <c r="B17" s="69" t="s">
        <v>70</v>
      </c>
      <c r="C17" s="9">
        <v>39625</v>
      </c>
      <c r="D17" s="9">
        <v>32644</v>
      </c>
      <c r="E17" s="9">
        <v>7275</v>
      </c>
      <c r="F17" s="9">
        <v>10330</v>
      </c>
      <c r="G17" s="9">
        <v>9911</v>
      </c>
      <c r="H17" s="9">
        <v>13137</v>
      </c>
      <c r="I17" s="9">
        <v>10535</v>
      </c>
      <c r="J17" s="9">
        <v>12341</v>
      </c>
      <c r="K17" s="9">
        <v>13277</v>
      </c>
      <c r="L17" s="9">
        <v>12572</v>
      </c>
      <c r="M17" s="9">
        <v>12167</v>
      </c>
      <c r="N17" s="9">
        <v>13982</v>
      </c>
      <c r="O17" s="9">
        <v>13188</v>
      </c>
      <c r="P17" s="9">
        <v>14417</v>
      </c>
      <c r="Q17" s="9">
        <v>8270</v>
      </c>
      <c r="R17" s="9">
        <v>10452</v>
      </c>
      <c r="S17" s="9">
        <v>13311</v>
      </c>
      <c r="T17" s="9">
        <v>15028</v>
      </c>
      <c r="V17" s="69" t="s">
        <v>70</v>
      </c>
      <c r="W17" s="9">
        <v>0</v>
      </c>
      <c r="X17" s="9">
        <v>0</v>
      </c>
      <c r="Y17" s="9">
        <v>0</v>
      </c>
      <c r="Z17" s="9"/>
      <c r="AA17" s="9">
        <v>0</v>
      </c>
      <c r="AB17" s="9">
        <v>0</v>
      </c>
      <c r="AC17" s="9">
        <v>0</v>
      </c>
      <c r="AD17" s="9" t="s">
        <v>68</v>
      </c>
      <c r="AE17" s="9" t="s">
        <v>69</v>
      </c>
      <c r="AF17" s="9" t="s">
        <v>69</v>
      </c>
    </row>
    <row r="18" spans="2:32" ht="15.75">
      <c r="B18" s="69" t="s">
        <v>71</v>
      </c>
      <c r="C18" s="9">
        <v>337167</v>
      </c>
      <c r="D18" s="9">
        <v>345386</v>
      </c>
      <c r="E18" s="9">
        <v>80606</v>
      </c>
      <c r="F18" s="9">
        <v>80373</v>
      </c>
      <c r="G18" s="9">
        <v>78648</v>
      </c>
      <c r="H18" s="9">
        <v>85095</v>
      </c>
      <c r="I18" s="9">
        <v>82804</v>
      </c>
      <c r="J18" s="9">
        <v>87319</v>
      </c>
      <c r="K18" s="9">
        <v>87360</v>
      </c>
      <c r="L18" s="9">
        <v>101557</v>
      </c>
      <c r="M18" s="9">
        <v>90327</v>
      </c>
      <c r="N18" s="9">
        <v>96428</v>
      </c>
      <c r="O18" s="9">
        <v>96017</v>
      </c>
      <c r="P18" s="9">
        <v>96396</v>
      </c>
      <c r="Q18" s="9">
        <v>97795</v>
      </c>
      <c r="R18" s="9">
        <v>103859</v>
      </c>
      <c r="S18" s="9">
        <v>104910</v>
      </c>
      <c r="T18" s="9">
        <v>107750</v>
      </c>
      <c r="V18" s="69" t="s">
        <v>71</v>
      </c>
      <c r="W18" s="9">
        <v>106710</v>
      </c>
      <c r="X18" s="9">
        <v>111991</v>
      </c>
      <c r="Y18" s="9">
        <v>125524</v>
      </c>
      <c r="Z18" s="9">
        <v>139428</v>
      </c>
      <c r="AA18" s="9">
        <v>124306</v>
      </c>
      <c r="AB18" s="9">
        <v>121252</v>
      </c>
      <c r="AC18" s="9">
        <v>112128</v>
      </c>
      <c r="AD18" s="9">
        <v>117544</v>
      </c>
      <c r="AE18" s="9">
        <v>102070</v>
      </c>
      <c r="AF18" s="9">
        <v>111600</v>
      </c>
    </row>
    <row r="19" spans="2:32" ht="15.75">
      <c r="B19" s="69" t="s">
        <v>72</v>
      </c>
      <c r="C19" s="9">
        <v>61423</v>
      </c>
      <c r="D19" s="9">
        <v>67664</v>
      </c>
      <c r="E19" s="9">
        <v>78364</v>
      </c>
      <c r="F19" s="9">
        <v>20591</v>
      </c>
      <c r="G19" s="9">
        <v>22017</v>
      </c>
      <c r="H19" s="9">
        <v>19889</v>
      </c>
      <c r="I19" s="9">
        <v>17567</v>
      </c>
      <c r="J19" s="9">
        <v>18145</v>
      </c>
      <c r="K19" s="9">
        <v>20543</v>
      </c>
      <c r="L19" s="9">
        <v>24885</v>
      </c>
      <c r="M19" s="9">
        <v>17328</v>
      </c>
      <c r="N19" s="9">
        <v>17268</v>
      </c>
      <c r="O19" s="9">
        <v>21536</v>
      </c>
      <c r="P19" s="9">
        <v>29926</v>
      </c>
      <c r="Q19" s="9">
        <v>19130</v>
      </c>
      <c r="R19" s="9">
        <v>64409</v>
      </c>
      <c r="S19" s="9">
        <v>14286</v>
      </c>
      <c r="T19" s="9">
        <v>41270</v>
      </c>
      <c r="V19" s="69" t="s">
        <v>72</v>
      </c>
      <c r="W19" s="9">
        <v>18657</v>
      </c>
      <c r="X19" s="9">
        <v>29765</v>
      </c>
      <c r="Y19" s="9">
        <v>38739</v>
      </c>
      <c r="Z19" s="9">
        <v>43370</v>
      </c>
      <c r="AA19" s="9">
        <v>57268</v>
      </c>
      <c r="AB19" s="9">
        <v>18552</v>
      </c>
      <c r="AC19" s="9">
        <v>20310</v>
      </c>
      <c r="AD19" s="9">
        <v>47016</v>
      </c>
      <c r="AE19" s="9">
        <v>39779</v>
      </c>
      <c r="AF19" s="9">
        <v>59415</v>
      </c>
    </row>
    <row r="20" spans="2:32" ht="15.75">
      <c r="B20" s="69" t="s">
        <v>73</v>
      </c>
      <c r="C20" s="9">
        <v>1708947</v>
      </c>
      <c r="D20" s="9">
        <v>1764077</v>
      </c>
      <c r="E20" s="9">
        <v>417515</v>
      </c>
      <c r="F20" s="9">
        <v>413924</v>
      </c>
      <c r="G20" s="9">
        <v>416013</v>
      </c>
      <c r="H20" s="9">
        <v>517759</v>
      </c>
      <c r="I20" s="9">
        <v>454460</v>
      </c>
      <c r="J20" s="9">
        <v>469804</v>
      </c>
      <c r="K20" s="9">
        <v>484688</v>
      </c>
      <c r="L20" s="9">
        <v>488827</v>
      </c>
      <c r="M20" s="9">
        <v>453207</v>
      </c>
      <c r="N20" s="9">
        <v>455659</v>
      </c>
      <c r="O20" s="9">
        <v>436741</v>
      </c>
      <c r="P20" s="9">
        <v>619906</v>
      </c>
      <c r="Q20" s="9">
        <v>483964</v>
      </c>
      <c r="R20" s="9">
        <v>468190</v>
      </c>
      <c r="S20" s="9">
        <v>513930</v>
      </c>
      <c r="T20" s="9">
        <v>689981</v>
      </c>
      <c r="V20" s="69" t="s">
        <v>73</v>
      </c>
      <c r="W20" s="9">
        <v>553420</v>
      </c>
      <c r="X20" s="9">
        <v>580392</v>
      </c>
      <c r="Y20" s="9">
        <v>615951</v>
      </c>
      <c r="Z20" s="9">
        <v>793563</v>
      </c>
      <c r="AA20" s="9">
        <v>728732</v>
      </c>
      <c r="AB20" s="9">
        <v>707906</v>
      </c>
      <c r="AC20" s="9">
        <v>685952</v>
      </c>
      <c r="AD20" s="9">
        <v>878684</v>
      </c>
      <c r="AE20" s="9">
        <v>708153</v>
      </c>
      <c r="AF20" s="9">
        <v>733615</v>
      </c>
    </row>
    <row r="21" spans="2:32" ht="15.75">
      <c r="B21" s="128" t="s">
        <v>74</v>
      </c>
      <c r="C21" s="10">
        <v>8880490</v>
      </c>
      <c r="D21" s="10">
        <v>4413143</v>
      </c>
      <c r="E21" s="10">
        <v>1061758</v>
      </c>
      <c r="F21" s="10">
        <v>939805</v>
      </c>
      <c r="G21" s="10">
        <v>1383811</v>
      </c>
      <c r="H21" s="10">
        <v>1093114</v>
      </c>
      <c r="I21" s="10">
        <v>1139226</v>
      </c>
      <c r="J21" s="10">
        <v>1262938</v>
      </c>
      <c r="K21" s="10">
        <v>1156317</v>
      </c>
      <c r="L21" s="10">
        <v>1241479</v>
      </c>
      <c r="M21" s="10">
        <v>1301991</v>
      </c>
      <c r="N21" s="10">
        <v>1835137</v>
      </c>
      <c r="O21" s="10">
        <v>1586476</v>
      </c>
      <c r="P21" s="10">
        <v>1284409</v>
      </c>
      <c r="Q21" s="10">
        <v>1452937</v>
      </c>
      <c r="R21" s="10">
        <v>1829872</v>
      </c>
      <c r="S21" s="10">
        <v>1816164</v>
      </c>
      <c r="T21" s="10">
        <v>1771635</v>
      </c>
      <c r="V21" s="69" t="s">
        <v>75</v>
      </c>
      <c r="W21" s="9">
        <v>275073</v>
      </c>
      <c r="X21" s="9">
        <v>269972</v>
      </c>
      <c r="Y21" s="9">
        <v>289597</v>
      </c>
      <c r="Z21" s="9">
        <v>447342</v>
      </c>
      <c r="AA21" s="9">
        <v>318840</v>
      </c>
      <c r="AB21" s="9">
        <v>303987</v>
      </c>
      <c r="AC21" s="9">
        <v>285008</v>
      </c>
      <c r="AD21" s="9">
        <v>556689</v>
      </c>
      <c r="AE21" s="9">
        <v>293679</v>
      </c>
      <c r="AF21" s="9">
        <v>267651</v>
      </c>
    </row>
    <row r="22" spans="2:32" ht="15.75">
      <c r="B22" s="393" t="s">
        <v>76</v>
      </c>
      <c r="C22" s="55">
        <v>8923823</v>
      </c>
      <c r="D22" s="55">
        <v>4439157</v>
      </c>
      <c r="E22" s="55">
        <v>1070279</v>
      </c>
      <c r="F22" s="55">
        <v>945423</v>
      </c>
      <c r="G22" s="55">
        <v>1393954</v>
      </c>
      <c r="H22" s="55">
        <v>1402593</v>
      </c>
      <c r="I22" s="55">
        <v>1227268</v>
      </c>
      <c r="J22" s="55">
        <v>1424997</v>
      </c>
      <c r="K22" s="55">
        <v>1245466</v>
      </c>
      <c r="L22" s="55">
        <v>1387875</v>
      </c>
      <c r="M22" s="55">
        <v>1356303</v>
      </c>
      <c r="N22" s="55">
        <v>1902740</v>
      </c>
      <c r="O22" s="55">
        <v>1766191</v>
      </c>
      <c r="P22" s="55">
        <v>1548225</v>
      </c>
      <c r="Q22" s="55">
        <v>1505713</v>
      </c>
      <c r="R22" s="55">
        <v>1911194</v>
      </c>
      <c r="S22" s="55">
        <v>1867923</v>
      </c>
      <c r="T22" s="55">
        <v>1835598</v>
      </c>
      <c r="V22" s="393" t="s">
        <v>77</v>
      </c>
      <c r="W22" s="55">
        <v>1480248</v>
      </c>
      <c r="X22" s="55">
        <v>1717577</v>
      </c>
      <c r="Y22" s="55">
        <f>1678415+1449</f>
        <v>1679864</v>
      </c>
      <c r="Z22" s="55">
        <f>+Z13+Z14+Z15+Z18+Z19-Z20-Z21</f>
        <v>1622823</v>
      </c>
      <c r="AA22" s="55">
        <v>1979475</v>
      </c>
      <c r="AB22" s="55">
        <v>1807753</v>
      </c>
      <c r="AC22" s="55">
        <v>1485130</v>
      </c>
      <c r="AD22" s="55">
        <v>1283023</v>
      </c>
      <c r="AE22" s="55">
        <v>1662521</v>
      </c>
      <c r="AF22" s="55">
        <v>1605284</v>
      </c>
    </row>
    <row r="23" spans="2:32" ht="15.75">
      <c r="B23" s="68"/>
      <c r="C23" s="38"/>
      <c r="D23" s="38"/>
      <c r="E23" s="38"/>
      <c r="F23" s="38"/>
      <c r="G23" s="38"/>
      <c r="H23" s="38"/>
      <c r="I23" s="38"/>
      <c r="J23" s="38"/>
      <c r="K23" s="38"/>
      <c r="L23" s="38"/>
      <c r="M23" s="38"/>
      <c r="N23" s="38"/>
      <c r="O23" s="38"/>
      <c r="P23" s="38"/>
      <c r="Q23" s="38"/>
      <c r="R23" s="38"/>
      <c r="S23" s="38"/>
      <c r="T23" s="38"/>
      <c r="V23" s="68"/>
      <c r="W23" s="441">
        <f>+SUM(W13:W19)-W20-W21-W22</f>
        <v>0</v>
      </c>
      <c r="X23" s="441">
        <f>+SUM(X13:X19)-X20-X21-X22</f>
        <v>0</v>
      </c>
      <c r="Y23" s="441">
        <f>+SUM(Y13:Y19)-Y20-Y21-Y22</f>
        <v>0</v>
      </c>
      <c r="Z23" s="441"/>
      <c r="AA23" s="441"/>
      <c r="AB23" s="441"/>
      <c r="AC23" s="441"/>
      <c r="AD23" s="441"/>
      <c r="AE23" s="441"/>
      <c r="AF23" s="441"/>
    </row>
    <row r="24" spans="2:32" ht="15.75">
      <c r="B24" s="69" t="s">
        <v>75</v>
      </c>
      <c r="C24" s="9">
        <v>668843</v>
      </c>
      <c r="D24" s="9">
        <v>630639</v>
      </c>
      <c r="E24" s="9">
        <v>181503</v>
      </c>
      <c r="F24" s="9">
        <v>184218</v>
      </c>
      <c r="G24" s="9">
        <v>200071</v>
      </c>
      <c r="H24" s="9">
        <v>215324</v>
      </c>
      <c r="I24" s="9">
        <v>188306</v>
      </c>
      <c r="J24" s="9">
        <v>199288</v>
      </c>
      <c r="K24" s="9">
        <v>215028</v>
      </c>
      <c r="L24" s="9">
        <v>222683</v>
      </c>
      <c r="M24" s="9">
        <v>230613</v>
      </c>
      <c r="N24" s="9">
        <v>247392</v>
      </c>
      <c r="O24" s="9">
        <v>270115</v>
      </c>
      <c r="P24" s="9">
        <v>248710</v>
      </c>
      <c r="Q24" s="9">
        <v>222231</v>
      </c>
      <c r="R24" s="9">
        <v>253860</v>
      </c>
      <c r="S24" s="9">
        <v>270056</v>
      </c>
      <c r="T24" s="9">
        <v>281830</v>
      </c>
      <c r="V24" s="69"/>
      <c r="W24" s="9"/>
      <c r="X24" s="9">
        <v>0</v>
      </c>
      <c r="Y24" s="9"/>
      <c r="Z24" s="9"/>
      <c r="AA24" s="9"/>
      <c r="AB24" s="9"/>
      <c r="AC24" s="9"/>
      <c r="AD24" s="9"/>
      <c r="AE24" s="9"/>
      <c r="AF24" s="9"/>
    </row>
    <row r="25" spans="2:32" ht="15.75">
      <c r="B25" s="69" t="s">
        <v>78</v>
      </c>
      <c r="C25" s="9">
        <v>233690</v>
      </c>
      <c r="D25" s="9">
        <v>139291</v>
      </c>
      <c r="E25" s="9">
        <v>37879</v>
      </c>
      <c r="F25" s="9">
        <v>39191</v>
      </c>
      <c r="G25" s="9">
        <v>112373</v>
      </c>
      <c r="H25" s="9">
        <v>48931</v>
      </c>
      <c r="I25" s="9">
        <v>35000</v>
      </c>
      <c r="J25" s="9">
        <v>60841</v>
      </c>
      <c r="K25" s="9">
        <v>75155</v>
      </c>
      <c r="L25" s="9">
        <v>42732</v>
      </c>
      <c r="M25" s="9">
        <v>123715</v>
      </c>
      <c r="N25" s="9">
        <v>8038</v>
      </c>
      <c r="O25" s="9">
        <v>119518</v>
      </c>
      <c r="P25" s="9">
        <v>268095</v>
      </c>
      <c r="Q25" s="9">
        <v>141024</v>
      </c>
      <c r="R25" s="9">
        <v>135123</v>
      </c>
      <c r="S25" s="9">
        <v>115395</v>
      </c>
      <c r="T25" s="9">
        <v>165175</v>
      </c>
      <c r="V25" s="69" t="s">
        <v>78</v>
      </c>
      <c r="W25" s="9">
        <v>149033</v>
      </c>
      <c r="X25" s="9">
        <v>176973</v>
      </c>
      <c r="Y25" s="9">
        <v>151586</v>
      </c>
      <c r="Z25" s="9">
        <v>38154</v>
      </c>
      <c r="AA25" s="9">
        <v>246713</v>
      </c>
      <c r="AB25" s="9">
        <v>97962</v>
      </c>
      <c r="AC25" s="9">
        <v>40831</v>
      </c>
      <c r="AD25" s="9">
        <v>144030</v>
      </c>
      <c r="AE25" s="9">
        <v>136504</v>
      </c>
      <c r="AF25" s="9">
        <v>135562</v>
      </c>
    </row>
    <row r="26" spans="2:32" ht="15.75">
      <c r="B26" s="69" t="s">
        <v>79</v>
      </c>
      <c r="C26" s="9">
        <v>14564</v>
      </c>
      <c r="D26" s="9">
        <v>179116</v>
      </c>
      <c r="E26" s="9">
        <v>10184</v>
      </c>
      <c r="F26" s="9">
        <v>20650</v>
      </c>
      <c r="G26" s="9">
        <v>12733</v>
      </c>
      <c r="H26" s="9">
        <v>-41341</v>
      </c>
      <c r="I26" s="9">
        <v>8045</v>
      </c>
      <c r="J26" s="9">
        <v>3628</v>
      </c>
      <c r="K26" s="9">
        <v>5987</v>
      </c>
      <c r="L26" s="9">
        <v>52152</v>
      </c>
      <c r="M26" s="9">
        <v>9555</v>
      </c>
      <c r="N26" s="9">
        <v>97334</v>
      </c>
      <c r="O26" s="9">
        <v>-1327</v>
      </c>
      <c r="P26" s="9">
        <v>9772</v>
      </c>
      <c r="Q26" s="9">
        <v>2810</v>
      </c>
      <c r="R26" s="9">
        <v>-12727</v>
      </c>
      <c r="S26" s="9">
        <v>2271</v>
      </c>
      <c r="T26" s="9">
        <v>2587</v>
      </c>
      <c r="V26" s="69" t="s">
        <v>79</v>
      </c>
      <c r="W26" s="9">
        <v>3825</v>
      </c>
      <c r="X26" s="9">
        <v>13305</v>
      </c>
      <c r="Y26" s="9">
        <v>-3128</v>
      </c>
      <c r="Z26" s="9">
        <v>16871</v>
      </c>
      <c r="AA26" s="9">
        <v>5300</v>
      </c>
      <c r="AB26" s="9">
        <v>47005</v>
      </c>
      <c r="AC26" s="9">
        <v>-16226</v>
      </c>
      <c r="AD26" s="9">
        <v>-71952</v>
      </c>
      <c r="AE26" s="9">
        <v>10061</v>
      </c>
      <c r="AF26" s="9">
        <v>45110</v>
      </c>
    </row>
    <row r="27" spans="2:32" ht="15.75">
      <c r="B27" s="71" t="s">
        <v>80</v>
      </c>
      <c r="C27" s="56">
        <v>8503234</v>
      </c>
      <c r="D27" s="56">
        <v>4126925</v>
      </c>
      <c r="E27" s="56">
        <v>936839</v>
      </c>
      <c r="F27" s="56">
        <v>821046</v>
      </c>
      <c r="G27" s="56">
        <v>1318989</v>
      </c>
      <c r="H27" s="56">
        <v>1194859</v>
      </c>
      <c r="I27" s="56">
        <v>1082007</v>
      </c>
      <c r="J27" s="56">
        <v>1290178</v>
      </c>
      <c r="K27" s="56">
        <v>1111580</v>
      </c>
      <c r="L27" s="56">
        <v>1260076</v>
      </c>
      <c r="M27" s="56">
        <v>1258960</v>
      </c>
      <c r="N27" s="56">
        <v>1760720</v>
      </c>
      <c r="O27" s="56">
        <v>1614267</v>
      </c>
      <c r="P27" s="56">
        <v>1577382</v>
      </c>
      <c r="Q27" s="56">
        <v>1427316</v>
      </c>
      <c r="R27" s="56">
        <v>1779730</v>
      </c>
      <c r="S27" s="56">
        <v>1715533</v>
      </c>
      <c r="T27" s="56">
        <v>1721530</v>
      </c>
      <c r="V27" s="71" t="s">
        <v>80</v>
      </c>
      <c r="W27" s="56">
        <v>1671566</v>
      </c>
      <c r="X27" s="56">
        <v>1961247</v>
      </c>
      <c r="Y27" s="56">
        <v>1966745</v>
      </c>
      <c r="Z27" s="56">
        <f>Z11+Z22+Z25+Z26</f>
        <v>1676771</v>
      </c>
      <c r="AA27" s="56">
        <v>2365011</v>
      </c>
      <c r="AB27" s="56">
        <v>2087924</v>
      </c>
      <c r="AC27" s="56">
        <v>1621440</v>
      </c>
      <c r="AD27" s="56">
        <v>1524769</v>
      </c>
      <c r="AE27" s="56">
        <v>1930484</v>
      </c>
      <c r="AF27" s="56">
        <v>1920337</v>
      </c>
    </row>
    <row r="28" spans="2:32" ht="15.75">
      <c r="B28" s="69"/>
      <c r="C28" s="9"/>
      <c r="D28" s="9"/>
      <c r="E28" s="9"/>
      <c r="F28" s="9"/>
      <c r="G28" s="9"/>
      <c r="H28" s="9"/>
      <c r="I28" s="9"/>
      <c r="J28" s="9"/>
      <c r="K28" s="9"/>
      <c r="L28" s="9"/>
      <c r="M28" s="9"/>
      <c r="N28" s="9"/>
      <c r="O28" s="9"/>
      <c r="P28" s="9"/>
      <c r="Q28" s="9"/>
      <c r="R28" s="9">
        <v>0</v>
      </c>
      <c r="S28" s="9"/>
      <c r="T28" s="9"/>
      <c r="V28" s="69"/>
      <c r="W28" s="9">
        <f>+W22+W25+W26+W11-W27</f>
        <v>0</v>
      </c>
      <c r="X28" s="9">
        <f>+X22+X25+X26+X11-X27</f>
        <v>0</v>
      </c>
      <c r="Y28" s="9">
        <f>+Y22+Y25+Y26+Y11-Y27</f>
        <v>0</v>
      </c>
      <c r="Z28" s="9"/>
      <c r="AA28" s="9"/>
      <c r="AB28" s="9"/>
      <c r="AC28" s="9"/>
      <c r="AD28" s="9"/>
      <c r="AE28" s="9"/>
      <c r="AF28" s="9"/>
    </row>
    <row r="29" spans="2:32" ht="15.75">
      <c r="B29" s="69" t="s">
        <v>81</v>
      </c>
      <c r="C29" s="9">
        <v>-1033341</v>
      </c>
      <c r="D29" s="9">
        <v>-866819</v>
      </c>
      <c r="E29" s="9">
        <v>-282504</v>
      </c>
      <c r="F29" s="9">
        <v>-257605</v>
      </c>
      <c r="G29" s="9">
        <v>-287933</v>
      </c>
      <c r="H29" s="9">
        <v>-259570</v>
      </c>
      <c r="I29" s="9">
        <v>-267279</v>
      </c>
      <c r="J29" s="9">
        <v>-335663</v>
      </c>
      <c r="K29" s="9">
        <v>-308126</v>
      </c>
      <c r="L29" s="9">
        <v>-301596</v>
      </c>
      <c r="M29" s="9">
        <v>-336026</v>
      </c>
      <c r="N29" s="9">
        <v>-299787</v>
      </c>
      <c r="O29" s="9">
        <v>-294009</v>
      </c>
      <c r="P29" s="9">
        <v>-443050</v>
      </c>
      <c r="Q29" s="9">
        <v>-382053</v>
      </c>
      <c r="R29" s="9">
        <v>-444924</v>
      </c>
      <c r="S29" s="9">
        <v>-848793</v>
      </c>
      <c r="T29" s="9">
        <v>-657359</v>
      </c>
      <c r="V29" s="69" t="s">
        <v>81</v>
      </c>
      <c r="W29" s="9">
        <v>-637473</v>
      </c>
      <c r="X29" s="9">
        <v>-703241</v>
      </c>
      <c r="Y29" s="9">
        <v>-623407</v>
      </c>
      <c r="Z29" s="9">
        <v>-631036</v>
      </c>
      <c r="AA29" s="9">
        <v>-636685</v>
      </c>
      <c r="AB29" s="9">
        <v>-645779</v>
      </c>
      <c r="AC29" s="9">
        <v>-429868</v>
      </c>
      <c r="AD29" s="9">
        <v>-455178</v>
      </c>
      <c r="AE29" s="9">
        <v>-550638</v>
      </c>
      <c r="AF29" s="9">
        <v>-528846</v>
      </c>
    </row>
    <row r="30" spans="2:32" ht="15.75">
      <c r="B30" s="71" t="s">
        <v>82</v>
      </c>
      <c r="C30" s="56">
        <v>7469893</v>
      </c>
      <c r="D30" s="56">
        <v>3260106</v>
      </c>
      <c r="E30" s="56">
        <v>654335</v>
      </c>
      <c r="F30" s="56">
        <v>563441</v>
      </c>
      <c r="G30" s="56">
        <v>1031056</v>
      </c>
      <c r="H30" s="56">
        <v>935289</v>
      </c>
      <c r="I30" s="56">
        <v>814728</v>
      </c>
      <c r="J30" s="56">
        <v>954515</v>
      </c>
      <c r="K30" s="56">
        <v>803454</v>
      </c>
      <c r="L30" s="56">
        <v>958480</v>
      </c>
      <c r="M30" s="56">
        <v>922934</v>
      </c>
      <c r="N30" s="56">
        <v>1460933</v>
      </c>
      <c r="O30" s="56">
        <v>1320258</v>
      </c>
      <c r="P30" s="56">
        <v>1134332</v>
      </c>
      <c r="Q30" s="56">
        <v>1045263</v>
      </c>
      <c r="R30" s="56">
        <v>1334806</v>
      </c>
      <c r="S30" s="56">
        <v>866740</v>
      </c>
      <c r="T30" s="56">
        <v>1064171</v>
      </c>
      <c r="V30" s="71" t="s">
        <v>82</v>
      </c>
      <c r="W30" s="56">
        <v>1034093</v>
      </c>
      <c r="X30" s="56">
        <v>1258006</v>
      </c>
      <c r="Y30" s="56">
        <v>1343338</v>
      </c>
      <c r="Z30" s="56">
        <v>1045735</v>
      </c>
      <c r="AA30" s="56">
        <v>1728326</v>
      </c>
      <c r="AB30" s="56">
        <v>1442145</v>
      </c>
      <c r="AC30" s="56">
        <v>1191572</v>
      </c>
      <c r="AD30" s="56">
        <v>1069591</v>
      </c>
      <c r="AE30" s="56">
        <v>1379846</v>
      </c>
      <c r="AF30" s="56">
        <v>1391491</v>
      </c>
    </row>
    <row r="31" spans="2:32" ht="15.75">
      <c r="B31" s="68"/>
      <c r="C31" s="441">
        <v>0</v>
      </c>
      <c r="D31" s="441">
        <v>0</v>
      </c>
      <c r="E31" s="441">
        <v>0</v>
      </c>
      <c r="F31" s="441">
        <v>0</v>
      </c>
      <c r="G31" s="441">
        <v>0</v>
      </c>
      <c r="H31" s="441">
        <v>0</v>
      </c>
      <c r="I31" s="441">
        <v>0</v>
      </c>
      <c r="J31" s="441">
        <v>0</v>
      </c>
      <c r="K31" s="441">
        <v>0</v>
      </c>
      <c r="L31" s="441">
        <v>0</v>
      </c>
      <c r="M31" s="441">
        <v>0</v>
      </c>
      <c r="N31" s="441">
        <v>0</v>
      </c>
      <c r="O31" s="441">
        <v>0</v>
      </c>
      <c r="P31" s="441">
        <v>0</v>
      </c>
      <c r="Q31" s="441">
        <v>0</v>
      </c>
      <c r="R31" s="441">
        <v>0</v>
      </c>
      <c r="S31" s="441">
        <v>0</v>
      </c>
      <c r="T31" s="441">
        <v>0</v>
      </c>
      <c r="V31" s="68"/>
      <c r="W31" s="441">
        <v>0</v>
      </c>
      <c r="X31" s="441">
        <v>0</v>
      </c>
      <c r="Y31" s="441">
        <v>0</v>
      </c>
      <c r="Z31" s="441"/>
      <c r="AA31" s="441"/>
      <c r="AB31" s="441"/>
      <c r="AC31" s="441"/>
      <c r="AD31" s="441"/>
      <c r="AE31" s="441"/>
      <c r="AF31" s="441"/>
    </row>
    <row r="32" spans="2:32" ht="15.75">
      <c r="B32" s="69" t="s">
        <v>83</v>
      </c>
      <c r="C32" s="9">
        <v>2452158</v>
      </c>
      <c r="D32" s="9">
        <v>916298</v>
      </c>
      <c r="E32" s="9">
        <v>193757</v>
      </c>
      <c r="F32" s="9">
        <v>182166</v>
      </c>
      <c r="G32" s="9">
        <v>248363</v>
      </c>
      <c r="H32" s="9">
        <v>-40559</v>
      </c>
      <c r="I32" s="9">
        <v>233948</v>
      </c>
      <c r="J32" s="9">
        <v>240825</v>
      </c>
      <c r="K32" s="9">
        <v>158852</v>
      </c>
      <c r="L32" s="9">
        <v>139191</v>
      </c>
      <c r="M32" s="9">
        <v>201215</v>
      </c>
      <c r="N32" s="9">
        <v>385378</v>
      </c>
      <c r="O32" s="9">
        <v>340210</v>
      </c>
      <c r="P32" s="9">
        <v>147429</v>
      </c>
      <c r="Q32" s="9">
        <v>251845</v>
      </c>
      <c r="R32" s="9">
        <v>330545</v>
      </c>
      <c r="S32" s="9">
        <v>352681</v>
      </c>
      <c r="T32" s="9">
        <v>171197</v>
      </c>
      <c r="V32" s="69" t="s">
        <v>83</v>
      </c>
      <c r="W32" s="9">
        <v>282148</v>
      </c>
      <c r="X32" s="9">
        <v>80121</v>
      </c>
      <c r="Y32" s="9">
        <v>349859</v>
      </c>
      <c r="Z32" s="9">
        <v>293336</v>
      </c>
      <c r="AA32" s="9">
        <v>328470</v>
      </c>
      <c r="AB32" s="9">
        <v>222566</v>
      </c>
      <c r="AC32" s="9">
        <v>310790</v>
      </c>
      <c r="AD32" s="9">
        <v>267346</v>
      </c>
      <c r="AE32" s="9">
        <v>279334</v>
      </c>
      <c r="AF32" s="9">
        <v>297834</v>
      </c>
    </row>
    <row r="33" spans="2:32" ht="15.75">
      <c r="B33" s="71" t="s">
        <v>84</v>
      </c>
      <c r="C33" s="56">
        <v>5017735</v>
      </c>
      <c r="D33" s="56">
        <v>2343808</v>
      </c>
      <c r="E33" s="56">
        <v>460578</v>
      </c>
      <c r="F33" s="56">
        <v>381275</v>
      </c>
      <c r="G33" s="56">
        <v>782693</v>
      </c>
      <c r="H33" s="56">
        <v>975848</v>
      </c>
      <c r="I33" s="56">
        <v>580780</v>
      </c>
      <c r="J33" s="56">
        <v>713690</v>
      </c>
      <c r="K33" s="56">
        <v>644602</v>
      </c>
      <c r="L33" s="56">
        <v>819289</v>
      </c>
      <c r="M33" s="56">
        <v>721719</v>
      </c>
      <c r="N33" s="56">
        <v>1075555</v>
      </c>
      <c r="O33" s="56">
        <v>980048</v>
      </c>
      <c r="P33" s="56">
        <v>986903</v>
      </c>
      <c r="Q33" s="56">
        <v>793418</v>
      </c>
      <c r="R33" s="56">
        <v>1004261</v>
      </c>
      <c r="S33" s="56">
        <v>514059</v>
      </c>
      <c r="T33" s="56">
        <v>892974</v>
      </c>
      <c r="V33" s="71" t="s">
        <v>84</v>
      </c>
      <c r="W33" s="56">
        <v>751945</v>
      </c>
      <c r="X33" s="56">
        <v>1177885</v>
      </c>
      <c r="Y33" s="56">
        <v>993479</v>
      </c>
      <c r="Z33" s="56">
        <v>752399</v>
      </c>
      <c r="AA33" s="56">
        <v>1399856</v>
      </c>
      <c r="AB33" s="56">
        <v>1219579</v>
      </c>
      <c r="AC33" s="56">
        <v>880782</v>
      </c>
      <c r="AD33" s="56">
        <v>802245</v>
      </c>
      <c r="AE33" s="56">
        <v>1100512</v>
      </c>
      <c r="AF33" s="56">
        <v>1093657</v>
      </c>
    </row>
    <row r="34" spans="2:32" ht="15.75">
      <c r="B34" s="128"/>
      <c r="C34" s="10"/>
      <c r="D34" s="10"/>
      <c r="E34" s="10"/>
      <c r="F34" s="10"/>
      <c r="G34" s="10"/>
      <c r="H34" s="10"/>
      <c r="I34" s="10"/>
      <c r="J34" s="10"/>
      <c r="K34" s="10"/>
      <c r="L34" s="10"/>
      <c r="M34" s="9"/>
      <c r="N34" s="9"/>
      <c r="O34" s="9"/>
      <c r="P34" s="10"/>
      <c r="Q34" s="10"/>
      <c r="R34" s="10"/>
      <c r="S34" s="10"/>
      <c r="T34" s="10"/>
      <c r="V34" s="128"/>
      <c r="W34" s="10"/>
      <c r="X34" s="10">
        <v>0</v>
      </c>
      <c r="Y34" s="10">
        <v>0</v>
      </c>
      <c r="Z34" s="10"/>
      <c r="AA34" s="10"/>
      <c r="AB34" s="10"/>
      <c r="AC34" s="10"/>
      <c r="AD34" s="10"/>
      <c r="AE34" s="10"/>
      <c r="AF34" s="10"/>
    </row>
    <row r="35" spans="2:32" ht="15.75">
      <c r="B35" s="69" t="s">
        <v>85</v>
      </c>
      <c r="C35" s="9">
        <v>2881106</v>
      </c>
      <c r="D35" s="9">
        <v>905872</v>
      </c>
      <c r="E35" s="9">
        <v>163004</v>
      </c>
      <c r="F35" s="9">
        <v>149018</v>
      </c>
      <c r="G35" s="9">
        <v>369666</v>
      </c>
      <c r="H35" s="9">
        <v>394324</v>
      </c>
      <c r="I35" s="9">
        <v>227655</v>
      </c>
      <c r="J35" s="9">
        <v>274600</v>
      </c>
      <c r="K35" s="9">
        <v>238751</v>
      </c>
      <c r="L35" s="9">
        <v>378623</v>
      </c>
      <c r="M35" s="9">
        <v>307695</v>
      </c>
      <c r="N35" s="9">
        <v>496270</v>
      </c>
      <c r="O35" s="9">
        <v>413922</v>
      </c>
      <c r="P35" s="9">
        <v>487147</v>
      </c>
      <c r="Q35" s="9">
        <v>285483</v>
      </c>
      <c r="R35" s="9">
        <v>418369</v>
      </c>
      <c r="S35" s="9">
        <v>392693</v>
      </c>
      <c r="T35" s="9">
        <v>442630</v>
      </c>
      <c r="V35" s="69" t="s">
        <v>85</v>
      </c>
      <c r="W35" s="9">
        <v>320565</v>
      </c>
      <c r="X35" s="9">
        <v>507468</v>
      </c>
      <c r="Y35" s="9">
        <v>325454</v>
      </c>
      <c r="Z35" s="9">
        <v>319640</v>
      </c>
      <c r="AA35" s="9">
        <v>571756</v>
      </c>
      <c r="AB35" s="9">
        <v>525839</v>
      </c>
      <c r="AC35" s="9">
        <v>368544</v>
      </c>
      <c r="AD35" s="9">
        <v>370335</v>
      </c>
      <c r="AE35" s="9">
        <v>466138</v>
      </c>
      <c r="AF35" s="9">
        <v>386193</v>
      </c>
    </row>
    <row r="36" spans="2:32" ht="15.75">
      <c r="B36" s="71" t="s">
        <v>86</v>
      </c>
      <c r="C36" s="56">
        <v>2136629</v>
      </c>
      <c r="D36" s="56">
        <v>1437936</v>
      </c>
      <c r="E36" s="56">
        <v>297574</v>
      </c>
      <c r="F36" s="56">
        <v>232257</v>
      </c>
      <c r="G36" s="56">
        <v>413027</v>
      </c>
      <c r="H36" s="56">
        <v>581524</v>
      </c>
      <c r="I36" s="56">
        <v>353125</v>
      </c>
      <c r="J36" s="56">
        <v>439090</v>
      </c>
      <c r="K36" s="56">
        <v>405851</v>
      </c>
      <c r="L36" s="56">
        <v>440666</v>
      </c>
      <c r="M36" s="56">
        <v>414024</v>
      </c>
      <c r="N36" s="56">
        <v>579285</v>
      </c>
      <c r="O36" s="56">
        <v>566126</v>
      </c>
      <c r="P36" s="56">
        <v>499756</v>
      </c>
      <c r="Q36" s="56">
        <v>507935</v>
      </c>
      <c r="R36" s="56">
        <v>585892</v>
      </c>
      <c r="S36" s="56">
        <v>121366</v>
      </c>
      <c r="T36" s="56">
        <v>450344</v>
      </c>
      <c r="V36" s="71" t="s">
        <v>86</v>
      </c>
      <c r="W36" s="56">
        <v>431380</v>
      </c>
      <c r="X36" s="56">
        <v>670417</v>
      </c>
      <c r="Y36" s="56">
        <v>668025</v>
      </c>
      <c r="Z36" s="56">
        <v>432759</v>
      </c>
      <c r="AA36" s="56">
        <v>828100</v>
      </c>
      <c r="AB36" s="56">
        <v>693740</v>
      </c>
      <c r="AC36" s="56">
        <v>512238</v>
      </c>
      <c r="AD36" s="56">
        <v>431910</v>
      </c>
      <c r="AE36" s="56">
        <v>634374</v>
      </c>
      <c r="AF36" s="56">
        <v>707464</v>
      </c>
    </row>
    <row r="37" spans="2:32" ht="15.75">
      <c r="B37" s="129"/>
      <c r="Q37" s="428">
        <v>0.24093936167261254</v>
      </c>
      <c r="R37" s="428">
        <v>0.24763523688086508</v>
      </c>
      <c r="S37" s="428">
        <v>0.40690518494588918</v>
      </c>
      <c r="T37" s="428">
        <v>0.16087358140749936</v>
      </c>
    </row>
    <row r="38" spans="2:32" ht="15.75">
      <c r="B38" s="129"/>
    </row>
    <row r="39" spans="2:32" ht="15.75">
      <c r="B39" s="129" t="s">
        <v>87</v>
      </c>
      <c r="V39" s="71" t="s">
        <v>88</v>
      </c>
      <c r="W39" s="56">
        <v>1965304</v>
      </c>
      <c r="X39" s="56">
        <v>2226468</v>
      </c>
      <c r="Y39" s="56">
        <v>2276675</v>
      </c>
      <c r="Z39" s="56">
        <v>2093645</v>
      </c>
      <c r="AA39" s="56">
        <v>2711640</v>
      </c>
      <c r="AB39" s="56">
        <v>2394363</v>
      </c>
      <c r="AC39" s="56">
        <v>1928094</v>
      </c>
      <c r="AD39" s="56">
        <v>2080183</v>
      </c>
      <c r="AE39" s="56">
        <v>2265324</v>
      </c>
      <c r="AF39" s="56">
        <v>2225235</v>
      </c>
    </row>
    <row r="40" spans="2:32" ht="15.75">
      <c r="B40" s="392"/>
    </row>
    <row r="41" spans="2:32" ht="15.75">
      <c r="B41" s="392"/>
    </row>
    <row r="42" spans="2:32">
      <c r="B42" s="11" t="s">
        <v>89</v>
      </c>
      <c r="C42" s="7"/>
      <c r="D42" s="7"/>
      <c r="E42" s="7"/>
      <c r="F42" s="7"/>
      <c r="G42" s="7"/>
      <c r="H42" s="12"/>
      <c r="I42" s="12"/>
      <c r="J42" s="12"/>
      <c r="K42" s="12"/>
      <c r="L42" s="12"/>
    </row>
    <row r="43" spans="2:32">
      <c r="B43" s="13" t="s">
        <v>90</v>
      </c>
      <c r="C43" s="7"/>
      <c r="D43" s="7"/>
      <c r="E43" s="7"/>
      <c r="F43" s="7"/>
      <c r="G43" s="7"/>
      <c r="H43" s="14"/>
      <c r="I43" s="14"/>
      <c r="J43" s="14"/>
      <c r="K43" s="14"/>
      <c r="L43" s="14"/>
    </row>
    <row r="44" spans="2:32" ht="15.75">
      <c r="B44" s="76"/>
      <c r="C44" s="7"/>
      <c r="D44" s="7"/>
      <c r="E44" s="7"/>
      <c r="F44" s="7"/>
      <c r="G44" s="7"/>
      <c r="H44" s="15"/>
      <c r="I44" s="15"/>
      <c r="J44" s="15"/>
      <c r="K44" s="15"/>
      <c r="L44" s="15"/>
    </row>
    <row r="45" spans="2:32" ht="16.5" thickBot="1">
      <c r="B45" s="77"/>
      <c r="C45" s="264"/>
      <c r="D45" s="264"/>
      <c r="E45" s="264"/>
      <c r="F45" s="264"/>
      <c r="G45" s="264"/>
      <c r="H45" s="264"/>
      <c r="I45" s="264"/>
      <c r="J45" s="264"/>
      <c r="K45" s="264"/>
      <c r="L45" s="264"/>
      <c r="M45" s="264"/>
      <c r="N45" s="264"/>
      <c r="O45" s="264"/>
      <c r="P45" s="264"/>
      <c r="Q45" s="264"/>
      <c r="R45" s="264"/>
      <c r="S45" s="264"/>
      <c r="T45" s="264"/>
      <c r="V45" s="77"/>
      <c r="W45" s="27" t="s">
        <v>51</v>
      </c>
      <c r="X45" s="27" t="s">
        <v>52</v>
      </c>
      <c r="Y45" s="27" t="s">
        <v>53</v>
      </c>
      <c r="Z45" s="27" t="s">
        <v>54</v>
      </c>
      <c r="AA45" s="27" t="s">
        <v>55</v>
      </c>
      <c r="AB45" s="27" t="s">
        <v>56</v>
      </c>
      <c r="AC45" s="27" t="s">
        <v>57</v>
      </c>
      <c r="AD45" s="27" t="s">
        <v>58</v>
      </c>
      <c r="AE45" s="27" t="s">
        <v>59</v>
      </c>
      <c r="AF45" s="27" t="s">
        <v>836</v>
      </c>
    </row>
    <row r="46" spans="2:32" ht="15.75" thickBot="1">
      <c r="B46" s="79" t="s">
        <v>91</v>
      </c>
      <c r="C46" s="16"/>
      <c r="D46" s="16"/>
      <c r="E46" s="16"/>
      <c r="F46" s="16"/>
      <c r="G46" s="16"/>
      <c r="H46" s="16"/>
      <c r="I46" s="16"/>
      <c r="J46" s="16"/>
      <c r="K46" s="16"/>
      <c r="L46" s="16"/>
      <c r="M46" s="16"/>
      <c r="N46" s="265"/>
      <c r="O46" s="265"/>
      <c r="P46" s="265"/>
      <c r="Q46" s="265"/>
      <c r="R46" s="265"/>
      <c r="S46" s="265"/>
      <c r="T46" s="265"/>
      <c r="V46" s="79" t="s">
        <v>91</v>
      </c>
      <c r="W46" s="265"/>
      <c r="X46" s="265"/>
      <c r="Y46" s="265"/>
      <c r="Z46" s="265"/>
      <c r="AA46" s="265"/>
      <c r="AB46" s="265"/>
      <c r="AC46" s="265"/>
      <c r="AD46" s="265"/>
      <c r="AE46" s="265"/>
      <c r="AF46" s="265"/>
    </row>
    <row r="47" spans="2:32" ht="15.75" thickBot="1">
      <c r="B47" s="81" t="s">
        <v>92</v>
      </c>
      <c r="C47" s="266"/>
      <c r="D47" s="266"/>
      <c r="E47" s="266"/>
      <c r="F47" s="266"/>
      <c r="G47" s="266"/>
      <c r="H47" s="266"/>
      <c r="I47" s="266"/>
      <c r="J47" s="266"/>
      <c r="K47" s="266"/>
      <c r="L47" s="266"/>
      <c r="M47" s="266"/>
      <c r="N47" s="266"/>
      <c r="O47" s="266"/>
      <c r="P47" s="266"/>
      <c r="Q47" s="266"/>
      <c r="R47" s="266"/>
      <c r="S47" s="250"/>
      <c r="T47" s="250"/>
      <c r="V47" s="81" t="s">
        <v>92</v>
      </c>
      <c r="W47" s="250"/>
      <c r="X47" s="250"/>
      <c r="Y47" s="250"/>
      <c r="Z47" s="250"/>
      <c r="AA47" s="250"/>
      <c r="AB47" s="250"/>
      <c r="AC47" s="250"/>
      <c r="AD47" s="250"/>
      <c r="AE47" s="250"/>
      <c r="AF47" s="250"/>
    </row>
    <row r="48" spans="2:32" ht="15.75" thickBot="1">
      <c r="B48" s="83" t="s">
        <v>93</v>
      </c>
      <c r="C48" s="17">
        <v>1146761</v>
      </c>
      <c r="D48" s="17">
        <v>1541551</v>
      </c>
      <c r="E48" s="17">
        <v>1628454</v>
      </c>
      <c r="F48" s="17">
        <v>1622252</v>
      </c>
      <c r="G48" s="17">
        <v>1801289</v>
      </c>
      <c r="H48" s="17">
        <v>1522060</v>
      </c>
      <c r="I48" s="17">
        <v>1831109</v>
      </c>
      <c r="J48" s="17">
        <v>1757502</v>
      </c>
      <c r="K48" s="17">
        <v>1542056</v>
      </c>
      <c r="L48" s="17">
        <v>2487201</v>
      </c>
      <c r="M48" s="17">
        <v>2797801</v>
      </c>
      <c r="N48" s="17">
        <v>3541940</v>
      </c>
      <c r="O48" s="17">
        <v>3570166.3160000001</v>
      </c>
      <c r="P48" s="248">
        <v>3781713</v>
      </c>
      <c r="Q48" s="248">
        <v>3437159</v>
      </c>
      <c r="R48" s="248">
        <v>4745206</v>
      </c>
      <c r="S48" s="248">
        <v>4967287</v>
      </c>
      <c r="T48" s="248">
        <v>4686462</v>
      </c>
      <c r="V48" s="83" t="s">
        <v>93</v>
      </c>
      <c r="W48" s="248">
        <v>4768417</v>
      </c>
      <c r="X48" s="248">
        <v>4766464</v>
      </c>
      <c r="Y48" s="248">
        <v>5007943</v>
      </c>
      <c r="Z48" s="248">
        <v>5369350</v>
      </c>
      <c r="AA48" s="248">
        <v>6691898.5977499308</v>
      </c>
      <c r="AB48" s="248">
        <v>4449949.6949351104</v>
      </c>
      <c r="AC48" s="248">
        <v>4568115.99552429</v>
      </c>
      <c r="AD48" s="248">
        <v>4071928</v>
      </c>
      <c r="AE48" s="248">
        <v>4911704</v>
      </c>
      <c r="AF48" s="248">
        <v>4668994</v>
      </c>
    </row>
    <row r="49" spans="2:32" ht="15.75" thickBot="1">
      <c r="B49" s="83" t="s">
        <v>94</v>
      </c>
      <c r="C49" s="17">
        <v>3828360</v>
      </c>
      <c r="D49" s="17">
        <v>4390555</v>
      </c>
      <c r="E49" s="17">
        <v>4337409</v>
      </c>
      <c r="F49" s="17">
        <v>4049690</v>
      </c>
      <c r="G49" s="17">
        <v>4615663</v>
      </c>
      <c r="H49" s="17">
        <v>4845365</v>
      </c>
      <c r="I49" s="17">
        <v>4730855</v>
      </c>
      <c r="J49" s="17">
        <v>5926728</v>
      </c>
      <c r="K49" s="17">
        <v>6221853</v>
      </c>
      <c r="L49" s="17">
        <v>6337727</v>
      </c>
      <c r="M49" s="17">
        <v>4930958</v>
      </c>
      <c r="N49" s="17">
        <v>4855048</v>
      </c>
      <c r="O49" s="17">
        <v>4858695.693</v>
      </c>
      <c r="P49" s="248">
        <v>5171007</v>
      </c>
      <c r="Q49" s="248">
        <v>5167613</v>
      </c>
      <c r="R49" s="248">
        <v>4779221</v>
      </c>
      <c r="S49" s="248">
        <v>4982876</v>
      </c>
      <c r="T49" s="248">
        <v>5260260</v>
      </c>
      <c r="V49" s="83" t="s">
        <v>94</v>
      </c>
      <c r="W49" s="248">
        <v>5280483</v>
      </c>
      <c r="X49" s="248">
        <v>5857522</v>
      </c>
      <c r="Y49" s="248">
        <v>6736997</v>
      </c>
      <c r="Z49" s="248">
        <v>7423870</v>
      </c>
      <c r="AA49" s="248">
        <v>7115576.3976169489</v>
      </c>
      <c r="AB49" s="248">
        <v>6731432.0722665396</v>
      </c>
      <c r="AC49" s="248">
        <v>7019277.5516186897</v>
      </c>
      <c r="AD49" s="248">
        <v>7124897</v>
      </c>
      <c r="AE49" s="248">
        <v>6794030</v>
      </c>
      <c r="AF49" s="248">
        <v>7157120</v>
      </c>
    </row>
    <row r="50" spans="2:32" ht="15.75" thickBot="1">
      <c r="B50" s="83" t="s">
        <v>95</v>
      </c>
      <c r="C50" s="17">
        <v>463818</v>
      </c>
      <c r="D50" s="17">
        <v>309451</v>
      </c>
      <c r="E50" s="17">
        <v>458949</v>
      </c>
      <c r="F50" s="17">
        <v>607518</v>
      </c>
      <c r="G50" s="17">
        <v>678584</v>
      </c>
      <c r="H50" s="17">
        <v>316730</v>
      </c>
      <c r="I50" s="17">
        <v>303134</v>
      </c>
      <c r="J50" s="17">
        <v>406480</v>
      </c>
      <c r="K50" s="17">
        <v>479061</v>
      </c>
      <c r="L50" s="17">
        <v>247981</v>
      </c>
      <c r="M50" s="17">
        <v>305749</v>
      </c>
      <c r="N50" s="17">
        <v>398388</v>
      </c>
      <c r="O50" s="17">
        <v>474583.12900000002</v>
      </c>
      <c r="P50" s="248">
        <v>260466</v>
      </c>
      <c r="Q50" s="248">
        <v>361090</v>
      </c>
      <c r="R50" s="248">
        <v>426452</v>
      </c>
      <c r="S50" s="248">
        <v>484816</v>
      </c>
      <c r="T50" s="248">
        <v>271444</v>
      </c>
      <c r="V50" s="83" t="s">
        <v>95</v>
      </c>
      <c r="W50" s="248">
        <v>264541</v>
      </c>
      <c r="X50" s="248">
        <v>337760</v>
      </c>
      <c r="Y50" s="248">
        <v>357945</v>
      </c>
      <c r="Z50" s="248">
        <v>384069</v>
      </c>
      <c r="AA50" s="248">
        <v>409121.8995764798</v>
      </c>
      <c r="AB50" s="248">
        <v>480142.55997209897</v>
      </c>
      <c r="AC50" s="248">
        <v>469691.32275229198</v>
      </c>
      <c r="AD50" s="248">
        <v>648591</v>
      </c>
      <c r="AE50" s="248">
        <v>651949</v>
      </c>
      <c r="AF50" s="248">
        <v>619948</v>
      </c>
    </row>
    <row r="51" spans="2:32" ht="15.75" thickBot="1">
      <c r="B51" s="83" t="s">
        <v>96</v>
      </c>
      <c r="C51" s="17">
        <v>101743</v>
      </c>
      <c r="D51" s="17">
        <v>83481</v>
      </c>
      <c r="E51" s="17">
        <v>77289</v>
      </c>
      <c r="F51" s="17">
        <v>80026</v>
      </c>
      <c r="G51" s="17">
        <v>79889</v>
      </c>
      <c r="H51" s="17">
        <v>98271</v>
      </c>
      <c r="I51" s="17">
        <v>90607</v>
      </c>
      <c r="J51" s="17">
        <v>90452</v>
      </c>
      <c r="K51" s="17">
        <v>93743</v>
      </c>
      <c r="L51" s="17">
        <v>151527</v>
      </c>
      <c r="M51" s="17">
        <v>120948</v>
      </c>
      <c r="N51" s="17">
        <v>98789</v>
      </c>
      <c r="O51" s="17">
        <v>108311.74099999999</v>
      </c>
      <c r="P51" s="248">
        <v>100645</v>
      </c>
      <c r="Q51" s="248">
        <v>107602</v>
      </c>
      <c r="R51" s="248">
        <v>117081</v>
      </c>
      <c r="S51" s="248">
        <v>116938</v>
      </c>
      <c r="T51" s="248">
        <v>125392</v>
      </c>
      <c r="V51" s="83" t="s">
        <v>96</v>
      </c>
      <c r="W51" s="248">
        <v>126491</v>
      </c>
      <c r="X51" s="248">
        <v>141514</v>
      </c>
      <c r="Y51" s="248">
        <v>167607</v>
      </c>
      <c r="Z51" s="248">
        <v>197370</v>
      </c>
      <c r="AA51" s="248">
        <v>195771.86359443254</v>
      </c>
      <c r="AB51" s="248">
        <v>180128.84111232299</v>
      </c>
      <c r="AC51" s="248">
        <v>193843.39586185</v>
      </c>
      <c r="AD51" s="248">
        <v>227631</v>
      </c>
      <c r="AE51" s="248">
        <v>172393</v>
      </c>
      <c r="AF51" s="248">
        <v>195744</v>
      </c>
    </row>
    <row r="52" spans="2:32" ht="15.75" thickBot="1">
      <c r="B52" s="83" t="s">
        <v>97</v>
      </c>
      <c r="C52" s="17">
        <v>132491</v>
      </c>
      <c r="D52" s="17">
        <v>95357</v>
      </c>
      <c r="E52" s="17">
        <v>144122</v>
      </c>
      <c r="F52" s="17">
        <v>153863</v>
      </c>
      <c r="G52" s="17">
        <v>213114</v>
      </c>
      <c r="H52" s="17">
        <v>241757</v>
      </c>
      <c r="I52" s="17">
        <v>255342</v>
      </c>
      <c r="J52" s="17">
        <v>247279</v>
      </c>
      <c r="K52" s="17">
        <v>264265</v>
      </c>
      <c r="L52" s="17">
        <v>225219</v>
      </c>
      <c r="M52" s="17">
        <v>341073</v>
      </c>
      <c r="N52" s="17">
        <v>276307</v>
      </c>
      <c r="O52" s="17">
        <v>396207.973</v>
      </c>
      <c r="P52" s="248">
        <v>394877</v>
      </c>
      <c r="Q52" s="248">
        <v>397795</v>
      </c>
      <c r="R52" s="248">
        <v>372692</v>
      </c>
      <c r="S52" s="248">
        <v>465324</v>
      </c>
      <c r="T52" s="248">
        <v>326432</v>
      </c>
      <c r="V52" s="83" t="s">
        <v>97</v>
      </c>
      <c r="W52" s="248">
        <v>375997</v>
      </c>
      <c r="X52" s="248">
        <v>371061</v>
      </c>
      <c r="Y52" s="248">
        <v>351185</v>
      </c>
      <c r="Z52" s="248">
        <v>347090</v>
      </c>
      <c r="AA52" s="248">
        <v>412028.70962449425</v>
      </c>
      <c r="AB52" s="248">
        <v>467887.091341778</v>
      </c>
      <c r="AC52" s="248">
        <v>451780.948509006</v>
      </c>
      <c r="AD52" s="248">
        <v>333624</v>
      </c>
      <c r="AE52" s="248">
        <v>315245</v>
      </c>
      <c r="AF52" s="248">
        <v>245790</v>
      </c>
    </row>
    <row r="53" spans="2:32" ht="15.75" thickBot="1">
      <c r="B53" s="83" t="s">
        <v>98</v>
      </c>
      <c r="C53" s="17">
        <v>0</v>
      </c>
      <c r="D53" s="17">
        <v>335</v>
      </c>
      <c r="E53" s="17">
        <v>5000</v>
      </c>
      <c r="F53" s="17">
        <v>2160</v>
      </c>
      <c r="G53" s="17">
        <v>603</v>
      </c>
      <c r="H53" s="17">
        <v>31</v>
      </c>
      <c r="I53" s="17">
        <v>575</v>
      </c>
      <c r="J53" s="17">
        <v>4625</v>
      </c>
      <c r="K53" s="17">
        <v>7426</v>
      </c>
      <c r="L53" s="17">
        <v>126</v>
      </c>
      <c r="M53" s="17">
        <v>98</v>
      </c>
      <c r="N53" s="17">
        <v>164</v>
      </c>
      <c r="O53" s="17">
        <v>189.69200000000001</v>
      </c>
      <c r="P53" s="248">
        <v>77</v>
      </c>
      <c r="Q53" s="248">
        <v>83</v>
      </c>
      <c r="R53" s="248">
        <v>138</v>
      </c>
      <c r="S53" s="248">
        <v>110</v>
      </c>
      <c r="T53" s="248">
        <v>113</v>
      </c>
      <c r="V53" s="83" t="s">
        <v>98</v>
      </c>
      <c r="W53" s="248">
        <v>0</v>
      </c>
      <c r="X53" s="248">
        <v>114</v>
      </c>
      <c r="Y53" s="248">
        <v>212</v>
      </c>
      <c r="Z53" s="248">
        <v>222</v>
      </c>
      <c r="AA53" s="248"/>
      <c r="AB53" s="248"/>
      <c r="AC53" s="248"/>
      <c r="AD53" s="248">
        <v>789</v>
      </c>
      <c r="AE53" s="248">
        <v>769</v>
      </c>
      <c r="AF53" s="248"/>
    </row>
    <row r="54" spans="2:32" ht="15.75" thickBot="1">
      <c r="B54" s="85" t="s">
        <v>99</v>
      </c>
      <c r="C54" s="18">
        <v>5673173</v>
      </c>
      <c r="D54" s="18">
        <v>6420730</v>
      </c>
      <c r="E54" s="18">
        <v>6651223</v>
      </c>
      <c r="F54" s="18">
        <v>6515509</v>
      </c>
      <c r="G54" s="18">
        <v>7389142</v>
      </c>
      <c r="H54" s="18">
        <v>7024214</v>
      </c>
      <c r="I54" s="18">
        <v>7211622</v>
      </c>
      <c r="J54" s="18">
        <v>8433066</v>
      </c>
      <c r="K54" s="18">
        <v>8608404</v>
      </c>
      <c r="L54" s="18">
        <v>9449781</v>
      </c>
      <c r="M54" s="18">
        <v>8496627</v>
      </c>
      <c r="N54" s="18">
        <v>9170636</v>
      </c>
      <c r="O54" s="18">
        <v>9408154.5439999998</v>
      </c>
      <c r="P54" s="249">
        <v>9708785</v>
      </c>
      <c r="Q54" s="249">
        <v>9471342</v>
      </c>
      <c r="R54" s="249">
        <v>10440790</v>
      </c>
      <c r="S54" s="249">
        <v>11017351</v>
      </c>
      <c r="T54" s="249">
        <v>10670103</v>
      </c>
      <c r="V54" s="85" t="s">
        <v>99</v>
      </c>
      <c r="W54" s="249">
        <v>10815929</v>
      </c>
      <c r="X54" s="249">
        <v>11474435</v>
      </c>
      <c r="Y54" s="249">
        <v>12621889</v>
      </c>
      <c r="Z54" s="249">
        <v>13721971</v>
      </c>
      <c r="AA54" s="249">
        <v>14824397.468162285</v>
      </c>
      <c r="AB54" s="249">
        <v>12309540.259627851</v>
      </c>
      <c r="AC54" s="249">
        <v>12702709.214266125</v>
      </c>
      <c r="AD54" s="249">
        <v>12407461</v>
      </c>
      <c r="AE54" s="249">
        <v>12846090</v>
      </c>
      <c r="AF54" s="249">
        <v>12887597</v>
      </c>
    </row>
    <row r="55" spans="2:32" ht="15.75" thickBot="1">
      <c r="B55" s="81" t="s">
        <v>100</v>
      </c>
      <c r="C55" s="266"/>
      <c r="D55" s="266"/>
      <c r="E55" s="266"/>
      <c r="F55" s="266"/>
      <c r="G55" s="266"/>
      <c r="H55" s="266"/>
      <c r="I55" s="266"/>
      <c r="J55" s="266"/>
      <c r="K55" s="266"/>
      <c r="L55" s="266"/>
      <c r="M55" s="266"/>
      <c r="N55" s="266"/>
      <c r="O55" s="266"/>
      <c r="P55" s="250"/>
      <c r="Q55" s="250"/>
      <c r="R55" s="250">
        <v>0</v>
      </c>
      <c r="S55" s="250"/>
      <c r="T55" s="250"/>
      <c r="V55" s="81" t="s">
        <v>100</v>
      </c>
      <c r="W55" s="250"/>
      <c r="X55" s="250"/>
      <c r="Y55" s="250"/>
      <c r="Z55" s="250"/>
      <c r="AA55" s="250"/>
      <c r="AB55" s="250"/>
      <c r="AC55" s="250"/>
      <c r="AD55" s="250"/>
      <c r="AE55" s="250"/>
      <c r="AF55" s="250"/>
    </row>
    <row r="56" spans="2:32" ht="15.75" thickBot="1">
      <c r="B56" s="83" t="s">
        <v>101</v>
      </c>
      <c r="C56" s="17">
        <v>60495</v>
      </c>
      <c r="D56" s="17">
        <v>78204</v>
      </c>
      <c r="E56" s="17">
        <v>88224</v>
      </c>
      <c r="F56" s="17">
        <v>124375</v>
      </c>
      <c r="G56" s="17">
        <v>88533</v>
      </c>
      <c r="H56" s="17">
        <v>339007</v>
      </c>
      <c r="I56" s="17">
        <v>266055</v>
      </c>
      <c r="J56" s="17">
        <v>195559</v>
      </c>
      <c r="K56" s="17">
        <v>114913</v>
      </c>
      <c r="L56" s="17">
        <v>97347</v>
      </c>
      <c r="M56" s="17">
        <v>78828</v>
      </c>
      <c r="N56" s="17">
        <v>363474</v>
      </c>
      <c r="O56" s="17">
        <v>238183.84899999999</v>
      </c>
      <c r="P56" s="248">
        <v>217646</v>
      </c>
      <c r="Q56" s="248">
        <v>330867</v>
      </c>
      <c r="R56" s="248">
        <v>322747</v>
      </c>
      <c r="S56" s="248">
        <v>63739</v>
      </c>
      <c r="T56" s="248">
        <v>138688</v>
      </c>
      <c r="V56" s="83" t="s">
        <v>101</v>
      </c>
      <c r="W56" s="248">
        <v>145222</v>
      </c>
      <c r="X56" s="248">
        <v>217813</v>
      </c>
      <c r="Y56" s="248">
        <v>333464</v>
      </c>
      <c r="Z56" s="248">
        <v>328283</v>
      </c>
      <c r="AA56" s="248">
        <v>275128.68331259745</v>
      </c>
      <c r="AB56" s="248">
        <v>614360.027761893</v>
      </c>
      <c r="AC56" s="248">
        <v>199434.80715085502</v>
      </c>
      <c r="AD56" s="248">
        <v>68106</v>
      </c>
      <c r="AE56" s="248">
        <v>144512</v>
      </c>
      <c r="AF56" s="248">
        <v>76801</v>
      </c>
    </row>
    <row r="57" spans="2:32" ht="15.75" thickBot="1">
      <c r="B57" s="83" t="s">
        <v>102</v>
      </c>
      <c r="C57" s="17">
        <v>0</v>
      </c>
      <c r="D57" s="17">
        <v>46870</v>
      </c>
      <c r="E57" s="17">
        <v>43303</v>
      </c>
      <c r="F57" s="17">
        <v>44649</v>
      </c>
      <c r="G57" s="17">
        <v>46680</v>
      </c>
      <c r="H57" s="17">
        <v>27241</v>
      </c>
      <c r="I57" s="17">
        <v>27736</v>
      </c>
      <c r="J57" s="17">
        <v>26279</v>
      </c>
      <c r="K57" s="17">
        <v>30994</v>
      </c>
      <c r="L57" s="17">
        <v>6174</v>
      </c>
      <c r="M57" s="17">
        <v>13453</v>
      </c>
      <c r="N57" s="17">
        <v>20611</v>
      </c>
      <c r="O57" s="17">
        <v>25327.063999999998</v>
      </c>
      <c r="P57" s="248">
        <v>5156</v>
      </c>
      <c r="Q57" s="248">
        <v>11486</v>
      </c>
      <c r="R57" s="248">
        <v>14349</v>
      </c>
      <c r="S57" s="248">
        <v>18933</v>
      </c>
      <c r="T57" s="248">
        <v>5274</v>
      </c>
      <c r="V57" s="83" t="s">
        <v>102</v>
      </c>
      <c r="W57" s="248">
        <v>8409</v>
      </c>
      <c r="X57" s="248">
        <v>13707</v>
      </c>
      <c r="Y57" s="248">
        <v>19786</v>
      </c>
      <c r="Z57" s="248">
        <v>8570</v>
      </c>
      <c r="AA57" s="248">
        <v>29973.894066005036</v>
      </c>
      <c r="AB57" s="248">
        <v>5576.0723597921497</v>
      </c>
      <c r="AC57" s="248">
        <v>5933.2607014671494</v>
      </c>
      <c r="AD57" s="248">
        <v>7330</v>
      </c>
      <c r="AE57" s="248">
        <v>20873</v>
      </c>
      <c r="AF57" s="248">
        <v>21267</v>
      </c>
    </row>
    <row r="58" spans="2:32" ht="15.75" thickBot="1">
      <c r="B58" s="83" t="s">
        <v>103</v>
      </c>
      <c r="C58" s="17">
        <v>1690711</v>
      </c>
      <c r="D58" s="17">
        <v>3093842</v>
      </c>
      <c r="E58" s="17">
        <v>2921736</v>
      </c>
      <c r="F58" s="17">
        <v>2717913</v>
      </c>
      <c r="G58" s="17">
        <v>2669320</v>
      </c>
      <c r="H58" s="17">
        <v>2871781</v>
      </c>
      <c r="I58" s="17">
        <v>2886392</v>
      </c>
      <c r="J58" s="17">
        <v>3001307</v>
      </c>
      <c r="K58" s="17">
        <v>3079648</v>
      </c>
      <c r="L58" s="17">
        <v>3119350</v>
      </c>
      <c r="M58" s="17">
        <v>3231320</v>
      </c>
      <c r="N58" s="17">
        <v>2861797</v>
      </c>
      <c r="O58" s="17">
        <v>2942426.4249999998</v>
      </c>
      <c r="P58" s="248">
        <v>3124526</v>
      </c>
      <c r="Q58" s="248">
        <v>3286100</v>
      </c>
      <c r="R58" s="248">
        <v>3732594</v>
      </c>
      <c r="S58" s="248">
        <v>3637681</v>
      </c>
      <c r="T58" s="248">
        <v>3719877</v>
      </c>
      <c r="V58" s="83" t="s">
        <v>103</v>
      </c>
      <c r="W58" s="248">
        <v>4243596</v>
      </c>
      <c r="X58" s="248">
        <v>4401210</v>
      </c>
      <c r="Y58" s="248">
        <v>4902904</v>
      </c>
      <c r="Z58" s="248">
        <v>5281171</v>
      </c>
      <c r="AA58" s="248">
        <v>5347788.808291764</v>
      </c>
      <c r="AB58" s="248">
        <v>5175872.8972267201</v>
      </c>
      <c r="AC58" s="248">
        <v>4830542.8229992799</v>
      </c>
      <c r="AD58" s="248">
        <v>4617325</v>
      </c>
      <c r="AE58" s="248">
        <v>4610845</v>
      </c>
      <c r="AF58" s="248">
        <v>4627161</v>
      </c>
    </row>
    <row r="59" spans="2:32" ht="15.75" thickBot="1">
      <c r="B59" s="83" t="s">
        <v>104</v>
      </c>
      <c r="C59" s="17">
        <v>16315</v>
      </c>
      <c r="D59" s="17">
        <v>16335</v>
      </c>
      <c r="E59" s="17">
        <v>16335</v>
      </c>
      <c r="F59" s="17">
        <v>16332</v>
      </c>
      <c r="G59" s="17">
        <v>16332</v>
      </c>
      <c r="H59" s="17">
        <v>15478</v>
      </c>
      <c r="I59" s="17">
        <v>15478</v>
      </c>
      <c r="J59" s="17">
        <v>15478</v>
      </c>
      <c r="K59" s="17">
        <v>15478</v>
      </c>
      <c r="L59" s="17">
        <v>15478</v>
      </c>
      <c r="M59" s="17">
        <v>16572</v>
      </c>
      <c r="N59" s="17">
        <v>16723</v>
      </c>
      <c r="O59" s="17">
        <v>17101.956999999999</v>
      </c>
      <c r="P59" s="248">
        <v>17102</v>
      </c>
      <c r="Q59" s="248">
        <v>17148</v>
      </c>
      <c r="R59" s="248">
        <v>17325</v>
      </c>
      <c r="S59" s="380">
        <v>17468</v>
      </c>
      <c r="T59" s="248">
        <v>17468</v>
      </c>
      <c r="V59" s="83" t="s">
        <v>104</v>
      </c>
      <c r="W59" s="248">
        <v>18741</v>
      </c>
      <c r="X59" s="248">
        <v>19062</v>
      </c>
      <c r="Y59" s="248">
        <v>19569</v>
      </c>
      <c r="Z59" s="248">
        <v>19242</v>
      </c>
      <c r="AA59" s="248">
        <v>19437.907875389999</v>
      </c>
      <c r="AB59" s="248">
        <v>19205.6810277271</v>
      </c>
      <c r="AC59" s="248">
        <v>19736.717580299999</v>
      </c>
      <c r="AD59" s="248">
        <v>19424</v>
      </c>
      <c r="AE59" s="248">
        <v>20134</v>
      </c>
      <c r="AF59" s="248">
        <v>59204</v>
      </c>
    </row>
    <row r="60" spans="2:32" ht="15.75" thickBot="1">
      <c r="B60" s="83" t="s">
        <v>94</v>
      </c>
      <c r="C60" s="17">
        <v>16569813</v>
      </c>
      <c r="D60" s="17">
        <v>17609166</v>
      </c>
      <c r="E60" s="17">
        <v>16116400</v>
      </c>
      <c r="F60" s="17">
        <v>14908284</v>
      </c>
      <c r="G60" s="17">
        <v>15015133</v>
      </c>
      <c r="H60" s="17">
        <v>16896526</v>
      </c>
      <c r="I60" s="17">
        <v>16821004</v>
      </c>
      <c r="J60" s="17">
        <v>17488539</v>
      </c>
      <c r="K60" s="17">
        <v>17313005</v>
      </c>
      <c r="L60" s="17">
        <v>16769982</v>
      </c>
      <c r="M60" s="17">
        <v>17490328</v>
      </c>
      <c r="N60" s="17">
        <v>16435742</v>
      </c>
      <c r="O60" s="17">
        <v>17130598.372000001</v>
      </c>
      <c r="P60" s="248">
        <v>18845990</v>
      </c>
      <c r="Q60" s="248">
        <v>20570903</v>
      </c>
      <c r="R60" s="248">
        <v>23844889</v>
      </c>
      <c r="S60" s="380">
        <v>22822894</v>
      </c>
      <c r="T60" s="248">
        <v>23435289</v>
      </c>
      <c r="V60" s="83" t="s">
        <v>94</v>
      </c>
      <c r="W60" s="248">
        <v>25723585</v>
      </c>
      <c r="X60" s="248">
        <v>25621538</v>
      </c>
      <c r="Y60" s="248">
        <v>27806745</v>
      </c>
      <c r="Z60" s="248">
        <v>31591010</v>
      </c>
      <c r="AA60" s="248">
        <v>32212742.410536569</v>
      </c>
      <c r="AB60" s="248">
        <v>31299762.081798397</v>
      </c>
      <c r="AC60" s="248">
        <v>29392333.278933603</v>
      </c>
      <c r="AD60" s="248">
        <v>29134682</v>
      </c>
      <c r="AE60" s="248">
        <v>28675990</v>
      </c>
      <c r="AF60" s="248">
        <v>29583065</v>
      </c>
    </row>
    <row r="61" spans="2:32" ht="15.75" thickBot="1">
      <c r="B61" s="83" t="s">
        <v>105</v>
      </c>
      <c r="C61" s="17">
        <v>72931</v>
      </c>
      <c r="D61" s="17">
        <v>85778</v>
      </c>
      <c r="E61" s="17">
        <v>72025</v>
      </c>
      <c r="F61" s="17">
        <v>67498</v>
      </c>
      <c r="G61" s="17">
        <v>66431</v>
      </c>
      <c r="H61" s="17">
        <v>63359</v>
      </c>
      <c r="I61" s="17">
        <v>62277</v>
      </c>
      <c r="J61" s="17">
        <v>63439</v>
      </c>
      <c r="K61" s="17">
        <v>66037</v>
      </c>
      <c r="L61" s="17">
        <v>64808</v>
      </c>
      <c r="M61" s="17">
        <v>84407</v>
      </c>
      <c r="N61" s="17">
        <v>65428</v>
      </c>
      <c r="O61" s="17">
        <v>62449.442000000003</v>
      </c>
      <c r="P61" s="248">
        <v>64521</v>
      </c>
      <c r="Q61" s="248">
        <v>64648</v>
      </c>
      <c r="R61" s="248">
        <v>65549</v>
      </c>
      <c r="S61" s="380">
        <v>67821</v>
      </c>
      <c r="T61" s="248">
        <v>65599</v>
      </c>
      <c r="V61" s="83" t="s">
        <v>105</v>
      </c>
      <c r="W61" s="248">
        <v>72502</v>
      </c>
      <c r="X61" s="248">
        <v>70677</v>
      </c>
      <c r="Y61" s="248">
        <v>76601</v>
      </c>
      <c r="Z61" s="248">
        <v>103325</v>
      </c>
      <c r="AA61" s="248">
        <v>107472.5177994744</v>
      </c>
      <c r="AB61" s="248">
        <v>136921.359274774</v>
      </c>
      <c r="AC61" s="248">
        <v>161971.79034810999</v>
      </c>
      <c r="AD61" s="248">
        <v>163789</v>
      </c>
      <c r="AE61" s="248">
        <v>177775</v>
      </c>
      <c r="AF61" s="248">
        <v>141885</v>
      </c>
    </row>
    <row r="62" spans="2:32" ht="15.75" thickBot="1">
      <c r="B62" s="83" t="s">
        <v>106</v>
      </c>
      <c r="C62" s="17">
        <v>7761835</v>
      </c>
      <c r="D62" s="17">
        <v>9056402</v>
      </c>
      <c r="E62" s="17">
        <v>9134609</v>
      </c>
      <c r="F62" s="17">
        <v>9545706</v>
      </c>
      <c r="G62" s="17">
        <v>9777637</v>
      </c>
      <c r="H62" s="17">
        <v>10195114</v>
      </c>
      <c r="I62" s="17">
        <v>10333190</v>
      </c>
      <c r="J62" s="17">
        <v>10256896</v>
      </c>
      <c r="K62" s="17">
        <v>10687625</v>
      </c>
      <c r="L62" s="17">
        <v>11095458</v>
      </c>
      <c r="M62" s="17">
        <v>12043453</v>
      </c>
      <c r="N62" s="17">
        <v>11747471</v>
      </c>
      <c r="O62" s="17">
        <v>12189428.210999999</v>
      </c>
      <c r="P62" s="378">
        <v>12179180</v>
      </c>
      <c r="Q62" s="248">
        <v>12328996</v>
      </c>
      <c r="R62" s="248">
        <v>12578580</v>
      </c>
      <c r="S62" s="380">
        <v>12736366</v>
      </c>
      <c r="T62" s="248">
        <v>12973393</v>
      </c>
      <c r="V62" s="83" t="s">
        <v>106</v>
      </c>
      <c r="W62" s="248">
        <v>12796356</v>
      </c>
      <c r="X62" s="248">
        <v>13287418</v>
      </c>
      <c r="Y62" s="248">
        <v>13837031</v>
      </c>
      <c r="Z62" s="248">
        <v>14484288</v>
      </c>
      <c r="AA62" s="248">
        <v>14468171.429702993</v>
      </c>
      <c r="AB62" s="248">
        <v>14113703.553242698</v>
      </c>
      <c r="AC62" s="248">
        <v>14213829.9971263</v>
      </c>
      <c r="AD62" s="248">
        <v>14260803</v>
      </c>
      <c r="AE62" s="248">
        <v>14364429</v>
      </c>
      <c r="AF62" s="248">
        <v>14788895</v>
      </c>
    </row>
    <row r="63" spans="2:32" ht="15.75" thickBot="1">
      <c r="B63" s="83" t="s">
        <v>107</v>
      </c>
      <c r="C63" s="17">
        <v>0</v>
      </c>
      <c r="D63" s="17">
        <v>0</v>
      </c>
      <c r="E63" s="17">
        <v>0</v>
      </c>
      <c r="F63" s="17">
        <v>0</v>
      </c>
      <c r="G63" s="17">
        <v>0</v>
      </c>
      <c r="H63" s="17">
        <v>0</v>
      </c>
      <c r="I63" s="17">
        <v>0</v>
      </c>
      <c r="J63" s="17">
        <v>0</v>
      </c>
      <c r="K63" s="17">
        <v>0</v>
      </c>
      <c r="L63" s="17">
        <v>0</v>
      </c>
      <c r="M63" s="17">
        <v>0</v>
      </c>
      <c r="N63" s="17">
        <v>0</v>
      </c>
      <c r="O63" s="17">
        <v>0</v>
      </c>
      <c r="P63" s="248">
        <v>0</v>
      </c>
      <c r="Q63" s="248">
        <v>0</v>
      </c>
      <c r="R63" s="248">
        <v>0</v>
      </c>
      <c r="S63" s="380">
        <v>0</v>
      </c>
      <c r="T63" s="248">
        <v>0</v>
      </c>
      <c r="V63" s="83" t="s">
        <v>107</v>
      </c>
      <c r="W63" s="248"/>
      <c r="X63" s="248">
        <v>0</v>
      </c>
      <c r="Y63" s="248">
        <v>0</v>
      </c>
      <c r="Z63" s="248" t="s">
        <v>69</v>
      </c>
      <c r="AA63" s="248">
        <v>0</v>
      </c>
      <c r="AB63" s="248">
        <v>0</v>
      </c>
      <c r="AC63" s="248">
        <v>0</v>
      </c>
      <c r="AD63" s="248">
        <v>0</v>
      </c>
      <c r="AE63" s="248">
        <v>0</v>
      </c>
      <c r="AF63" s="248">
        <v>0</v>
      </c>
    </row>
    <row r="64" spans="2:32" ht="15.75" thickBot="1">
      <c r="B64" s="83" t="s">
        <v>108</v>
      </c>
      <c r="C64" s="17">
        <v>0</v>
      </c>
      <c r="D64" s="17">
        <v>0</v>
      </c>
      <c r="E64" s="17">
        <v>0</v>
      </c>
      <c r="F64" s="17">
        <v>0</v>
      </c>
      <c r="G64" s="17">
        <v>0</v>
      </c>
      <c r="H64" s="17">
        <v>0</v>
      </c>
      <c r="I64" s="17">
        <v>0</v>
      </c>
      <c r="J64" s="17">
        <v>0</v>
      </c>
      <c r="K64" s="17">
        <v>0</v>
      </c>
      <c r="L64" s="17">
        <v>0</v>
      </c>
      <c r="M64" s="17">
        <v>0</v>
      </c>
      <c r="N64" s="17">
        <v>0</v>
      </c>
      <c r="O64" s="17">
        <v>0</v>
      </c>
      <c r="P64" s="248">
        <v>0</v>
      </c>
      <c r="Q64" s="248">
        <v>0</v>
      </c>
      <c r="R64" s="248">
        <v>0</v>
      </c>
      <c r="S64" s="380">
        <v>0</v>
      </c>
      <c r="T64" s="248">
        <v>0</v>
      </c>
      <c r="V64" s="83" t="s">
        <v>108</v>
      </c>
      <c r="W64" s="248"/>
      <c r="X64" s="248">
        <v>0</v>
      </c>
      <c r="Y64" s="248">
        <v>0</v>
      </c>
      <c r="Z64" s="248" t="s">
        <v>69</v>
      </c>
      <c r="AA64" s="248">
        <v>0</v>
      </c>
      <c r="AB64" s="248">
        <v>0</v>
      </c>
      <c r="AC64" s="248">
        <v>0</v>
      </c>
      <c r="AD64" s="248">
        <v>0</v>
      </c>
      <c r="AE64" s="248">
        <v>0</v>
      </c>
      <c r="AF64" s="248">
        <v>0</v>
      </c>
    </row>
    <row r="65" spans="2:32" ht="15.75" thickBot="1">
      <c r="B65" s="83" t="s">
        <v>109</v>
      </c>
      <c r="C65" s="17">
        <v>6179860</v>
      </c>
      <c r="D65" s="17">
        <v>6424494</v>
      </c>
      <c r="E65" s="17">
        <v>6010730</v>
      </c>
      <c r="F65" s="17">
        <v>6258157</v>
      </c>
      <c r="G65" s="17">
        <v>6297004</v>
      </c>
      <c r="H65" s="17">
        <v>6827331</v>
      </c>
      <c r="I65" s="17">
        <v>6639257</v>
      </c>
      <c r="J65" s="17">
        <v>6898749</v>
      </c>
      <c r="K65" s="17">
        <v>7331560</v>
      </c>
      <c r="L65" s="17">
        <v>7055014</v>
      </c>
      <c r="M65" s="17">
        <v>8583520</v>
      </c>
      <c r="N65" s="17">
        <v>8026572</v>
      </c>
      <c r="O65" s="17">
        <v>8948239.9680000003</v>
      </c>
      <c r="P65" s="248">
        <v>8277346</v>
      </c>
      <c r="Q65" s="248">
        <v>9435310</v>
      </c>
      <c r="R65" s="248">
        <v>9613978</v>
      </c>
      <c r="S65" s="380">
        <v>9763450</v>
      </c>
      <c r="T65" s="248">
        <v>10246813</v>
      </c>
      <c r="V65" s="83" t="s">
        <v>109</v>
      </c>
      <c r="W65" s="248">
        <v>9772257</v>
      </c>
      <c r="X65" s="248">
        <v>10646635</v>
      </c>
      <c r="Y65" s="248">
        <v>11781603</v>
      </c>
      <c r="Z65" s="248">
        <v>12736745</v>
      </c>
      <c r="AA65" s="248">
        <v>12394270.37784477</v>
      </c>
      <c r="AB65" s="248">
        <v>11305597.126815099</v>
      </c>
      <c r="AC65" s="248">
        <v>10911807.259850301</v>
      </c>
      <c r="AD65" s="248">
        <v>10237184</v>
      </c>
      <c r="AE65" s="248">
        <v>10226286</v>
      </c>
      <c r="AF65" s="248">
        <v>10954598</v>
      </c>
    </row>
    <row r="66" spans="2:32" ht="15.75" thickBot="1">
      <c r="B66" s="83" t="s">
        <v>97</v>
      </c>
      <c r="C66" s="17">
        <v>67802</v>
      </c>
      <c r="D66" s="17">
        <v>65015</v>
      </c>
      <c r="E66" s="17">
        <v>58212</v>
      </c>
      <c r="F66" s="17">
        <v>60609</v>
      </c>
      <c r="G66" s="17">
        <v>60989</v>
      </c>
      <c r="H66" s="17">
        <v>93676</v>
      </c>
      <c r="I66" s="17">
        <v>97570</v>
      </c>
      <c r="J66" s="17">
        <v>97748</v>
      </c>
      <c r="K66" s="17">
        <v>96536</v>
      </c>
      <c r="L66" s="17">
        <v>106428</v>
      </c>
      <c r="M66" s="17">
        <v>96500</v>
      </c>
      <c r="N66" s="17">
        <v>70755</v>
      </c>
      <c r="O66" s="17">
        <v>78723.960999999996</v>
      </c>
      <c r="P66" s="248">
        <v>128094</v>
      </c>
      <c r="Q66" s="248">
        <v>174641</v>
      </c>
      <c r="R66" s="248">
        <v>176565</v>
      </c>
      <c r="S66" s="248">
        <v>180300</v>
      </c>
      <c r="T66" s="248">
        <v>168915</v>
      </c>
      <c r="V66" s="83" t="s">
        <v>97</v>
      </c>
      <c r="W66" s="248">
        <v>164657</v>
      </c>
      <c r="X66" s="248">
        <v>144969</v>
      </c>
      <c r="Y66" s="248">
        <v>148509</v>
      </c>
      <c r="Z66" s="248">
        <v>166207</v>
      </c>
      <c r="AA66" s="248">
        <v>174810.26892863633</v>
      </c>
      <c r="AB66" s="248">
        <v>160024.172905552</v>
      </c>
      <c r="AC66" s="248">
        <v>109706.43604605099</v>
      </c>
      <c r="AD66" s="248">
        <v>158235</v>
      </c>
      <c r="AE66" s="248">
        <v>165240</v>
      </c>
      <c r="AF66" s="248">
        <v>201501</v>
      </c>
    </row>
    <row r="67" spans="2:32" ht="15.75" thickBot="1">
      <c r="B67" s="83" t="s">
        <v>110</v>
      </c>
      <c r="C67" s="17">
        <v>415450</v>
      </c>
      <c r="D67" s="17">
        <v>504264</v>
      </c>
      <c r="E67" s="17">
        <v>463029</v>
      </c>
      <c r="F67" s="17">
        <v>448246</v>
      </c>
      <c r="G67" s="17">
        <v>464027</v>
      </c>
      <c r="H67" s="17">
        <v>591278</v>
      </c>
      <c r="I67" s="17">
        <v>642483</v>
      </c>
      <c r="J67" s="17">
        <v>724702</v>
      </c>
      <c r="K67" s="17">
        <v>834493</v>
      </c>
      <c r="L67" s="17">
        <v>791388</v>
      </c>
      <c r="M67" s="17">
        <v>965854</v>
      </c>
      <c r="N67" s="17">
        <v>907704</v>
      </c>
      <c r="O67" s="17">
        <v>1018011.673</v>
      </c>
      <c r="P67" s="248">
        <v>1608436</v>
      </c>
      <c r="Q67" s="248">
        <v>1700617</v>
      </c>
      <c r="R67" s="248">
        <v>1816483</v>
      </c>
      <c r="S67" s="248">
        <v>2247971</v>
      </c>
      <c r="T67" s="248">
        <v>256432</v>
      </c>
      <c r="V67" s="83" t="s">
        <v>110</v>
      </c>
      <c r="W67" s="248">
        <v>247997</v>
      </c>
      <c r="X67" s="248">
        <v>292548</v>
      </c>
      <c r="Y67" s="248">
        <v>283085</v>
      </c>
      <c r="Z67" s="248">
        <v>292707</v>
      </c>
      <c r="AA67" s="248">
        <v>270136.17092449783</v>
      </c>
      <c r="AB67" s="248">
        <v>229652.770569418</v>
      </c>
      <c r="AC67" s="248">
        <v>210657.54535000699</v>
      </c>
      <c r="AD67" s="248">
        <v>142836</v>
      </c>
      <c r="AE67" s="248">
        <v>136201</v>
      </c>
      <c r="AF67" s="248">
        <v>138937</v>
      </c>
    </row>
    <row r="68" spans="2:32" ht="15.75" thickBot="1">
      <c r="B68" s="83" t="s">
        <v>111</v>
      </c>
      <c r="C68" s="17">
        <v>0</v>
      </c>
      <c r="D68" s="17">
        <v>7401</v>
      </c>
      <c r="E68" s="17">
        <v>2980</v>
      </c>
      <c r="F68" s="17">
        <v>7459</v>
      </c>
      <c r="G68" s="17">
        <v>7074</v>
      </c>
      <c r="H68" s="17">
        <v>22514</v>
      </c>
      <c r="I68" s="17">
        <v>23831</v>
      </c>
      <c r="J68" s="17">
        <v>63565</v>
      </c>
      <c r="K68" s="17">
        <v>61386</v>
      </c>
      <c r="L68" s="17">
        <v>220311</v>
      </c>
      <c r="M68" s="17">
        <v>239071</v>
      </c>
      <c r="N68" s="17">
        <v>213124</v>
      </c>
      <c r="O68" s="17">
        <v>220874.481</v>
      </c>
      <c r="P68" s="248">
        <v>0</v>
      </c>
      <c r="Q68" s="248">
        <v>224684</v>
      </c>
      <c r="R68" s="248">
        <v>0</v>
      </c>
      <c r="S68" s="248">
        <v>0</v>
      </c>
      <c r="T68" s="248">
        <v>0</v>
      </c>
      <c r="V68" s="83" t="s">
        <v>111</v>
      </c>
      <c r="W68" s="248"/>
      <c r="X68" s="248">
        <v>0</v>
      </c>
      <c r="Y68" s="248">
        <v>0</v>
      </c>
      <c r="Z68" s="248" t="s">
        <v>69</v>
      </c>
      <c r="AA68" s="248">
        <v>0</v>
      </c>
      <c r="AB68" s="248">
        <v>0</v>
      </c>
      <c r="AC68" s="248">
        <v>0</v>
      </c>
      <c r="AD68" s="248">
        <v>0</v>
      </c>
      <c r="AE68" s="248">
        <v>0</v>
      </c>
      <c r="AF68" s="248">
        <v>0</v>
      </c>
    </row>
    <row r="69" spans="2:32" ht="15.75" thickBot="1">
      <c r="B69" s="83" t="s">
        <v>112</v>
      </c>
      <c r="C69" s="17">
        <v>0</v>
      </c>
      <c r="D69" s="17">
        <v>0</v>
      </c>
      <c r="E69" s="17">
        <v>0</v>
      </c>
      <c r="F69" s="17">
        <v>0</v>
      </c>
      <c r="G69" s="17">
        <v>0</v>
      </c>
      <c r="H69" s="17">
        <v>0</v>
      </c>
      <c r="I69" s="17">
        <v>0</v>
      </c>
      <c r="J69" s="17">
        <v>0</v>
      </c>
      <c r="K69" s="17">
        <v>0</v>
      </c>
      <c r="L69" s="17">
        <v>1390</v>
      </c>
      <c r="M69" s="17">
        <v>0</v>
      </c>
      <c r="N69" s="17">
        <v>1782</v>
      </c>
      <c r="O69" s="17">
        <v>409.58699999999999</v>
      </c>
      <c r="P69" s="248">
        <v>0</v>
      </c>
      <c r="Q69" s="248">
        <v>379</v>
      </c>
      <c r="R69" s="248">
        <v>0</v>
      </c>
      <c r="S69" s="248">
        <v>0</v>
      </c>
      <c r="T69" s="248">
        <v>0</v>
      </c>
      <c r="V69" s="83" t="s">
        <v>112</v>
      </c>
      <c r="W69" s="248"/>
      <c r="X69" s="248">
        <v>0</v>
      </c>
      <c r="Y69" s="248">
        <v>0</v>
      </c>
      <c r="Z69" s="248" t="s">
        <v>69</v>
      </c>
      <c r="AA69" s="248"/>
      <c r="AB69" s="248"/>
      <c r="AC69" s="248"/>
      <c r="AD69" s="248" t="s">
        <v>113</v>
      </c>
      <c r="AE69" s="248"/>
      <c r="AF69" s="248"/>
    </row>
    <row r="70" spans="2:32" ht="15.75" thickBot="1">
      <c r="B70" s="83" t="s">
        <v>98</v>
      </c>
      <c r="C70" s="17">
        <v>0</v>
      </c>
      <c r="D70" s="17">
        <v>0</v>
      </c>
      <c r="E70" s="17">
        <v>1216</v>
      </c>
      <c r="F70" s="17">
        <v>151</v>
      </c>
      <c r="G70" s="17">
        <v>2</v>
      </c>
      <c r="H70" s="17">
        <v>335</v>
      </c>
      <c r="I70" s="17">
        <v>389</v>
      </c>
      <c r="J70" s="17">
        <v>337</v>
      </c>
      <c r="K70" s="17">
        <v>337</v>
      </c>
      <c r="L70" s="17">
        <v>335</v>
      </c>
      <c r="M70" s="17">
        <v>337</v>
      </c>
      <c r="N70" s="17">
        <v>337</v>
      </c>
      <c r="O70" s="17">
        <v>336.62700000000001</v>
      </c>
      <c r="P70" s="378">
        <v>17287</v>
      </c>
      <c r="Q70" s="248">
        <v>19267</v>
      </c>
      <c r="R70" s="248">
        <v>337</v>
      </c>
      <c r="S70" s="248">
        <v>337</v>
      </c>
      <c r="T70" s="248">
        <v>335</v>
      </c>
      <c r="V70" s="83" t="s">
        <v>98</v>
      </c>
      <c r="W70" s="248">
        <v>0</v>
      </c>
      <c r="X70" s="248">
        <v>335</v>
      </c>
      <c r="Y70" s="248">
        <v>336</v>
      </c>
      <c r="Z70" s="248">
        <v>335</v>
      </c>
      <c r="AA70" s="248"/>
      <c r="AB70" s="248"/>
      <c r="AC70" s="248"/>
      <c r="AD70" s="248" t="s">
        <v>113</v>
      </c>
      <c r="AE70" s="248"/>
      <c r="AF70" s="248"/>
    </row>
    <row r="71" spans="2:32" ht="15.75" thickBot="1">
      <c r="B71" s="81" t="s">
        <v>114</v>
      </c>
      <c r="C71" s="19">
        <v>32835212</v>
      </c>
      <c r="D71" s="19">
        <v>36987771</v>
      </c>
      <c r="E71" s="19">
        <v>34928799</v>
      </c>
      <c r="F71" s="19">
        <v>34199379</v>
      </c>
      <c r="G71" s="19">
        <v>34509162</v>
      </c>
      <c r="H71" s="19">
        <v>37943640</v>
      </c>
      <c r="I71" s="19">
        <v>37815662</v>
      </c>
      <c r="J71" s="19">
        <v>38832598</v>
      </c>
      <c r="K71" s="19">
        <v>39632012</v>
      </c>
      <c r="L71" s="19">
        <v>39343463</v>
      </c>
      <c r="M71" s="19">
        <v>42843643</v>
      </c>
      <c r="N71" s="19">
        <v>40731520</v>
      </c>
      <c r="O71" s="19">
        <v>42872111.616999999</v>
      </c>
      <c r="P71" s="251">
        <v>44485284</v>
      </c>
      <c r="Q71" s="251">
        <v>48165046</v>
      </c>
      <c r="R71" s="251">
        <v>52183396</v>
      </c>
      <c r="S71" s="251">
        <v>51556960</v>
      </c>
      <c r="T71" s="251">
        <v>51028083</v>
      </c>
      <c r="V71" s="81" t="s">
        <v>114</v>
      </c>
      <c r="W71" s="251">
        <v>53193322</v>
      </c>
      <c r="X71" s="251">
        <v>54715912</v>
      </c>
      <c r="Y71" s="251">
        <v>59209633</v>
      </c>
      <c r="Z71" s="251">
        <v>65011883</v>
      </c>
      <c r="AA71" s="251">
        <v>65299932.469282694</v>
      </c>
      <c r="AB71" s="251">
        <v>63060675.742982067</v>
      </c>
      <c r="AC71" s="251">
        <v>60055953.916086271</v>
      </c>
      <c r="AD71" s="251">
        <v>58809715</v>
      </c>
      <c r="AE71" s="251">
        <v>58542285</v>
      </c>
      <c r="AF71" s="251">
        <v>60593314</v>
      </c>
    </row>
    <row r="72" spans="2:32" ht="15.75" thickBot="1">
      <c r="B72" s="89" t="s">
        <v>115</v>
      </c>
      <c r="C72" s="20">
        <v>38508385</v>
      </c>
      <c r="D72" s="20">
        <v>43408501</v>
      </c>
      <c r="E72" s="20">
        <v>41580022</v>
      </c>
      <c r="F72" s="20">
        <v>40714888</v>
      </c>
      <c r="G72" s="20">
        <v>41898304</v>
      </c>
      <c r="H72" s="20">
        <v>44967854</v>
      </c>
      <c r="I72" s="20">
        <v>45027284</v>
      </c>
      <c r="J72" s="20">
        <v>47265664</v>
      </c>
      <c r="K72" s="20">
        <v>48240416</v>
      </c>
      <c r="L72" s="20">
        <v>48793244</v>
      </c>
      <c r="M72" s="20">
        <v>51340270</v>
      </c>
      <c r="N72" s="20">
        <v>49902156</v>
      </c>
      <c r="O72" s="20">
        <v>52280266.160999998</v>
      </c>
      <c r="P72" s="252">
        <v>54194069</v>
      </c>
      <c r="Q72" s="252">
        <v>57636388</v>
      </c>
      <c r="R72" s="252">
        <v>62624186</v>
      </c>
      <c r="S72" s="252">
        <v>62574311</v>
      </c>
      <c r="T72" s="252">
        <v>61698186</v>
      </c>
      <c r="V72" s="89" t="s">
        <v>115</v>
      </c>
      <c r="W72" s="252">
        <v>64009251</v>
      </c>
      <c r="X72" s="252">
        <v>66190347</v>
      </c>
      <c r="Y72" s="252">
        <v>71831522</v>
      </c>
      <c r="Z72" s="252">
        <v>78733854</v>
      </c>
      <c r="AA72" s="252">
        <v>80124329.937444985</v>
      </c>
      <c r="AB72" s="252">
        <v>75370216.002609923</v>
      </c>
      <c r="AC72" s="252">
        <v>72758663.130352393</v>
      </c>
      <c r="AD72" s="252">
        <v>71217176</v>
      </c>
      <c r="AE72" s="252">
        <v>71388375</v>
      </c>
      <c r="AF72" s="252">
        <v>73480910</v>
      </c>
    </row>
    <row r="73" spans="2:32" ht="15.75" thickBot="1">
      <c r="B73" s="92"/>
      <c r="C73" s="21"/>
      <c r="D73" s="21"/>
      <c r="E73" s="21"/>
      <c r="F73" s="21"/>
      <c r="G73" s="21"/>
      <c r="H73" s="21"/>
      <c r="I73" s="21"/>
      <c r="J73" s="21"/>
      <c r="K73" s="21"/>
      <c r="L73" s="21"/>
      <c r="M73" s="21"/>
      <c r="N73" s="21"/>
      <c r="O73" s="21"/>
      <c r="P73" s="256"/>
      <c r="S73" s="256"/>
      <c r="T73" s="256"/>
      <c r="V73" s="92"/>
      <c r="W73" s="256"/>
      <c r="X73" s="256">
        <v>0</v>
      </c>
      <c r="Y73" s="256">
        <v>0</v>
      </c>
      <c r="Z73" s="256"/>
      <c r="AA73" s="256"/>
      <c r="AB73" s="256"/>
      <c r="AC73" s="256"/>
      <c r="AD73" s="256"/>
      <c r="AE73" s="256"/>
      <c r="AF73" s="256"/>
    </row>
    <row r="74" spans="2:32" ht="15.75" thickBot="1">
      <c r="B74" s="79" t="s">
        <v>116</v>
      </c>
      <c r="C74" s="22"/>
      <c r="D74" s="22"/>
      <c r="E74" s="22"/>
      <c r="F74" s="22"/>
      <c r="G74" s="22"/>
      <c r="H74" s="22"/>
      <c r="I74" s="22"/>
      <c r="J74" s="22"/>
      <c r="K74" s="22"/>
      <c r="L74" s="22"/>
      <c r="M74" s="22"/>
      <c r="N74" s="22"/>
      <c r="O74" s="22"/>
      <c r="P74" s="253"/>
      <c r="Q74" s="253"/>
      <c r="R74" s="253"/>
      <c r="S74" s="253"/>
      <c r="T74" s="253"/>
      <c r="V74" s="79" t="s">
        <v>116</v>
      </c>
      <c r="W74" s="253"/>
      <c r="X74" s="253"/>
      <c r="Y74" s="253"/>
      <c r="Z74" s="253"/>
      <c r="AA74" s="253"/>
      <c r="AB74" s="253"/>
      <c r="AC74" s="253"/>
      <c r="AD74" s="253"/>
      <c r="AE74" s="253"/>
      <c r="AF74" s="253"/>
    </row>
    <row r="75" spans="2:32" ht="15.75" thickBot="1">
      <c r="B75" s="81" t="s">
        <v>117</v>
      </c>
      <c r="C75" s="23"/>
      <c r="D75" s="23"/>
      <c r="E75" s="23"/>
      <c r="F75" s="23"/>
      <c r="G75" s="23"/>
      <c r="H75" s="23"/>
      <c r="I75" s="23"/>
      <c r="J75" s="23"/>
      <c r="K75" s="23"/>
      <c r="L75" s="23"/>
      <c r="M75" s="23"/>
      <c r="N75" s="23"/>
      <c r="O75" s="23"/>
      <c r="P75" s="254"/>
      <c r="Q75" s="254"/>
      <c r="R75" s="254"/>
      <c r="S75" s="254"/>
      <c r="T75" s="254"/>
      <c r="V75" s="81" t="s">
        <v>117</v>
      </c>
      <c r="W75" s="254"/>
      <c r="X75" s="254"/>
      <c r="Y75" s="254"/>
      <c r="Z75" s="254"/>
      <c r="AA75" s="254"/>
      <c r="AB75" s="254"/>
      <c r="AC75" s="254"/>
      <c r="AD75" s="254"/>
      <c r="AE75" s="254"/>
      <c r="AF75" s="254"/>
    </row>
    <row r="76" spans="2:32" ht="15.75" thickBot="1">
      <c r="B76" s="83" t="s">
        <v>118</v>
      </c>
      <c r="C76" s="17">
        <v>1674203</v>
      </c>
      <c r="D76" s="17">
        <v>1603839</v>
      </c>
      <c r="E76" s="17">
        <v>1412122</v>
      </c>
      <c r="F76" s="17">
        <v>1563656</v>
      </c>
      <c r="G76" s="17">
        <v>1614296</v>
      </c>
      <c r="H76" s="17">
        <v>1751632</v>
      </c>
      <c r="I76" s="17">
        <v>1592926</v>
      </c>
      <c r="J76" s="17">
        <v>1406427</v>
      </c>
      <c r="K76" s="17">
        <v>1787726</v>
      </c>
      <c r="L76" s="17">
        <v>1698041</v>
      </c>
      <c r="M76" s="17">
        <v>2222137</v>
      </c>
      <c r="N76" s="17">
        <v>2360855</v>
      </c>
      <c r="O76" s="17">
        <v>1590591.1680000001</v>
      </c>
      <c r="P76" s="248">
        <v>1266015</v>
      </c>
      <c r="Q76" s="248">
        <v>1586526</v>
      </c>
      <c r="R76" s="248">
        <v>2772660</v>
      </c>
      <c r="S76" s="248">
        <v>3029718</v>
      </c>
      <c r="T76" s="248">
        <v>2866267</v>
      </c>
      <c r="V76" s="83" t="s">
        <v>118</v>
      </c>
      <c r="W76" s="248">
        <v>2581547</v>
      </c>
      <c r="X76" s="248">
        <v>2034435</v>
      </c>
      <c r="Y76" s="248">
        <v>1866502</v>
      </c>
      <c r="Z76" s="248">
        <v>2080458</v>
      </c>
      <c r="AA76" s="248">
        <v>2370843.5887758983</v>
      </c>
      <c r="AB76" s="248">
        <v>4093471.5831333799</v>
      </c>
      <c r="AC76" s="248">
        <v>4241385.3887944501</v>
      </c>
      <c r="AD76" s="248">
        <v>2477276</v>
      </c>
      <c r="AE76" s="248">
        <v>1981023</v>
      </c>
      <c r="AF76" s="248">
        <v>2673395</v>
      </c>
    </row>
    <row r="77" spans="2:32" ht="15.75" thickBot="1">
      <c r="B77" s="83" t="s">
        <v>119</v>
      </c>
      <c r="C77" s="17">
        <v>905227</v>
      </c>
      <c r="D77" s="17">
        <v>779013</v>
      </c>
      <c r="E77" s="17">
        <v>1206346</v>
      </c>
      <c r="F77" s="17">
        <v>1133748</v>
      </c>
      <c r="G77" s="17">
        <v>762854</v>
      </c>
      <c r="H77" s="17">
        <v>635442</v>
      </c>
      <c r="I77" s="17">
        <v>1271533</v>
      </c>
      <c r="J77" s="17">
        <v>1202679</v>
      </c>
      <c r="K77" s="17">
        <v>887582</v>
      </c>
      <c r="L77" s="17">
        <v>973517</v>
      </c>
      <c r="M77" s="17">
        <v>1703190</v>
      </c>
      <c r="N77" s="17">
        <v>1444107</v>
      </c>
      <c r="O77" s="17">
        <v>1194236.534</v>
      </c>
      <c r="P77" s="248">
        <v>996573</v>
      </c>
      <c r="Q77" s="248">
        <v>2864357</v>
      </c>
      <c r="R77" s="248">
        <v>2328817</v>
      </c>
      <c r="S77" s="248">
        <v>1364141</v>
      </c>
      <c r="T77" s="248">
        <v>949140</v>
      </c>
      <c r="V77" s="83" t="s">
        <v>119</v>
      </c>
      <c r="W77" s="248">
        <v>1781819</v>
      </c>
      <c r="X77" s="248">
        <v>1755325</v>
      </c>
      <c r="Y77" s="248">
        <v>1548931</v>
      </c>
      <c r="Z77" s="248">
        <v>1704252</v>
      </c>
      <c r="AA77" s="248">
        <v>3593768.2757746279</v>
      </c>
      <c r="AB77" s="248">
        <v>1968371.2759768502</v>
      </c>
      <c r="AC77" s="248">
        <v>1755732.5821753899</v>
      </c>
      <c r="AD77" s="248">
        <v>1681937</v>
      </c>
      <c r="AE77" s="248">
        <v>2969042</v>
      </c>
      <c r="AF77" s="248">
        <v>1791810</v>
      </c>
    </row>
    <row r="78" spans="2:32" ht="15.75" thickBot="1">
      <c r="B78" s="83" t="s">
        <v>120</v>
      </c>
      <c r="C78" s="17">
        <v>0</v>
      </c>
      <c r="D78" s="17">
        <v>53</v>
      </c>
      <c r="E78" s="17">
        <v>68400</v>
      </c>
      <c r="F78" s="17">
        <v>2075</v>
      </c>
      <c r="G78" s="17">
        <v>99</v>
      </c>
      <c r="H78" s="17">
        <v>0</v>
      </c>
      <c r="I78" s="17">
        <v>0</v>
      </c>
      <c r="J78" s="17">
        <v>0</v>
      </c>
      <c r="K78" s="17">
        <v>62</v>
      </c>
      <c r="L78" s="17">
        <v>59</v>
      </c>
      <c r="M78" s="17">
        <v>75</v>
      </c>
      <c r="N78" s="17">
        <v>73</v>
      </c>
      <c r="O78" s="17">
        <v>0</v>
      </c>
      <c r="P78" s="248">
        <v>62</v>
      </c>
      <c r="Q78" s="248">
        <v>67</v>
      </c>
      <c r="R78" s="248">
        <v>68</v>
      </c>
      <c r="S78" s="248">
        <v>51</v>
      </c>
      <c r="T78" s="248">
        <v>0</v>
      </c>
      <c r="V78" s="83" t="s">
        <v>120</v>
      </c>
      <c r="W78" s="248"/>
      <c r="X78" s="248">
        <v>0</v>
      </c>
      <c r="Y78" s="248">
        <v>0</v>
      </c>
      <c r="Z78" s="248" t="s">
        <v>69</v>
      </c>
      <c r="AA78" s="248">
        <v>0</v>
      </c>
      <c r="AB78" s="248">
        <v>0</v>
      </c>
      <c r="AC78" s="248">
        <v>0</v>
      </c>
      <c r="AD78" s="248" t="s">
        <v>68</v>
      </c>
      <c r="AE78" s="248">
        <v>0</v>
      </c>
      <c r="AF78" s="248">
        <v>0</v>
      </c>
    </row>
    <row r="79" spans="2:32" ht="15.75" thickBot="1">
      <c r="B79" s="83" t="s">
        <v>121</v>
      </c>
      <c r="C79" s="17">
        <v>73253</v>
      </c>
      <c r="D79" s="17">
        <v>83690</v>
      </c>
      <c r="E79" s="17">
        <v>61445</v>
      </c>
      <c r="F79" s="17">
        <v>70305</v>
      </c>
      <c r="G79" s="17">
        <v>84674</v>
      </c>
      <c r="H79" s="17">
        <v>99330</v>
      </c>
      <c r="I79" s="17">
        <v>89182</v>
      </c>
      <c r="J79" s="17">
        <v>91977</v>
      </c>
      <c r="K79" s="17">
        <v>117996</v>
      </c>
      <c r="L79" s="17">
        <v>101658</v>
      </c>
      <c r="M79" s="17">
        <v>95984</v>
      </c>
      <c r="N79" s="17">
        <v>102107</v>
      </c>
      <c r="O79" s="17">
        <v>128523.75199999999</v>
      </c>
      <c r="P79" s="248">
        <v>120979</v>
      </c>
      <c r="Q79" s="248">
        <v>108104</v>
      </c>
      <c r="R79" s="248">
        <v>117147</v>
      </c>
      <c r="S79" s="248">
        <v>138087</v>
      </c>
      <c r="T79" s="248">
        <v>140154</v>
      </c>
      <c r="V79" s="83" t="s">
        <v>121</v>
      </c>
      <c r="W79" s="248">
        <v>118930</v>
      </c>
      <c r="X79" s="248">
        <v>128620</v>
      </c>
      <c r="Y79" s="248">
        <v>162656</v>
      </c>
      <c r="Z79" s="248">
        <v>165248</v>
      </c>
      <c r="AA79" s="248">
        <v>134211.59528957563</v>
      </c>
      <c r="AB79" s="248">
        <v>151470.060710914</v>
      </c>
      <c r="AC79" s="248">
        <v>185766.15631291299</v>
      </c>
      <c r="AD79" s="248">
        <v>174948</v>
      </c>
      <c r="AE79" s="248">
        <v>149909</v>
      </c>
      <c r="AF79" s="248">
        <v>170018</v>
      </c>
    </row>
    <row r="80" spans="2:32" ht="15.75" thickBot="1">
      <c r="B80" s="83" t="s">
        <v>95</v>
      </c>
      <c r="C80" s="17">
        <v>245065</v>
      </c>
      <c r="D80" s="17">
        <v>407912</v>
      </c>
      <c r="E80" s="17">
        <v>494984</v>
      </c>
      <c r="F80" s="17">
        <v>635223</v>
      </c>
      <c r="G80" s="17">
        <v>799047</v>
      </c>
      <c r="H80" s="17">
        <v>251656</v>
      </c>
      <c r="I80" s="17">
        <v>380708</v>
      </c>
      <c r="J80" s="17">
        <v>518227</v>
      </c>
      <c r="K80" s="17">
        <v>589799</v>
      </c>
      <c r="L80" s="17">
        <v>268197</v>
      </c>
      <c r="M80" s="17">
        <v>357015</v>
      </c>
      <c r="N80" s="17">
        <v>470736</v>
      </c>
      <c r="O80" s="17">
        <v>618913.03799999994</v>
      </c>
      <c r="P80" s="248">
        <v>376021</v>
      </c>
      <c r="Q80" s="248">
        <v>547982</v>
      </c>
      <c r="R80" s="248">
        <v>644816</v>
      </c>
      <c r="S80" s="248">
        <v>763735</v>
      </c>
      <c r="T80" s="248">
        <v>369353</v>
      </c>
      <c r="V80" s="83" t="s">
        <v>95</v>
      </c>
      <c r="W80" s="248">
        <v>382270</v>
      </c>
      <c r="X80" s="248">
        <v>392333</v>
      </c>
      <c r="Y80" s="248">
        <v>487252</v>
      </c>
      <c r="Z80" s="248">
        <v>629568</v>
      </c>
      <c r="AA80" s="248">
        <v>509761.40545463003</v>
      </c>
      <c r="AB80" s="248">
        <v>386184.70880042604</v>
      </c>
      <c r="AC80" s="248">
        <v>340949.51671756199</v>
      </c>
      <c r="AD80" s="248">
        <v>361140</v>
      </c>
      <c r="AE80" s="248">
        <v>412922</v>
      </c>
      <c r="AF80" s="248">
        <v>423264</v>
      </c>
    </row>
    <row r="81" spans="2:32" ht="15.75" thickBot="1">
      <c r="B81" s="83" t="s">
        <v>122</v>
      </c>
      <c r="C81" s="17">
        <v>537283</v>
      </c>
      <c r="D81" s="17">
        <v>121006</v>
      </c>
      <c r="E81" s="17">
        <v>116647</v>
      </c>
      <c r="F81" s="17">
        <v>128507</v>
      </c>
      <c r="G81" s="17">
        <v>125220</v>
      </c>
      <c r="H81" s="17">
        <v>95924</v>
      </c>
      <c r="I81" s="17">
        <v>141933</v>
      </c>
      <c r="J81" s="17">
        <v>140934</v>
      </c>
      <c r="K81" s="17">
        <v>146155</v>
      </c>
      <c r="L81" s="17">
        <v>551058</v>
      </c>
      <c r="M81" s="17">
        <v>334793</v>
      </c>
      <c r="N81" s="17">
        <v>275555</v>
      </c>
      <c r="O81" s="17">
        <v>277686.89199999999</v>
      </c>
      <c r="P81" s="248">
        <v>368985</v>
      </c>
      <c r="Q81" s="248">
        <v>404022</v>
      </c>
      <c r="R81" s="248">
        <v>418503</v>
      </c>
      <c r="S81" s="248">
        <v>392568</v>
      </c>
      <c r="T81" s="248">
        <v>154089</v>
      </c>
      <c r="V81" s="83" t="s">
        <v>122</v>
      </c>
      <c r="W81" s="248">
        <v>142509</v>
      </c>
      <c r="X81" s="248">
        <v>150927</v>
      </c>
      <c r="Y81" s="248">
        <v>161205</v>
      </c>
      <c r="Z81" s="248">
        <v>206613</v>
      </c>
      <c r="AA81" s="248">
        <v>204642.60314068786</v>
      </c>
      <c r="AB81" s="248">
        <v>203442.88739143399</v>
      </c>
      <c r="AC81" s="248">
        <v>218124.502728586</v>
      </c>
      <c r="AD81" s="248">
        <v>225888</v>
      </c>
      <c r="AE81" s="248">
        <v>220336</v>
      </c>
      <c r="AF81" s="248">
        <v>223577</v>
      </c>
    </row>
    <row r="82" spans="2:32" ht="15.75" thickBot="1">
      <c r="B82" s="83" t="s">
        <v>123</v>
      </c>
      <c r="C82" s="17">
        <v>229713</v>
      </c>
      <c r="D82" s="17">
        <v>114763</v>
      </c>
      <c r="E82" s="17">
        <v>121031</v>
      </c>
      <c r="F82" s="17">
        <v>122952</v>
      </c>
      <c r="G82" s="17">
        <v>110771</v>
      </c>
      <c r="H82" s="17">
        <v>89795</v>
      </c>
      <c r="I82" s="17">
        <v>109794</v>
      </c>
      <c r="J82" s="17">
        <v>112964</v>
      </c>
      <c r="K82" s="17">
        <v>117632</v>
      </c>
      <c r="L82" s="17">
        <v>82557</v>
      </c>
      <c r="M82" s="17">
        <v>84482</v>
      </c>
      <c r="N82" s="17">
        <v>84413</v>
      </c>
      <c r="O82" s="17">
        <v>85246.808000000005</v>
      </c>
      <c r="P82" s="248">
        <v>274406</v>
      </c>
      <c r="Q82" s="248">
        <v>175774</v>
      </c>
      <c r="R82" s="248">
        <v>157508</v>
      </c>
      <c r="S82" s="248">
        <v>323252</v>
      </c>
      <c r="T82" s="248">
        <v>491046</v>
      </c>
      <c r="V82" s="83" t="s">
        <v>123</v>
      </c>
      <c r="W82" s="248">
        <v>385564</v>
      </c>
      <c r="X82" s="248">
        <v>360425</v>
      </c>
      <c r="Y82" s="248">
        <v>379046</v>
      </c>
      <c r="Z82" s="248">
        <v>573918</v>
      </c>
      <c r="AA82" s="248">
        <v>485251.31811975775</v>
      </c>
      <c r="AB82" s="248">
        <v>435913.81942687405</v>
      </c>
      <c r="AC82" s="248">
        <v>596681.16410500801</v>
      </c>
      <c r="AD82" s="248">
        <v>386112</v>
      </c>
      <c r="AE82" s="248">
        <v>431838</v>
      </c>
      <c r="AF82" s="248">
        <v>353290</v>
      </c>
    </row>
    <row r="83" spans="2:32" ht="15.75" thickBot="1">
      <c r="B83" s="83" t="s">
        <v>124</v>
      </c>
      <c r="C83" s="17">
        <v>0</v>
      </c>
      <c r="D83" s="17">
        <v>0</v>
      </c>
      <c r="E83" s="17">
        <v>219</v>
      </c>
      <c r="F83" s="17">
        <v>0</v>
      </c>
      <c r="G83" s="17">
        <v>0</v>
      </c>
      <c r="H83" s="17">
        <v>0</v>
      </c>
      <c r="I83" s="17">
        <v>0</v>
      </c>
      <c r="J83" s="17">
        <v>0</v>
      </c>
      <c r="K83" s="17">
        <v>0</v>
      </c>
      <c r="L83" s="17">
        <v>0</v>
      </c>
      <c r="M83" s="17">
        <v>0</v>
      </c>
      <c r="N83" s="17">
        <v>0</v>
      </c>
      <c r="O83" s="17">
        <v>0</v>
      </c>
      <c r="P83" s="248">
        <v>0</v>
      </c>
      <c r="Q83" s="248">
        <v>0</v>
      </c>
      <c r="R83" s="248">
        <v>0</v>
      </c>
      <c r="S83" s="248">
        <v>0</v>
      </c>
      <c r="T83" s="248">
        <v>0</v>
      </c>
      <c r="V83" s="83" t="s">
        <v>124</v>
      </c>
      <c r="W83" s="248"/>
      <c r="X83" s="248">
        <v>0</v>
      </c>
      <c r="Y83" s="248">
        <v>0</v>
      </c>
      <c r="Z83" s="248" t="s">
        <v>69</v>
      </c>
      <c r="AA83" s="248">
        <v>0</v>
      </c>
      <c r="AB83" s="248">
        <v>0</v>
      </c>
      <c r="AC83" s="248">
        <v>0</v>
      </c>
      <c r="AD83" s="248">
        <v>0</v>
      </c>
      <c r="AE83" s="248">
        <v>0</v>
      </c>
      <c r="AF83" s="248">
        <v>0</v>
      </c>
    </row>
    <row r="84" spans="2:32" ht="15.75" thickBot="1">
      <c r="B84" s="81" t="s">
        <v>125</v>
      </c>
      <c r="C84" s="19">
        <v>3664744</v>
      </c>
      <c r="D84" s="19">
        <v>3110276</v>
      </c>
      <c r="E84" s="19">
        <v>3481194</v>
      </c>
      <c r="F84" s="19">
        <v>3656466</v>
      </c>
      <c r="G84" s="19">
        <v>3496961</v>
      </c>
      <c r="H84" s="19">
        <v>2923779</v>
      </c>
      <c r="I84" s="19">
        <v>3586076</v>
      </c>
      <c r="J84" s="19">
        <v>3473208</v>
      </c>
      <c r="K84" s="19">
        <v>3646952</v>
      </c>
      <c r="L84" s="19">
        <v>3675087</v>
      </c>
      <c r="M84" s="19">
        <v>4797676</v>
      </c>
      <c r="N84" s="19">
        <v>4737846</v>
      </c>
      <c r="O84" s="19">
        <v>3895198.1919999998</v>
      </c>
      <c r="P84" s="251">
        <v>3403041</v>
      </c>
      <c r="Q84" s="251">
        <v>5686832</v>
      </c>
      <c r="R84" s="251">
        <v>6439519</v>
      </c>
      <c r="S84" s="251">
        <v>6011552</v>
      </c>
      <c r="T84" s="251">
        <v>4970049</v>
      </c>
      <c r="V84" s="81" t="s">
        <v>125</v>
      </c>
      <c r="W84" s="251">
        <v>5392639</v>
      </c>
      <c r="X84" s="251">
        <v>4822065</v>
      </c>
      <c r="Y84" s="251">
        <v>4605592</v>
      </c>
      <c r="Z84" s="251">
        <v>5360057</v>
      </c>
      <c r="AA84" s="251">
        <v>7298478.7865551775</v>
      </c>
      <c r="AB84" s="251">
        <v>7238854.3354398785</v>
      </c>
      <c r="AC84" s="251">
        <v>7338639.3108339086</v>
      </c>
      <c r="AD84" s="251">
        <v>5307302</v>
      </c>
      <c r="AE84" s="251">
        <v>6165071</v>
      </c>
      <c r="AF84" s="251">
        <v>5635355</v>
      </c>
    </row>
    <row r="85" spans="2:32" ht="15.75" thickBot="1">
      <c r="B85" s="97" t="s">
        <v>126</v>
      </c>
      <c r="C85" s="24"/>
      <c r="D85" s="24"/>
      <c r="E85" s="24"/>
      <c r="F85" s="24"/>
      <c r="G85" s="24"/>
      <c r="H85" s="24"/>
      <c r="I85" s="24"/>
      <c r="J85" s="24"/>
      <c r="K85" s="24"/>
      <c r="L85" s="24"/>
      <c r="M85" s="24"/>
      <c r="N85" s="24"/>
      <c r="O85" s="24"/>
      <c r="P85" s="255"/>
      <c r="Q85" s="255"/>
      <c r="R85" s="255"/>
      <c r="S85" s="255"/>
      <c r="T85" s="255"/>
      <c r="V85" s="97" t="s">
        <v>126</v>
      </c>
      <c r="W85" s="255"/>
      <c r="X85" s="255"/>
      <c r="Y85" s="255"/>
      <c r="Z85" s="255"/>
      <c r="AA85" s="255"/>
      <c r="AB85" s="255"/>
      <c r="AC85" s="255"/>
      <c r="AD85" s="255"/>
      <c r="AE85" s="255"/>
      <c r="AF85" s="255"/>
    </row>
    <row r="86" spans="2:32" ht="15.75" thickBot="1">
      <c r="B86" s="83" t="s">
        <v>118</v>
      </c>
      <c r="C86" s="17">
        <v>10797222</v>
      </c>
      <c r="D86" s="17">
        <v>14085189</v>
      </c>
      <c r="E86" s="17">
        <v>13786538</v>
      </c>
      <c r="F86" s="17">
        <v>13870661</v>
      </c>
      <c r="G86" s="17">
        <v>14522384</v>
      </c>
      <c r="H86" s="17">
        <v>15438954</v>
      </c>
      <c r="I86" s="17">
        <v>15477291</v>
      </c>
      <c r="J86" s="17">
        <v>16611023</v>
      </c>
      <c r="K86" s="17">
        <v>16604521</v>
      </c>
      <c r="L86" s="17">
        <v>16059516</v>
      </c>
      <c r="M86" s="17">
        <v>17827828</v>
      </c>
      <c r="N86" s="17">
        <v>17883592</v>
      </c>
      <c r="O86" s="17">
        <v>19779190.577</v>
      </c>
      <c r="P86" s="248">
        <v>21202820</v>
      </c>
      <c r="Q86" s="248">
        <v>22385117</v>
      </c>
      <c r="R86" s="248">
        <v>23361384</v>
      </c>
      <c r="S86" s="248">
        <v>23906515</v>
      </c>
      <c r="T86" s="248">
        <v>25074175</v>
      </c>
      <c r="V86" s="83" t="s">
        <v>118</v>
      </c>
      <c r="W86" s="248">
        <v>25388202</v>
      </c>
      <c r="X86" s="248">
        <v>26868430</v>
      </c>
      <c r="Y86" s="248">
        <v>29676480</v>
      </c>
      <c r="Z86" s="248">
        <v>32089642</v>
      </c>
      <c r="AA86" s="248">
        <v>32475669.628843427</v>
      </c>
      <c r="AB86" s="248">
        <v>28508160.911063198</v>
      </c>
      <c r="AC86" s="248">
        <v>27143334.5972367</v>
      </c>
      <c r="AD86" s="248">
        <v>28516340</v>
      </c>
      <c r="AE86" s="248">
        <v>29127826</v>
      </c>
      <c r="AF86" s="248">
        <v>30148148</v>
      </c>
    </row>
    <row r="87" spans="2:32" ht="15.75" thickBot="1">
      <c r="B87" s="83" t="s">
        <v>119</v>
      </c>
      <c r="C87" s="17">
        <v>979227</v>
      </c>
      <c r="D87" s="17">
        <v>994998</v>
      </c>
      <c r="E87" s="17">
        <v>873259</v>
      </c>
      <c r="F87" s="17">
        <v>856131</v>
      </c>
      <c r="G87" s="17">
        <v>844531</v>
      </c>
      <c r="H87" s="17">
        <v>908158</v>
      </c>
      <c r="I87" s="17">
        <v>876310</v>
      </c>
      <c r="J87" s="17">
        <v>942608</v>
      </c>
      <c r="K87" s="17">
        <v>921570</v>
      </c>
      <c r="L87" s="17">
        <v>974314</v>
      </c>
      <c r="M87" s="17">
        <v>1018639</v>
      </c>
      <c r="N87" s="17">
        <v>1030325</v>
      </c>
      <c r="O87" s="17">
        <v>1078282.1229999999</v>
      </c>
      <c r="P87" s="248">
        <v>222268</v>
      </c>
      <c r="Q87" s="248">
        <v>1199239</v>
      </c>
      <c r="R87" s="248">
        <v>1201491</v>
      </c>
      <c r="S87" s="248">
        <v>241803</v>
      </c>
      <c r="T87" s="248">
        <v>215467</v>
      </c>
      <c r="V87" s="83" t="s">
        <v>119</v>
      </c>
      <c r="W87" s="248">
        <v>250428</v>
      </c>
      <c r="X87" s="248">
        <v>221758</v>
      </c>
      <c r="Y87" s="248">
        <v>226989</v>
      </c>
      <c r="Z87" s="248">
        <v>227633</v>
      </c>
      <c r="AA87" s="248">
        <v>214244.66229394136</v>
      </c>
      <c r="AB87" s="248">
        <v>192924.279147917</v>
      </c>
      <c r="AC87" s="248">
        <v>210320.86685302702</v>
      </c>
      <c r="AD87" s="248">
        <v>159942</v>
      </c>
      <c r="AE87" s="248">
        <v>167628</v>
      </c>
      <c r="AF87" s="248">
        <v>160654</v>
      </c>
    </row>
    <row r="88" spans="2:32" ht="15.75" thickBot="1">
      <c r="B88" s="83" t="s">
        <v>127</v>
      </c>
      <c r="C88" s="17">
        <v>482</v>
      </c>
      <c r="D88" s="17">
        <v>294</v>
      </c>
      <c r="E88" s="17">
        <v>3143</v>
      </c>
      <c r="F88" s="17">
        <v>2471</v>
      </c>
      <c r="G88" s="17">
        <v>49</v>
      </c>
      <c r="H88" s="17">
        <v>0</v>
      </c>
      <c r="I88" s="17">
        <v>0</v>
      </c>
      <c r="J88" s="17">
        <v>0</v>
      </c>
      <c r="K88" s="17">
        <v>0</v>
      </c>
      <c r="L88" s="17">
        <v>0</v>
      </c>
      <c r="M88" s="17">
        <v>0</v>
      </c>
      <c r="N88" s="17">
        <v>0</v>
      </c>
      <c r="O88" s="17">
        <v>0</v>
      </c>
      <c r="P88" s="248">
        <v>0</v>
      </c>
      <c r="Q88" s="248">
        <v>0</v>
      </c>
      <c r="R88" s="248">
        <v>0</v>
      </c>
      <c r="S88" s="248">
        <v>-6</v>
      </c>
      <c r="T88" s="248">
        <v>0</v>
      </c>
      <c r="V88" s="83" t="s">
        <v>127</v>
      </c>
      <c r="W88" s="248"/>
      <c r="X88" s="248">
        <v>0</v>
      </c>
      <c r="Y88" s="248">
        <v>0</v>
      </c>
      <c r="Z88" s="248" t="s">
        <v>69</v>
      </c>
      <c r="AA88" s="248">
        <v>0</v>
      </c>
      <c r="AB88" s="248">
        <v>0</v>
      </c>
      <c r="AC88" s="248">
        <v>0</v>
      </c>
      <c r="AD88" s="248" t="s">
        <v>68</v>
      </c>
      <c r="AE88" s="248">
        <v>0</v>
      </c>
      <c r="AF88" s="248">
        <v>0</v>
      </c>
    </row>
    <row r="89" spans="2:32" ht="15.75" thickBot="1">
      <c r="B89" s="83" t="s">
        <v>102</v>
      </c>
      <c r="C89" s="17">
        <v>1041742</v>
      </c>
      <c r="D89" s="17">
        <v>1054405</v>
      </c>
      <c r="E89" s="17">
        <v>958397</v>
      </c>
      <c r="F89" s="17">
        <v>855667</v>
      </c>
      <c r="G89" s="17">
        <v>851055</v>
      </c>
      <c r="H89" s="17">
        <v>986905</v>
      </c>
      <c r="I89" s="17">
        <v>975881</v>
      </c>
      <c r="J89" s="17">
        <v>1018136</v>
      </c>
      <c r="K89" s="17">
        <v>991260</v>
      </c>
      <c r="L89" s="17">
        <v>963722</v>
      </c>
      <c r="M89" s="17">
        <v>922503</v>
      </c>
      <c r="N89" s="17">
        <v>867949</v>
      </c>
      <c r="O89" s="17">
        <v>864277.34900000005</v>
      </c>
      <c r="P89" s="248">
        <v>869716</v>
      </c>
      <c r="Q89" s="248">
        <v>1002171</v>
      </c>
      <c r="R89" s="248">
        <v>1185693</v>
      </c>
      <c r="S89" s="248">
        <v>1153348</v>
      </c>
      <c r="T89" s="248">
        <v>1208927</v>
      </c>
      <c r="V89" s="83" t="s">
        <v>102</v>
      </c>
      <c r="W89" s="248">
        <v>1379322</v>
      </c>
      <c r="X89" s="248">
        <v>1428158</v>
      </c>
      <c r="Y89" s="248">
        <v>1532525</v>
      </c>
      <c r="Z89" s="248">
        <v>1705412</v>
      </c>
      <c r="AA89" s="248">
        <v>1732523.7197706937</v>
      </c>
      <c r="AB89" s="248">
        <v>1691220.1706926201</v>
      </c>
      <c r="AC89" s="248">
        <v>1610642.31175803</v>
      </c>
      <c r="AD89" s="248">
        <v>1613290</v>
      </c>
      <c r="AE89" s="248">
        <v>1659040</v>
      </c>
      <c r="AF89" s="248">
        <v>1638346</v>
      </c>
    </row>
    <row r="90" spans="2:32" ht="15.75" thickBot="1">
      <c r="B90" s="83" t="s">
        <v>121</v>
      </c>
      <c r="C90" s="17">
        <v>457326</v>
      </c>
      <c r="D90" s="17">
        <v>490130</v>
      </c>
      <c r="E90" s="17">
        <v>498227</v>
      </c>
      <c r="F90" s="17">
        <v>503086</v>
      </c>
      <c r="G90" s="17">
        <v>498345</v>
      </c>
      <c r="H90" s="17">
        <v>390147</v>
      </c>
      <c r="I90" s="17">
        <v>401258</v>
      </c>
      <c r="J90" s="17">
        <v>407101</v>
      </c>
      <c r="K90" s="17">
        <v>416175</v>
      </c>
      <c r="L90" s="17">
        <v>465417</v>
      </c>
      <c r="M90" s="17">
        <v>474587</v>
      </c>
      <c r="N90" s="17">
        <v>484745</v>
      </c>
      <c r="O90" s="17">
        <v>491689.04800000001</v>
      </c>
      <c r="P90" s="248">
        <v>781100</v>
      </c>
      <c r="Q90" s="248">
        <v>793608</v>
      </c>
      <c r="R90" s="248">
        <v>844516</v>
      </c>
      <c r="S90" s="248">
        <v>838512</v>
      </c>
      <c r="T90" s="248">
        <v>769153</v>
      </c>
      <c r="V90" s="83" t="s">
        <v>121</v>
      </c>
      <c r="W90" s="248">
        <v>823569</v>
      </c>
      <c r="X90" s="248">
        <v>837564</v>
      </c>
      <c r="Y90" s="248">
        <v>878289</v>
      </c>
      <c r="Z90" s="248">
        <v>479839</v>
      </c>
      <c r="AA90" s="248">
        <v>485889.62534154684</v>
      </c>
      <c r="AB90" s="248">
        <v>480394.19538492197</v>
      </c>
      <c r="AC90" s="248">
        <v>471210.85480512097</v>
      </c>
      <c r="AD90" s="248">
        <v>732308</v>
      </c>
      <c r="AE90" s="248">
        <v>730918</v>
      </c>
      <c r="AF90" s="248">
        <v>726025</v>
      </c>
    </row>
    <row r="91" spans="2:32" ht="15.75" thickBot="1">
      <c r="B91" s="83" t="s">
        <v>122</v>
      </c>
      <c r="C91" s="17">
        <v>267893</v>
      </c>
      <c r="D91" s="17">
        <v>253275</v>
      </c>
      <c r="E91" s="17">
        <v>263566</v>
      </c>
      <c r="F91" s="17">
        <v>256831</v>
      </c>
      <c r="G91" s="17">
        <v>262263</v>
      </c>
      <c r="H91" s="17">
        <v>247497</v>
      </c>
      <c r="I91" s="17">
        <v>242271</v>
      </c>
      <c r="J91" s="17">
        <v>253075</v>
      </c>
      <c r="K91" s="17">
        <v>269538</v>
      </c>
      <c r="L91" s="17">
        <v>211188</v>
      </c>
      <c r="M91" s="17">
        <v>264140</v>
      </c>
      <c r="N91" s="17">
        <v>252228</v>
      </c>
      <c r="O91" s="17">
        <v>280326.23800000001</v>
      </c>
      <c r="P91" s="248">
        <v>247877</v>
      </c>
      <c r="Q91" s="248">
        <v>293984</v>
      </c>
      <c r="R91" s="248">
        <v>309852</v>
      </c>
      <c r="S91" s="248">
        <v>312828</v>
      </c>
      <c r="T91" s="248">
        <v>337270</v>
      </c>
      <c r="V91" s="83" t="s">
        <v>122</v>
      </c>
      <c r="W91" s="248">
        <v>338076</v>
      </c>
      <c r="X91" s="248">
        <v>359333</v>
      </c>
      <c r="Y91" s="248">
        <v>387472</v>
      </c>
      <c r="Z91" s="248">
        <v>487586</v>
      </c>
      <c r="AA91" s="248">
        <v>504413.58962639369</v>
      </c>
      <c r="AB91" s="248">
        <v>457934.629522442</v>
      </c>
      <c r="AC91" s="248">
        <v>471454.83669057704</v>
      </c>
      <c r="AD91" s="248">
        <v>553619</v>
      </c>
      <c r="AE91" s="248">
        <v>554236</v>
      </c>
      <c r="AF91" s="248">
        <v>567812</v>
      </c>
    </row>
    <row r="92" spans="2:32" ht="15.75" thickBot="1">
      <c r="B92" s="83" t="s">
        <v>123</v>
      </c>
      <c r="C92" s="17">
        <v>401776</v>
      </c>
      <c r="D92" s="17">
        <v>490647</v>
      </c>
      <c r="E92" s="17">
        <v>466119</v>
      </c>
      <c r="F92" s="17">
        <v>481188</v>
      </c>
      <c r="G92" s="17">
        <v>502174</v>
      </c>
      <c r="H92" s="17">
        <v>499634</v>
      </c>
      <c r="I92" s="17">
        <v>488702</v>
      </c>
      <c r="J92" s="17">
        <v>477728</v>
      </c>
      <c r="K92" s="17">
        <v>483473</v>
      </c>
      <c r="L92" s="17">
        <v>499037</v>
      </c>
      <c r="M92" s="17">
        <v>513217</v>
      </c>
      <c r="N92" s="17">
        <v>486731</v>
      </c>
      <c r="O92" s="17">
        <v>476018.12599999999</v>
      </c>
      <c r="P92" s="248">
        <v>1541354</v>
      </c>
      <c r="Q92" s="248">
        <v>454777</v>
      </c>
      <c r="R92" s="248">
        <v>451281</v>
      </c>
      <c r="S92" s="248">
        <v>1298751</v>
      </c>
      <c r="T92" s="248">
        <v>1347113</v>
      </c>
      <c r="V92" s="83" t="s">
        <v>123</v>
      </c>
      <c r="W92" s="248">
        <v>1332162</v>
      </c>
      <c r="X92" s="248">
        <v>1316542</v>
      </c>
      <c r="Y92" s="248">
        <v>1339174</v>
      </c>
      <c r="Z92" s="248">
        <v>1653701</v>
      </c>
      <c r="AA92" s="248">
        <v>1687162.8554894375</v>
      </c>
      <c r="AB92" s="248">
        <v>1645610.4105021202</v>
      </c>
      <c r="AC92" s="248">
        <v>1412418.64218282</v>
      </c>
      <c r="AD92" s="248">
        <v>1385146</v>
      </c>
      <c r="AE92" s="248">
        <v>1219099</v>
      </c>
      <c r="AF92" s="248">
        <v>1407592</v>
      </c>
    </row>
    <row r="93" spans="2:32" ht="15.75" thickBot="1">
      <c r="B93" s="83" t="s">
        <v>110</v>
      </c>
      <c r="C93" s="17">
        <v>3986495</v>
      </c>
      <c r="D93" s="17">
        <v>4505765</v>
      </c>
      <c r="E93" s="17">
        <v>4230824</v>
      </c>
      <c r="F93" s="17">
        <v>4023540</v>
      </c>
      <c r="G93" s="17">
        <v>4080568</v>
      </c>
      <c r="H93" s="17">
        <v>4630953</v>
      </c>
      <c r="I93" s="17">
        <v>4595558</v>
      </c>
      <c r="J93" s="17">
        <v>4757707</v>
      </c>
      <c r="K93" s="17">
        <v>4945150</v>
      </c>
      <c r="L93" s="17">
        <v>4841749</v>
      </c>
      <c r="M93" s="17">
        <v>5093887</v>
      </c>
      <c r="N93" s="17">
        <v>4926919</v>
      </c>
      <c r="O93" s="17">
        <v>5089269.8449999997</v>
      </c>
      <c r="P93" s="248">
        <v>5779700</v>
      </c>
      <c r="Q93" s="248">
        <v>6340649</v>
      </c>
      <c r="R93" s="248">
        <v>6936500</v>
      </c>
      <c r="S93" s="248">
        <v>7369836</v>
      </c>
      <c r="T93" s="248">
        <v>5643037</v>
      </c>
      <c r="V93" s="83" t="s">
        <v>110</v>
      </c>
      <c r="W93" s="248">
        <v>6033456</v>
      </c>
      <c r="X93" s="248">
        <v>6052354</v>
      </c>
      <c r="Y93" s="248">
        <v>6505603</v>
      </c>
      <c r="Z93" s="248">
        <v>7179613</v>
      </c>
      <c r="AA93" s="248">
        <v>7261366.5211192276</v>
      </c>
      <c r="AB93" s="248">
        <v>6927921.8248306792</v>
      </c>
      <c r="AC93" s="248">
        <v>6638388.7821056908</v>
      </c>
      <c r="AD93" s="248">
        <v>6582835</v>
      </c>
      <c r="AE93" s="248">
        <v>6459107</v>
      </c>
      <c r="AF93" s="248">
        <v>6612001</v>
      </c>
    </row>
    <row r="94" spans="2:32" ht="15.75" thickBot="1">
      <c r="B94" s="81" t="s">
        <v>128</v>
      </c>
      <c r="C94" s="19">
        <v>17932163</v>
      </c>
      <c r="D94" s="19">
        <v>21874703</v>
      </c>
      <c r="E94" s="19">
        <v>21080073</v>
      </c>
      <c r="F94" s="19">
        <v>20849575</v>
      </c>
      <c r="G94" s="19">
        <v>21561369</v>
      </c>
      <c r="H94" s="19">
        <v>23102248</v>
      </c>
      <c r="I94" s="19">
        <v>23057271</v>
      </c>
      <c r="J94" s="19">
        <v>24467378</v>
      </c>
      <c r="K94" s="19">
        <v>24631687</v>
      </c>
      <c r="L94" s="19">
        <v>24014943</v>
      </c>
      <c r="M94" s="19">
        <v>26114801</v>
      </c>
      <c r="N94" s="19">
        <v>25932489</v>
      </c>
      <c r="O94" s="19">
        <v>28059053.305999998</v>
      </c>
      <c r="P94" s="251">
        <v>30644835</v>
      </c>
      <c r="Q94" s="251">
        <v>32469545</v>
      </c>
      <c r="R94" s="251">
        <v>34290717</v>
      </c>
      <c r="S94" s="251">
        <v>35121587</v>
      </c>
      <c r="T94" s="251">
        <v>34595142</v>
      </c>
      <c r="V94" s="81" t="s">
        <v>128</v>
      </c>
      <c r="W94" s="251">
        <v>35545215</v>
      </c>
      <c r="X94" s="251">
        <v>37084139</v>
      </c>
      <c r="Y94" s="251">
        <v>40546532</v>
      </c>
      <c r="Z94" s="251">
        <v>43823426</v>
      </c>
      <c r="AA94" s="251">
        <v>44361270.602484673</v>
      </c>
      <c r="AB94" s="251">
        <v>39904166.421143897</v>
      </c>
      <c r="AC94" s="251">
        <v>37957770.891631968</v>
      </c>
      <c r="AD94" s="251">
        <v>39543480</v>
      </c>
      <c r="AE94" s="251">
        <v>39917855</v>
      </c>
      <c r="AF94" s="251">
        <v>41260579</v>
      </c>
    </row>
    <row r="95" spans="2:32" ht="15.75" thickBot="1">
      <c r="B95" s="89" t="s">
        <v>129</v>
      </c>
      <c r="C95" s="20">
        <v>21596907</v>
      </c>
      <c r="D95" s="20">
        <v>24984979</v>
      </c>
      <c r="E95" s="20">
        <v>24561267</v>
      </c>
      <c r="F95" s="20">
        <v>24506041</v>
      </c>
      <c r="G95" s="20">
        <v>25058330</v>
      </c>
      <c r="H95" s="20">
        <v>26026027</v>
      </c>
      <c r="I95" s="20">
        <v>26643347</v>
      </c>
      <c r="J95" s="20">
        <v>27940586</v>
      </c>
      <c r="K95" s="20">
        <v>28278639</v>
      </c>
      <c r="L95" s="20">
        <v>27690030</v>
      </c>
      <c r="M95" s="20">
        <v>30912477</v>
      </c>
      <c r="N95" s="20">
        <v>30670335</v>
      </c>
      <c r="O95" s="20">
        <v>31954251.497999996</v>
      </c>
      <c r="P95" s="252">
        <v>34047876</v>
      </c>
      <c r="Q95" s="252">
        <v>38156377</v>
      </c>
      <c r="R95" s="252">
        <v>40730236</v>
      </c>
      <c r="S95" s="252">
        <v>41133139</v>
      </c>
      <c r="T95" s="252">
        <v>39565191</v>
      </c>
      <c r="V95" s="89" t="s">
        <v>129</v>
      </c>
      <c r="W95" s="252">
        <v>40937854</v>
      </c>
      <c r="X95" s="252">
        <v>41906204</v>
      </c>
      <c r="Y95" s="252">
        <v>45152124</v>
      </c>
      <c r="Z95" s="252">
        <v>49183483</v>
      </c>
      <c r="AA95" s="252">
        <v>51659749.389039852</v>
      </c>
      <c r="AB95" s="252">
        <v>47143020.756583773</v>
      </c>
      <c r="AC95" s="252">
        <v>45296410.202465877</v>
      </c>
      <c r="AD95" s="252">
        <v>44850782</v>
      </c>
      <c r="AE95" s="252">
        <v>46082926</v>
      </c>
      <c r="AF95" s="252">
        <v>46895934</v>
      </c>
    </row>
    <row r="96" spans="2:32" ht="15.75" thickBot="1">
      <c r="B96" s="92"/>
      <c r="C96" s="21"/>
      <c r="D96" s="21"/>
      <c r="E96" s="21"/>
      <c r="F96" s="21"/>
      <c r="G96" s="21"/>
      <c r="H96" s="21"/>
      <c r="I96" s="21"/>
      <c r="J96" s="21"/>
      <c r="K96" s="21"/>
      <c r="L96" s="21"/>
      <c r="M96" s="21"/>
      <c r="N96" s="21"/>
      <c r="O96" s="21"/>
      <c r="P96" s="256"/>
      <c r="Q96" s="256"/>
      <c r="R96" s="256">
        <v>0</v>
      </c>
      <c r="S96" s="256"/>
      <c r="T96" s="256"/>
      <c r="V96" s="92"/>
      <c r="W96" s="256"/>
      <c r="X96" s="256">
        <v>0</v>
      </c>
      <c r="Y96" s="256">
        <v>0</v>
      </c>
      <c r="Z96" s="256"/>
      <c r="AA96" s="256"/>
      <c r="AB96" s="256"/>
      <c r="AC96" s="256"/>
      <c r="AD96" s="256"/>
      <c r="AE96" s="256"/>
      <c r="AF96" s="256"/>
    </row>
    <row r="97" spans="2:32" ht="15.75" thickBot="1">
      <c r="B97" s="99" t="s">
        <v>130</v>
      </c>
      <c r="C97" s="24"/>
      <c r="D97" s="24"/>
      <c r="E97" s="24"/>
      <c r="F97" s="24"/>
      <c r="G97" s="24"/>
      <c r="H97" s="24"/>
      <c r="I97" s="24"/>
      <c r="J97" s="24"/>
      <c r="K97" s="24"/>
      <c r="L97" s="24"/>
      <c r="M97" s="24"/>
      <c r="N97" s="24"/>
      <c r="O97" s="24"/>
      <c r="P97" s="255"/>
      <c r="Q97" s="255"/>
      <c r="R97" s="255"/>
      <c r="S97" s="255"/>
      <c r="T97" s="255"/>
      <c r="V97" s="99" t="s">
        <v>130</v>
      </c>
      <c r="W97" s="255"/>
      <c r="X97" s="255"/>
      <c r="Y97" s="255"/>
      <c r="Z97" s="255"/>
      <c r="AA97" s="255"/>
      <c r="AB97" s="255"/>
      <c r="AC97" s="255"/>
      <c r="AD97" s="255"/>
      <c r="AE97" s="255"/>
      <c r="AF97" s="255"/>
    </row>
    <row r="98" spans="2:32" ht="15.75" thickBot="1">
      <c r="B98" s="83" t="s">
        <v>131</v>
      </c>
      <c r="C98" s="17">
        <v>36916</v>
      </c>
      <c r="D98" s="17">
        <v>36916</v>
      </c>
      <c r="E98" s="17">
        <v>36916</v>
      </c>
      <c r="F98" s="17">
        <v>36916</v>
      </c>
      <c r="G98" s="17">
        <v>36916</v>
      </c>
      <c r="H98" s="17">
        <v>36916</v>
      </c>
      <c r="I98" s="17">
        <v>36916</v>
      </c>
      <c r="J98" s="17">
        <v>36916</v>
      </c>
      <c r="K98" s="17">
        <v>36916</v>
      </c>
      <c r="L98" s="17">
        <v>36916</v>
      </c>
      <c r="M98" s="17">
        <v>36916</v>
      </c>
      <c r="N98" s="17">
        <v>36916</v>
      </c>
      <c r="O98" s="17">
        <v>36916.334999999999</v>
      </c>
      <c r="P98" s="248">
        <v>36916</v>
      </c>
      <c r="Q98" s="248">
        <v>36916</v>
      </c>
      <c r="R98" s="248">
        <v>36916</v>
      </c>
      <c r="S98" s="248">
        <v>36916</v>
      </c>
      <c r="T98" s="248">
        <v>36916</v>
      </c>
      <c r="V98" s="83" t="s">
        <v>131</v>
      </c>
      <c r="W98" s="248">
        <v>36916</v>
      </c>
      <c r="X98" s="248">
        <v>36916</v>
      </c>
      <c r="Y98" s="248">
        <v>36916</v>
      </c>
      <c r="Z98" s="248">
        <v>36916</v>
      </c>
      <c r="AA98" s="248">
        <v>36916.334930819998</v>
      </c>
      <c r="AB98" s="248">
        <v>36916.334930819998</v>
      </c>
      <c r="AC98" s="248">
        <v>36916.334930819998</v>
      </c>
      <c r="AD98" s="248">
        <v>36916</v>
      </c>
      <c r="AE98" s="248">
        <v>36916</v>
      </c>
      <c r="AF98" s="248">
        <v>36916</v>
      </c>
    </row>
    <row r="99" spans="2:32" ht="15.75" thickBot="1">
      <c r="B99" s="83" t="s">
        <v>132</v>
      </c>
      <c r="C99" s="17">
        <v>1428128</v>
      </c>
      <c r="D99" s="17">
        <v>1428128</v>
      </c>
      <c r="E99" s="17">
        <v>1428128</v>
      </c>
      <c r="F99" s="17">
        <v>1428128</v>
      </c>
      <c r="G99" s="17">
        <v>1428128</v>
      </c>
      <c r="H99" s="17">
        <v>1428128</v>
      </c>
      <c r="I99" s="17">
        <v>1428128</v>
      </c>
      <c r="J99" s="17">
        <v>1428128</v>
      </c>
      <c r="K99" s="17">
        <v>1428128</v>
      </c>
      <c r="L99" s="17">
        <v>1428128</v>
      </c>
      <c r="M99" s="17">
        <v>1428128</v>
      </c>
      <c r="N99" s="17">
        <v>1428128</v>
      </c>
      <c r="O99" s="17">
        <v>1428127.8910000001</v>
      </c>
      <c r="P99" s="248">
        <v>1428128</v>
      </c>
      <c r="Q99" s="248">
        <v>1428128</v>
      </c>
      <c r="R99" s="248">
        <v>1428128</v>
      </c>
      <c r="S99" s="248">
        <v>1428128</v>
      </c>
      <c r="T99" s="248">
        <v>1428128</v>
      </c>
      <c r="V99" s="83" t="s">
        <v>132</v>
      </c>
      <c r="W99" s="248">
        <v>1428128</v>
      </c>
      <c r="X99" s="248">
        <v>1428128</v>
      </c>
      <c r="Y99" s="248">
        <v>1428128</v>
      </c>
      <c r="Z99" s="248">
        <v>1428128</v>
      </c>
      <c r="AA99" s="248">
        <v>1428127.8913155899</v>
      </c>
      <c r="AB99" s="248">
        <v>1428127.8913155901</v>
      </c>
      <c r="AC99" s="248">
        <v>1428127.8913155901</v>
      </c>
      <c r="AD99" s="248">
        <v>1428128</v>
      </c>
      <c r="AE99" s="248">
        <v>1428128</v>
      </c>
      <c r="AF99" s="248">
        <v>1428128</v>
      </c>
    </row>
    <row r="100" spans="2:32" ht="15.75" thickBot="1">
      <c r="B100" s="83" t="s">
        <v>133</v>
      </c>
      <c r="C100" s="17">
        <v>1878709</v>
      </c>
      <c r="D100" s="17">
        <v>3585959</v>
      </c>
      <c r="E100" s="17">
        <v>4428306</v>
      </c>
      <c r="F100" s="17">
        <v>4428306</v>
      </c>
      <c r="G100" s="17">
        <v>4428306</v>
      </c>
      <c r="H100" s="17">
        <v>4428306</v>
      </c>
      <c r="I100" s="17">
        <v>5346023</v>
      </c>
      <c r="J100" s="17">
        <v>5346023</v>
      </c>
      <c r="K100" s="17">
        <v>5346023</v>
      </c>
      <c r="L100" s="17">
        <v>5346023</v>
      </c>
      <c r="M100" s="17">
        <v>6241845</v>
      </c>
      <c r="N100" s="17">
        <v>6241845</v>
      </c>
      <c r="O100" s="17">
        <v>6241845.2189999996</v>
      </c>
      <c r="P100" s="248">
        <v>6241845</v>
      </c>
      <c r="Q100" s="248">
        <v>6861491</v>
      </c>
      <c r="R100" s="248">
        <v>6861491</v>
      </c>
      <c r="S100" s="248">
        <v>6861491</v>
      </c>
      <c r="T100" s="248">
        <v>6861491</v>
      </c>
      <c r="V100" s="83" t="s">
        <v>133</v>
      </c>
      <c r="W100" s="248">
        <v>7690798</v>
      </c>
      <c r="X100" s="248">
        <v>7690798</v>
      </c>
      <c r="Y100" s="248">
        <v>7690798</v>
      </c>
      <c r="Z100" s="248">
        <v>7690798</v>
      </c>
      <c r="AA100" s="248">
        <v>7952815.7595383106</v>
      </c>
      <c r="AB100" s="248">
        <v>7952815.7595383096</v>
      </c>
      <c r="AC100" s="248">
        <v>7952815.7595383096</v>
      </c>
      <c r="AD100" s="248">
        <v>7952816</v>
      </c>
      <c r="AE100" s="248">
        <v>9181061</v>
      </c>
      <c r="AF100" s="248">
        <v>9181061</v>
      </c>
    </row>
    <row r="101" spans="2:32" ht="15.75" thickBot="1">
      <c r="B101" s="83" t="s">
        <v>134</v>
      </c>
      <c r="C101" s="17">
        <v>3232907</v>
      </c>
      <c r="D101" s="17">
        <v>3228134</v>
      </c>
      <c r="E101" s="17">
        <v>3223361</v>
      </c>
      <c r="F101" s="17">
        <v>3223361</v>
      </c>
      <c r="G101" s="17">
        <v>3223361</v>
      </c>
      <c r="H101" s="17">
        <v>3217227</v>
      </c>
      <c r="I101" s="17">
        <v>3212454</v>
      </c>
      <c r="J101" s="17">
        <v>3212454</v>
      </c>
      <c r="K101" s="17">
        <v>3212454</v>
      </c>
      <c r="L101" s="17">
        <v>3212454</v>
      </c>
      <c r="M101" s="17">
        <v>3207681</v>
      </c>
      <c r="N101" s="17">
        <v>3207681</v>
      </c>
      <c r="O101" s="17">
        <v>3207681.1860000002</v>
      </c>
      <c r="P101" s="248">
        <v>3207681</v>
      </c>
      <c r="Q101" s="248">
        <v>3203922</v>
      </c>
      <c r="R101" s="248">
        <v>3203922</v>
      </c>
      <c r="S101" s="248">
        <v>3203922</v>
      </c>
      <c r="T101" s="248">
        <v>3203921</v>
      </c>
      <c r="V101" s="83" t="s">
        <v>134</v>
      </c>
      <c r="W101" s="248">
        <v>3210907</v>
      </c>
      <c r="X101" s="248">
        <v>3210907</v>
      </c>
      <c r="Y101" s="248">
        <v>3210907</v>
      </c>
      <c r="Z101" s="248">
        <v>3210907</v>
      </c>
      <c r="AA101" s="248">
        <v>3221890.7407756574</v>
      </c>
      <c r="AB101" s="248">
        <v>3221890.7407756601</v>
      </c>
      <c r="AC101" s="248">
        <v>3221890.7407756601</v>
      </c>
      <c r="AD101" s="248">
        <v>3221891</v>
      </c>
      <c r="AE101" s="248">
        <v>3230576</v>
      </c>
      <c r="AF101" s="248">
        <v>3230576</v>
      </c>
    </row>
    <row r="102" spans="2:32" ht="15.75" thickBot="1">
      <c r="B102" s="83" t="s">
        <v>135</v>
      </c>
      <c r="C102" s="17">
        <v>2136629</v>
      </c>
      <c r="D102" s="17">
        <v>1437936</v>
      </c>
      <c r="E102" s="17">
        <v>297574</v>
      </c>
      <c r="F102" s="17">
        <v>529831</v>
      </c>
      <c r="G102" s="17">
        <v>942858</v>
      </c>
      <c r="H102" s="17">
        <v>1524382</v>
      </c>
      <c r="I102" s="17">
        <v>353125</v>
      </c>
      <c r="J102" s="17">
        <v>792215</v>
      </c>
      <c r="K102" s="17">
        <v>1198066</v>
      </c>
      <c r="L102" s="17">
        <v>1638732</v>
      </c>
      <c r="M102" s="17">
        <v>378507</v>
      </c>
      <c r="N102" s="17">
        <v>928923</v>
      </c>
      <c r="O102" s="17">
        <v>1412690.426</v>
      </c>
      <c r="P102" s="248">
        <v>2059191</v>
      </c>
      <c r="Q102" s="248">
        <v>507935</v>
      </c>
      <c r="R102" s="248">
        <v>1093826</v>
      </c>
      <c r="S102" s="248">
        <v>1215193</v>
      </c>
      <c r="T102" s="248">
        <v>1665536</v>
      </c>
      <c r="V102" s="83" t="s">
        <v>135</v>
      </c>
      <c r="W102" s="248">
        <v>431380</v>
      </c>
      <c r="X102" s="248">
        <v>1101797</v>
      </c>
      <c r="Y102" s="248">
        <v>1769822</v>
      </c>
      <c r="Z102" s="248">
        <v>2202581</v>
      </c>
      <c r="AA102" s="248">
        <v>828098.77903309581</v>
      </c>
      <c r="AB102" s="248">
        <v>1522088.32032619</v>
      </c>
      <c r="AC102" s="248">
        <v>2034445.9963266398</v>
      </c>
      <c r="AD102" s="248">
        <v>2466453</v>
      </c>
      <c r="AE102" s="248">
        <v>634455</v>
      </c>
      <c r="AF102" s="248">
        <v>1341999</v>
      </c>
    </row>
    <row r="103" spans="2:32" ht="15.75" thickBot="1">
      <c r="B103" s="83" t="s">
        <v>136</v>
      </c>
      <c r="C103" s="17">
        <v>1150568</v>
      </c>
      <c r="D103" s="17">
        <v>1239964</v>
      </c>
      <c r="E103" s="17">
        <v>654756</v>
      </c>
      <c r="F103" s="17">
        <v>411702</v>
      </c>
      <c r="G103" s="17">
        <v>377232</v>
      </c>
      <c r="H103" s="17">
        <v>1234415</v>
      </c>
      <c r="I103" s="17">
        <v>1023603</v>
      </c>
      <c r="J103" s="17">
        <v>1090675</v>
      </c>
      <c r="K103" s="17">
        <v>1275496</v>
      </c>
      <c r="L103" s="17">
        <v>779923</v>
      </c>
      <c r="M103" s="17">
        <v>1451479</v>
      </c>
      <c r="N103" s="17">
        <v>527193</v>
      </c>
      <c r="O103" s="17">
        <v>910035.81700000004</v>
      </c>
      <c r="P103" s="248">
        <v>194014</v>
      </c>
      <c r="Q103" s="248">
        <v>745958</v>
      </c>
      <c r="R103" s="248">
        <v>1288773</v>
      </c>
      <c r="S103" s="248">
        <v>984049</v>
      </c>
      <c r="T103" s="248">
        <v>1167865</v>
      </c>
      <c r="V103" s="83" t="s">
        <v>136</v>
      </c>
      <c r="W103" s="248">
        <v>1562608</v>
      </c>
      <c r="X103" s="248">
        <v>1547106</v>
      </c>
      <c r="Y103" s="248">
        <v>2287569</v>
      </c>
      <c r="Z103" s="248">
        <v>3866489</v>
      </c>
      <c r="AA103" s="248">
        <v>3816397.2389936801</v>
      </c>
      <c r="AB103" s="248">
        <v>2834340.8166604103</v>
      </c>
      <c r="AC103" s="248">
        <v>1867482.6280793</v>
      </c>
      <c r="AD103" s="248">
        <v>1178848</v>
      </c>
      <c r="AE103" s="248">
        <v>676717</v>
      </c>
      <c r="AF103" s="248">
        <v>1074237</v>
      </c>
    </row>
    <row r="104" spans="2:32" ht="30.75" thickBot="1">
      <c r="B104" s="130" t="s">
        <v>137</v>
      </c>
      <c r="C104" s="25">
        <v>9863857</v>
      </c>
      <c r="D104" s="25">
        <v>10957037</v>
      </c>
      <c r="E104" s="25">
        <v>10069041</v>
      </c>
      <c r="F104" s="25">
        <v>10058244</v>
      </c>
      <c r="G104" s="25">
        <v>10436801</v>
      </c>
      <c r="H104" s="25">
        <v>11869374</v>
      </c>
      <c r="I104" s="25">
        <v>11400249</v>
      </c>
      <c r="J104" s="25">
        <v>11906411</v>
      </c>
      <c r="K104" s="25">
        <v>12497083</v>
      </c>
      <c r="L104" s="25">
        <v>12442176</v>
      </c>
      <c r="M104" s="25">
        <v>12744556</v>
      </c>
      <c r="N104" s="25">
        <v>12370686</v>
      </c>
      <c r="O104" s="25">
        <v>13237296.874</v>
      </c>
      <c r="P104" s="257">
        <v>13167775</v>
      </c>
      <c r="Q104" s="257">
        <v>12784350</v>
      </c>
      <c r="R104" s="257">
        <v>13913056</v>
      </c>
      <c r="S104" s="257">
        <v>13729699</v>
      </c>
      <c r="T104" s="257">
        <v>14363857</v>
      </c>
      <c r="V104" s="130" t="s">
        <v>137</v>
      </c>
      <c r="W104" s="257">
        <v>14360737</v>
      </c>
      <c r="X104" s="257">
        <v>15015652</v>
      </c>
      <c r="Y104" s="257">
        <v>16424140</v>
      </c>
      <c r="Z104" s="257">
        <v>18435819</v>
      </c>
      <c r="AA104" s="257">
        <v>17284246.744587153</v>
      </c>
      <c r="AB104" s="257">
        <v>16996179.863546982</v>
      </c>
      <c r="AC104" s="257">
        <v>16541679.350966321</v>
      </c>
      <c r="AD104" s="257">
        <v>16285052</v>
      </c>
      <c r="AE104" s="257">
        <v>15187852</v>
      </c>
      <c r="AF104" s="257">
        <v>16292917</v>
      </c>
    </row>
    <row r="105" spans="2:32" ht="15.75" thickBot="1">
      <c r="B105" s="131" t="s">
        <v>138</v>
      </c>
      <c r="C105" s="17">
        <v>7047621</v>
      </c>
      <c r="D105" s="17">
        <v>7466485</v>
      </c>
      <c r="E105" s="17">
        <v>6949714</v>
      </c>
      <c r="F105" s="17">
        <v>6150603</v>
      </c>
      <c r="G105" s="17">
        <v>6403173</v>
      </c>
      <c r="H105" s="17">
        <v>7072453</v>
      </c>
      <c r="I105" s="17">
        <v>6983688</v>
      </c>
      <c r="J105" s="17">
        <v>7418667</v>
      </c>
      <c r="K105" s="17">
        <v>7464694</v>
      </c>
      <c r="L105" s="17">
        <v>8661038</v>
      </c>
      <c r="M105" s="17">
        <v>7683237</v>
      </c>
      <c r="N105" s="17">
        <v>6861135</v>
      </c>
      <c r="O105" s="17">
        <v>7088717.7889999999</v>
      </c>
      <c r="P105" s="248">
        <v>6978418</v>
      </c>
      <c r="Q105" s="248">
        <v>6695661</v>
      </c>
      <c r="R105" s="248">
        <v>7980894</v>
      </c>
      <c r="S105" s="248">
        <v>7711473</v>
      </c>
      <c r="T105" s="248">
        <v>7769138</v>
      </c>
      <c r="V105" s="131" t="s">
        <v>138</v>
      </c>
      <c r="W105" s="248">
        <v>8710660</v>
      </c>
      <c r="X105" s="248">
        <v>9268491</v>
      </c>
      <c r="Y105" s="248">
        <v>10255258</v>
      </c>
      <c r="Z105" s="248">
        <v>11114552</v>
      </c>
      <c r="AA105" s="248">
        <v>11180333.803903667</v>
      </c>
      <c r="AB105" s="248">
        <v>11231015.3824724</v>
      </c>
      <c r="AC105" s="248">
        <v>10920573.5769145</v>
      </c>
      <c r="AD105" s="248">
        <v>10081342</v>
      </c>
      <c r="AE105" s="248">
        <v>10117597</v>
      </c>
      <c r="AF105" s="248">
        <v>10292060</v>
      </c>
    </row>
    <row r="106" spans="2:32" ht="15.75" thickBot="1">
      <c r="B106" s="81" t="s">
        <v>139</v>
      </c>
      <c r="C106" s="19">
        <v>16911478</v>
      </c>
      <c r="D106" s="19">
        <v>18423522</v>
      </c>
      <c r="E106" s="19">
        <v>17018755</v>
      </c>
      <c r="F106" s="19">
        <v>16208847</v>
      </c>
      <c r="G106" s="19">
        <v>16839974</v>
      </c>
      <c r="H106" s="19">
        <v>18941827</v>
      </c>
      <c r="I106" s="19">
        <v>18383937</v>
      </c>
      <c r="J106" s="19">
        <v>19325078</v>
      </c>
      <c r="K106" s="19">
        <v>19961777</v>
      </c>
      <c r="L106" s="19">
        <v>21103214</v>
      </c>
      <c r="M106" s="19">
        <v>20427793</v>
      </c>
      <c r="N106" s="19">
        <v>19231821</v>
      </c>
      <c r="O106" s="19">
        <v>20326014.662999999</v>
      </c>
      <c r="P106" s="251">
        <v>20146193</v>
      </c>
      <c r="Q106" s="251">
        <v>19480011</v>
      </c>
      <c r="R106" s="251">
        <v>21893950</v>
      </c>
      <c r="S106" s="251">
        <v>21441172</v>
      </c>
      <c r="T106" s="251">
        <v>22132995</v>
      </c>
      <c r="V106" s="81" t="s">
        <v>139</v>
      </c>
      <c r="W106" s="251">
        <v>23071397</v>
      </c>
      <c r="X106" s="251">
        <v>24284143</v>
      </c>
      <c r="Y106" s="251">
        <v>26679398</v>
      </c>
      <c r="Z106" s="251">
        <v>29550371</v>
      </c>
      <c r="AA106" s="251">
        <v>28464580.548490822</v>
      </c>
      <c r="AB106" s="251">
        <v>28227195.246019382</v>
      </c>
      <c r="AC106" s="251">
        <v>27462252.927880824</v>
      </c>
      <c r="AD106" s="251">
        <v>26366394</v>
      </c>
      <c r="AE106" s="251">
        <v>25305449</v>
      </c>
      <c r="AF106" s="251">
        <v>26584977</v>
      </c>
    </row>
    <row r="107" spans="2:32" ht="15.75" thickBot="1">
      <c r="B107" s="100" t="s">
        <v>140</v>
      </c>
      <c r="C107" s="20">
        <v>38508385</v>
      </c>
      <c r="D107" s="20">
        <v>43408501</v>
      </c>
      <c r="E107" s="20">
        <v>41580022</v>
      </c>
      <c r="F107" s="20">
        <v>40714888</v>
      </c>
      <c r="G107" s="20">
        <v>41898304</v>
      </c>
      <c r="H107" s="20">
        <v>44967854</v>
      </c>
      <c r="I107" s="20">
        <v>45027284</v>
      </c>
      <c r="J107" s="20">
        <v>47265664</v>
      </c>
      <c r="K107" s="20">
        <v>48240416</v>
      </c>
      <c r="L107" s="20">
        <v>48793244</v>
      </c>
      <c r="M107" s="20">
        <v>51340270</v>
      </c>
      <c r="N107" s="20">
        <v>49902156</v>
      </c>
      <c r="O107" s="20">
        <v>52280266.160999998</v>
      </c>
      <c r="P107" s="252">
        <v>54194069</v>
      </c>
      <c r="Q107" s="252">
        <v>57636388</v>
      </c>
      <c r="R107" s="252">
        <v>62624186</v>
      </c>
      <c r="S107" s="252">
        <v>62574311</v>
      </c>
      <c r="T107" s="252">
        <v>61698186</v>
      </c>
      <c r="V107" s="100" t="s">
        <v>140</v>
      </c>
      <c r="W107" s="252">
        <v>64009251</v>
      </c>
      <c r="X107" s="252">
        <v>66190347</v>
      </c>
      <c r="Y107" s="252">
        <v>71831522</v>
      </c>
      <c r="Z107" s="252">
        <v>78733854</v>
      </c>
      <c r="AA107" s="252">
        <v>80124329.937530667</v>
      </c>
      <c r="AB107" s="252">
        <v>75370216.002603158</v>
      </c>
      <c r="AC107" s="252">
        <v>72758663.130346701</v>
      </c>
      <c r="AD107" s="252">
        <v>71217176</v>
      </c>
      <c r="AE107" s="252">
        <v>71388375</v>
      </c>
      <c r="AF107" s="252">
        <v>73480910</v>
      </c>
    </row>
    <row r="108" spans="2:32">
      <c r="B108" s="7"/>
      <c r="C108" s="26">
        <v>0</v>
      </c>
      <c r="D108" s="26">
        <v>0</v>
      </c>
      <c r="E108" s="26">
        <v>0</v>
      </c>
      <c r="F108" s="26">
        <v>0</v>
      </c>
      <c r="G108" s="26">
        <v>0</v>
      </c>
      <c r="H108" s="26">
        <v>0</v>
      </c>
      <c r="I108" s="26">
        <v>0</v>
      </c>
      <c r="J108" s="26">
        <v>0</v>
      </c>
      <c r="K108" s="26">
        <v>0</v>
      </c>
      <c r="L108" s="26"/>
      <c r="M108" s="26"/>
      <c r="N108" s="26"/>
      <c r="P108" s="258">
        <v>0</v>
      </c>
      <c r="Q108" s="258">
        <v>0</v>
      </c>
      <c r="R108" s="258">
        <v>0</v>
      </c>
      <c r="S108" s="258">
        <v>0</v>
      </c>
    </row>
    <row r="109" spans="2:32">
      <c r="C109" s="32">
        <v>0</v>
      </c>
      <c r="D109" s="32">
        <v>0</v>
      </c>
      <c r="E109" s="32">
        <v>0</v>
      </c>
      <c r="F109" s="32">
        <v>0</v>
      </c>
      <c r="G109" s="32">
        <v>0</v>
      </c>
      <c r="H109" s="32">
        <v>0</v>
      </c>
      <c r="I109" s="32">
        <v>0</v>
      </c>
      <c r="J109" s="32">
        <v>0</v>
      </c>
      <c r="K109" s="32">
        <v>0</v>
      </c>
      <c r="L109" s="32"/>
      <c r="M109" s="32"/>
      <c r="N109" s="32"/>
      <c r="O109" s="32"/>
      <c r="P109" s="32"/>
      <c r="Z109" s="356"/>
      <c r="AA109" s="356"/>
      <c r="AB109" s="356"/>
      <c r="AC109" s="356"/>
      <c r="AD109" s="356"/>
      <c r="AE109" s="356"/>
      <c r="AF109" s="356"/>
    </row>
    <row r="110" spans="2:32">
      <c r="C110" s="32"/>
      <c r="D110" s="32"/>
      <c r="E110" s="32"/>
      <c r="F110" s="32"/>
      <c r="G110" s="32"/>
      <c r="H110" s="32"/>
      <c r="I110" s="32"/>
      <c r="J110" s="32"/>
      <c r="K110" s="32"/>
      <c r="L110" s="32"/>
      <c r="M110" s="32"/>
      <c r="N110" s="32"/>
    </row>
    <row r="111" spans="2:32">
      <c r="F111" s="32"/>
      <c r="G111" s="32"/>
      <c r="H111" s="32"/>
      <c r="I111" s="32"/>
      <c r="J111" s="32"/>
      <c r="K111" s="32"/>
      <c r="L111" s="32"/>
      <c r="M111" s="32"/>
      <c r="N111" s="32"/>
    </row>
  </sheetData>
  <phoneticPr fontId="183" type="noConversion"/>
  <hyperlinks>
    <hyperlink ref="A1" location="Contenido!A1" display="Volver al Contenido" xr:uid="{E0FB557F-B0C2-4ACF-9D2D-62B8A28A9139}"/>
  </hyperlinks>
  <pageMargins left="0.7" right="0.7" top="0.75" bottom="0.75" header="0.3" footer="0.3"/>
  <pageSetup orientation="portrait" horizontalDpi="300" verticalDpi="300" r:id="rId1"/>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D0147-8CBD-4EED-9C78-5E020470C0D4}">
  <sheetPr>
    <tabColor rgb="FFFFFF00"/>
  </sheetPr>
  <dimension ref="A1:AG274"/>
  <sheetViews>
    <sheetView showGridLines="0" zoomScale="80" zoomScaleNormal="80" workbookViewId="0">
      <pane xSplit="2" ySplit="7" topLeftCell="AB267" activePane="bottomRight" state="frozen"/>
      <selection pane="topRight" activeCell="C1" sqref="C1"/>
      <selection pane="bottomLeft" activeCell="A8" sqref="A8"/>
      <selection pane="bottomRight" activeCell="AG90" sqref="AG9:AG90"/>
    </sheetView>
  </sheetViews>
  <sheetFormatPr baseColWidth="10" defaultColWidth="11.42578125" defaultRowHeight="15"/>
  <cols>
    <col min="1" max="1" width="4.28515625" customWidth="1"/>
    <col min="2" max="2" width="73" customWidth="1"/>
    <col min="3" max="8" width="15.5703125" bestFit="1" customWidth="1"/>
    <col min="9" max="9" width="16" customWidth="1"/>
    <col min="10" max="10" width="15.5703125" bestFit="1" customWidth="1"/>
    <col min="11" max="11" width="15.28515625" customWidth="1"/>
    <col min="12" max="13" width="16" customWidth="1"/>
    <col min="14" max="14" width="15.5703125" bestFit="1" customWidth="1"/>
    <col min="15" max="15" width="18.28515625" customWidth="1"/>
    <col min="16" max="19" width="15.42578125" customWidth="1"/>
    <col min="20" max="20" width="14.28515625" bestFit="1" customWidth="1"/>
    <col min="21" max="21" width="3.5703125" customWidth="1"/>
    <col min="22" max="22" width="53" bestFit="1" customWidth="1"/>
    <col min="23" max="26" width="15.42578125" bestFit="1" customWidth="1"/>
    <col min="27" max="27" width="53" bestFit="1" customWidth="1"/>
    <col min="28" max="33" width="15.42578125" bestFit="1" customWidth="1"/>
  </cols>
  <sheetData>
    <row r="1" spans="1:33">
      <c r="A1" s="1" t="s">
        <v>32</v>
      </c>
    </row>
    <row r="3" spans="1:33" ht="15.75">
      <c r="A3" s="47" t="s">
        <v>141</v>
      </c>
      <c r="B3" s="11" t="s">
        <v>142</v>
      </c>
      <c r="C3" s="5"/>
      <c r="D3" s="5"/>
      <c r="E3" s="6"/>
      <c r="F3" s="5"/>
      <c r="G3" s="5"/>
      <c r="H3" s="5"/>
      <c r="I3" s="6"/>
      <c r="J3" s="5"/>
      <c r="K3" s="5"/>
      <c r="L3" s="5"/>
      <c r="M3" s="6"/>
      <c r="N3" s="5"/>
      <c r="O3" s="64"/>
    </row>
    <row r="4" spans="1:33" ht="15.75">
      <c r="B4" s="13" t="s">
        <v>34</v>
      </c>
      <c r="C4" s="437">
        <f>+SUM(C9:C14)-C16</f>
        <v>743106</v>
      </c>
      <c r="D4" s="437">
        <f>+SUM(D9:D14)-D16</f>
        <v>752164</v>
      </c>
      <c r="E4" s="65"/>
      <c r="F4" s="65"/>
      <c r="G4" s="65"/>
      <c r="H4" s="65"/>
      <c r="I4" s="65"/>
      <c r="J4" s="65"/>
      <c r="K4" s="65"/>
      <c r="L4" s="65"/>
      <c r="M4" s="65"/>
      <c r="N4" s="65"/>
      <c r="O4" s="64"/>
    </row>
    <row r="5" spans="1:33" ht="15.75">
      <c r="B5" s="13"/>
      <c r="C5" s="437"/>
      <c r="D5" s="437"/>
      <c r="E5" s="437"/>
      <c r="F5" s="437"/>
      <c r="G5" s="437"/>
      <c r="H5" s="437"/>
      <c r="I5" s="437"/>
      <c r="J5" s="437"/>
      <c r="K5" s="437"/>
      <c r="L5" s="437"/>
      <c r="M5" s="437"/>
      <c r="N5" s="437"/>
      <c r="O5" s="437"/>
      <c r="P5" s="437"/>
      <c r="Q5" s="437"/>
      <c r="R5" s="437"/>
      <c r="S5" s="437"/>
      <c r="T5" s="437"/>
    </row>
    <row r="6" spans="1:33" ht="15.75">
      <c r="B6" s="8"/>
      <c r="C6" s="8"/>
      <c r="D6" s="8"/>
      <c r="E6" s="8"/>
      <c r="F6" s="8"/>
      <c r="G6" s="8"/>
      <c r="H6" s="8"/>
      <c r="I6" s="8"/>
      <c r="J6" s="8"/>
      <c r="K6" s="8"/>
      <c r="L6" s="8"/>
      <c r="M6" s="8"/>
      <c r="N6" s="8"/>
      <c r="O6" s="64"/>
      <c r="Y6" s="464"/>
    </row>
    <row r="7" spans="1:33" s="28" customFormat="1" ht="15.75">
      <c r="B7" s="66"/>
      <c r="C7" s="67">
        <v>2016</v>
      </c>
      <c r="D7" s="67">
        <v>2017</v>
      </c>
      <c r="E7" s="67" t="s">
        <v>35</v>
      </c>
      <c r="F7" s="67" t="s">
        <v>36</v>
      </c>
      <c r="G7" s="67" t="s">
        <v>37</v>
      </c>
      <c r="H7" s="67" t="s">
        <v>38</v>
      </c>
      <c r="I7" s="67" t="s">
        <v>39</v>
      </c>
      <c r="J7" s="67" t="s">
        <v>40</v>
      </c>
      <c r="K7" s="67" t="s">
        <v>41</v>
      </c>
      <c r="L7" s="67" t="s">
        <v>42</v>
      </c>
      <c r="M7" s="67" t="s">
        <v>43</v>
      </c>
      <c r="N7" s="67" t="s">
        <v>44</v>
      </c>
      <c r="O7" s="67" t="s">
        <v>45</v>
      </c>
      <c r="P7" s="67" t="s">
        <v>46</v>
      </c>
      <c r="Q7" s="67" t="s">
        <v>47</v>
      </c>
      <c r="R7" s="67" t="s">
        <v>48</v>
      </c>
      <c r="S7" s="67" t="s">
        <v>49</v>
      </c>
      <c r="T7" s="67" t="s">
        <v>50</v>
      </c>
      <c r="U7"/>
      <c r="W7" s="67" t="s">
        <v>51</v>
      </c>
      <c r="X7" s="67" t="s">
        <v>52</v>
      </c>
      <c r="Y7" s="67" t="s">
        <v>53</v>
      </c>
      <c r="Z7" s="67" t="s">
        <v>54</v>
      </c>
      <c r="AB7" s="67" t="s">
        <v>55</v>
      </c>
      <c r="AC7" s="67" t="s">
        <v>56</v>
      </c>
      <c r="AD7" s="67" t="s">
        <v>57</v>
      </c>
      <c r="AE7" s="67" t="s">
        <v>58</v>
      </c>
      <c r="AF7" s="67" t="s">
        <v>59</v>
      </c>
      <c r="AG7" s="67" t="s">
        <v>836</v>
      </c>
    </row>
    <row r="8" spans="1:33" ht="15.75">
      <c r="B8" s="68" t="s">
        <v>143</v>
      </c>
      <c r="C8" s="8"/>
      <c r="D8" s="8"/>
      <c r="E8" s="8"/>
      <c r="F8" s="8"/>
      <c r="G8" s="8"/>
      <c r="H8" s="8"/>
      <c r="I8" s="8"/>
      <c r="J8" s="8"/>
      <c r="K8" s="8"/>
      <c r="L8" s="8"/>
      <c r="M8" s="391"/>
      <c r="N8" s="391"/>
      <c r="O8" s="391"/>
      <c r="V8" s="438" t="s">
        <v>143</v>
      </c>
      <c r="AA8" s="438" t="s">
        <v>143</v>
      </c>
    </row>
    <row r="9" spans="1:33" ht="15.75">
      <c r="B9" s="69" t="s">
        <v>144</v>
      </c>
      <c r="C9" s="70">
        <v>837439</v>
      </c>
      <c r="D9" s="70">
        <v>805898</v>
      </c>
      <c r="E9" s="70">
        <v>202706</v>
      </c>
      <c r="F9" s="70">
        <v>203436</v>
      </c>
      <c r="G9" s="70">
        <v>209060</v>
      </c>
      <c r="H9" s="70">
        <v>211029</v>
      </c>
      <c r="I9" s="70">
        <v>216677</v>
      </c>
      <c r="J9" s="70">
        <v>217960</v>
      </c>
      <c r="K9" s="70">
        <v>230260</v>
      </c>
      <c r="L9" s="70">
        <v>229258</v>
      </c>
      <c r="M9" s="260">
        <v>247540</v>
      </c>
      <c r="N9" s="260">
        <v>248543</v>
      </c>
      <c r="O9" s="260">
        <v>244340</v>
      </c>
      <c r="P9" s="260">
        <f>975322-O9-N9-M9</f>
        <v>234899</v>
      </c>
      <c r="Q9" s="260">
        <v>251022</v>
      </c>
      <c r="R9" s="260">
        <v>260188</v>
      </c>
      <c r="S9" s="260">
        <v>267790</v>
      </c>
      <c r="T9" s="260">
        <v>304385</v>
      </c>
      <c r="V9" s="69" t="s">
        <v>145</v>
      </c>
      <c r="W9" s="260">
        <v>348348</v>
      </c>
      <c r="X9" s="260">
        <v>359895</v>
      </c>
      <c r="Y9" s="260">
        <v>392265</v>
      </c>
      <c r="Z9" s="260">
        <v>351064</v>
      </c>
      <c r="AA9" s="69" t="s">
        <v>145</v>
      </c>
      <c r="AB9" s="260">
        <v>387916</v>
      </c>
      <c r="AC9" s="260">
        <v>373502</v>
      </c>
      <c r="AD9" s="260">
        <v>365706</v>
      </c>
      <c r="AE9" s="260">
        <v>410640</v>
      </c>
      <c r="AF9" s="260">
        <v>430799</v>
      </c>
      <c r="AG9" s="260">
        <v>423708</v>
      </c>
    </row>
    <row r="10" spans="1:33" ht="15.75">
      <c r="B10" s="69" t="s">
        <v>146</v>
      </c>
      <c r="C10" s="70">
        <v>20887</v>
      </c>
      <c r="D10" s="70">
        <v>64590</v>
      </c>
      <c r="E10" s="70">
        <v>15695</v>
      </c>
      <c r="F10" s="70">
        <v>11937</v>
      </c>
      <c r="G10" s="70">
        <v>26749</v>
      </c>
      <c r="H10" s="70">
        <v>63631</v>
      </c>
      <c r="I10" s="70">
        <v>62304</v>
      </c>
      <c r="J10" s="70">
        <v>58386</v>
      </c>
      <c r="K10" s="70">
        <v>65690</v>
      </c>
      <c r="L10" s="70">
        <v>61101</v>
      </c>
      <c r="M10" s="260">
        <v>57851</v>
      </c>
      <c r="N10" s="260">
        <v>61311</v>
      </c>
      <c r="O10" s="260">
        <v>61687</v>
      </c>
      <c r="P10" s="260">
        <f>246402-O10-N10-M10</f>
        <v>65553</v>
      </c>
      <c r="Q10" s="260">
        <v>76884</v>
      </c>
      <c r="R10" s="260">
        <v>77767</v>
      </c>
      <c r="S10" s="260">
        <v>79926</v>
      </c>
      <c r="T10" s="260">
        <v>55882</v>
      </c>
      <c r="V10" s="69" t="s">
        <v>146</v>
      </c>
      <c r="W10" s="260">
        <v>37341</v>
      </c>
      <c r="X10" s="260">
        <v>37969</v>
      </c>
      <c r="Y10" s="260">
        <v>61422</v>
      </c>
      <c r="Z10" s="260">
        <v>68012</v>
      </c>
      <c r="AA10" s="69" t="s">
        <v>146</v>
      </c>
      <c r="AB10" s="260">
        <v>48659</v>
      </c>
      <c r="AC10" s="260">
        <v>36579</v>
      </c>
      <c r="AD10" s="260">
        <v>30071</v>
      </c>
      <c r="AE10" s="260">
        <v>29199</v>
      </c>
      <c r="AF10" s="260">
        <v>36381</v>
      </c>
      <c r="AG10" s="260">
        <v>36856</v>
      </c>
    </row>
    <row r="11" spans="1:33" ht="15.75">
      <c r="B11" s="69" t="s">
        <v>147</v>
      </c>
      <c r="C11" s="70">
        <v>2166</v>
      </c>
      <c r="D11" s="70">
        <v>2176</v>
      </c>
      <c r="E11" s="70">
        <v>551</v>
      </c>
      <c r="F11" s="70">
        <v>553</v>
      </c>
      <c r="G11" s="70">
        <v>556</v>
      </c>
      <c r="H11" s="70">
        <v>568</v>
      </c>
      <c r="I11" s="70">
        <v>559</v>
      </c>
      <c r="J11" s="70">
        <v>579</v>
      </c>
      <c r="K11" s="70">
        <v>584</v>
      </c>
      <c r="L11" s="70">
        <v>591</v>
      </c>
      <c r="M11" s="260">
        <v>589</v>
      </c>
      <c r="N11" s="260">
        <v>592</v>
      </c>
      <c r="O11" s="260">
        <v>593</v>
      </c>
      <c r="P11" s="260">
        <f>2372-O11-N11-M11</f>
        <v>598</v>
      </c>
      <c r="Q11" s="260">
        <v>609</v>
      </c>
      <c r="R11" s="260">
        <v>653</v>
      </c>
      <c r="S11" s="260">
        <v>664</v>
      </c>
      <c r="T11" s="260">
        <v>688</v>
      </c>
      <c r="V11" s="69" t="s">
        <v>147</v>
      </c>
      <c r="W11" s="260">
        <v>792</v>
      </c>
      <c r="X11" s="260">
        <v>838</v>
      </c>
      <c r="Y11" s="260">
        <v>694</v>
      </c>
      <c r="Z11" s="260">
        <v>826</v>
      </c>
      <c r="AA11" s="69" t="s">
        <v>147</v>
      </c>
      <c r="AB11" s="260">
        <v>842</v>
      </c>
      <c r="AC11" s="260">
        <v>834</v>
      </c>
      <c r="AD11" s="260">
        <v>815</v>
      </c>
      <c r="AE11" s="260">
        <v>829</v>
      </c>
      <c r="AF11" s="260">
        <v>825</v>
      </c>
      <c r="AG11" s="260">
        <v>832</v>
      </c>
    </row>
    <row r="12" spans="1:33" ht="15.75">
      <c r="B12" s="69" t="s">
        <v>148</v>
      </c>
      <c r="C12" s="70">
        <v>10847</v>
      </c>
      <c r="D12" s="70">
        <v>6472</v>
      </c>
      <c r="E12" s="70">
        <v>288</v>
      </c>
      <c r="F12" s="70">
        <v>2495</v>
      </c>
      <c r="G12" s="70">
        <v>543</v>
      </c>
      <c r="H12" s="70">
        <v>3662</v>
      </c>
      <c r="I12" s="70">
        <v>986</v>
      </c>
      <c r="J12" s="70">
        <v>3555</v>
      </c>
      <c r="K12" s="70">
        <v>722</v>
      </c>
      <c r="L12" s="70">
        <v>1454</v>
      </c>
      <c r="M12" s="260">
        <v>556</v>
      </c>
      <c r="N12" s="260">
        <v>2386</v>
      </c>
      <c r="O12" s="260">
        <v>2065</v>
      </c>
      <c r="P12" s="260">
        <f>6533-O12-N12-M12</f>
        <v>1526</v>
      </c>
      <c r="Q12" s="260">
        <v>1829</v>
      </c>
      <c r="R12" s="260">
        <v>2018</v>
      </c>
      <c r="S12" s="260">
        <v>354</v>
      </c>
      <c r="T12" s="260">
        <v>1046</v>
      </c>
      <c r="V12" s="69" t="s">
        <v>148</v>
      </c>
      <c r="W12" s="260">
        <v>-139</v>
      </c>
      <c r="X12" s="260">
        <v>440</v>
      </c>
      <c r="Y12" s="260">
        <v>1011</v>
      </c>
      <c r="Z12" s="260">
        <v>3146</v>
      </c>
      <c r="AA12" s="69" t="s">
        <v>148</v>
      </c>
      <c r="AB12" s="260">
        <v>-324</v>
      </c>
      <c r="AC12" s="260">
        <v>2746</v>
      </c>
      <c r="AD12" s="260">
        <v>2981</v>
      </c>
      <c r="AE12" s="260">
        <v>3152</v>
      </c>
      <c r="AF12" s="260">
        <v>2735</v>
      </c>
      <c r="AG12" s="260">
        <v>2895</v>
      </c>
    </row>
    <row r="13" spans="1:33" ht="15.75">
      <c r="B13" s="69" t="s">
        <v>149</v>
      </c>
      <c r="C13" s="70">
        <v>979</v>
      </c>
      <c r="D13" s="70">
        <v>3784</v>
      </c>
      <c r="E13" s="70">
        <v>197</v>
      </c>
      <c r="F13" s="70">
        <v>228</v>
      </c>
      <c r="G13" s="70">
        <v>202</v>
      </c>
      <c r="H13" s="70">
        <v>3836</v>
      </c>
      <c r="I13" s="70">
        <v>405</v>
      </c>
      <c r="J13" s="70">
        <v>405</v>
      </c>
      <c r="K13" s="70">
        <v>405</v>
      </c>
      <c r="L13" s="70">
        <v>405</v>
      </c>
      <c r="M13" s="260">
        <v>195</v>
      </c>
      <c r="N13" s="260">
        <v>80</v>
      </c>
      <c r="O13" s="260">
        <v>80</v>
      </c>
      <c r="P13" s="260">
        <f>418-O13-N13-M13</f>
        <v>63</v>
      </c>
      <c r="Q13" s="260">
        <v>46</v>
      </c>
      <c r="R13" s="260">
        <v>54</v>
      </c>
      <c r="S13" s="260">
        <v>54</v>
      </c>
      <c r="T13" s="260">
        <v>54</v>
      </c>
      <c r="V13" s="69" t="s">
        <v>149</v>
      </c>
      <c r="W13" s="260">
        <v>0</v>
      </c>
      <c r="X13" s="260">
        <v>0</v>
      </c>
      <c r="Y13" s="260">
        <v>163</v>
      </c>
      <c r="Z13" s="260">
        <v>54</v>
      </c>
      <c r="AA13" s="69" t="s">
        <v>149</v>
      </c>
      <c r="AB13" s="260">
        <v>54</v>
      </c>
      <c r="AC13" s="260">
        <v>54</v>
      </c>
      <c r="AD13" s="260">
        <v>54</v>
      </c>
      <c r="AE13" s="260">
        <v>54</v>
      </c>
      <c r="AF13" s="260">
        <v>54</v>
      </c>
      <c r="AG13" s="260">
        <v>54</v>
      </c>
    </row>
    <row r="14" spans="1:33" ht="15.75">
      <c r="B14" s="69" t="s">
        <v>72</v>
      </c>
      <c r="C14" s="70">
        <v>8923</v>
      </c>
      <c r="D14" s="70">
        <v>6319</v>
      </c>
      <c r="E14" s="70">
        <v>63172</v>
      </c>
      <c r="F14" s="70">
        <v>2324</v>
      </c>
      <c r="G14" s="70">
        <v>3437</v>
      </c>
      <c r="H14" s="70">
        <v>-1634</v>
      </c>
      <c r="I14" s="70">
        <v>1275</v>
      </c>
      <c r="J14" s="70">
        <v>2305</v>
      </c>
      <c r="K14" s="70">
        <v>1938</v>
      </c>
      <c r="L14" s="70">
        <v>1964</v>
      </c>
      <c r="M14" s="260">
        <v>2013</v>
      </c>
      <c r="N14" s="260">
        <v>2182</v>
      </c>
      <c r="O14" s="260">
        <v>2150</v>
      </c>
      <c r="P14" s="260">
        <f>8438-O14-N14-M14</f>
        <v>2093</v>
      </c>
      <c r="Q14" s="260">
        <v>3135</v>
      </c>
      <c r="R14" s="260">
        <v>2112</v>
      </c>
      <c r="S14" s="260">
        <v>2338</v>
      </c>
      <c r="T14" s="260">
        <v>2401</v>
      </c>
      <c r="V14" s="69" t="s">
        <v>72</v>
      </c>
      <c r="W14" s="260">
        <v>4594</v>
      </c>
      <c r="X14" s="260">
        <v>2575</v>
      </c>
      <c r="Y14" s="260">
        <v>2300</v>
      </c>
      <c r="Z14" s="260">
        <v>2125</v>
      </c>
      <c r="AA14" s="69" t="s">
        <v>72</v>
      </c>
      <c r="AB14" s="260">
        <v>2918</v>
      </c>
      <c r="AC14" s="260">
        <v>-1299</v>
      </c>
      <c r="AD14" s="260">
        <v>32</v>
      </c>
      <c r="AE14" s="260">
        <v>9287</v>
      </c>
      <c r="AF14" s="260">
        <v>3891</v>
      </c>
      <c r="AG14" s="260">
        <v>20604</v>
      </c>
    </row>
    <row r="15" spans="1:33" s="434" customFormat="1" ht="15.75">
      <c r="B15" s="128" t="s">
        <v>150</v>
      </c>
      <c r="C15" s="436">
        <f>+SUM(C9:C14)</f>
        <v>881241</v>
      </c>
      <c r="D15" s="436">
        <f>+SUM(D9:D14)</f>
        <v>889239</v>
      </c>
      <c r="E15" s="436">
        <f t="shared" ref="E15:AB15" si="0">+SUM(E9:E14)</f>
        <v>282609</v>
      </c>
      <c r="F15" s="436">
        <f t="shared" si="0"/>
        <v>220973</v>
      </c>
      <c r="G15" s="436">
        <f t="shared" si="0"/>
        <v>240547</v>
      </c>
      <c r="H15" s="436">
        <f t="shared" si="0"/>
        <v>281092</v>
      </c>
      <c r="I15" s="436">
        <f t="shared" si="0"/>
        <v>282206</v>
      </c>
      <c r="J15" s="436">
        <f t="shared" si="0"/>
        <v>283190</v>
      </c>
      <c r="K15" s="436">
        <f t="shared" si="0"/>
        <v>299599</v>
      </c>
      <c r="L15" s="436">
        <f t="shared" si="0"/>
        <v>294773</v>
      </c>
      <c r="M15" s="436">
        <f t="shared" si="0"/>
        <v>308744</v>
      </c>
      <c r="N15" s="436">
        <f t="shared" si="0"/>
        <v>315094</v>
      </c>
      <c r="O15" s="436">
        <f t="shared" si="0"/>
        <v>310915</v>
      </c>
      <c r="P15" s="436">
        <f t="shared" si="0"/>
        <v>304732</v>
      </c>
      <c r="Q15" s="436">
        <f t="shared" si="0"/>
        <v>333525</v>
      </c>
      <c r="R15" s="436">
        <f t="shared" si="0"/>
        <v>342792</v>
      </c>
      <c r="S15" s="436">
        <f t="shared" si="0"/>
        <v>351126</v>
      </c>
      <c r="T15" s="436">
        <f t="shared" si="0"/>
        <v>364456</v>
      </c>
      <c r="U15" s="436">
        <f t="shared" si="0"/>
        <v>0</v>
      </c>
      <c r="V15" s="438" t="s">
        <v>150</v>
      </c>
      <c r="W15" s="436">
        <f t="shared" si="0"/>
        <v>390936</v>
      </c>
      <c r="X15" s="436">
        <f t="shared" si="0"/>
        <v>401717</v>
      </c>
      <c r="Y15" s="436">
        <f t="shared" si="0"/>
        <v>457855</v>
      </c>
      <c r="Z15" s="436">
        <f t="shared" si="0"/>
        <v>425227</v>
      </c>
      <c r="AA15" s="438" t="s">
        <v>150</v>
      </c>
      <c r="AB15" s="436">
        <f t="shared" si="0"/>
        <v>440065</v>
      </c>
      <c r="AC15" s="436">
        <v>412416</v>
      </c>
      <c r="AD15" s="436">
        <v>399659</v>
      </c>
      <c r="AE15" s="436">
        <v>453161</v>
      </c>
      <c r="AF15" s="436">
        <v>474685</v>
      </c>
      <c r="AG15" s="436">
        <v>484949</v>
      </c>
    </row>
    <row r="16" spans="1:33" ht="15.75">
      <c r="B16" s="69" t="s">
        <v>73</v>
      </c>
      <c r="C16" s="70">
        <v>138135</v>
      </c>
      <c r="D16" s="70">
        <v>137075</v>
      </c>
      <c r="E16" s="70">
        <v>38850</v>
      </c>
      <c r="F16" s="70">
        <v>27810</v>
      </c>
      <c r="G16" s="70">
        <v>30029</v>
      </c>
      <c r="H16" s="70">
        <v>33058</v>
      </c>
      <c r="I16" s="70">
        <v>43956</v>
      </c>
      <c r="J16" s="70">
        <v>34908</v>
      </c>
      <c r="K16" s="70">
        <v>32330</v>
      </c>
      <c r="L16" s="70">
        <v>45151</v>
      </c>
      <c r="M16" s="260">
        <v>46417</v>
      </c>
      <c r="N16" s="260">
        <v>34301</v>
      </c>
      <c r="O16" s="260">
        <v>33304</v>
      </c>
      <c r="P16" s="260">
        <f>164657-O16-N16-M16</f>
        <v>50635</v>
      </c>
      <c r="Q16" s="260">
        <v>35957</v>
      </c>
      <c r="R16" s="260">
        <v>50598</v>
      </c>
      <c r="S16" s="260">
        <v>38459</v>
      </c>
      <c r="T16" s="260">
        <v>57181</v>
      </c>
      <c r="V16" s="69" t="s">
        <v>73</v>
      </c>
      <c r="W16" s="260">
        <v>50600</v>
      </c>
      <c r="X16" s="260">
        <v>40779</v>
      </c>
      <c r="Y16" s="260">
        <v>48525.127171700013</v>
      </c>
      <c r="Z16" s="260">
        <v>59789.999999999993</v>
      </c>
      <c r="AA16" s="69" t="s">
        <v>73</v>
      </c>
      <c r="AB16" s="260">
        <v>70954</v>
      </c>
      <c r="AC16" s="260">
        <v>60568</v>
      </c>
      <c r="AD16" s="260">
        <v>55853</v>
      </c>
      <c r="AE16" s="260">
        <v>84445</v>
      </c>
      <c r="AF16" s="260">
        <v>79220</v>
      </c>
      <c r="AG16" s="260">
        <v>66095</v>
      </c>
    </row>
    <row r="17" spans="1:33" ht="15.75">
      <c r="B17" s="71" t="s">
        <v>151</v>
      </c>
      <c r="C17" s="72">
        <f>+C15-C16</f>
        <v>743106</v>
      </c>
      <c r="D17" s="72">
        <f t="shared" ref="D17:I17" si="1">+D15-D16</f>
        <v>752164</v>
      </c>
      <c r="E17" s="72">
        <f t="shared" si="1"/>
        <v>243759</v>
      </c>
      <c r="F17" s="72">
        <f t="shared" si="1"/>
        <v>193163</v>
      </c>
      <c r="G17" s="72">
        <f t="shared" si="1"/>
        <v>210518</v>
      </c>
      <c r="H17" s="72">
        <f t="shared" si="1"/>
        <v>248034</v>
      </c>
      <c r="I17" s="72">
        <f t="shared" si="1"/>
        <v>238250</v>
      </c>
      <c r="J17" s="72">
        <f t="shared" ref="J17:T17" si="2">+J15-J16</f>
        <v>248282</v>
      </c>
      <c r="K17" s="72">
        <f t="shared" si="2"/>
        <v>267269</v>
      </c>
      <c r="L17" s="72">
        <f t="shared" si="2"/>
        <v>249622</v>
      </c>
      <c r="M17" s="72">
        <f t="shared" si="2"/>
        <v>262327</v>
      </c>
      <c r="N17" s="72">
        <f t="shared" si="2"/>
        <v>280793</v>
      </c>
      <c r="O17" s="72">
        <f t="shared" si="2"/>
        <v>277611</v>
      </c>
      <c r="P17" s="72">
        <f t="shared" si="2"/>
        <v>254097</v>
      </c>
      <c r="Q17" s="72">
        <f t="shared" si="2"/>
        <v>297568</v>
      </c>
      <c r="R17" s="72">
        <f t="shared" si="2"/>
        <v>292194</v>
      </c>
      <c r="S17" s="72">
        <f t="shared" si="2"/>
        <v>312667</v>
      </c>
      <c r="T17" s="72">
        <f t="shared" si="2"/>
        <v>307275</v>
      </c>
      <c r="V17" s="69" t="s">
        <v>75</v>
      </c>
      <c r="W17" s="260">
        <v>55495</v>
      </c>
      <c r="X17" s="260">
        <v>50268</v>
      </c>
      <c r="Y17" s="260">
        <v>52839.999925650023</v>
      </c>
      <c r="Z17" s="260">
        <v>55814.999999999993</v>
      </c>
      <c r="AA17" s="69" t="s">
        <v>75</v>
      </c>
      <c r="AB17" s="260">
        <v>56855</v>
      </c>
      <c r="AC17" s="260">
        <v>56256</v>
      </c>
      <c r="AD17" s="260">
        <v>58925</v>
      </c>
      <c r="AE17" s="260">
        <v>65899</v>
      </c>
      <c r="AF17" s="260">
        <v>60504</v>
      </c>
      <c r="AG17" s="260">
        <v>59694</v>
      </c>
    </row>
    <row r="18" spans="1:33" ht="15.75">
      <c r="B18" s="68"/>
      <c r="C18" s="8"/>
      <c r="D18" s="8"/>
      <c r="E18" s="8"/>
      <c r="F18" s="8"/>
      <c r="G18" s="8"/>
      <c r="H18" s="8"/>
      <c r="I18" s="8"/>
      <c r="J18" s="8"/>
      <c r="K18" s="8"/>
      <c r="L18" s="8"/>
      <c r="M18" s="38"/>
      <c r="N18" s="38"/>
      <c r="O18" s="38"/>
      <c r="P18" s="38"/>
      <c r="Q18" s="38"/>
      <c r="R18" s="38"/>
      <c r="S18" s="38"/>
      <c r="T18" s="38"/>
      <c r="V18" s="71" t="s">
        <v>152</v>
      </c>
      <c r="W18" s="261">
        <v>284841</v>
      </c>
      <c r="X18" s="261">
        <v>310670</v>
      </c>
      <c r="Y18" s="261">
        <v>356490</v>
      </c>
      <c r="Z18" s="261">
        <f>+Z15-Z16-Z17</f>
        <v>309622</v>
      </c>
      <c r="AA18" s="71" t="s">
        <v>152</v>
      </c>
      <c r="AB18" s="261">
        <f>+AB15-AB16-AB17</f>
        <v>312256</v>
      </c>
      <c r="AC18" s="261">
        <v>295592</v>
      </c>
      <c r="AD18" s="261">
        <v>284881</v>
      </c>
      <c r="AE18" s="261">
        <v>302817</v>
      </c>
      <c r="AF18" s="261">
        <v>334961</v>
      </c>
      <c r="AG18" s="261">
        <v>359160</v>
      </c>
    </row>
    <row r="19" spans="1:33" ht="15.75">
      <c r="B19" s="69" t="s">
        <v>75</v>
      </c>
      <c r="C19" s="70">
        <v>189361</v>
      </c>
      <c r="D19" s="70">
        <v>166345</v>
      </c>
      <c r="E19" s="70">
        <v>44671</v>
      </c>
      <c r="F19" s="70">
        <v>43742</v>
      </c>
      <c r="G19" s="70">
        <v>43552</v>
      </c>
      <c r="H19" s="70">
        <v>34912</v>
      </c>
      <c r="I19" s="70">
        <v>44008</v>
      </c>
      <c r="J19" s="70">
        <v>42137</v>
      </c>
      <c r="K19" s="70">
        <v>48383</v>
      </c>
      <c r="L19" s="70">
        <v>37586</v>
      </c>
      <c r="M19" s="260">
        <v>43933</v>
      </c>
      <c r="N19" s="260">
        <v>44289</v>
      </c>
      <c r="O19" s="260">
        <v>44095</v>
      </c>
      <c r="P19" s="260">
        <f>176786-O19-N19-M19</f>
        <v>44469</v>
      </c>
      <c r="Q19" s="260">
        <v>50132</v>
      </c>
      <c r="R19" s="260">
        <v>50598</v>
      </c>
      <c r="S19" s="260">
        <v>50158</v>
      </c>
      <c r="T19" s="260">
        <v>60290</v>
      </c>
    </row>
    <row r="20" spans="1:33" s="35" customFormat="1" ht="15.75">
      <c r="B20" s="381" t="s">
        <v>78</v>
      </c>
      <c r="C20" s="382">
        <v>1906783</v>
      </c>
      <c r="D20" s="382">
        <v>1128274</v>
      </c>
      <c r="E20" s="382">
        <v>203004</v>
      </c>
      <c r="F20" s="382">
        <v>175187</v>
      </c>
      <c r="G20" s="382">
        <v>344397</v>
      </c>
      <c r="H20" s="382">
        <v>350199</v>
      </c>
      <c r="I20" s="382">
        <v>277267</v>
      </c>
      <c r="J20" s="382">
        <v>359351</v>
      </c>
      <c r="K20" s="382">
        <v>332630</v>
      </c>
      <c r="L20" s="382">
        <v>318187</v>
      </c>
      <c r="M20" s="383">
        <f>272185+35517</f>
        <v>307702</v>
      </c>
      <c r="N20" s="383">
        <f>428492+28869</f>
        <v>457361</v>
      </c>
      <c r="O20" s="383">
        <f>361720+82358</f>
        <v>444078</v>
      </c>
      <c r="P20" s="383">
        <f>1621538-O20-N20-M20</f>
        <v>412397</v>
      </c>
      <c r="Q20" s="383">
        <v>384338</v>
      </c>
      <c r="R20" s="383">
        <v>442842</v>
      </c>
      <c r="S20" s="383">
        <v>158921</v>
      </c>
      <c r="T20" s="260">
        <v>362471</v>
      </c>
      <c r="U20"/>
      <c r="V20" s="381" t="s">
        <v>78</v>
      </c>
      <c r="W20" s="260">
        <v>300231</v>
      </c>
      <c r="X20" s="260">
        <v>509143</v>
      </c>
      <c r="Y20" s="260">
        <v>479072</v>
      </c>
      <c r="Z20" s="260">
        <v>352945</v>
      </c>
      <c r="AA20" s="381" t="s">
        <v>78</v>
      </c>
      <c r="AB20" s="260">
        <v>690320</v>
      </c>
      <c r="AC20" s="260">
        <v>592650</v>
      </c>
      <c r="AD20" s="260">
        <v>390544</v>
      </c>
      <c r="AE20" s="260">
        <v>364573</v>
      </c>
      <c r="AF20" s="260">
        <v>516782</v>
      </c>
      <c r="AG20" s="260">
        <v>554001</v>
      </c>
    </row>
    <row r="21" spans="1:33" ht="15.75">
      <c r="B21" s="69" t="s">
        <v>79</v>
      </c>
      <c r="C21" s="70">
        <v>3226</v>
      </c>
      <c r="D21" s="70">
        <v>3930</v>
      </c>
      <c r="E21" s="70">
        <v>155</v>
      </c>
      <c r="F21" s="70">
        <v>-66</v>
      </c>
      <c r="G21" s="70">
        <v>1641</v>
      </c>
      <c r="H21" s="70">
        <v>-2449</v>
      </c>
      <c r="I21" s="70">
        <v>-902</v>
      </c>
      <c r="J21" s="70">
        <v>128</v>
      </c>
      <c r="K21" s="70">
        <v>-182</v>
      </c>
      <c r="L21" s="70">
        <v>17123</v>
      </c>
      <c r="M21" s="260">
        <v>2652</v>
      </c>
      <c r="N21" s="260">
        <v>-3454</v>
      </c>
      <c r="O21" s="260">
        <v>-3694</v>
      </c>
      <c r="P21" s="260">
        <f>-5866-O21-N21-M21</f>
        <v>-1370</v>
      </c>
      <c r="Q21" s="260">
        <v>1649</v>
      </c>
      <c r="R21" s="260">
        <v>13</v>
      </c>
      <c r="S21" s="260">
        <v>-34</v>
      </c>
      <c r="T21" s="260">
        <v>1888</v>
      </c>
      <c r="V21" s="69" t="s">
        <v>79</v>
      </c>
      <c r="W21" s="260">
        <v>1853</v>
      </c>
      <c r="X21" s="260">
        <v>2033</v>
      </c>
      <c r="Y21" s="260">
        <v>-143</v>
      </c>
      <c r="Z21" s="260">
        <v>327</v>
      </c>
      <c r="AA21" s="69" t="s">
        <v>79</v>
      </c>
      <c r="AB21" s="260">
        <v>2464</v>
      </c>
      <c r="AC21" s="260">
        <v>71</v>
      </c>
      <c r="AD21" s="260">
        <v>473</v>
      </c>
      <c r="AE21" s="260">
        <v>99</v>
      </c>
      <c r="AF21" s="260">
        <v>828</v>
      </c>
      <c r="AG21" s="260">
        <v>8630</v>
      </c>
    </row>
    <row r="22" spans="1:33" ht="15.75">
      <c r="B22" s="71" t="s">
        <v>80</v>
      </c>
      <c r="C22" s="73">
        <v>2463754</v>
      </c>
      <c r="D22" s="73">
        <v>1718023</v>
      </c>
      <c r="E22" s="73">
        <v>402247</v>
      </c>
      <c r="F22" s="73">
        <v>324542</v>
      </c>
      <c r="G22" s="73">
        <v>513004</v>
      </c>
      <c r="H22" s="73">
        <v>560872</v>
      </c>
      <c r="I22" s="73">
        <v>470607</v>
      </c>
      <c r="J22" s="73">
        <v>565624</v>
      </c>
      <c r="K22" s="73">
        <v>551334</v>
      </c>
      <c r="L22" s="73">
        <v>547346</v>
      </c>
      <c r="M22" s="262">
        <f>+M17-M19+M20+M21</f>
        <v>528748</v>
      </c>
      <c r="N22" s="262">
        <f>+N17-N19+N20+N21</f>
        <v>690411</v>
      </c>
      <c r="O22" s="262">
        <f>+O17-O19+O20+O21</f>
        <v>673900</v>
      </c>
      <c r="P22" s="262">
        <f>+P17-P19+P20+P21</f>
        <v>620655</v>
      </c>
      <c r="Q22" s="262">
        <f>+Q17-Q19+Q20+Q21</f>
        <v>633423</v>
      </c>
      <c r="R22" s="262">
        <v>684451</v>
      </c>
      <c r="S22" s="262">
        <f>+S17-S19+S20+S21</f>
        <v>421396</v>
      </c>
      <c r="T22" s="262">
        <f>+T17-T19+T20+T21</f>
        <v>611344</v>
      </c>
      <c r="V22" s="71" t="s">
        <v>80</v>
      </c>
      <c r="W22" s="262">
        <v>586925</v>
      </c>
      <c r="X22" s="262">
        <v>821846</v>
      </c>
      <c r="Y22" s="262">
        <v>835419</v>
      </c>
      <c r="Z22" s="262">
        <f>+Z18+Z20+Z21</f>
        <v>662894</v>
      </c>
      <c r="AA22" s="71" t="s">
        <v>80</v>
      </c>
      <c r="AB22" s="262">
        <f>+AB18+AB20+AB21</f>
        <v>1005040</v>
      </c>
      <c r="AC22" s="262">
        <v>888313</v>
      </c>
      <c r="AD22" s="262">
        <v>675898</v>
      </c>
      <c r="AE22" s="262">
        <v>667489</v>
      </c>
      <c r="AF22" s="262">
        <v>852571</v>
      </c>
      <c r="AG22" s="262">
        <v>921791</v>
      </c>
    </row>
    <row r="23" spans="1:33" ht="15.75">
      <c r="B23" s="69"/>
      <c r="C23" s="70"/>
      <c r="D23" s="70"/>
      <c r="E23" s="70"/>
      <c r="F23" s="70"/>
      <c r="G23" s="70"/>
      <c r="H23" s="70"/>
      <c r="I23" s="70"/>
      <c r="J23" s="70"/>
      <c r="K23" s="70"/>
      <c r="L23" s="70"/>
      <c r="M23" s="260"/>
      <c r="N23" s="260"/>
      <c r="O23" s="260"/>
      <c r="P23" s="260"/>
      <c r="Q23" s="260"/>
      <c r="R23" s="260">
        <v>0</v>
      </c>
      <c r="S23" s="260"/>
      <c r="T23" s="260"/>
    </row>
    <row r="24" spans="1:33" ht="15.75">
      <c r="B24" s="69" t="s">
        <v>81</v>
      </c>
      <c r="C24" s="70">
        <v>-229899</v>
      </c>
      <c r="D24" s="70">
        <v>-201518</v>
      </c>
      <c r="E24" s="70">
        <v>-74633</v>
      </c>
      <c r="F24" s="70">
        <v>-47454</v>
      </c>
      <c r="G24" s="70">
        <v>-70599</v>
      </c>
      <c r="H24" s="70">
        <v>-62062</v>
      </c>
      <c r="I24" s="70">
        <v>-75783</v>
      </c>
      <c r="J24" s="70">
        <v>-84448</v>
      </c>
      <c r="K24" s="70">
        <v>-91659</v>
      </c>
      <c r="L24" s="70">
        <v>-74286</v>
      </c>
      <c r="M24" s="260">
        <v>-95269</v>
      </c>
      <c r="N24" s="260">
        <f>-70381-2</f>
        <v>-70383</v>
      </c>
      <c r="O24" s="260">
        <f>-66586+2</f>
        <v>-66584</v>
      </c>
      <c r="P24" s="260">
        <f>-296835-O24-N24-M24</f>
        <v>-64599</v>
      </c>
      <c r="Q24" s="260">
        <v>-56641</v>
      </c>
      <c r="R24" s="260">
        <v>-65074</v>
      </c>
      <c r="S24" s="260">
        <v>-90635</v>
      </c>
      <c r="T24" s="260">
        <v>-118177</v>
      </c>
      <c r="V24" s="69" t="s">
        <v>81</v>
      </c>
      <c r="W24" s="260">
        <v>-97526</v>
      </c>
      <c r="X24" s="260">
        <v>-89459</v>
      </c>
      <c r="Y24" s="260">
        <v>-99503</v>
      </c>
      <c r="Z24" s="260">
        <v>-120273</v>
      </c>
      <c r="AA24" s="69" t="s">
        <v>81</v>
      </c>
      <c r="AB24" s="260">
        <v>-122914</v>
      </c>
      <c r="AC24" s="260">
        <v>-127183</v>
      </c>
      <c r="AD24" s="260">
        <v>-111664</v>
      </c>
      <c r="AE24" s="260">
        <v>-122763</v>
      </c>
      <c r="AF24" s="260">
        <v>-133240</v>
      </c>
      <c r="AG24" s="260">
        <v>-99945</v>
      </c>
    </row>
    <row r="25" spans="1:33" ht="15.75">
      <c r="B25" s="71" t="s">
        <v>82</v>
      </c>
      <c r="C25" s="73">
        <v>2233855</v>
      </c>
      <c r="D25" s="73">
        <v>1516505</v>
      </c>
      <c r="E25" s="73">
        <v>327614</v>
      </c>
      <c r="F25" s="73">
        <v>277088</v>
      </c>
      <c r="G25" s="73">
        <v>442405</v>
      </c>
      <c r="H25" s="73">
        <v>498810</v>
      </c>
      <c r="I25" s="73">
        <v>394824</v>
      </c>
      <c r="J25" s="73">
        <v>481176</v>
      </c>
      <c r="K25" s="73">
        <v>459675</v>
      </c>
      <c r="L25" s="73">
        <v>473060</v>
      </c>
      <c r="M25" s="262">
        <f>+M22+M24</f>
        <v>433479</v>
      </c>
      <c r="N25" s="262">
        <f>+N22+N24</f>
        <v>620028</v>
      </c>
      <c r="O25" s="262">
        <f>+O22+O24</f>
        <v>607316</v>
      </c>
      <c r="P25" s="262">
        <f>+P22+P24</f>
        <v>556056</v>
      </c>
      <c r="Q25" s="262">
        <f>+Q22+Q24</f>
        <v>576782</v>
      </c>
      <c r="R25" s="262">
        <v>619377</v>
      </c>
      <c r="S25" s="262">
        <f>+S22+S24</f>
        <v>330761</v>
      </c>
      <c r="T25" s="262">
        <f>+T22+T24</f>
        <v>493167</v>
      </c>
      <c r="V25" s="71" t="s">
        <v>82</v>
      </c>
      <c r="W25" s="262">
        <v>489399</v>
      </c>
      <c r="X25" s="262">
        <v>732387</v>
      </c>
      <c r="Y25" s="262">
        <v>735916</v>
      </c>
      <c r="Z25" s="262">
        <f>+Z22+Z24</f>
        <v>542621</v>
      </c>
      <c r="AA25" s="71" t="s">
        <v>82</v>
      </c>
      <c r="AB25" s="262">
        <f>+AB22+AB24</f>
        <v>882126</v>
      </c>
      <c r="AC25" s="262">
        <v>761130</v>
      </c>
      <c r="AD25" s="262">
        <v>564234</v>
      </c>
      <c r="AE25" s="262">
        <v>544726</v>
      </c>
      <c r="AF25" s="262">
        <v>719331</v>
      </c>
      <c r="AG25" s="262">
        <v>821846</v>
      </c>
    </row>
    <row r="26" spans="1:33" ht="15.75">
      <c r="B26" s="68"/>
      <c r="C26" s="8"/>
      <c r="D26" s="8"/>
      <c r="E26" s="8"/>
      <c r="F26" s="8"/>
      <c r="G26" s="8"/>
      <c r="H26" s="8"/>
      <c r="I26" s="8"/>
      <c r="J26" s="8"/>
      <c r="K26" s="8"/>
      <c r="L26" s="8"/>
      <c r="M26" s="38"/>
      <c r="N26" s="38"/>
      <c r="O26" s="38"/>
      <c r="P26" s="38"/>
      <c r="Q26" s="38"/>
      <c r="R26" s="38"/>
      <c r="S26" s="38"/>
      <c r="T26" s="38"/>
      <c r="V26" s="68"/>
      <c r="AA26" s="68"/>
    </row>
    <row r="27" spans="1:33" ht="15.75">
      <c r="B27" s="69" t="s">
        <v>83</v>
      </c>
      <c r="C27" s="70">
        <v>92395</v>
      </c>
      <c r="D27" s="70">
        <v>73797</v>
      </c>
      <c r="E27" s="70">
        <v>28846</v>
      </c>
      <c r="F27" s="70">
        <v>43637</v>
      </c>
      <c r="G27" s="70">
        <v>28184</v>
      </c>
      <c r="H27" s="70">
        <v>-83905</v>
      </c>
      <c r="I27" s="70">
        <v>40505</v>
      </c>
      <c r="J27" s="70">
        <v>40894</v>
      </c>
      <c r="K27" s="70">
        <v>52631</v>
      </c>
      <c r="L27" s="70">
        <v>31200</v>
      </c>
      <c r="M27" s="260">
        <v>18262</v>
      </c>
      <c r="N27" s="260">
        <v>39554</v>
      </c>
      <c r="O27" s="260">
        <v>39993</v>
      </c>
      <c r="P27" s="260">
        <f>153929-O27-N27-M27</f>
        <v>56120</v>
      </c>
      <c r="Q27" s="260">
        <v>55178</v>
      </c>
      <c r="R27" s="260">
        <v>47961</v>
      </c>
      <c r="S27" s="260">
        <v>209811</v>
      </c>
      <c r="T27" s="260">
        <v>48182</v>
      </c>
      <c r="V27" s="69" t="s">
        <v>83</v>
      </c>
      <c r="W27" s="260">
        <v>61449</v>
      </c>
      <c r="X27" s="260">
        <v>64257</v>
      </c>
      <c r="Y27" s="260">
        <v>71616</v>
      </c>
      <c r="Z27" s="260">
        <v>112604</v>
      </c>
      <c r="AA27" s="69" t="s">
        <v>83</v>
      </c>
      <c r="AB27" s="260">
        <v>56406</v>
      </c>
      <c r="AC27" s="260">
        <v>69333</v>
      </c>
      <c r="AD27" s="260">
        <v>53836</v>
      </c>
      <c r="AE27" s="260">
        <v>114870</v>
      </c>
      <c r="AF27" s="260">
        <v>86629</v>
      </c>
      <c r="AG27" s="260">
        <v>116078</v>
      </c>
    </row>
    <row r="28" spans="1:33" ht="15.75">
      <c r="B28" s="71" t="s">
        <v>86</v>
      </c>
      <c r="C28" s="73">
        <v>2141460</v>
      </c>
      <c r="D28" s="73">
        <v>1442708</v>
      </c>
      <c r="E28" s="73">
        <v>298768</v>
      </c>
      <c r="F28" s="73">
        <v>233451</v>
      </c>
      <c r="G28" s="73">
        <v>414221</v>
      </c>
      <c r="H28" s="73">
        <v>582715</v>
      </c>
      <c r="I28" s="73">
        <v>354319</v>
      </c>
      <c r="J28" s="73">
        <v>440282</v>
      </c>
      <c r="K28" s="73">
        <v>407044</v>
      </c>
      <c r="L28" s="73">
        <v>441860</v>
      </c>
      <c r="M28" s="262">
        <f>+M25-M27</f>
        <v>415217</v>
      </c>
      <c r="N28" s="262">
        <f>+N25-N27</f>
        <v>580474</v>
      </c>
      <c r="O28" s="262">
        <f>+O25-O27</f>
        <v>567323</v>
      </c>
      <c r="P28" s="262">
        <f>+P25-P27</f>
        <v>499936</v>
      </c>
      <c r="Q28" s="262">
        <f>+Q25-Q27</f>
        <v>521604</v>
      </c>
      <c r="R28" s="262">
        <v>571416</v>
      </c>
      <c r="S28" s="262">
        <f>+S25-S27</f>
        <v>120950</v>
      </c>
      <c r="T28" s="262">
        <f>+T25-T27</f>
        <v>444985</v>
      </c>
      <c r="V28" s="71" t="s">
        <v>86</v>
      </c>
      <c r="W28" s="262">
        <v>427950</v>
      </c>
      <c r="X28" s="262">
        <v>668130</v>
      </c>
      <c r="Y28" s="262">
        <v>664300</v>
      </c>
      <c r="Z28" s="262">
        <f>+Z25-Z27</f>
        <v>430017</v>
      </c>
      <c r="AA28" s="71" t="s">
        <v>86</v>
      </c>
      <c r="AB28" s="262">
        <f>+AB25-AB27</f>
        <v>825720</v>
      </c>
      <c r="AC28" s="262">
        <v>691797</v>
      </c>
      <c r="AD28" s="262">
        <v>510398</v>
      </c>
      <c r="AE28" s="262">
        <v>429856</v>
      </c>
      <c r="AF28" s="262">
        <v>632702</v>
      </c>
      <c r="AG28" s="262">
        <v>705768</v>
      </c>
    </row>
    <row r="29" spans="1:33" ht="15.75">
      <c r="B29" s="64"/>
      <c r="C29" s="64"/>
      <c r="D29" s="64"/>
      <c r="E29" s="64"/>
      <c r="F29" s="64"/>
      <c r="G29" s="64"/>
      <c r="H29" s="64"/>
      <c r="I29" s="64"/>
      <c r="J29" s="64"/>
      <c r="K29" s="64"/>
      <c r="L29" s="64"/>
      <c r="M29" s="64"/>
      <c r="N29" s="64"/>
      <c r="O29" s="64"/>
      <c r="W29" s="414"/>
      <c r="X29" s="414"/>
      <c r="Y29" s="414"/>
      <c r="Z29" s="414"/>
      <c r="AB29" s="414"/>
      <c r="AC29" s="414"/>
      <c r="AD29" s="414"/>
      <c r="AE29" s="414" t="s">
        <v>113</v>
      </c>
      <c r="AF29" s="414"/>
      <c r="AG29" s="414"/>
    </row>
    <row r="30" spans="1:33" ht="15.75">
      <c r="B30" s="129"/>
      <c r="C30" s="64"/>
      <c r="D30" s="64"/>
      <c r="E30" s="64"/>
      <c r="F30" s="64"/>
      <c r="G30" s="64"/>
      <c r="H30" s="64"/>
      <c r="I30" s="64"/>
      <c r="J30" s="64"/>
      <c r="K30" s="64"/>
      <c r="L30" s="64"/>
      <c r="M30" s="64"/>
      <c r="N30" s="64"/>
      <c r="O30" s="64"/>
      <c r="V30" s="393" t="s">
        <v>76</v>
      </c>
      <c r="W30" s="262">
        <v>658358</v>
      </c>
      <c r="X30" s="262">
        <v>873044</v>
      </c>
      <c r="Y30" s="262">
        <v>892080</v>
      </c>
      <c r="Z30" s="262">
        <v>727635</v>
      </c>
      <c r="AA30" s="393" t="s">
        <v>76</v>
      </c>
      <c r="AB30" s="262">
        <v>1080144</v>
      </c>
      <c r="AC30" s="262">
        <v>950478</v>
      </c>
      <c r="AD30" s="262">
        <v>736727</v>
      </c>
      <c r="AE30" s="262">
        <v>744369</v>
      </c>
      <c r="AF30" s="262">
        <v>744369</v>
      </c>
      <c r="AG30" s="262">
        <v>984455</v>
      </c>
    </row>
    <row r="31" spans="1:33" ht="15.75">
      <c r="B31" s="64"/>
      <c r="C31" s="64"/>
      <c r="D31" s="64"/>
      <c r="E31" s="64"/>
      <c r="F31" s="64"/>
      <c r="G31" s="64"/>
      <c r="H31" s="64"/>
      <c r="I31" s="64"/>
      <c r="J31" s="64"/>
      <c r="K31" s="64"/>
      <c r="L31" s="64"/>
      <c r="M31" s="64"/>
      <c r="N31" s="64"/>
      <c r="O31" s="64"/>
    </row>
    <row r="32" spans="1:33" ht="15.75">
      <c r="A32" s="47" t="s">
        <v>141</v>
      </c>
      <c r="B32" s="11" t="s">
        <v>153</v>
      </c>
      <c r="C32" s="65"/>
      <c r="D32" s="65"/>
      <c r="E32" s="65"/>
      <c r="F32" s="65"/>
      <c r="G32" s="65"/>
      <c r="H32" s="74"/>
      <c r="I32" s="74"/>
      <c r="J32" s="74"/>
      <c r="K32" s="74"/>
      <c r="L32" s="74"/>
      <c r="M32" s="74"/>
      <c r="N32" s="74"/>
      <c r="O32" s="74"/>
    </row>
    <row r="33" spans="2:33" ht="15.75">
      <c r="B33" s="13" t="s">
        <v>90</v>
      </c>
      <c r="C33" s="65"/>
      <c r="D33" s="65"/>
      <c r="E33" s="65"/>
      <c r="F33" s="65"/>
      <c r="G33" s="65"/>
      <c r="H33" s="75"/>
      <c r="I33" s="75"/>
      <c r="J33" s="75"/>
      <c r="K33" s="75"/>
      <c r="L33" s="75"/>
      <c r="M33" s="75"/>
      <c r="N33" s="75"/>
      <c r="O33" s="75"/>
    </row>
    <row r="34" spans="2:33" ht="15.75">
      <c r="B34" s="76"/>
      <c r="C34" s="65"/>
      <c r="D34" s="65"/>
      <c r="E34" s="65"/>
      <c r="F34" s="65"/>
      <c r="G34" s="65"/>
      <c r="H34" s="76"/>
      <c r="I34" s="76"/>
      <c r="J34" s="76"/>
      <c r="K34" s="76"/>
      <c r="L34" s="76"/>
      <c r="M34" s="76"/>
      <c r="N34" s="76"/>
      <c r="O34" s="76"/>
    </row>
    <row r="35" spans="2:33" ht="16.5" thickBot="1">
      <c r="B35" s="77"/>
      <c r="C35" s="78"/>
      <c r="D35" s="78"/>
      <c r="E35" s="78"/>
      <c r="F35" s="78"/>
      <c r="G35" s="78"/>
      <c r="H35" s="78"/>
      <c r="I35" s="78"/>
      <c r="J35" s="78"/>
      <c r="K35" s="78"/>
      <c r="L35" s="78"/>
      <c r="M35" s="78"/>
      <c r="N35" s="78"/>
      <c r="O35" s="78"/>
      <c r="P35" s="78"/>
      <c r="Q35" s="78"/>
      <c r="R35" s="78"/>
      <c r="S35" s="78"/>
      <c r="T35" s="78"/>
      <c r="V35" s="77"/>
      <c r="W35" s="67" t="s">
        <v>51</v>
      </c>
      <c r="X35" s="67" t="s">
        <v>52</v>
      </c>
      <c r="Y35" s="67" t="s">
        <v>53</v>
      </c>
      <c r="Z35" s="67" t="s">
        <v>54</v>
      </c>
      <c r="AA35" s="77"/>
      <c r="AB35" s="67" t="s">
        <v>55</v>
      </c>
      <c r="AC35" s="67" t="s">
        <v>56</v>
      </c>
      <c r="AD35" s="67" t="s">
        <v>57</v>
      </c>
      <c r="AE35" s="67" t="str">
        <f>+AE7</f>
        <v>4T23</v>
      </c>
      <c r="AF35" s="67" t="s">
        <v>59</v>
      </c>
      <c r="AG35" s="67" t="s">
        <v>836</v>
      </c>
    </row>
    <row r="36" spans="2:33" ht="15.75" thickBot="1">
      <c r="B36" s="79" t="s">
        <v>91</v>
      </c>
      <c r="C36" s="80"/>
      <c r="D36" s="80"/>
      <c r="E36" s="80"/>
      <c r="F36" s="80"/>
      <c r="G36" s="80"/>
      <c r="H36" s="80"/>
      <c r="I36" s="80"/>
      <c r="J36" s="80"/>
      <c r="K36" s="80"/>
      <c r="L36" s="80"/>
      <c r="M36" s="80"/>
      <c r="N36" s="79"/>
      <c r="O36" s="79"/>
      <c r="P36" s="79"/>
      <c r="Q36" s="79"/>
      <c r="R36" s="79"/>
      <c r="S36" s="79"/>
      <c r="T36" s="79"/>
      <c r="V36" s="79" t="s">
        <v>91</v>
      </c>
      <c r="W36" s="79"/>
      <c r="X36" s="79"/>
      <c r="Y36" s="79"/>
      <c r="Z36" s="79"/>
      <c r="AA36" s="79" t="s">
        <v>91</v>
      </c>
      <c r="AB36" s="79"/>
      <c r="AC36" s="79"/>
      <c r="AD36" s="79"/>
      <c r="AE36" s="79"/>
      <c r="AF36" s="79"/>
      <c r="AG36" s="79"/>
    </row>
    <row r="37" spans="2:33" ht="15.75" thickBot="1">
      <c r="B37" s="81" t="s">
        <v>92</v>
      </c>
      <c r="C37" s="82"/>
      <c r="D37" s="82"/>
      <c r="E37" s="82"/>
      <c r="F37" s="82"/>
      <c r="G37" s="82"/>
      <c r="H37" s="82"/>
      <c r="I37" s="82"/>
      <c r="J37" s="82"/>
      <c r="K37" s="82"/>
      <c r="L37" s="82"/>
      <c r="M37" s="82"/>
      <c r="N37" s="82"/>
      <c r="O37" s="82"/>
      <c r="P37" s="82"/>
      <c r="Q37" s="82"/>
      <c r="R37" s="82"/>
      <c r="S37" s="82"/>
      <c r="T37" s="82"/>
      <c r="V37" s="81" t="s">
        <v>92</v>
      </c>
      <c r="W37" s="82"/>
      <c r="X37" s="82"/>
      <c r="Y37" s="82"/>
      <c r="Z37" s="82"/>
      <c r="AA37" s="81" t="s">
        <v>92</v>
      </c>
      <c r="AB37" s="82"/>
      <c r="AC37" s="82"/>
      <c r="AD37" s="82"/>
      <c r="AE37" s="82"/>
      <c r="AF37" s="82"/>
      <c r="AG37" s="82"/>
    </row>
    <row r="38" spans="2:33" ht="16.5" thickBot="1">
      <c r="B38" s="83" t="s">
        <v>93</v>
      </c>
      <c r="C38" s="84">
        <v>254496</v>
      </c>
      <c r="D38" s="84">
        <v>361188</v>
      </c>
      <c r="E38" s="84">
        <v>315607</v>
      </c>
      <c r="F38" s="84">
        <v>403075</v>
      </c>
      <c r="G38" s="84">
        <v>590299</v>
      </c>
      <c r="H38" s="84">
        <v>433807</v>
      </c>
      <c r="I38" s="84">
        <v>524315</v>
      </c>
      <c r="J38" s="84">
        <v>721146</v>
      </c>
      <c r="K38" s="84">
        <v>460247</v>
      </c>
      <c r="L38" s="84">
        <v>541371</v>
      </c>
      <c r="M38" s="84">
        <v>409376</v>
      </c>
      <c r="N38" s="84">
        <v>1060187</v>
      </c>
      <c r="O38" s="84">
        <v>1068640</v>
      </c>
      <c r="P38" s="248">
        <v>542198</v>
      </c>
      <c r="Q38" s="248">
        <v>617764</v>
      </c>
      <c r="R38" s="248">
        <v>1492654</v>
      </c>
      <c r="S38" s="248">
        <v>1205650</v>
      </c>
      <c r="T38" s="248">
        <v>545837</v>
      </c>
      <c r="V38" s="83" t="s">
        <v>93</v>
      </c>
      <c r="W38" s="248">
        <v>914679</v>
      </c>
      <c r="X38" s="248">
        <v>1081699</v>
      </c>
      <c r="Y38" s="248">
        <v>963084</v>
      </c>
      <c r="Z38" s="248">
        <v>489038</v>
      </c>
      <c r="AA38" s="83" t="s">
        <v>93</v>
      </c>
      <c r="AB38" s="248">
        <v>523140.54580123996</v>
      </c>
      <c r="AC38" s="248">
        <v>337820.43901778996</v>
      </c>
      <c r="AD38" s="248">
        <v>652850.40866953006</v>
      </c>
      <c r="AE38" s="248">
        <v>635042</v>
      </c>
      <c r="AF38" s="248">
        <v>502116</v>
      </c>
      <c r="AG38" s="248">
        <v>1075230</v>
      </c>
    </row>
    <row r="39" spans="2:33" ht="16.5" thickBot="1">
      <c r="B39" s="83" t="s">
        <v>94</v>
      </c>
      <c r="C39" s="84">
        <v>24008</v>
      </c>
      <c r="D39" s="84">
        <v>41776</v>
      </c>
      <c r="E39" s="84">
        <v>246287</v>
      </c>
      <c r="F39" s="84">
        <v>35401</v>
      </c>
      <c r="G39" s="84">
        <v>51428</v>
      </c>
      <c r="H39" s="84">
        <v>50199</v>
      </c>
      <c r="I39" s="84">
        <v>454588</v>
      </c>
      <c r="J39" s="84">
        <v>77976</v>
      </c>
      <c r="K39" s="84">
        <v>69730</v>
      </c>
      <c r="L39" s="84">
        <v>121792</v>
      </c>
      <c r="M39" s="84">
        <v>244445</v>
      </c>
      <c r="N39" s="84">
        <v>113023</v>
      </c>
      <c r="O39" s="84">
        <v>60469</v>
      </c>
      <c r="P39" s="248">
        <v>158541</v>
      </c>
      <c r="Q39" s="248">
        <v>627422</v>
      </c>
      <c r="R39" s="248">
        <v>176312</v>
      </c>
      <c r="S39" s="248">
        <v>98033</v>
      </c>
      <c r="T39" s="248">
        <v>274909</v>
      </c>
      <c r="V39" s="83" t="s">
        <v>94</v>
      </c>
      <c r="W39" s="248">
        <v>310361</v>
      </c>
      <c r="X39" s="248">
        <v>185590</v>
      </c>
      <c r="Y39" s="248">
        <v>94954</v>
      </c>
      <c r="Z39" s="248">
        <v>288334</v>
      </c>
      <c r="AA39" s="83" t="s">
        <v>94</v>
      </c>
      <c r="AB39" s="248">
        <v>803842.2646254201</v>
      </c>
      <c r="AC39" s="248">
        <v>417321.32377954997</v>
      </c>
      <c r="AD39" s="248">
        <v>248000.47551434001</v>
      </c>
      <c r="AE39" s="248">
        <v>489113</v>
      </c>
      <c r="AF39" s="248">
        <v>1024197</v>
      </c>
      <c r="AG39" s="248">
        <v>408455</v>
      </c>
    </row>
    <row r="40" spans="2:33" ht="16.5" thickBot="1">
      <c r="B40" s="83" t="s">
        <v>95</v>
      </c>
      <c r="C40" s="84">
        <v>23231</v>
      </c>
      <c r="D40" s="84">
        <v>20897</v>
      </c>
      <c r="E40" s="84">
        <v>55187</v>
      </c>
      <c r="F40" s="84">
        <v>89400</v>
      </c>
      <c r="G40" s="84">
        <v>88092</v>
      </c>
      <c r="H40" s="84">
        <v>37166</v>
      </c>
      <c r="I40" s="84">
        <v>57401</v>
      </c>
      <c r="J40" s="84">
        <v>44712</v>
      </c>
      <c r="K40" s="84">
        <v>66939</v>
      </c>
      <c r="L40" s="84">
        <v>41135</v>
      </c>
      <c r="M40" s="84">
        <v>68907</v>
      </c>
      <c r="N40" s="84">
        <v>99916</v>
      </c>
      <c r="O40" s="84">
        <v>126282</v>
      </c>
      <c r="P40" s="248">
        <v>68105</v>
      </c>
      <c r="Q40" s="248">
        <v>98117</v>
      </c>
      <c r="R40" s="248">
        <v>126604</v>
      </c>
      <c r="S40" s="248">
        <v>153369</v>
      </c>
      <c r="T40" s="248">
        <v>71331</v>
      </c>
      <c r="V40" s="83" t="s">
        <v>95</v>
      </c>
      <c r="W40" s="248">
        <v>78279</v>
      </c>
      <c r="X40" s="248">
        <v>89043</v>
      </c>
      <c r="Y40" s="248">
        <v>101784</v>
      </c>
      <c r="Z40" s="248">
        <v>77468</v>
      </c>
      <c r="AA40" s="83" t="s">
        <v>95</v>
      </c>
      <c r="AB40" s="248">
        <v>86428.221146359996</v>
      </c>
      <c r="AC40" s="248">
        <v>99035.851860990006</v>
      </c>
      <c r="AD40" s="248">
        <v>113854.16621160001</v>
      </c>
      <c r="AE40" s="248">
        <v>165308</v>
      </c>
      <c r="AF40" s="248">
        <v>177338</v>
      </c>
      <c r="AG40" s="248">
        <v>138036</v>
      </c>
    </row>
    <row r="41" spans="2:33" ht="16.5" thickBot="1">
      <c r="B41" s="83" t="s">
        <v>97</v>
      </c>
      <c r="C41" s="84">
        <v>18150</v>
      </c>
      <c r="D41" s="84">
        <v>7786</v>
      </c>
      <c r="E41" s="84">
        <v>9401</v>
      </c>
      <c r="F41" s="84">
        <v>19984</v>
      </c>
      <c r="G41" s="84">
        <v>17092</v>
      </c>
      <c r="H41" s="84">
        <v>15188</v>
      </c>
      <c r="I41" s="84">
        <v>13600</v>
      </c>
      <c r="J41" s="84">
        <v>10298</v>
      </c>
      <c r="K41" s="84">
        <v>13428</v>
      </c>
      <c r="L41" s="84">
        <v>7798</v>
      </c>
      <c r="M41" s="84">
        <v>21194</v>
      </c>
      <c r="N41" s="84">
        <v>14017</v>
      </c>
      <c r="O41" s="84">
        <v>20591</v>
      </c>
      <c r="P41" s="248">
        <v>12676</v>
      </c>
      <c r="Q41" s="248">
        <v>12054</v>
      </c>
      <c r="R41" s="248">
        <v>22986</v>
      </c>
      <c r="S41" s="248">
        <v>25172</v>
      </c>
      <c r="T41" s="248">
        <v>19436</v>
      </c>
      <c r="V41" s="83" t="s">
        <v>97</v>
      </c>
      <c r="W41" s="248">
        <v>23805</v>
      </c>
      <c r="X41" s="248">
        <v>19603</v>
      </c>
      <c r="Y41" s="248">
        <v>20260</v>
      </c>
      <c r="Z41" s="248">
        <v>34757</v>
      </c>
      <c r="AA41" s="83" t="s">
        <v>97</v>
      </c>
      <c r="AB41" s="248">
        <v>27308.01325448</v>
      </c>
      <c r="AC41" s="248">
        <v>32366.722371900003</v>
      </c>
      <c r="AD41" s="248">
        <v>27703.438857290002</v>
      </c>
      <c r="AE41" s="248">
        <v>18452</v>
      </c>
      <c r="AF41" s="248">
        <v>17676</v>
      </c>
      <c r="AG41" s="248">
        <v>25906</v>
      </c>
    </row>
    <row r="42" spans="2:33" ht="16.5" thickBot="1">
      <c r="B42" s="83" t="s">
        <v>98</v>
      </c>
      <c r="C42" s="84">
        <v>38839</v>
      </c>
      <c r="D42" s="84">
        <v>210</v>
      </c>
      <c r="E42" s="84">
        <v>41275</v>
      </c>
      <c r="F42" s="84">
        <v>52291</v>
      </c>
      <c r="G42" s="84">
        <v>410</v>
      </c>
      <c r="H42" s="84">
        <v>407</v>
      </c>
      <c r="I42" s="84">
        <v>572</v>
      </c>
      <c r="J42" s="84">
        <v>1987</v>
      </c>
      <c r="K42" s="84">
        <v>913</v>
      </c>
      <c r="L42" s="84">
        <v>181</v>
      </c>
      <c r="M42" s="84">
        <v>2896</v>
      </c>
      <c r="N42" s="84">
        <v>6128</v>
      </c>
      <c r="O42" s="84">
        <v>9985</v>
      </c>
      <c r="P42" s="248">
        <v>6346</v>
      </c>
      <c r="Q42" s="248">
        <v>738</v>
      </c>
      <c r="R42" s="248">
        <v>0</v>
      </c>
      <c r="S42" s="248">
        <v>0</v>
      </c>
      <c r="T42" s="248">
        <v>0</v>
      </c>
      <c r="V42" s="83" t="s">
        <v>98</v>
      </c>
      <c r="W42" s="248">
        <v>0</v>
      </c>
      <c r="X42" s="248">
        <v>0</v>
      </c>
      <c r="Y42" s="248">
        <v>0</v>
      </c>
      <c r="Z42" s="248">
        <v>0</v>
      </c>
      <c r="AA42" s="83" t="s">
        <v>98</v>
      </c>
      <c r="AB42" s="248"/>
      <c r="AC42" s="248"/>
      <c r="AD42" s="248"/>
      <c r="AE42" s="248" t="s">
        <v>113</v>
      </c>
      <c r="AF42" s="248"/>
      <c r="AG42" s="248"/>
    </row>
    <row r="43" spans="2:33" ht="15.75" thickBot="1">
      <c r="B43" s="85" t="s">
        <v>99</v>
      </c>
      <c r="C43" s="86">
        <v>358724</v>
      </c>
      <c r="D43" s="86">
        <v>431857</v>
      </c>
      <c r="E43" s="86">
        <v>667757</v>
      </c>
      <c r="F43" s="86">
        <v>600151</v>
      </c>
      <c r="G43" s="86">
        <v>747321</v>
      </c>
      <c r="H43" s="86">
        <v>536767</v>
      </c>
      <c r="I43" s="86">
        <v>1050476</v>
      </c>
      <c r="J43" s="86">
        <v>856119</v>
      </c>
      <c r="K43" s="86">
        <v>611257</v>
      </c>
      <c r="L43" s="86">
        <v>712277</v>
      </c>
      <c r="M43" s="86">
        <v>746818</v>
      </c>
      <c r="N43" s="86">
        <v>1293271</v>
      </c>
      <c r="O43" s="86">
        <v>1285967</v>
      </c>
      <c r="P43" s="249">
        <f>SUM(P38:P42)</f>
        <v>787866</v>
      </c>
      <c r="Q43" s="249">
        <f>SUM(Q38:Q42)</f>
        <v>1356095</v>
      </c>
      <c r="R43" s="249">
        <v>1818556</v>
      </c>
      <c r="S43" s="249">
        <f>SUM(S38:S42)</f>
        <v>1482224</v>
      </c>
      <c r="T43" s="249">
        <f>SUM(T38:T42)</f>
        <v>911513</v>
      </c>
      <c r="V43" s="85" t="s">
        <v>99</v>
      </c>
      <c r="W43" s="249">
        <v>1327124</v>
      </c>
      <c r="X43" s="249">
        <v>1375935</v>
      </c>
      <c r="Y43" s="249">
        <v>1180082</v>
      </c>
      <c r="Z43" s="249">
        <v>889597</v>
      </c>
      <c r="AA43" s="85" t="s">
        <v>99</v>
      </c>
      <c r="AB43" s="249">
        <v>1440719.0448275001</v>
      </c>
      <c r="AC43" s="249">
        <v>886544.33703022997</v>
      </c>
      <c r="AD43" s="249">
        <v>1042408.4892527601</v>
      </c>
      <c r="AE43" s="249">
        <v>1307915</v>
      </c>
      <c r="AF43" s="249">
        <v>1721328</v>
      </c>
      <c r="AG43" s="249">
        <v>1647628</v>
      </c>
    </row>
    <row r="44" spans="2:33" ht="15.75" thickBot="1">
      <c r="B44" s="81" t="s">
        <v>100</v>
      </c>
      <c r="C44" s="82"/>
      <c r="D44" s="82"/>
      <c r="E44" s="82"/>
      <c r="F44" s="82"/>
      <c r="G44" s="82"/>
      <c r="H44" s="82"/>
      <c r="I44" s="82"/>
      <c r="J44" s="82"/>
      <c r="K44" s="82"/>
      <c r="L44" s="82"/>
      <c r="M44" s="82"/>
      <c r="N44" s="82"/>
      <c r="O44" s="82"/>
      <c r="P44" s="250"/>
      <c r="Q44" s="250"/>
      <c r="R44" s="250"/>
      <c r="S44" s="250"/>
      <c r="T44" s="250"/>
      <c r="V44" s="81" t="s">
        <v>100</v>
      </c>
      <c r="W44" s="250"/>
      <c r="X44" s="250">
        <v>0</v>
      </c>
      <c r="Y44" s="250"/>
      <c r="Z44" s="250"/>
      <c r="AA44" s="81" t="s">
        <v>100</v>
      </c>
      <c r="AB44" s="250"/>
      <c r="AC44" s="250"/>
      <c r="AD44" s="250"/>
      <c r="AE44" s="250"/>
      <c r="AF44" s="250"/>
      <c r="AG44" s="250"/>
    </row>
    <row r="45" spans="2:33" ht="16.5" thickBot="1">
      <c r="B45" s="83" t="s">
        <v>101</v>
      </c>
      <c r="C45" s="84">
        <v>20298</v>
      </c>
      <c r="D45" s="84">
        <v>16901</v>
      </c>
      <c r="E45" s="84">
        <v>13702</v>
      </c>
      <c r="F45" s="84">
        <v>12561</v>
      </c>
      <c r="G45" s="84">
        <v>10373</v>
      </c>
      <c r="H45" s="84">
        <v>10461</v>
      </c>
      <c r="I45" s="84">
        <v>12641</v>
      </c>
      <c r="J45" s="84">
        <v>13644</v>
      </c>
      <c r="K45" s="84">
        <v>12190</v>
      </c>
      <c r="L45" s="84">
        <v>11029</v>
      </c>
      <c r="M45" s="84">
        <v>11664</v>
      </c>
      <c r="N45" s="84">
        <v>10374</v>
      </c>
      <c r="O45" s="84">
        <v>9013</v>
      </c>
      <c r="P45" s="248">
        <v>8529</v>
      </c>
      <c r="Q45" s="248">
        <v>99998</v>
      </c>
      <c r="R45" s="248">
        <v>78674</v>
      </c>
      <c r="S45" s="248">
        <v>9919</v>
      </c>
      <c r="T45" s="248">
        <v>13120</v>
      </c>
      <c r="V45" s="83" t="s">
        <v>101</v>
      </c>
      <c r="W45" s="248">
        <v>14034</v>
      </c>
      <c r="X45" s="248">
        <v>10279</v>
      </c>
      <c r="Y45" s="248">
        <v>9911</v>
      </c>
      <c r="Z45" s="248">
        <v>8714</v>
      </c>
      <c r="AA45" s="83" t="s">
        <v>101</v>
      </c>
      <c r="AB45" s="248">
        <v>9314.8534909400005</v>
      </c>
      <c r="AC45" s="248">
        <v>9696.3329455200001</v>
      </c>
      <c r="AD45" s="248">
        <v>9409.4441237700012</v>
      </c>
      <c r="AE45" s="248">
        <v>11547</v>
      </c>
      <c r="AF45" s="248">
        <v>12023</v>
      </c>
      <c r="AG45" s="248">
        <v>12961</v>
      </c>
    </row>
    <row r="46" spans="2:33" ht="16.5" thickBot="1">
      <c r="B46" s="83" t="s">
        <v>102</v>
      </c>
      <c r="C46" s="84">
        <v>0</v>
      </c>
      <c r="D46" s="84">
        <v>44649</v>
      </c>
      <c r="E46" s="84">
        <v>44649</v>
      </c>
      <c r="F46" s="84">
        <v>44649</v>
      </c>
      <c r="G46" s="84">
        <v>44649</v>
      </c>
      <c r="H46" s="84">
        <v>24955</v>
      </c>
      <c r="I46" s="84">
        <v>25449</v>
      </c>
      <c r="J46" s="84">
        <v>23993</v>
      </c>
      <c r="K46" s="84">
        <v>28677</v>
      </c>
      <c r="L46" s="84">
        <v>1405</v>
      </c>
      <c r="M46" s="84">
        <v>8927</v>
      </c>
      <c r="N46" s="84">
        <v>16307</v>
      </c>
      <c r="O46" s="84">
        <v>21020</v>
      </c>
      <c r="P46" s="248">
        <v>1023</v>
      </c>
      <c r="Q46" s="248">
        <v>7045</v>
      </c>
      <c r="R46" s="248">
        <v>10985</v>
      </c>
      <c r="S46" s="248">
        <v>15579</v>
      </c>
      <c r="T46" s="248">
        <v>679</v>
      </c>
      <c r="V46" s="83" t="s">
        <v>102</v>
      </c>
      <c r="W46" s="248">
        <v>8269</v>
      </c>
      <c r="X46" s="248">
        <v>13568</v>
      </c>
      <c r="Y46" s="248">
        <v>19640</v>
      </c>
      <c r="Z46" s="248">
        <v>301</v>
      </c>
      <c r="AA46" s="83" t="s">
        <v>102</v>
      </c>
      <c r="AB46" s="248">
        <v>26009.353799910001</v>
      </c>
      <c r="AC46" s="248">
        <v>90.509785069999992</v>
      </c>
      <c r="AD46" s="248">
        <v>-4.0148247699999997</v>
      </c>
      <c r="AE46" s="248">
        <v>0</v>
      </c>
      <c r="AF46" s="248">
        <v>0</v>
      </c>
      <c r="AG46" s="248" t="s">
        <v>69</v>
      </c>
    </row>
    <row r="47" spans="2:33" ht="30.75" thickBot="1">
      <c r="B47" s="83" t="s">
        <v>154</v>
      </c>
      <c r="C47" s="84">
        <v>8056601</v>
      </c>
      <c r="D47" s="84">
        <v>10216170</v>
      </c>
      <c r="E47" s="84">
        <v>9530390</v>
      </c>
      <c r="F47" s="84">
        <v>9461072</v>
      </c>
      <c r="G47" s="84">
        <v>9802592</v>
      </c>
      <c r="H47" s="84">
        <v>11013197</v>
      </c>
      <c r="I47" s="84">
        <v>10732696</v>
      </c>
      <c r="J47" s="84">
        <v>11183637</v>
      </c>
      <c r="K47" s="84">
        <v>11593893</v>
      </c>
      <c r="L47" s="84">
        <v>11224367</v>
      </c>
      <c r="M47" s="84">
        <v>11933040</v>
      </c>
      <c r="N47" s="84">
        <v>11150959</v>
      </c>
      <c r="O47" s="84">
        <v>11852674</v>
      </c>
      <c r="P47" s="248">
        <v>11435299</v>
      </c>
      <c r="Q47" s="248">
        <v>11743622</v>
      </c>
      <c r="R47" s="248">
        <v>12598674</v>
      </c>
      <c r="S47" s="248">
        <v>12219187</v>
      </c>
      <c r="T47" s="248">
        <v>12504610</v>
      </c>
      <c r="V47" s="83" t="s">
        <v>154</v>
      </c>
      <c r="W47" s="248">
        <v>12810091</v>
      </c>
      <c r="X47" s="248">
        <v>13322971</v>
      </c>
      <c r="Y47" s="248">
        <v>14625215</v>
      </c>
      <c r="Z47" s="248">
        <v>16294124</v>
      </c>
      <c r="AA47" s="83" t="s">
        <v>154</v>
      </c>
      <c r="AB47" s="248">
        <v>16273290.349731</v>
      </c>
      <c r="AC47" s="248">
        <v>15740007.473215099</v>
      </c>
      <c r="AD47" s="248">
        <v>14999864.1220666</v>
      </c>
      <c r="AE47" s="248">
        <v>14436075</v>
      </c>
      <c r="AF47" s="248">
        <v>13946334</v>
      </c>
      <c r="AG47" s="248">
        <v>14831098</v>
      </c>
    </row>
    <row r="48" spans="2:33" ht="16.5" thickBot="1">
      <c r="B48" s="83" t="s">
        <v>155</v>
      </c>
      <c r="C48" s="84">
        <v>12528</v>
      </c>
      <c r="D48" s="84">
        <v>12528</v>
      </c>
      <c r="E48" s="84">
        <v>12528</v>
      </c>
      <c r="F48" s="84">
        <v>12524</v>
      </c>
      <c r="G48" s="84">
        <v>12524</v>
      </c>
      <c r="H48" s="84">
        <v>12524</v>
      </c>
      <c r="I48" s="84">
        <v>12524</v>
      </c>
      <c r="J48" s="84">
        <v>12524</v>
      </c>
      <c r="K48" s="84">
        <v>12524</v>
      </c>
      <c r="L48" s="84">
        <v>12524</v>
      </c>
      <c r="M48" s="84">
        <v>12524</v>
      </c>
      <c r="N48" s="84">
        <v>12524</v>
      </c>
      <c r="O48" s="84">
        <v>12524</v>
      </c>
      <c r="P48" s="248">
        <v>12524</v>
      </c>
      <c r="Q48" s="248">
        <v>12524</v>
      </c>
      <c r="R48" s="248">
        <v>12524</v>
      </c>
      <c r="S48" s="248">
        <v>12524</v>
      </c>
      <c r="T48" s="248">
        <v>12524</v>
      </c>
      <c r="V48" s="83" t="s">
        <v>155</v>
      </c>
      <c r="W48" s="248">
        <v>13795</v>
      </c>
      <c r="X48" s="248">
        <v>13953</v>
      </c>
      <c r="Y48" s="248">
        <v>13914</v>
      </c>
      <c r="Z48" s="248">
        <v>13811</v>
      </c>
      <c r="AA48" s="83" t="s">
        <v>155</v>
      </c>
      <c r="AB48" s="248">
        <v>13913.347683940001</v>
      </c>
      <c r="AC48" s="248">
        <v>13727.54285308</v>
      </c>
      <c r="AD48" s="248">
        <v>13776.03778597</v>
      </c>
      <c r="AE48" s="248">
        <v>13752</v>
      </c>
      <c r="AF48" s="248">
        <v>14461</v>
      </c>
      <c r="AG48" s="248">
        <v>14100</v>
      </c>
    </row>
    <row r="49" spans="2:33" ht="16.5" thickBot="1">
      <c r="B49" s="83" t="s">
        <v>94</v>
      </c>
      <c r="C49" s="84">
        <v>6350</v>
      </c>
      <c r="D49" s="84">
        <v>13629</v>
      </c>
      <c r="E49" s="84">
        <v>14315</v>
      </c>
      <c r="F49" s="84">
        <v>15069</v>
      </c>
      <c r="G49" s="84">
        <v>16013</v>
      </c>
      <c r="H49" s="84">
        <v>15621</v>
      </c>
      <c r="I49" s="84">
        <v>16688</v>
      </c>
      <c r="J49" s="84">
        <v>16934</v>
      </c>
      <c r="K49" s="84">
        <v>17416</v>
      </c>
      <c r="L49" s="84">
        <v>17475</v>
      </c>
      <c r="M49" s="84">
        <v>17502</v>
      </c>
      <c r="N49" s="84">
        <v>17446</v>
      </c>
      <c r="O49" s="84">
        <v>18052</v>
      </c>
      <c r="P49" s="248">
        <v>18346</v>
      </c>
      <c r="Q49" s="248">
        <v>19342</v>
      </c>
      <c r="R49" s="248">
        <v>19218</v>
      </c>
      <c r="S49" s="248">
        <v>22110</v>
      </c>
      <c r="T49" s="248">
        <v>23116</v>
      </c>
      <c r="V49" s="83" t="s">
        <v>94</v>
      </c>
      <c r="W49" s="248">
        <v>21826</v>
      </c>
      <c r="X49" s="248">
        <v>22508</v>
      </c>
      <c r="Y49" s="248">
        <v>25088</v>
      </c>
      <c r="Z49" s="248">
        <v>27363</v>
      </c>
      <c r="AA49" s="83" t="s">
        <v>94</v>
      </c>
      <c r="AB49" s="248">
        <v>28367.973472639998</v>
      </c>
      <c r="AC49" s="248">
        <v>29832.764945439998</v>
      </c>
      <c r="AD49" s="248">
        <v>29918.758238840001</v>
      </c>
      <c r="AE49" s="248">
        <v>30002</v>
      </c>
      <c r="AF49" s="248">
        <v>32928</v>
      </c>
      <c r="AG49" s="248">
        <v>33572</v>
      </c>
    </row>
    <row r="50" spans="2:33" ht="16.5" thickBot="1">
      <c r="B50" s="83" t="s">
        <v>105</v>
      </c>
      <c r="C50" s="84">
        <v>0</v>
      </c>
      <c r="D50" s="84">
        <v>0</v>
      </c>
      <c r="E50" s="84">
        <v>0</v>
      </c>
      <c r="F50" s="84">
        <v>0</v>
      </c>
      <c r="G50" s="84">
        <v>0</v>
      </c>
      <c r="H50" s="84">
        <v>0</v>
      </c>
      <c r="I50" s="84">
        <v>0</v>
      </c>
      <c r="J50" s="84">
        <v>0</v>
      </c>
      <c r="K50" s="84">
        <v>0</v>
      </c>
      <c r="L50" s="84">
        <v>0</v>
      </c>
      <c r="M50" s="84">
        <v>0</v>
      </c>
      <c r="N50" s="84">
        <v>0</v>
      </c>
      <c r="O50" s="84">
        <v>0</v>
      </c>
      <c r="P50" s="248">
        <v>0</v>
      </c>
      <c r="Q50" s="248">
        <v>0</v>
      </c>
      <c r="R50" s="248">
        <v>0</v>
      </c>
      <c r="S50" s="248">
        <v>0</v>
      </c>
      <c r="T50" s="248"/>
      <c r="V50" s="83" t="s">
        <v>105</v>
      </c>
      <c r="W50" s="248">
        <v>0</v>
      </c>
      <c r="X50" s="248">
        <v>0</v>
      </c>
      <c r="Y50" s="248">
        <v>0</v>
      </c>
      <c r="Z50" s="248">
        <v>0</v>
      </c>
      <c r="AA50" s="83" t="s">
        <v>105</v>
      </c>
      <c r="AB50" s="248">
        <v>-8.0000000000000007E-7</v>
      </c>
      <c r="AC50" s="248">
        <v>-8.0000000000000007E-7</v>
      </c>
      <c r="AD50" s="248">
        <v>-8.0000000000000007E-7</v>
      </c>
      <c r="AE50" s="248">
        <v>0</v>
      </c>
      <c r="AF50" s="248" t="s">
        <v>69</v>
      </c>
      <c r="AG50" s="248" t="s">
        <v>69</v>
      </c>
    </row>
    <row r="51" spans="2:33" ht="16.5" thickBot="1">
      <c r="B51" s="83" t="s">
        <v>106</v>
      </c>
      <c r="C51" s="84">
        <v>5066863</v>
      </c>
      <c r="D51" s="84">
        <v>5683964</v>
      </c>
      <c r="E51" s="84">
        <v>5835660</v>
      </c>
      <c r="F51" s="84">
        <v>5930332</v>
      </c>
      <c r="G51" s="84">
        <v>6084789</v>
      </c>
      <c r="H51" s="84">
        <v>6211045</v>
      </c>
      <c r="I51" s="84">
        <v>6287331</v>
      </c>
      <c r="J51" s="84">
        <v>6374734</v>
      </c>
      <c r="K51" s="84">
        <v>6480169</v>
      </c>
      <c r="L51" s="84">
        <v>6667921</v>
      </c>
      <c r="M51" s="84">
        <v>6797606</v>
      </c>
      <c r="N51" s="84">
        <v>6876688</v>
      </c>
      <c r="O51" s="84">
        <v>6981007</v>
      </c>
      <c r="P51" s="248">
        <v>7171938</v>
      </c>
      <c r="Q51" s="248">
        <v>7226974</v>
      </c>
      <c r="R51" s="248">
        <v>7249023</v>
      </c>
      <c r="S51" s="248">
        <v>7303109</v>
      </c>
      <c r="T51" s="248">
        <v>7407001</v>
      </c>
      <c r="V51" s="83" t="s">
        <v>106</v>
      </c>
      <c r="W51" s="248">
        <v>7469551</v>
      </c>
      <c r="X51" s="248">
        <v>7564105</v>
      </c>
      <c r="Y51" s="248">
        <v>7652252</v>
      </c>
      <c r="Z51" s="248">
        <v>7974005</v>
      </c>
      <c r="AA51" s="83" t="s">
        <v>106</v>
      </c>
      <c r="AB51" s="248">
        <v>8160088.1760477694</v>
      </c>
      <c r="AC51" s="248">
        <v>8271110.4190827198</v>
      </c>
      <c r="AD51" s="248">
        <v>8365657.4842136102</v>
      </c>
      <c r="AE51" s="248">
        <v>8637613</v>
      </c>
      <c r="AF51" s="248">
        <v>8711278</v>
      </c>
      <c r="AG51" s="248">
        <v>8802064</v>
      </c>
    </row>
    <row r="52" spans="2:33" ht="16.5" thickBot="1">
      <c r="B52" s="83" t="s">
        <v>107</v>
      </c>
      <c r="C52" s="84">
        <v>7803</v>
      </c>
      <c r="D52" s="84">
        <v>7720</v>
      </c>
      <c r="E52" s="84">
        <v>7699</v>
      </c>
      <c r="F52" s="84">
        <v>7678</v>
      </c>
      <c r="G52" s="84">
        <v>7658</v>
      </c>
      <c r="H52" s="84">
        <v>7936</v>
      </c>
      <c r="I52" s="84">
        <v>7914</v>
      </c>
      <c r="J52" s="84">
        <v>7892</v>
      </c>
      <c r="K52" s="84">
        <v>7870</v>
      </c>
      <c r="L52" s="84">
        <v>7848</v>
      </c>
      <c r="M52" s="84">
        <v>7826</v>
      </c>
      <c r="N52" s="84">
        <v>7804</v>
      </c>
      <c r="O52" s="84">
        <v>7783</v>
      </c>
      <c r="P52" s="248">
        <v>7761</v>
      </c>
      <c r="Q52" s="248">
        <v>7739</v>
      </c>
      <c r="R52" s="248">
        <v>7717</v>
      </c>
      <c r="S52" s="248">
        <v>7695</v>
      </c>
      <c r="T52" s="248">
        <v>7673</v>
      </c>
      <c r="V52" s="83" t="s">
        <v>107</v>
      </c>
      <c r="W52" s="248">
        <v>7651</v>
      </c>
      <c r="X52" s="248">
        <v>7630</v>
      </c>
      <c r="Y52" s="248">
        <v>7608</v>
      </c>
      <c r="Z52" s="248">
        <v>7586</v>
      </c>
      <c r="AA52" s="83" t="s">
        <v>107</v>
      </c>
      <c r="AB52" s="248">
        <v>7564.0776121199997</v>
      </c>
      <c r="AC52" s="248">
        <v>7542.2258081199998</v>
      </c>
      <c r="AD52" s="248">
        <v>7520.3740021200001</v>
      </c>
      <c r="AE52" s="248">
        <v>7499</v>
      </c>
      <c r="AF52" s="248">
        <v>7477</v>
      </c>
      <c r="AG52" s="248">
        <v>7455</v>
      </c>
    </row>
    <row r="53" spans="2:33" ht="16.5" thickBot="1">
      <c r="B53" s="83" t="s">
        <v>109</v>
      </c>
      <c r="C53" s="84">
        <v>100716</v>
      </c>
      <c r="D53" s="84">
        <v>102263</v>
      </c>
      <c r="E53" s="84">
        <v>103689</v>
      </c>
      <c r="F53" s="84">
        <v>131067</v>
      </c>
      <c r="G53" s="84">
        <v>132314</v>
      </c>
      <c r="H53" s="84">
        <v>122692</v>
      </c>
      <c r="I53" s="84">
        <v>122010</v>
      </c>
      <c r="J53" s="84">
        <v>139118</v>
      </c>
      <c r="K53" s="84">
        <v>141132</v>
      </c>
      <c r="L53" s="84">
        <v>157983</v>
      </c>
      <c r="M53" s="84">
        <v>157003</v>
      </c>
      <c r="N53" s="84">
        <v>157771</v>
      </c>
      <c r="O53" s="84">
        <v>124695</v>
      </c>
      <c r="P53" s="248">
        <v>156725</v>
      </c>
      <c r="Q53" s="248">
        <v>155939</v>
      </c>
      <c r="R53" s="248">
        <v>209543</v>
      </c>
      <c r="S53" s="248">
        <v>210760</v>
      </c>
      <c r="T53" s="248">
        <v>212532</v>
      </c>
      <c r="V53" s="83" t="s">
        <v>109</v>
      </c>
      <c r="W53" s="248">
        <v>173347</v>
      </c>
      <c r="X53" s="248">
        <v>212904</v>
      </c>
      <c r="Y53" s="248">
        <v>231054</v>
      </c>
      <c r="Z53" s="248">
        <v>276223</v>
      </c>
      <c r="AA53" s="83" t="s">
        <v>109</v>
      </c>
      <c r="AB53" s="248">
        <v>275001.35454012</v>
      </c>
      <c r="AC53" s="248">
        <v>274074.03703457001</v>
      </c>
      <c r="AD53" s="248">
        <v>288873.93113760999</v>
      </c>
      <c r="AE53" s="248">
        <v>292992</v>
      </c>
      <c r="AF53" s="248">
        <v>298644</v>
      </c>
      <c r="AG53" s="248">
        <v>298706</v>
      </c>
    </row>
    <row r="54" spans="2:33" ht="16.5" thickBot="1">
      <c r="B54" s="83" t="s">
        <v>97</v>
      </c>
      <c r="C54" s="84">
        <v>1300</v>
      </c>
      <c r="D54" s="84">
        <v>1200</v>
      </c>
      <c r="E54" s="84">
        <v>1175</v>
      </c>
      <c r="F54" s="84">
        <v>1150</v>
      </c>
      <c r="G54" s="84">
        <v>1125</v>
      </c>
      <c r="H54" s="84">
        <v>1100</v>
      </c>
      <c r="I54" s="84">
        <v>1075</v>
      </c>
      <c r="J54" s="84">
        <v>1050</v>
      </c>
      <c r="K54" s="84">
        <v>1025</v>
      </c>
      <c r="L54" s="84">
        <v>1000</v>
      </c>
      <c r="M54" s="84">
        <v>975</v>
      </c>
      <c r="N54" s="84">
        <v>950</v>
      </c>
      <c r="O54" s="84">
        <v>925</v>
      </c>
      <c r="P54" s="248">
        <v>900</v>
      </c>
      <c r="Q54" s="248">
        <v>875</v>
      </c>
      <c r="R54" s="248">
        <v>850</v>
      </c>
      <c r="S54" s="248">
        <v>825</v>
      </c>
      <c r="T54" s="248">
        <v>800</v>
      </c>
      <c r="V54" s="83" t="s">
        <v>97</v>
      </c>
      <c r="W54" s="248">
        <v>775</v>
      </c>
      <c r="X54" s="248">
        <v>750</v>
      </c>
      <c r="Y54" s="248">
        <v>725</v>
      </c>
      <c r="Z54" s="248">
        <v>717</v>
      </c>
      <c r="AA54" s="83" t="s">
        <v>97</v>
      </c>
      <c r="AB54" s="248">
        <v>675.00000086</v>
      </c>
      <c r="AC54" s="248">
        <v>650.00000083000009</v>
      </c>
      <c r="AD54" s="248">
        <v>625.00000078999994</v>
      </c>
      <c r="AE54" s="248">
        <v>600</v>
      </c>
      <c r="AF54" s="248">
        <v>575</v>
      </c>
      <c r="AG54" s="248">
        <v>550</v>
      </c>
    </row>
    <row r="55" spans="2:33" ht="16.5" thickBot="1">
      <c r="B55" s="83" t="s">
        <v>110</v>
      </c>
      <c r="C55" s="84">
        <v>0</v>
      </c>
      <c r="D55" s="84">
        <v>0</v>
      </c>
      <c r="E55" s="84">
        <v>0</v>
      </c>
      <c r="F55" s="84">
        <v>0</v>
      </c>
      <c r="G55" s="84">
        <v>0</v>
      </c>
      <c r="H55" s="84">
        <v>0</v>
      </c>
      <c r="I55" s="84">
        <v>0</v>
      </c>
      <c r="J55" s="84">
        <v>0</v>
      </c>
      <c r="K55" s="84">
        <v>0</v>
      </c>
      <c r="L55" s="84">
        <v>0</v>
      </c>
      <c r="M55" s="84">
        <v>0</v>
      </c>
      <c r="N55" s="84">
        <v>0</v>
      </c>
      <c r="O55" s="84">
        <v>0</v>
      </c>
      <c r="P55" s="248">
        <v>0</v>
      </c>
      <c r="Q55" s="248">
        <v>0</v>
      </c>
      <c r="R55" s="248">
        <v>0</v>
      </c>
      <c r="S55" s="248">
        <v>0</v>
      </c>
      <c r="T55" s="248"/>
      <c r="V55" s="83" t="s">
        <v>110</v>
      </c>
      <c r="W55" s="248">
        <v>0</v>
      </c>
      <c r="X55" s="248">
        <v>0</v>
      </c>
      <c r="Y55" s="248">
        <v>0</v>
      </c>
      <c r="Z55" s="248">
        <v>0</v>
      </c>
      <c r="AA55" s="83" t="s">
        <v>110</v>
      </c>
      <c r="AB55" s="248"/>
      <c r="AC55" s="248"/>
      <c r="AD55" s="248"/>
      <c r="AE55" s="248" t="s">
        <v>113</v>
      </c>
      <c r="AF55" s="248"/>
      <c r="AG55" s="248"/>
    </row>
    <row r="56" spans="2:33" ht="16.5" thickBot="1">
      <c r="B56" s="83" t="s">
        <v>111</v>
      </c>
      <c r="C56" s="84">
        <v>0</v>
      </c>
      <c r="D56" s="84">
        <v>0</v>
      </c>
      <c r="E56" s="84">
        <v>0</v>
      </c>
      <c r="F56" s="84">
        <v>0</v>
      </c>
      <c r="G56" s="84">
        <v>0</v>
      </c>
      <c r="H56" s="84">
        <v>0</v>
      </c>
      <c r="I56" s="84">
        <v>6549</v>
      </c>
      <c r="J56" s="84">
        <v>7219</v>
      </c>
      <c r="K56" s="84">
        <v>6909</v>
      </c>
      <c r="L56" s="84">
        <v>0</v>
      </c>
      <c r="M56" s="84">
        <v>0</v>
      </c>
      <c r="N56" s="84">
        <v>0</v>
      </c>
      <c r="O56" s="84">
        <v>21615</v>
      </c>
      <c r="P56" s="248">
        <v>14945</v>
      </c>
      <c r="Q56" s="248">
        <v>14227</v>
      </c>
      <c r="R56" s="248">
        <v>0</v>
      </c>
      <c r="S56" s="248">
        <v>0</v>
      </c>
      <c r="T56" s="248"/>
      <c r="V56" s="83" t="s">
        <v>111</v>
      </c>
      <c r="W56" s="248">
        <v>0</v>
      </c>
      <c r="X56" s="248">
        <v>0</v>
      </c>
      <c r="Y56" s="248">
        <v>0</v>
      </c>
      <c r="Z56" s="248">
        <v>0</v>
      </c>
      <c r="AA56" s="83" t="s">
        <v>111</v>
      </c>
      <c r="AB56" s="248"/>
      <c r="AC56" s="248"/>
      <c r="AD56" s="248"/>
      <c r="AE56" s="248" t="s">
        <v>113</v>
      </c>
      <c r="AF56" s="248"/>
      <c r="AG56" s="248"/>
    </row>
    <row r="57" spans="2:33" ht="16.5" thickBot="1">
      <c r="B57" s="83" t="s">
        <v>98</v>
      </c>
      <c r="C57" s="84">
        <v>209449</v>
      </c>
      <c r="D57" s="84">
        <v>195628</v>
      </c>
      <c r="E57" s="84">
        <v>182285</v>
      </c>
      <c r="F57" s="84">
        <v>190722</v>
      </c>
      <c r="G57" s="84">
        <v>135199</v>
      </c>
      <c r="H57" s="84">
        <v>147825</v>
      </c>
      <c r="I57" s="84">
        <v>103365</v>
      </c>
      <c r="J57" s="84">
        <v>104370</v>
      </c>
      <c r="K57" s="84">
        <v>101523</v>
      </c>
      <c r="L57" s="84">
        <v>96102</v>
      </c>
      <c r="M57" s="84">
        <v>313227</v>
      </c>
      <c r="N57" s="84">
        <v>289657</v>
      </c>
      <c r="O57" s="84">
        <v>298904</v>
      </c>
      <c r="P57" s="248">
        <v>187208</v>
      </c>
      <c r="Q57" s="248">
        <v>212146</v>
      </c>
      <c r="R57" s="248">
        <v>0</v>
      </c>
      <c r="S57" s="248">
        <v>0</v>
      </c>
      <c r="T57" s="248">
        <v>0</v>
      </c>
      <c r="V57" s="83" t="s">
        <v>98</v>
      </c>
      <c r="W57" s="248">
        <v>0</v>
      </c>
      <c r="X57" s="248">
        <v>0</v>
      </c>
      <c r="Y57" s="248">
        <v>0</v>
      </c>
      <c r="Z57" s="248">
        <v>0</v>
      </c>
      <c r="AA57" s="83" t="s">
        <v>98</v>
      </c>
      <c r="AB57" s="248"/>
      <c r="AC57" s="248"/>
      <c r="AD57" s="248"/>
      <c r="AE57" s="248" t="s">
        <v>113</v>
      </c>
      <c r="AF57" s="248"/>
      <c r="AG57" s="248"/>
    </row>
    <row r="58" spans="2:33" ht="16.5" thickBot="1">
      <c r="B58" s="81" t="s">
        <v>114</v>
      </c>
      <c r="C58" s="87">
        <v>13481908</v>
      </c>
      <c r="D58" s="87">
        <v>16294652</v>
      </c>
      <c r="E58" s="87">
        <v>15746092</v>
      </c>
      <c r="F58" s="87">
        <v>15806824</v>
      </c>
      <c r="G58" s="87">
        <v>16247236</v>
      </c>
      <c r="H58" s="87">
        <v>17567356</v>
      </c>
      <c r="I58" s="88">
        <f>SUM(I45:I57)</f>
        <v>17328242</v>
      </c>
      <c r="J58" s="88">
        <f>SUM(J45:J57)</f>
        <v>17885115</v>
      </c>
      <c r="K58" s="88">
        <f>SUM(K45:K57)</f>
        <v>18403328</v>
      </c>
      <c r="L58" s="87">
        <v>18197654</v>
      </c>
      <c r="M58" s="87">
        <v>19260294</v>
      </c>
      <c r="N58" s="87">
        <v>18540480</v>
      </c>
      <c r="O58" s="87">
        <v>19348212</v>
      </c>
      <c r="P58" s="251">
        <f>SUM(P45:P57)</f>
        <v>19015198</v>
      </c>
      <c r="Q58" s="251">
        <f>SUM(Q45:Q57)</f>
        <v>19500431</v>
      </c>
      <c r="R58" s="251">
        <v>20187208</v>
      </c>
      <c r="S58" s="251">
        <f>SUM(S45:S57)</f>
        <v>19801708</v>
      </c>
      <c r="T58" s="251">
        <f>SUM(T45:T57)</f>
        <v>20182055</v>
      </c>
      <c r="V58" s="81" t="s">
        <v>114</v>
      </c>
      <c r="W58" s="251">
        <v>20519339</v>
      </c>
      <c r="X58" s="251">
        <v>21168668</v>
      </c>
      <c r="Y58" s="251">
        <v>22585407</v>
      </c>
      <c r="Z58" s="251">
        <v>24602844</v>
      </c>
      <c r="AA58" s="81" t="s">
        <v>114</v>
      </c>
      <c r="AB58" s="251">
        <v>24794224.486378502</v>
      </c>
      <c r="AC58" s="251">
        <v>24346731.305669654</v>
      </c>
      <c r="AD58" s="251">
        <v>23715641.136743743</v>
      </c>
      <c r="AE58" s="251">
        <v>23430080</v>
      </c>
      <c r="AF58" s="251">
        <v>23023720</v>
      </c>
      <c r="AG58" s="251">
        <v>24000505</v>
      </c>
    </row>
    <row r="59" spans="2:33" ht="16.5" thickBot="1">
      <c r="B59" s="89" t="s">
        <v>115</v>
      </c>
      <c r="C59" s="90">
        <v>13840632</v>
      </c>
      <c r="D59" s="90">
        <v>16726509</v>
      </c>
      <c r="E59" s="90">
        <v>16413849</v>
      </c>
      <c r="F59" s="90">
        <v>16406975</v>
      </c>
      <c r="G59" s="90">
        <v>16994557</v>
      </c>
      <c r="H59" s="90">
        <v>18104123</v>
      </c>
      <c r="I59" s="91">
        <f>+I58+I43</f>
        <v>18378718</v>
      </c>
      <c r="J59" s="91">
        <f>+J58+J43</f>
        <v>18741234</v>
      </c>
      <c r="K59" s="91">
        <f>+K58+K43</f>
        <v>19014585</v>
      </c>
      <c r="L59" s="90">
        <v>18909931</v>
      </c>
      <c r="M59" s="90">
        <v>20007112</v>
      </c>
      <c r="N59" s="90">
        <v>19833751</v>
      </c>
      <c r="O59" s="90">
        <v>20634179</v>
      </c>
      <c r="P59" s="252">
        <f>+P43+P58</f>
        <v>19803064</v>
      </c>
      <c r="Q59" s="252">
        <f>+Q43+Q58</f>
        <v>20856526</v>
      </c>
      <c r="R59" s="252">
        <v>22005764</v>
      </c>
      <c r="S59" s="252">
        <f>+S43+S58</f>
        <v>21283932</v>
      </c>
      <c r="T59" s="252">
        <f>+T43+T58</f>
        <v>21093568</v>
      </c>
      <c r="V59" s="89" t="s">
        <v>115</v>
      </c>
      <c r="W59" s="252">
        <v>21846463</v>
      </c>
      <c r="X59" s="252">
        <v>22544603</v>
      </c>
      <c r="Y59" s="252">
        <v>23765489</v>
      </c>
      <c r="Z59" s="252">
        <v>25492441</v>
      </c>
      <c r="AA59" s="89" t="s">
        <v>115</v>
      </c>
      <c r="AB59" s="252">
        <v>26234943.531206001</v>
      </c>
      <c r="AC59" s="252">
        <v>25233275.642699882</v>
      </c>
      <c r="AD59" s="252">
        <v>24758049.625996504</v>
      </c>
      <c r="AE59" s="252">
        <v>24737995</v>
      </c>
      <c r="AF59" s="252">
        <v>24745048</v>
      </c>
      <c r="AG59" s="252">
        <v>25648133</v>
      </c>
    </row>
    <row r="60" spans="2:33" ht="15.75" thickBot="1">
      <c r="B60" s="92"/>
      <c r="C60" s="93"/>
      <c r="D60" s="93"/>
      <c r="E60" s="93"/>
      <c r="F60" s="93"/>
      <c r="G60" s="93"/>
      <c r="H60" s="93"/>
      <c r="I60" s="93"/>
      <c r="J60" s="93"/>
      <c r="K60" s="93"/>
      <c r="L60" s="93"/>
      <c r="M60" s="93"/>
      <c r="N60" s="93"/>
      <c r="O60" s="93"/>
      <c r="P60" s="256"/>
      <c r="S60" s="256"/>
      <c r="T60" s="256"/>
      <c r="V60" s="92"/>
      <c r="W60" s="256">
        <v>0</v>
      </c>
      <c r="X60" s="256">
        <v>0</v>
      </c>
      <c r="Y60" s="256">
        <v>0</v>
      </c>
      <c r="Z60" s="256"/>
      <c r="AA60" s="92"/>
      <c r="AB60" s="256"/>
      <c r="AC60" s="256"/>
      <c r="AD60" s="256"/>
      <c r="AE60" s="256"/>
      <c r="AF60" s="256"/>
      <c r="AG60" s="256"/>
    </row>
    <row r="61" spans="2:33" ht="15.75" thickBot="1">
      <c r="B61" s="79" t="s">
        <v>116</v>
      </c>
      <c r="C61" s="94"/>
      <c r="D61" s="94"/>
      <c r="E61" s="94"/>
      <c r="F61" s="94"/>
      <c r="G61" s="94"/>
      <c r="H61" s="94"/>
      <c r="I61" s="94"/>
      <c r="J61" s="94"/>
      <c r="K61" s="94"/>
      <c r="L61" s="94"/>
      <c r="M61" s="94"/>
      <c r="N61" s="94"/>
      <c r="O61" s="94"/>
      <c r="P61" s="253"/>
      <c r="Q61" s="253"/>
      <c r="R61" s="253"/>
      <c r="S61" s="253"/>
      <c r="T61" s="253"/>
      <c r="V61" s="79" t="s">
        <v>116</v>
      </c>
      <c r="W61" s="253"/>
      <c r="X61" s="253"/>
      <c r="Y61" s="253"/>
      <c r="Z61" s="253"/>
      <c r="AA61" s="79" t="s">
        <v>116</v>
      </c>
      <c r="AB61" s="253"/>
      <c r="AC61" s="253"/>
      <c r="AD61" s="253"/>
      <c r="AE61" s="253"/>
      <c r="AF61" s="253"/>
      <c r="AG61" s="253"/>
    </row>
    <row r="62" spans="2:33" ht="15.75" thickBot="1">
      <c r="B62" s="81" t="s">
        <v>117</v>
      </c>
      <c r="C62" s="95"/>
      <c r="D62" s="95"/>
      <c r="E62" s="95"/>
      <c r="F62" s="95"/>
      <c r="G62" s="95"/>
      <c r="H62" s="95"/>
      <c r="I62" s="95"/>
      <c r="J62" s="95"/>
      <c r="K62" s="95"/>
      <c r="L62" s="95"/>
      <c r="M62" s="95"/>
      <c r="N62" s="95"/>
      <c r="O62" s="95"/>
      <c r="P62" s="254"/>
      <c r="Q62" s="254"/>
      <c r="R62" s="254"/>
      <c r="S62" s="254"/>
      <c r="T62" s="254"/>
      <c r="V62" s="81" t="s">
        <v>117</v>
      </c>
      <c r="W62" s="254"/>
      <c r="X62" s="254"/>
      <c r="Y62" s="254"/>
      <c r="Z62" s="254"/>
      <c r="AA62" s="81" t="s">
        <v>117</v>
      </c>
      <c r="AB62" s="254"/>
      <c r="AC62" s="254"/>
      <c r="AD62" s="254"/>
      <c r="AE62" s="254"/>
      <c r="AF62" s="254"/>
      <c r="AG62" s="254"/>
    </row>
    <row r="63" spans="2:33" ht="16.5" thickBot="1">
      <c r="B63" s="83" t="s">
        <v>118</v>
      </c>
      <c r="C63" s="84">
        <v>146843</v>
      </c>
      <c r="D63" s="84">
        <v>113155</v>
      </c>
      <c r="E63" s="84">
        <v>151747</v>
      </c>
      <c r="F63" s="84">
        <v>130979</v>
      </c>
      <c r="G63" s="84">
        <v>151971</v>
      </c>
      <c r="H63" s="84">
        <v>137339</v>
      </c>
      <c r="I63" s="84">
        <v>152898</v>
      </c>
      <c r="J63" s="84">
        <v>169407</v>
      </c>
      <c r="K63" s="84">
        <v>189054</v>
      </c>
      <c r="L63" s="84">
        <v>214786</v>
      </c>
      <c r="M63" s="84">
        <v>232772</v>
      </c>
      <c r="N63" s="84">
        <v>207416</v>
      </c>
      <c r="O63" s="84">
        <v>219519</v>
      </c>
      <c r="P63" s="248">
        <v>151393</v>
      </c>
      <c r="Q63" s="248">
        <v>165505</v>
      </c>
      <c r="R63" s="248">
        <v>276306</v>
      </c>
      <c r="S63" s="248">
        <v>285445</v>
      </c>
      <c r="T63" s="248">
        <v>158139</v>
      </c>
      <c r="V63" s="83" t="s">
        <v>118</v>
      </c>
      <c r="W63" s="248">
        <v>191195</v>
      </c>
      <c r="X63" s="248">
        <v>63954</v>
      </c>
      <c r="Y63" s="248">
        <v>92316</v>
      </c>
      <c r="Z63" s="248">
        <v>258214</v>
      </c>
      <c r="AA63" s="83" t="s">
        <v>118</v>
      </c>
      <c r="AB63" s="248">
        <v>407957.95227022999</v>
      </c>
      <c r="AC63" s="248">
        <v>655259.69476619991</v>
      </c>
      <c r="AD63" s="248">
        <v>686196.00725310994</v>
      </c>
      <c r="AE63" s="248">
        <v>469769</v>
      </c>
      <c r="AF63" s="248">
        <v>395102</v>
      </c>
      <c r="AG63" s="248">
        <v>159961</v>
      </c>
    </row>
    <row r="64" spans="2:33" ht="16.5" thickBot="1">
      <c r="B64" s="83" t="s">
        <v>119</v>
      </c>
      <c r="C64" s="84">
        <v>70525</v>
      </c>
      <c r="D64" s="84">
        <v>120476</v>
      </c>
      <c r="E64" s="84">
        <v>702081</v>
      </c>
      <c r="F64" s="84">
        <v>669247</v>
      </c>
      <c r="G64" s="84">
        <v>365951</v>
      </c>
      <c r="H64" s="84">
        <v>90486</v>
      </c>
      <c r="I64" s="84">
        <v>672446</v>
      </c>
      <c r="J64" s="84">
        <v>722891</v>
      </c>
      <c r="K64" s="84">
        <v>363131</v>
      </c>
      <c r="L64" s="84">
        <v>110314</v>
      </c>
      <c r="M64" s="84">
        <v>836712</v>
      </c>
      <c r="N64" s="84">
        <v>796245</v>
      </c>
      <c r="O64" s="84">
        <v>441251</v>
      </c>
      <c r="P64" s="248">
        <v>111643</v>
      </c>
      <c r="Q64" s="248">
        <v>1509526</v>
      </c>
      <c r="R64" s="248">
        <v>1527771</v>
      </c>
      <c r="S64" s="248">
        <f>796294+1</f>
        <v>796295</v>
      </c>
      <c r="T64" s="248">
        <v>183100</v>
      </c>
      <c r="V64" s="83" t="s">
        <v>119</v>
      </c>
      <c r="W64" s="248">
        <v>991493</v>
      </c>
      <c r="X64" s="248">
        <v>983023</v>
      </c>
      <c r="Y64" s="248">
        <v>588226</v>
      </c>
      <c r="Z64" s="248">
        <v>181466</v>
      </c>
      <c r="AA64" s="83" t="s">
        <v>119</v>
      </c>
      <c r="AB64" s="248">
        <v>2049893.5924501899</v>
      </c>
      <c r="AC64" s="248">
        <v>1107845.2931542199</v>
      </c>
      <c r="AD64" s="248">
        <v>1087446.70326825</v>
      </c>
      <c r="AE64" s="248">
        <v>294783</v>
      </c>
      <c r="AF64" s="248">
        <v>1443929</v>
      </c>
      <c r="AG64" s="248">
        <v>1078515</v>
      </c>
    </row>
    <row r="65" spans="2:33" ht="16.5" thickBot="1">
      <c r="B65" s="83" t="s">
        <v>121</v>
      </c>
      <c r="C65" s="84">
        <v>7387</v>
      </c>
      <c r="D65" s="84">
        <v>10159</v>
      </c>
      <c r="E65" s="84">
        <v>6589</v>
      </c>
      <c r="F65" s="84">
        <v>6947</v>
      </c>
      <c r="G65" s="84">
        <v>9175</v>
      </c>
      <c r="H65" s="84">
        <v>8405</v>
      </c>
      <c r="I65" s="84">
        <v>8346</v>
      </c>
      <c r="J65" s="84">
        <v>7357</v>
      </c>
      <c r="K65" s="84">
        <v>10434</v>
      </c>
      <c r="L65" s="84">
        <v>11689</v>
      </c>
      <c r="M65" s="84">
        <v>10529</v>
      </c>
      <c r="N65" s="84">
        <v>9821</v>
      </c>
      <c r="O65" s="84">
        <v>13886</v>
      </c>
      <c r="P65" s="248">
        <v>14041</v>
      </c>
      <c r="Q65" s="248">
        <v>12995</v>
      </c>
      <c r="R65" s="248">
        <v>11491</v>
      </c>
      <c r="S65" s="248">
        <v>13879</v>
      </c>
      <c r="T65" s="248">
        <v>13051</v>
      </c>
      <c r="V65" s="83" t="s">
        <v>121</v>
      </c>
      <c r="W65" s="248">
        <v>11752</v>
      </c>
      <c r="X65" s="248">
        <v>10083</v>
      </c>
      <c r="Y65" s="248">
        <v>13434</v>
      </c>
      <c r="Z65" s="248">
        <v>12679</v>
      </c>
      <c r="AA65" s="83" t="s">
        <v>121</v>
      </c>
      <c r="AB65" s="248">
        <v>12993.90260996</v>
      </c>
      <c r="AC65" s="248">
        <v>12363.98025792</v>
      </c>
      <c r="AD65" s="248">
        <v>17220.973416119999</v>
      </c>
      <c r="AE65" s="248">
        <v>17518</v>
      </c>
      <c r="AF65" s="248">
        <v>16044</v>
      </c>
      <c r="AG65" s="248">
        <v>16446</v>
      </c>
    </row>
    <row r="66" spans="2:33" ht="16.5" thickBot="1">
      <c r="B66" s="83" t="s">
        <v>95</v>
      </c>
      <c r="C66" s="84">
        <v>6977</v>
      </c>
      <c r="D66" s="84">
        <v>10271</v>
      </c>
      <c r="E66" s="84">
        <v>35229</v>
      </c>
      <c r="F66" s="84">
        <v>76011</v>
      </c>
      <c r="G66" s="84">
        <v>106833</v>
      </c>
      <c r="H66" s="84">
        <v>12548</v>
      </c>
      <c r="I66" s="84">
        <v>47609</v>
      </c>
      <c r="J66" s="84">
        <v>86618</v>
      </c>
      <c r="K66" s="84">
        <v>124779</v>
      </c>
      <c r="L66" s="84">
        <v>38109</v>
      </c>
      <c r="M66" s="84">
        <v>55911</v>
      </c>
      <c r="N66" s="84">
        <v>88659</v>
      </c>
      <c r="O66" s="84">
        <v>126399</v>
      </c>
      <c r="P66" s="248">
        <v>62985</v>
      </c>
      <c r="Q66" s="248">
        <v>113697</v>
      </c>
      <c r="R66" s="248">
        <v>125691</v>
      </c>
      <c r="S66" s="248">
        <v>183000</v>
      </c>
      <c r="T66" s="248">
        <v>60838</v>
      </c>
      <c r="V66" s="83" t="s">
        <v>95</v>
      </c>
      <c r="W66" s="248">
        <v>84779</v>
      </c>
      <c r="X66" s="248">
        <v>102113</v>
      </c>
      <c r="Y66" s="248">
        <v>140612</v>
      </c>
      <c r="Z66" s="248">
        <v>92908</v>
      </c>
      <c r="AA66" s="83" t="s">
        <v>95</v>
      </c>
      <c r="AB66" s="248">
        <v>109463.30740618</v>
      </c>
      <c r="AC66" s="248">
        <v>34841.486847550004</v>
      </c>
      <c r="AD66" s="248">
        <v>36936.16254605</v>
      </c>
      <c r="AE66" s="248">
        <v>58113</v>
      </c>
      <c r="AF66" s="248">
        <v>78092</v>
      </c>
      <c r="AG66" s="248">
        <v>77741</v>
      </c>
    </row>
    <row r="67" spans="2:33" ht="16.5" thickBot="1">
      <c r="B67" s="83" t="s">
        <v>122</v>
      </c>
      <c r="C67" s="84">
        <v>25927</v>
      </c>
      <c r="D67" s="84">
        <v>38287</v>
      </c>
      <c r="E67" s="84">
        <v>15913</v>
      </c>
      <c r="F67" s="84">
        <v>18847</v>
      </c>
      <c r="G67" s="84">
        <v>20242</v>
      </c>
      <c r="H67" s="84">
        <v>437</v>
      </c>
      <c r="I67" s="84">
        <v>6565</v>
      </c>
      <c r="J67" s="84">
        <v>5549</v>
      </c>
      <c r="K67" s="84">
        <v>8772</v>
      </c>
      <c r="L67" s="84">
        <v>1715</v>
      </c>
      <c r="M67" s="84">
        <v>0</v>
      </c>
      <c r="N67" s="84">
        <v>0</v>
      </c>
      <c r="O67" s="84">
        <v>0</v>
      </c>
      <c r="P67" s="248">
        <v>0</v>
      </c>
      <c r="Q67" s="248">
        <v>0</v>
      </c>
      <c r="R67" s="248">
        <v>0</v>
      </c>
      <c r="S67" s="248">
        <v>0</v>
      </c>
      <c r="T67" s="248">
        <v>1004</v>
      </c>
      <c r="V67" s="83" t="s">
        <v>122</v>
      </c>
      <c r="W67" s="248">
        <v>1016</v>
      </c>
      <c r="X67" s="248">
        <v>1009</v>
      </c>
      <c r="Y67" s="248">
        <v>1035</v>
      </c>
      <c r="Z67" s="248">
        <v>45868</v>
      </c>
      <c r="AA67" s="83" t="s">
        <v>122</v>
      </c>
      <c r="AB67" s="248">
        <v>46085.842988669996</v>
      </c>
      <c r="AC67" s="248">
        <v>51974.148666059999</v>
      </c>
      <c r="AD67" s="248">
        <v>46804.758900269997</v>
      </c>
      <c r="AE67" s="248">
        <v>61897</v>
      </c>
      <c r="AF67" s="248">
        <v>60309</v>
      </c>
      <c r="AG67" s="248">
        <v>56554</v>
      </c>
    </row>
    <row r="68" spans="2:33" ht="16.5" thickBot="1">
      <c r="B68" s="83" t="s">
        <v>123</v>
      </c>
      <c r="C68" s="84">
        <v>4115</v>
      </c>
      <c r="D68" s="84">
        <v>4040</v>
      </c>
      <c r="E68" s="84">
        <v>3680</v>
      </c>
      <c r="F68" s="84">
        <v>3626</v>
      </c>
      <c r="G68" s="84">
        <v>4581</v>
      </c>
      <c r="H68" s="84">
        <v>4025</v>
      </c>
      <c r="I68" s="84">
        <v>3877</v>
      </c>
      <c r="J68" s="84">
        <v>4607</v>
      </c>
      <c r="K68" s="84">
        <v>3716</v>
      </c>
      <c r="L68" s="84">
        <v>3798</v>
      </c>
      <c r="M68" s="84">
        <v>3979</v>
      </c>
      <c r="N68" s="84">
        <v>3511</v>
      </c>
      <c r="O68" s="84">
        <v>4355</v>
      </c>
      <c r="P68" s="248">
        <v>3570</v>
      </c>
      <c r="Q68" s="248">
        <v>3809</v>
      </c>
      <c r="R68" s="248">
        <v>4142</v>
      </c>
      <c r="S68" s="248">
        <v>2931</v>
      </c>
      <c r="T68" s="248">
        <v>4582</v>
      </c>
      <c r="V68" s="83" t="s">
        <v>123</v>
      </c>
      <c r="W68" s="248">
        <v>5564</v>
      </c>
      <c r="X68" s="248">
        <v>2890</v>
      </c>
      <c r="Y68" s="248">
        <v>2137</v>
      </c>
      <c r="Z68" s="248">
        <v>1955</v>
      </c>
      <c r="AA68" s="83" t="s">
        <v>123</v>
      </c>
      <c r="AB68" s="248">
        <v>15217.499721299999</v>
      </c>
      <c r="AC68" s="248">
        <v>15237.351318809999</v>
      </c>
      <c r="AD68" s="248">
        <v>19740.8462793</v>
      </c>
      <c r="AE68" s="248">
        <v>16043</v>
      </c>
      <c r="AF68" s="248">
        <v>15875</v>
      </c>
      <c r="AG68" s="248">
        <v>15723</v>
      </c>
    </row>
    <row r="69" spans="2:33" ht="16.5" thickBot="1">
      <c r="B69" s="83" t="s">
        <v>156</v>
      </c>
      <c r="C69" s="96">
        <v>0</v>
      </c>
      <c r="D69" s="96">
        <v>0</v>
      </c>
      <c r="E69" s="96">
        <v>219</v>
      </c>
      <c r="F69" s="96">
        <v>0</v>
      </c>
      <c r="G69" s="96">
        <v>0</v>
      </c>
      <c r="H69" s="96">
        <v>0</v>
      </c>
      <c r="I69" s="96">
        <v>0</v>
      </c>
      <c r="J69" s="96">
        <v>0</v>
      </c>
      <c r="K69" s="96">
        <v>0</v>
      </c>
      <c r="L69" s="96">
        <v>0</v>
      </c>
      <c r="M69" s="96">
        <v>0</v>
      </c>
      <c r="N69" s="96">
        <v>0</v>
      </c>
      <c r="O69" s="84"/>
      <c r="P69" s="259">
        <v>0</v>
      </c>
      <c r="Q69" s="259"/>
      <c r="R69" s="259">
        <v>0</v>
      </c>
      <c r="S69" s="259"/>
      <c r="T69" s="259"/>
      <c r="V69" s="83" t="s">
        <v>156</v>
      </c>
      <c r="W69" s="259">
        <v>0</v>
      </c>
      <c r="X69" s="259">
        <v>0</v>
      </c>
      <c r="Y69" s="259">
        <v>0</v>
      </c>
      <c r="Z69" s="259">
        <v>0</v>
      </c>
      <c r="AA69" s="83" t="s">
        <v>156</v>
      </c>
      <c r="AB69" s="259"/>
      <c r="AC69" s="259"/>
      <c r="AD69" s="259"/>
      <c r="AE69" s="259"/>
      <c r="AF69" s="259"/>
      <c r="AG69" s="259"/>
    </row>
    <row r="70" spans="2:33" ht="15.75" thickBot="1">
      <c r="B70" s="81" t="s">
        <v>125</v>
      </c>
      <c r="C70" s="87">
        <v>261774</v>
      </c>
      <c r="D70" s="87">
        <v>296388</v>
      </c>
      <c r="E70" s="87">
        <v>915458</v>
      </c>
      <c r="F70" s="87">
        <v>905657</v>
      </c>
      <c r="G70" s="87">
        <v>658753</v>
      </c>
      <c r="H70" s="87">
        <v>253240</v>
      </c>
      <c r="I70" s="87">
        <v>891741</v>
      </c>
      <c r="J70" s="87">
        <v>996429</v>
      </c>
      <c r="K70" s="87">
        <v>699886</v>
      </c>
      <c r="L70" s="87">
        <v>380411</v>
      </c>
      <c r="M70" s="87">
        <v>1139903</v>
      </c>
      <c r="N70" s="87">
        <v>1105652</v>
      </c>
      <c r="O70" s="87">
        <v>805410</v>
      </c>
      <c r="P70" s="251">
        <f>SUM(P63:P69)</f>
        <v>343632</v>
      </c>
      <c r="Q70" s="251">
        <f>SUM(Q63:Q69)</f>
        <v>1805532</v>
      </c>
      <c r="R70" s="251">
        <v>1945401</v>
      </c>
      <c r="S70" s="251">
        <f>SUM(S63:S69)</f>
        <v>1281550</v>
      </c>
      <c r="T70" s="251">
        <f>SUM(T63:T69)</f>
        <v>420714</v>
      </c>
      <c r="V70" s="81" t="s">
        <v>125</v>
      </c>
      <c r="W70" s="251">
        <v>1285799</v>
      </c>
      <c r="X70" s="251">
        <v>1163072</v>
      </c>
      <c r="Y70" s="251">
        <v>837760</v>
      </c>
      <c r="Z70" s="251">
        <v>593090</v>
      </c>
      <c r="AA70" s="81" t="s">
        <v>125</v>
      </c>
      <c r="AB70" s="251">
        <v>2641612.0974465297</v>
      </c>
      <c r="AC70" s="251">
        <v>1877521.9550107596</v>
      </c>
      <c r="AD70" s="251">
        <v>1894345.4516631002</v>
      </c>
      <c r="AE70" s="251">
        <v>918124</v>
      </c>
      <c r="AF70" s="251">
        <v>2009353</v>
      </c>
      <c r="AG70" s="251">
        <v>1404940</v>
      </c>
    </row>
    <row r="71" spans="2:33" ht="15.75" thickBot="1">
      <c r="B71" s="97" t="s">
        <v>126</v>
      </c>
      <c r="C71" s="98"/>
      <c r="D71" s="98"/>
      <c r="E71" s="98"/>
      <c r="F71" s="98"/>
      <c r="G71" s="98"/>
      <c r="H71" s="98"/>
      <c r="I71" s="98"/>
      <c r="J71" s="98"/>
      <c r="K71" s="98"/>
      <c r="L71" s="98"/>
      <c r="M71" s="98"/>
      <c r="N71" s="98"/>
      <c r="O71" s="98"/>
      <c r="P71" s="255"/>
      <c r="Q71" s="255"/>
      <c r="R71" s="255"/>
      <c r="S71" s="255"/>
      <c r="T71" s="255"/>
      <c r="V71" s="97" t="s">
        <v>126</v>
      </c>
      <c r="W71" s="255"/>
      <c r="X71" s="255"/>
      <c r="Y71" s="255"/>
      <c r="Z71" s="255"/>
      <c r="AA71" s="97" t="s">
        <v>126</v>
      </c>
      <c r="AB71" s="255"/>
      <c r="AC71" s="255"/>
      <c r="AD71" s="255"/>
      <c r="AE71" s="255" t="s">
        <v>113</v>
      </c>
      <c r="AF71" s="255"/>
      <c r="AG71" s="255"/>
    </row>
    <row r="72" spans="2:33" ht="16.5" thickBot="1">
      <c r="B72" s="83" t="s">
        <v>118</v>
      </c>
      <c r="C72" s="84">
        <v>2084431</v>
      </c>
      <c r="D72" s="84">
        <v>3814421</v>
      </c>
      <c r="E72" s="84">
        <v>3767433</v>
      </c>
      <c r="F72" s="84">
        <v>3767688</v>
      </c>
      <c r="G72" s="84">
        <v>4220042</v>
      </c>
      <c r="H72" s="84">
        <v>4382795</v>
      </c>
      <c r="I72" s="84">
        <v>4490811</v>
      </c>
      <c r="J72" s="84">
        <v>4239362</v>
      </c>
      <c r="K72" s="84">
        <v>4217812</v>
      </c>
      <c r="L72" s="84">
        <v>4461883</v>
      </c>
      <c r="M72" s="84">
        <v>4495967</v>
      </c>
      <c r="N72" s="84">
        <v>4727877</v>
      </c>
      <c r="O72" s="84">
        <v>4992611</v>
      </c>
      <c r="P72" s="248">
        <v>4670715</v>
      </c>
      <c r="Q72" s="248">
        <v>4655386</v>
      </c>
      <c r="R72" s="248">
        <v>4522584</v>
      </c>
      <c r="S72" s="248">
        <v>4506824</v>
      </c>
      <c r="T72" s="248">
        <v>4620915</v>
      </c>
      <c r="V72" s="83" t="s">
        <v>118</v>
      </c>
      <c r="W72" s="248">
        <v>4549201</v>
      </c>
      <c r="X72" s="248">
        <v>4679704</v>
      </c>
      <c r="Y72" s="248">
        <v>4816794</v>
      </c>
      <c r="Z72" s="248">
        <v>4732735</v>
      </c>
      <c r="AA72" s="83" t="s">
        <v>118</v>
      </c>
      <c r="AB72" s="248">
        <v>4564526.2394089997</v>
      </c>
      <c r="AC72" s="248">
        <v>4614826.5381730003</v>
      </c>
      <c r="AD72" s="248">
        <v>4571878.1690910002</v>
      </c>
      <c r="AE72" s="248">
        <v>5647912</v>
      </c>
      <c r="AF72" s="248">
        <v>5658561</v>
      </c>
      <c r="AG72" s="248">
        <v>6063268</v>
      </c>
    </row>
    <row r="73" spans="2:33" ht="16.5" thickBot="1">
      <c r="B73" s="83" t="s">
        <v>119</v>
      </c>
      <c r="C73" s="84">
        <v>4568</v>
      </c>
      <c r="D73" s="84">
        <v>8099</v>
      </c>
      <c r="E73" s="84">
        <v>3006</v>
      </c>
      <c r="F73" s="84">
        <v>3011</v>
      </c>
      <c r="G73" s="84">
        <v>5901</v>
      </c>
      <c r="H73" s="84">
        <v>5465</v>
      </c>
      <c r="I73" s="84">
        <v>5398</v>
      </c>
      <c r="J73" s="84">
        <v>5995</v>
      </c>
      <c r="K73" s="84">
        <v>5744</v>
      </c>
      <c r="L73" s="84">
        <v>12490</v>
      </c>
      <c r="M73" s="84">
        <v>12244</v>
      </c>
      <c r="N73" s="84">
        <v>11939</v>
      </c>
      <c r="O73" s="84">
        <v>15120</v>
      </c>
      <c r="P73" s="248">
        <v>13377</v>
      </c>
      <c r="Q73" s="248">
        <v>13247</v>
      </c>
      <c r="R73" s="248">
        <v>13716</v>
      </c>
      <c r="S73" s="248">
        <v>12055</v>
      </c>
      <c r="T73" s="248">
        <v>9618</v>
      </c>
      <c r="V73" s="83" t="s">
        <v>119</v>
      </c>
      <c r="W73" s="248">
        <v>262005</v>
      </c>
      <c r="X73" s="248">
        <v>264364</v>
      </c>
      <c r="Y73" s="248">
        <v>267933</v>
      </c>
      <c r="Z73" s="248">
        <v>336795</v>
      </c>
      <c r="AA73" s="83" t="s">
        <v>119</v>
      </c>
      <c r="AB73" s="248">
        <v>344090.45134981</v>
      </c>
      <c r="AC73" s="248">
        <v>351426.11519770999</v>
      </c>
      <c r="AD73" s="248">
        <v>358563.20975684997</v>
      </c>
      <c r="AE73" s="248">
        <v>221142</v>
      </c>
      <c r="AF73" s="248">
        <v>222957</v>
      </c>
      <c r="AG73" s="248">
        <v>224812</v>
      </c>
    </row>
    <row r="74" spans="2:33" ht="16.5" thickBot="1">
      <c r="B74" s="83" t="s">
        <v>127</v>
      </c>
      <c r="C74" s="84">
        <v>288768</v>
      </c>
      <c r="D74" s="84">
        <v>300346</v>
      </c>
      <c r="E74" s="84">
        <v>303034</v>
      </c>
      <c r="F74" s="84">
        <v>305600</v>
      </c>
      <c r="G74" s="84">
        <v>308142</v>
      </c>
      <c r="H74" s="84">
        <v>310675</v>
      </c>
      <c r="I74" s="84">
        <v>313280</v>
      </c>
      <c r="J74" s="84">
        <v>315901</v>
      </c>
      <c r="K74" s="84">
        <v>318585</v>
      </c>
      <c r="L74" s="84">
        <v>321299</v>
      </c>
      <c r="M74" s="84">
        <v>324046</v>
      </c>
      <c r="N74" s="84">
        <v>326525</v>
      </c>
      <c r="O74" s="84">
        <v>328253</v>
      </c>
      <c r="P74" s="248">
        <v>329546</v>
      </c>
      <c r="Q74" s="248">
        <v>330971</v>
      </c>
      <c r="R74" s="248">
        <v>332440</v>
      </c>
      <c r="S74" s="248">
        <v>334002</v>
      </c>
      <c r="T74" s="248">
        <v>251182</v>
      </c>
      <c r="V74" s="83" t="s">
        <v>127</v>
      </c>
      <c r="W74" s="248">
        <v>0</v>
      </c>
      <c r="X74" s="248">
        <v>0</v>
      </c>
      <c r="Y74" s="248">
        <v>0</v>
      </c>
      <c r="Z74" s="248">
        <v>0</v>
      </c>
      <c r="AA74" s="83" t="s">
        <v>127</v>
      </c>
      <c r="AB74" s="248"/>
      <c r="AC74" s="248"/>
      <c r="AD74" s="248"/>
      <c r="AE74" s="248" t="s">
        <v>113</v>
      </c>
      <c r="AF74" s="248"/>
      <c r="AG74" s="248"/>
    </row>
    <row r="75" spans="2:33" ht="16.5" thickBot="1">
      <c r="B75" s="83" t="s">
        <v>121</v>
      </c>
      <c r="C75" s="84">
        <v>211351</v>
      </c>
      <c r="D75" s="84">
        <v>223294</v>
      </c>
      <c r="E75" s="84">
        <v>229287</v>
      </c>
      <c r="F75" s="84">
        <v>231466</v>
      </c>
      <c r="G75" s="84">
        <v>235552</v>
      </c>
      <c r="H75" s="84">
        <v>226206</v>
      </c>
      <c r="I75" s="84">
        <v>230478</v>
      </c>
      <c r="J75" s="84">
        <v>234750</v>
      </c>
      <c r="K75" s="84">
        <v>239009</v>
      </c>
      <c r="L75" s="84">
        <v>234046</v>
      </c>
      <c r="M75" s="84">
        <v>237351</v>
      </c>
      <c r="N75" s="84">
        <v>239143</v>
      </c>
      <c r="O75" s="84">
        <v>241163</v>
      </c>
      <c r="P75" s="248">
        <v>241713</v>
      </c>
      <c r="Q75" s="248">
        <v>242734</v>
      </c>
      <c r="R75" s="248">
        <v>242824</v>
      </c>
      <c r="S75" s="248">
        <v>243374</v>
      </c>
      <c r="T75" s="248">
        <v>201185</v>
      </c>
      <c r="V75" s="83" t="s">
        <v>121</v>
      </c>
      <c r="W75" s="248">
        <v>202135</v>
      </c>
      <c r="X75" s="248">
        <v>201969</v>
      </c>
      <c r="Y75" s="248">
        <v>202600</v>
      </c>
      <c r="Z75" s="248">
        <v>157939</v>
      </c>
      <c r="AA75" s="83" t="s">
        <v>121</v>
      </c>
      <c r="AB75" s="248">
        <v>158979.77832099999</v>
      </c>
      <c r="AC75" s="248">
        <v>159119.85531399999</v>
      </c>
      <c r="AD75" s="248">
        <v>159418.095095</v>
      </c>
      <c r="AE75" s="248">
        <v>197727</v>
      </c>
      <c r="AF75" s="248">
        <v>198764</v>
      </c>
      <c r="AG75" s="248">
        <v>198631</v>
      </c>
    </row>
    <row r="76" spans="2:33" ht="16.5" thickBot="1">
      <c r="B76" s="83" t="s">
        <v>122</v>
      </c>
      <c r="C76" s="84">
        <v>1549</v>
      </c>
      <c r="D76" s="84">
        <v>7026</v>
      </c>
      <c r="E76" s="84">
        <v>7019</v>
      </c>
      <c r="F76" s="84">
        <v>6925</v>
      </c>
      <c r="G76" s="84">
        <v>6850</v>
      </c>
      <c r="H76" s="84">
        <v>11054</v>
      </c>
      <c r="I76" s="84">
        <v>6548</v>
      </c>
      <c r="J76" s="84">
        <v>6548</v>
      </c>
      <c r="K76" s="84">
        <v>6547</v>
      </c>
      <c r="L76" s="84">
        <v>10131</v>
      </c>
      <c r="M76" s="84">
        <v>9956</v>
      </c>
      <c r="N76" s="84">
        <v>10118</v>
      </c>
      <c r="O76" s="84">
        <v>9947</v>
      </c>
      <c r="P76" s="248">
        <v>10007</v>
      </c>
      <c r="Q76" s="248">
        <v>8560</v>
      </c>
      <c r="R76" s="248">
        <v>8733</v>
      </c>
      <c r="S76" s="248">
        <v>8814</v>
      </c>
      <c r="T76" s="248">
        <v>19332</v>
      </c>
      <c r="V76" s="83" t="s">
        <v>122</v>
      </c>
      <c r="W76" s="248">
        <v>20878</v>
      </c>
      <c r="X76" s="248">
        <v>20851</v>
      </c>
      <c r="Y76" s="248">
        <v>19092</v>
      </c>
      <c r="Z76" s="248">
        <v>75816</v>
      </c>
      <c r="AA76" s="83" t="s">
        <v>122</v>
      </c>
      <c r="AB76" s="248">
        <v>99227.951763160003</v>
      </c>
      <c r="AC76" s="248">
        <v>97106.128930880004</v>
      </c>
      <c r="AD76" s="248">
        <v>95488.540162070014</v>
      </c>
      <c r="AE76" s="248">
        <v>188884</v>
      </c>
      <c r="AF76" s="248">
        <v>191165</v>
      </c>
      <c r="AG76" s="248">
        <v>191134</v>
      </c>
    </row>
    <row r="77" spans="2:33" ht="16.5" thickBot="1">
      <c r="B77" s="83" t="s">
        <v>123</v>
      </c>
      <c r="C77" s="84">
        <v>209605</v>
      </c>
      <c r="D77" s="84">
        <v>191812</v>
      </c>
      <c r="E77" s="84">
        <v>187364</v>
      </c>
      <c r="F77" s="84">
        <v>182916</v>
      </c>
      <c r="G77" s="84">
        <v>178468</v>
      </c>
      <c r="H77" s="84">
        <v>173232</v>
      </c>
      <c r="I77" s="84">
        <v>169114</v>
      </c>
      <c r="J77" s="84">
        <v>164997</v>
      </c>
      <c r="K77" s="84">
        <v>160879</v>
      </c>
      <c r="L77" s="84">
        <v>158331</v>
      </c>
      <c r="M77" s="84">
        <v>154477</v>
      </c>
      <c r="N77" s="84">
        <v>151612</v>
      </c>
      <c r="O77" s="84">
        <v>147221</v>
      </c>
      <c r="P77" s="248">
        <v>143464</v>
      </c>
      <c r="Q77" s="248">
        <v>137901</v>
      </c>
      <c r="R77" s="248">
        <v>133793</v>
      </c>
      <c r="S77" s="248">
        <v>131806</v>
      </c>
      <c r="T77" s="248">
        <v>129420</v>
      </c>
      <c r="V77" s="83" t="s">
        <v>123</v>
      </c>
      <c r="W77" s="248">
        <v>125517</v>
      </c>
      <c r="X77" s="248">
        <v>121705</v>
      </c>
      <c r="Y77" s="248">
        <v>118006</v>
      </c>
      <c r="Z77" s="248">
        <v>115163</v>
      </c>
      <c r="AA77" s="83" t="s">
        <v>123</v>
      </c>
      <c r="AB77" s="248">
        <v>98257.887791720001</v>
      </c>
      <c r="AC77" s="248">
        <v>94662.181629289989</v>
      </c>
      <c r="AD77" s="248">
        <v>90945.900246789999</v>
      </c>
      <c r="AE77" s="248">
        <v>86647</v>
      </c>
      <c r="AF77" s="248">
        <v>82842</v>
      </c>
      <c r="AG77" s="248">
        <v>79037</v>
      </c>
    </row>
    <row r="78" spans="2:33" ht="16.5" thickBot="1">
      <c r="B78" s="83" t="s">
        <v>157</v>
      </c>
      <c r="C78" s="84">
        <v>900352</v>
      </c>
      <c r="D78" s="84">
        <v>908995</v>
      </c>
      <c r="E78" s="84">
        <v>911922</v>
      </c>
      <c r="F78" s="84">
        <v>923989</v>
      </c>
      <c r="G78" s="84">
        <v>921376</v>
      </c>
      <c r="H78" s="84">
        <v>848216</v>
      </c>
      <c r="I78" s="84">
        <v>846041</v>
      </c>
      <c r="J78" s="84">
        <v>844589</v>
      </c>
      <c r="K78" s="84">
        <v>841597</v>
      </c>
      <c r="L78" s="84">
        <v>860525</v>
      </c>
      <c r="M78" s="84">
        <v>858780</v>
      </c>
      <c r="N78" s="84">
        <v>859174</v>
      </c>
      <c r="O78" s="84">
        <v>857158</v>
      </c>
      <c r="P78" s="248">
        <v>850437</v>
      </c>
      <c r="Q78" s="248">
        <v>845842</v>
      </c>
      <c r="R78" s="248">
        <v>861643</v>
      </c>
      <c r="S78" s="248">
        <v>1004630</v>
      </c>
      <c r="T78" s="248">
        <v>1051569</v>
      </c>
      <c r="V78" s="83" t="s">
        <v>157</v>
      </c>
      <c r="W78" s="248">
        <v>1056396</v>
      </c>
      <c r="X78" s="248">
        <v>1056396</v>
      </c>
      <c r="Y78" s="248">
        <v>1061998</v>
      </c>
      <c r="Z78" s="248">
        <v>1030657</v>
      </c>
      <c r="AA78" s="83" t="s">
        <v>157</v>
      </c>
      <c r="AB78" s="248">
        <v>1031953.1367740601</v>
      </c>
      <c r="AC78" s="248">
        <v>1032578.02684406</v>
      </c>
      <c r="AD78" s="248">
        <v>1037835.8280950601</v>
      </c>
      <c r="AE78" s="248">
        <v>1186764</v>
      </c>
      <c r="AF78" s="248">
        <v>1189561</v>
      </c>
      <c r="AG78" s="248">
        <v>1191178</v>
      </c>
    </row>
    <row r="79" spans="2:33" ht="15.75" thickBot="1">
      <c r="B79" s="81" t="s">
        <v>128</v>
      </c>
      <c r="C79" s="87">
        <v>3700624</v>
      </c>
      <c r="D79" s="87">
        <v>5453993</v>
      </c>
      <c r="E79" s="87">
        <v>5409065</v>
      </c>
      <c r="F79" s="87">
        <v>5421595</v>
      </c>
      <c r="G79" s="87">
        <v>5876331</v>
      </c>
      <c r="H79" s="87">
        <v>5957643</v>
      </c>
      <c r="I79" s="87">
        <v>6061670</v>
      </c>
      <c r="J79" s="87">
        <v>5812142</v>
      </c>
      <c r="K79" s="87">
        <v>5790173</v>
      </c>
      <c r="L79" s="87">
        <v>6058705</v>
      </c>
      <c r="M79" s="87">
        <v>6092821</v>
      </c>
      <c r="N79" s="87">
        <v>6326388</v>
      </c>
      <c r="O79" s="87">
        <v>6591473</v>
      </c>
      <c r="P79" s="251">
        <f>SUM(P72:P78)</f>
        <v>6259259</v>
      </c>
      <c r="Q79" s="251">
        <f>SUM(Q72:Q78)</f>
        <v>6234641</v>
      </c>
      <c r="R79" s="251">
        <v>6115733</v>
      </c>
      <c r="S79" s="251">
        <f>SUM(S72:S78)</f>
        <v>6241505</v>
      </c>
      <c r="T79" s="251">
        <f>SUM(T72:T78)</f>
        <v>6283221</v>
      </c>
      <c r="V79" s="81" t="s">
        <v>128</v>
      </c>
      <c r="W79" s="251">
        <v>6216132</v>
      </c>
      <c r="X79" s="251">
        <v>6344989</v>
      </c>
      <c r="Y79" s="251">
        <v>6486423</v>
      </c>
      <c r="Z79" s="251">
        <v>6449105</v>
      </c>
      <c r="AA79" s="81" t="s">
        <v>128</v>
      </c>
      <c r="AB79" s="251">
        <v>6297035.4454087494</v>
      </c>
      <c r="AC79" s="251">
        <v>6349718.8460889393</v>
      </c>
      <c r="AD79" s="251">
        <v>6314129.74244677</v>
      </c>
      <c r="AE79" s="251">
        <v>7529076</v>
      </c>
      <c r="AF79" s="251">
        <v>7543851</v>
      </c>
      <c r="AG79" s="251">
        <v>7948060</v>
      </c>
    </row>
    <row r="80" spans="2:33" ht="15.75" thickBot="1">
      <c r="B80" s="89" t="s">
        <v>129</v>
      </c>
      <c r="C80" s="90">
        <v>3962398</v>
      </c>
      <c r="D80" s="90">
        <v>5750381</v>
      </c>
      <c r="E80" s="90">
        <v>6324523</v>
      </c>
      <c r="F80" s="90">
        <v>6327252</v>
      </c>
      <c r="G80" s="90">
        <v>6535084</v>
      </c>
      <c r="H80" s="90">
        <v>6210883</v>
      </c>
      <c r="I80" s="90">
        <v>6953411</v>
      </c>
      <c r="J80" s="90">
        <v>6808571</v>
      </c>
      <c r="K80" s="90">
        <v>6490059</v>
      </c>
      <c r="L80" s="90">
        <v>6439116</v>
      </c>
      <c r="M80" s="90">
        <v>7232724</v>
      </c>
      <c r="N80" s="90">
        <v>7432040</v>
      </c>
      <c r="O80" s="90">
        <v>7396883</v>
      </c>
      <c r="P80" s="252">
        <f>+P70+P79</f>
        <v>6602891</v>
      </c>
      <c r="Q80" s="252">
        <f>+Q70+Q79</f>
        <v>8040173</v>
      </c>
      <c r="R80" s="252">
        <v>8061134</v>
      </c>
      <c r="S80" s="252">
        <f>+S70+S79</f>
        <v>7523055</v>
      </c>
      <c r="T80" s="252">
        <f>+T70+T79</f>
        <v>6703935</v>
      </c>
      <c r="V80" s="89" t="s">
        <v>129</v>
      </c>
      <c r="W80" s="252">
        <v>7501931</v>
      </c>
      <c r="X80" s="252">
        <v>7508061</v>
      </c>
      <c r="Y80" s="252">
        <v>7324183</v>
      </c>
      <c r="Z80" s="252">
        <v>7042195</v>
      </c>
      <c r="AA80" s="89" t="s">
        <v>129</v>
      </c>
      <c r="AB80" s="252">
        <v>8938647.5428552795</v>
      </c>
      <c r="AC80" s="252">
        <v>8227240.801099699</v>
      </c>
      <c r="AD80" s="252">
        <v>8208475.1941098701</v>
      </c>
      <c r="AE80" s="252">
        <v>8447200</v>
      </c>
      <c r="AF80" s="252">
        <v>9553204</v>
      </c>
      <c r="AG80" s="252">
        <v>9353000</v>
      </c>
    </row>
    <row r="81" spans="1:33" ht="15.75" thickBot="1">
      <c r="B81" s="92"/>
      <c r="C81" s="93"/>
      <c r="D81" s="93"/>
      <c r="E81" s="93"/>
      <c r="F81" s="93"/>
      <c r="G81" s="93"/>
      <c r="H81" s="93"/>
      <c r="I81" s="93"/>
      <c r="J81" s="93"/>
      <c r="K81" s="93"/>
      <c r="L81" s="93"/>
      <c r="M81" s="93"/>
      <c r="N81" s="93"/>
      <c r="O81" s="93"/>
      <c r="P81" s="256"/>
      <c r="Q81" s="256"/>
      <c r="R81" s="256">
        <v>0</v>
      </c>
      <c r="S81" s="256"/>
      <c r="T81" s="256"/>
      <c r="V81" s="92"/>
      <c r="W81" s="256">
        <v>0</v>
      </c>
      <c r="X81" s="256">
        <v>0</v>
      </c>
      <c r="Y81" s="256">
        <v>0</v>
      </c>
      <c r="Z81" s="256"/>
      <c r="AA81" s="92"/>
      <c r="AB81" s="256"/>
      <c r="AC81" s="256"/>
      <c r="AD81" s="256"/>
      <c r="AE81" s="256"/>
      <c r="AF81" s="256"/>
      <c r="AG81" s="256"/>
    </row>
    <row r="82" spans="1:33" ht="15.75" thickBot="1">
      <c r="B82" s="99" t="s">
        <v>130</v>
      </c>
      <c r="C82" s="98"/>
      <c r="D82" s="98"/>
      <c r="E82" s="98"/>
      <c r="F82" s="98"/>
      <c r="G82" s="98"/>
      <c r="H82" s="98"/>
      <c r="I82" s="98"/>
      <c r="J82" s="98"/>
      <c r="K82" s="98"/>
      <c r="L82" s="98"/>
      <c r="M82" s="98"/>
      <c r="N82" s="98"/>
      <c r="O82" s="98"/>
      <c r="P82" s="255"/>
      <c r="Q82" s="255"/>
      <c r="R82" s="255"/>
      <c r="S82" s="255"/>
      <c r="T82" s="255"/>
      <c r="V82" s="99" t="s">
        <v>130</v>
      </c>
      <c r="W82" s="255"/>
      <c r="X82" s="255"/>
      <c r="Y82" s="255"/>
      <c r="Z82" s="255"/>
      <c r="AA82" s="99" t="s">
        <v>130</v>
      </c>
      <c r="AB82" s="255"/>
      <c r="AC82" s="255"/>
      <c r="AD82" s="255"/>
      <c r="AE82" s="255"/>
      <c r="AF82" s="255"/>
      <c r="AG82" s="255"/>
    </row>
    <row r="83" spans="1:33" ht="16.5" thickBot="1">
      <c r="B83" s="83" t="s">
        <v>131</v>
      </c>
      <c r="C83" s="84">
        <v>36916</v>
      </c>
      <c r="D83" s="84">
        <v>36916</v>
      </c>
      <c r="E83" s="84">
        <v>36916</v>
      </c>
      <c r="F83" s="84">
        <v>36916</v>
      </c>
      <c r="G83" s="84">
        <v>36916</v>
      </c>
      <c r="H83" s="84">
        <v>36916</v>
      </c>
      <c r="I83" s="84">
        <v>36916</v>
      </c>
      <c r="J83" s="84">
        <v>36916</v>
      </c>
      <c r="K83" s="84">
        <v>36916</v>
      </c>
      <c r="L83" s="84">
        <v>36916</v>
      </c>
      <c r="M83" s="84">
        <v>36916</v>
      </c>
      <c r="N83" s="84">
        <v>36916</v>
      </c>
      <c r="O83" s="84">
        <v>36916</v>
      </c>
      <c r="P83" s="248">
        <v>36916</v>
      </c>
      <c r="Q83" s="248">
        <v>36916</v>
      </c>
      <c r="R83" s="248">
        <v>36916</v>
      </c>
      <c r="S83" s="248">
        <v>36916</v>
      </c>
      <c r="T83" s="248">
        <v>36916</v>
      </c>
      <c r="V83" s="83" t="s">
        <v>131</v>
      </c>
      <c r="W83" s="248">
        <v>36916</v>
      </c>
      <c r="X83" s="248">
        <v>36916</v>
      </c>
      <c r="Y83" s="248">
        <v>36916</v>
      </c>
      <c r="Z83" s="248">
        <v>36916</v>
      </c>
      <c r="AA83" s="83" t="s">
        <v>131</v>
      </c>
      <c r="AB83" s="248">
        <v>36916.334930819998</v>
      </c>
      <c r="AC83" s="248">
        <v>36916.334930819998</v>
      </c>
      <c r="AD83" s="248">
        <v>36916.334930819998</v>
      </c>
      <c r="AE83" s="248">
        <v>36916</v>
      </c>
      <c r="AF83" s="248">
        <v>36916</v>
      </c>
      <c r="AG83" s="248">
        <v>36916</v>
      </c>
    </row>
    <row r="84" spans="1:33" ht="16.5" thickBot="1">
      <c r="B84" s="83" t="s">
        <v>132</v>
      </c>
      <c r="C84" s="84">
        <v>1428128</v>
      </c>
      <c r="D84" s="84">
        <v>1428128</v>
      </c>
      <c r="E84" s="84">
        <v>1428128</v>
      </c>
      <c r="F84" s="84">
        <v>1428128</v>
      </c>
      <c r="G84" s="84">
        <v>1428128</v>
      </c>
      <c r="H84" s="84">
        <v>1428128</v>
      </c>
      <c r="I84" s="84">
        <v>1428128</v>
      </c>
      <c r="J84" s="84">
        <v>1428128</v>
      </c>
      <c r="K84" s="84">
        <v>1428128</v>
      </c>
      <c r="L84" s="84">
        <v>1428128</v>
      </c>
      <c r="M84" s="84">
        <v>1428128</v>
      </c>
      <c r="N84" s="84">
        <v>1428128</v>
      </c>
      <c r="O84" s="84">
        <v>1428128</v>
      </c>
      <c r="P84" s="248">
        <v>1428128</v>
      </c>
      <c r="Q84" s="248">
        <v>1428128</v>
      </c>
      <c r="R84" s="248">
        <v>1428128</v>
      </c>
      <c r="S84" s="248">
        <v>1428128</v>
      </c>
      <c r="T84" s="248">
        <v>1428128</v>
      </c>
      <c r="V84" s="83" t="s">
        <v>132</v>
      </c>
      <c r="W84" s="248">
        <v>1428128</v>
      </c>
      <c r="X84" s="248">
        <v>1428128</v>
      </c>
      <c r="Y84" s="248">
        <v>1428128</v>
      </c>
      <c r="Z84" s="248">
        <v>1428128</v>
      </c>
      <c r="AA84" s="83" t="s">
        <v>132</v>
      </c>
      <c r="AB84" s="248">
        <v>1428127.8913155901</v>
      </c>
      <c r="AC84" s="248">
        <v>1428127.8913155901</v>
      </c>
      <c r="AD84" s="248">
        <v>1428127.8913155901</v>
      </c>
      <c r="AE84" s="248">
        <v>1428128</v>
      </c>
      <c r="AF84" s="248">
        <v>1428128</v>
      </c>
      <c r="AG84" s="248">
        <v>1428128</v>
      </c>
    </row>
    <row r="85" spans="1:33" ht="16.5" thickBot="1">
      <c r="B85" s="83" t="s">
        <v>133</v>
      </c>
      <c r="C85" s="84">
        <v>1878709</v>
      </c>
      <c r="D85" s="84">
        <v>3585959</v>
      </c>
      <c r="E85" s="84">
        <v>4428306</v>
      </c>
      <c r="F85" s="84">
        <v>4428306</v>
      </c>
      <c r="G85" s="84">
        <v>4428306</v>
      </c>
      <c r="H85" s="84">
        <v>4428306</v>
      </c>
      <c r="I85" s="84">
        <v>5346023</v>
      </c>
      <c r="J85" s="84">
        <v>5346023</v>
      </c>
      <c r="K85" s="84">
        <v>5346023</v>
      </c>
      <c r="L85" s="84">
        <v>5346023</v>
      </c>
      <c r="M85" s="84">
        <v>6241845</v>
      </c>
      <c r="N85" s="84">
        <v>6241845</v>
      </c>
      <c r="O85" s="84">
        <v>6241845</v>
      </c>
      <c r="P85" s="248">
        <v>6241845</v>
      </c>
      <c r="Q85" s="248">
        <v>6861491</v>
      </c>
      <c r="R85" s="248">
        <v>6861491</v>
      </c>
      <c r="S85" s="248">
        <v>6861491</v>
      </c>
      <c r="T85" s="248">
        <v>6861491</v>
      </c>
      <c r="V85" s="83" t="s">
        <v>133</v>
      </c>
      <c r="W85" s="248">
        <v>7690798</v>
      </c>
      <c r="X85" s="248">
        <v>7690798</v>
      </c>
      <c r="Y85" s="248">
        <v>7690798</v>
      </c>
      <c r="Z85" s="248">
        <v>7690798</v>
      </c>
      <c r="AA85" s="83" t="s">
        <v>133</v>
      </c>
      <c r="AB85" s="248">
        <v>7952815.7595383096</v>
      </c>
      <c r="AC85" s="248">
        <v>7952815.7595383096</v>
      </c>
      <c r="AD85" s="248">
        <v>7952815.7595383096</v>
      </c>
      <c r="AE85" s="248">
        <v>7952816</v>
      </c>
      <c r="AF85" s="248">
        <v>9181061</v>
      </c>
      <c r="AG85" s="248">
        <v>9181061</v>
      </c>
    </row>
    <row r="86" spans="1:33" ht="16.5" thickBot="1">
      <c r="B86" s="83" t="s">
        <v>134</v>
      </c>
      <c r="C86" s="84">
        <v>3242453</v>
      </c>
      <c r="D86" s="84">
        <v>3242453</v>
      </c>
      <c r="E86" s="84">
        <v>3242453</v>
      </c>
      <c r="F86" s="84">
        <v>3242453</v>
      </c>
      <c r="G86" s="84">
        <v>3242453</v>
      </c>
      <c r="H86" s="84">
        <v>3236320</v>
      </c>
      <c r="I86" s="84">
        <v>3236320</v>
      </c>
      <c r="J86" s="84">
        <v>3236320</v>
      </c>
      <c r="K86" s="84">
        <v>3236320</v>
      </c>
      <c r="L86" s="84">
        <v>3236320</v>
      </c>
      <c r="M86" s="84">
        <v>3236320</v>
      </c>
      <c r="N86" s="84">
        <v>3236320</v>
      </c>
      <c r="O86" s="84">
        <v>3207681</v>
      </c>
      <c r="P86" s="248">
        <v>3236320</v>
      </c>
      <c r="Q86" s="248">
        <v>3236320</v>
      </c>
      <c r="R86" s="248">
        <v>3236320</v>
      </c>
      <c r="S86" s="248">
        <v>3236320</v>
      </c>
      <c r="T86" s="248">
        <v>3236320</v>
      </c>
      <c r="V86" s="83" t="s">
        <v>134</v>
      </c>
      <c r="W86" s="248">
        <v>3198135</v>
      </c>
      <c r="X86" s="248">
        <v>3236320</v>
      </c>
      <c r="Y86" s="248">
        <v>3236320</v>
      </c>
      <c r="Z86" s="248">
        <v>3236320</v>
      </c>
      <c r="AA86" s="83" t="s">
        <v>134</v>
      </c>
      <c r="AB86" s="248">
        <v>3236319.5050919303</v>
      </c>
      <c r="AC86" s="248">
        <v>3236319.5050919303</v>
      </c>
      <c r="AD86" s="248">
        <v>3236319.5050919303</v>
      </c>
      <c r="AE86" s="248">
        <v>3236320</v>
      </c>
      <c r="AF86" s="248">
        <v>3236320</v>
      </c>
      <c r="AG86" s="248">
        <v>3236320</v>
      </c>
    </row>
    <row r="87" spans="1:33" ht="16.5" thickBot="1">
      <c r="B87" s="83" t="s">
        <v>135</v>
      </c>
      <c r="C87" s="84">
        <v>2141460</v>
      </c>
      <c r="D87" s="84">
        <v>1442708</v>
      </c>
      <c r="E87" s="84">
        <v>298768</v>
      </c>
      <c r="F87" s="84">
        <v>532219</v>
      </c>
      <c r="G87" s="84">
        <v>946440</v>
      </c>
      <c r="H87" s="84">
        <v>1529155</v>
      </c>
      <c r="I87" s="84">
        <v>354319</v>
      </c>
      <c r="J87" s="84">
        <v>794601</v>
      </c>
      <c r="K87" s="84">
        <v>1201645</v>
      </c>
      <c r="L87" s="84">
        <v>1643505</v>
      </c>
      <c r="M87" s="84">
        <v>379700</v>
      </c>
      <c r="N87" s="84">
        <v>931307</v>
      </c>
      <c r="O87" s="84">
        <v>1412690</v>
      </c>
      <c r="P87" s="248">
        <v>2062950</v>
      </c>
      <c r="Q87" s="248">
        <v>507540</v>
      </c>
      <c r="R87" s="248">
        <v>1093020</v>
      </c>
      <c r="S87" s="248">
        <v>1213974</v>
      </c>
      <c r="T87" s="248">
        <v>1658959</v>
      </c>
      <c r="V87" s="83" t="s">
        <v>135</v>
      </c>
      <c r="W87" s="248">
        <v>427951</v>
      </c>
      <c r="X87" s="248">
        <v>1097275</v>
      </c>
      <c r="Y87" s="248">
        <v>1761575</v>
      </c>
      <c r="Z87" s="248">
        <v>2191592</v>
      </c>
      <c r="AA87" s="83" t="s">
        <v>135</v>
      </c>
      <c r="AB87" s="248">
        <v>825719.25848278007</v>
      </c>
      <c r="AC87" s="248">
        <v>1517514.5340655099</v>
      </c>
      <c r="AD87" s="248">
        <v>2027912.3129332401</v>
      </c>
      <c r="AE87" s="248">
        <v>2457767</v>
      </c>
      <c r="AF87" s="248">
        <v>632702</v>
      </c>
      <c r="AG87" s="248">
        <v>1338471</v>
      </c>
    </row>
    <row r="88" spans="1:33" ht="16.5" thickBot="1">
      <c r="B88" s="83" t="s">
        <v>136</v>
      </c>
      <c r="C88" s="84">
        <v>1150568</v>
      </c>
      <c r="D88" s="84">
        <v>1239964</v>
      </c>
      <c r="E88" s="84">
        <v>654755</v>
      </c>
      <c r="F88" s="84">
        <v>411701</v>
      </c>
      <c r="G88" s="84">
        <v>377230</v>
      </c>
      <c r="H88" s="84">
        <v>1234415</v>
      </c>
      <c r="I88" s="84">
        <v>1023601</v>
      </c>
      <c r="J88" s="84">
        <v>1090675</v>
      </c>
      <c r="K88" s="84">
        <v>1275494</v>
      </c>
      <c r="L88" s="84">
        <v>779923</v>
      </c>
      <c r="M88" s="84">
        <v>1451479</v>
      </c>
      <c r="N88" s="84">
        <v>527195</v>
      </c>
      <c r="O88" s="84">
        <v>910036</v>
      </c>
      <c r="P88" s="248">
        <v>194014</v>
      </c>
      <c r="Q88" s="248">
        <v>745958</v>
      </c>
      <c r="R88" s="248">
        <v>1288755</v>
      </c>
      <c r="S88" s="248">
        <f>984049-1</f>
        <v>984048</v>
      </c>
      <c r="T88" s="248">
        <v>1167819</v>
      </c>
      <c r="V88" s="83" t="s">
        <v>136</v>
      </c>
      <c r="W88" s="248">
        <v>1562603</v>
      </c>
      <c r="X88" s="248">
        <v>1547105</v>
      </c>
      <c r="Y88" s="248">
        <v>2287569</v>
      </c>
      <c r="Z88" s="248">
        <v>3866492</v>
      </c>
      <c r="AA88" s="83" t="s">
        <v>136</v>
      </c>
      <c r="AB88" s="248">
        <v>3816397.2389936801</v>
      </c>
      <c r="AC88" s="248">
        <v>2834340.8166604103</v>
      </c>
      <c r="AD88" s="248">
        <v>1867482.6280793</v>
      </c>
      <c r="AE88" s="248">
        <v>1178848</v>
      </c>
      <c r="AF88" s="248">
        <v>676717</v>
      </c>
      <c r="AG88" s="248">
        <v>1074237</v>
      </c>
    </row>
    <row r="89" spans="1:33" ht="15.75" thickBot="1">
      <c r="B89" s="81" t="s">
        <v>139</v>
      </c>
      <c r="C89" s="87">
        <v>9878234</v>
      </c>
      <c r="D89" s="87">
        <v>10976128</v>
      </c>
      <c r="E89" s="87">
        <v>10089326</v>
      </c>
      <c r="F89" s="87">
        <v>10079723</v>
      </c>
      <c r="G89" s="87">
        <v>10459473</v>
      </c>
      <c r="H89" s="87">
        <v>11893240</v>
      </c>
      <c r="I89" s="87">
        <f>SUM(I83:I88)</f>
        <v>11425307</v>
      </c>
      <c r="J89" s="87">
        <f>SUM(J83:J88)</f>
        <v>11932663</v>
      </c>
      <c r="K89" s="87">
        <f>SUM(K83:K88)</f>
        <v>12524526</v>
      </c>
      <c r="L89" s="87">
        <v>12470815</v>
      </c>
      <c r="M89" s="87">
        <v>12774388</v>
      </c>
      <c r="N89" s="87">
        <v>12401711</v>
      </c>
      <c r="O89" s="87">
        <v>13237296</v>
      </c>
      <c r="P89" s="251">
        <f>SUM(P83:P88)</f>
        <v>13200173</v>
      </c>
      <c r="Q89" s="251">
        <f>SUM(Q83:Q88)</f>
        <v>12816353</v>
      </c>
      <c r="R89" s="251">
        <v>13944630</v>
      </c>
      <c r="S89" s="251">
        <f>SUM(S83:S88)</f>
        <v>13760877</v>
      </c>
      <c r="T89" s="251">
        <f>SUM(T83:T88)</f>
        <v>14389633</v>
      </c>
      <c r="V89" s="81" t="s">
        <v>139</v>
      </c>
      <c r="W89" s="251">
        <v>14344531</v>
      </c>
      <c r="X89" s="251">
        <v>15036542</v>
      </c>
      <c r="Y89" s="251">
        <v>16441306</v>
      </c>
      <c r="Z89" s="251">
        <v>18450246</v>
      </c>
      <c r="AA89" s="81" t="s">
        <v>139</v>
      </c>
      <c r="AB89" s="251">
        <v>17296295.988353111</v>
      </c>
      <c r="AC89" s="251">
        <v>17006034.841602571</v>
      </c>
      <c r="AD89" s="251">
        <v>16549574.431889191</v>
      </c>
      <c r="AE89" s="251">
        <v>16290795</v>
      </c>
      <c r="AF89" s="251">
        <v>15191843</v>
      </c>
      <c r="AG89" s="251">
        <v>16295133</v>
      </c>
    </row>
    <row r="90" spans="1:33" ht="15.75" thickBot="1">
      <c r="B90" s="100" t="s">
        <v>140</v>
      </c>
      <c r="C90" s="90">
        <v>13840632</v>
      </c>
      <c r="D90" s="90">
        <v>16726509</v>
      </c>
      <c r="E90" s="90">
        <v>16413849</v>
      </c>
      <c r="F90" s="90">
        <v>16406975</v>
      </c>
      <c r="G90" s="90">
        <v>16994557</v>
      </c>
      <c r="H90" s="90">
        <v>18104123</v>
      </c>
      <c r="I90" s="90">
        <f>+I89+I790</f>
        <v>11425307</v>
      </c>
      <c r="J90" s="90">
        <f>+J89+J790</f>
        <v>11932663</v>
      </c>
      <c r="K90" s="90">
        <f>+K89+K790</f>
        <v>12524526</v>
      </c>
      <c r="L90" s="90">
        <v>18909931</v>
      </c>
      <c r="M90" s="90">
        <v>20007112</v>
      </c>
      <c r="N90" s="90">
        <v>19833751</v>
      </c>
      <c r="O90" s="90">
        <v>20634179</v>
      </c>
      <c r="P90" s="252">
        <f>+P80+P89</f>
        <v>19803064</v>
      </c>
      <c r="Q90" s="252">
        <f>+Q80+Q89</f>
        <v>20856526</v>
      </c>
      <c r="R90" s="252">
        <v>22005764</v>
      </c>
      <c r="S90" s="252">
        <f>+S80+S89</f>
        <v>21283932</v>
      </c>
      <c r="T90" s="252">
        <f>+T80+T89</f>
        <v>21093568</v>
      </c>
      <c r="V90" s="100" t="s">
        <v>140</v>
      </c>
      <c r="W90" s="252">
        <v>21846462</v>
      </c>
      <c r="X90" s="252">
        <v>22544603</v>
      </c>
      <c r="Y90" s="252">
        <v>23765489</v>
      </c>
      <c r="Z90" s="252">
        <v>25492441</v>
      </c>
      <c r="AA90" s="100" t="s">
        <v>140</v>
      </c>
      <c r="AB90" s="252">
        <v>26234943.531208389</v>
      </c>
      <c r="AC90" s="252">
        <v>25233275.64270227</v>
      </c>
      <c r="AD90" s="252">
        <v>24758049.625999063</v>
      </c>
      <c r="AE90" s="252">
        <v>24737995</v>
      </c>
      <c r="AF90" s="252">
        <v>24745048</v>
      </c>
      <c r="AG90" s="252">
        <v>25648133</v>
      </c>
    </row>
    <row r="91" spans="1:33" ht="15.75">
      <c r="B91" s="65"/>
      <c r="C91" s="101">
        <f>+C59-C80-C89</f>
        <v>0</v>
      </c>
      <c r="D91" s="101">
        <f t="shared" ref="D91:N91" si="3">+D59-D80-D89</f>
        <v>0</v>
      </c>
      <c r="E91" s="101">
        <f t="shared" si="3"/>
        <v>0</v>
      </c>
      <c r="F91" s="101">
        <f t="shared" si="3"/>
        <v>0</v>
      </c>
      <c r="G91" s="101">
        <f t="shared" si="3"/>
        <v>0</v>
      </c>
      <c r="H91" s="101">
        <f t="shared" si="3"/>
        <v>0</v>
      </c>
      <c r="I91" s="101">
        <f>+I59-I80-I89</f>
        <v>0</v>
      </c>
      <c r="J91" s="101">
        <f t="shared" si="3"/>
        <v>0</v>
      </c>
      <c r="K91" s="101">
        <f t="shared" si="3"/>
        <v>0</v>
      </c>
      <c r="L91" s="101">
        <f t="shared" si="3"/>
        <v>0</v>
      </c>
      <c r="M91" s="101">
        <f t="shared" si="3"/>
        <v>0</v>
      </c>
      <c r="N91" s="101">
        <f t="shared" si="3"/>
        <v>0</v>
      </c>
      <c r="O91" s="101">
        <v>0</v>
      </c>
      <c r="P91" s="258">
        <f>+P90-P59</f>
        <v>0</v>
      </c>
      <c r="Q91" s="258">
        <f>+Q90-Q59</f>
        <v>0</v>
      </c>
      <c r="R91" s="258">
        <f>+R90-R59</f>
        <v>0</v>
      </c>
      <c r="S91" s="258"/>
    </row>
    <row r="92" spans="1:33" ht="15.75">
      <c r="B92" s="64"/>
      <c r="C92" s="102">
        <f>+C28-C87</f>
        <v>0</v>
      </c>
      <c r="D92" s="102">
        <f>+D28-D87</f>
        <v>0</v>
      </c>
      <c r="E92" s="102">
        <f>+E28-E87</f>
        <v>0</v>
      </c>
      <c r="F92" s="102">
        <f>+F28+E28-F87</f>
        <v>0</v>
      </c>
      <c r="G92" s="102">
        <f>+G28+F28+E28-G87</f>
        <v>0</v>
      </c>
      <c r="H92" s="102">
        <f>+H28+G28+F28+E28-H87</f>
        <v>0</v>
      </c>
      <c r="I92" s="102">
        <f>+I28-I87</f>
        <v>0</v>
      </c>
      <c r="J92" s="102">
        <f>+J28+I28-J87</f>
        <v>0</v>
      </c>
      <c r="K92" s="102">
        <f>+K28+J28+I28-K87</f>
        <v>0</v>
      </c>
      <c r="L92" s="102">
        <f>+L28+K28+J28+I28-L87</f>
        <v>0</v>
      </c>
      <c r="M92" s="102">
        <f>+M28-M87</f>
        <v>35517</v>
      </c>
      <c r="N92" s="102">
        <f>+N28+M28-N87</f>
        <v>64384</v>
      </c>
      <c r="O92" s="102"/>
      <c r="P92" s="33"/>
    </row>
    <row r="93" spans="1:33" ht="15.75">
      <c r="B93" s="64"/>
      <c r="C93" s="103"/>
      <c r="D93" s="103"/>
      <c r="E93" s="103"/>
      <c r="F93" s="103"/>
      <c r="G93" s="103"/>
      <c r="H93" s="103"/>
      <c r="I93" s="103"/>
      <c r="J93" s="103"/>
      <c r="K93" s="103"/>
      <c r="L93" s="103"/>
      <c r="M93" s="103"/>
      <c r="N93" s="103"/>
      <c r="O93" s="103"/>
    </row>
    <row r="94" spans="1:33" ht="15.75">
      <c r="A94" s="47" t="s">
        <v>141</v>
      </c>
      <c r="B94" s="11" t="s">
        <v>158</v>
      </c>
      <c r="C94" s="34"/>
      <c r="D94" s="34"/>
      <c r="E94" s="34"/>
      <c r="F94" s="34"/>
      <c r="G94" s="34"/>
      <c r="H94" s="34"/>
      <c r="I94" s="34"/>
      <c r="J94" s="34"/>
      <c r="K94" s="34"/>
      <c r="L94" s="34"/>
      <c r="M94" s="34"/>
      <c r="N94" s="34"/>
      <c r="O94" s="34"/>
    </row>
    <row r="95" spans="1:33" ht="15.75">
      <c r="B95" s="13" t="s">
        <v>34</v>
      </c>
      <c r="C95" s="65"/>
      <c r="D95" s="65"/>
      <c r="E95" s="65"/>
      <c r="F95" s="65"/>
      <c r="G95" s="65"/>
      <c r="H95" s="65"/>
      <c r="I95" s="65"/>
      <c r="J95" s="65"/>
      <c r="K95" s="65"/>
      <c r="L95" s="65"/>
      <c r="M95" s="65"/>
      <c r="N95" s="65"/>
      <c r="O95" s="65"/>
    </row>
    <row r="96" spans="1:33" ht="15.75">
      <c r="B96" s="8"/>
      <c r="C96" s="8"/>
      <c r="D96" s="8"/>
      <c r="E96" s="8"/>
      <c r="F96" s="8"/>
      <c r="G96" s="8"/>
      <c r="H96" s="8"/>
      <c r="I96" s="8"/>
      <c r="J96" s="8"/>
      <c r="K96" s="8"/>
      <c r="L96" s="8"/>
      <c r="M96" s="8"/>
      <c r="N96" s="8"/>
      <c r="O96" s="8"/>
    </row>
    <row r="97" spans="2:33" s="28" customFormat="1" ht="15.75">
      <c r="B97" s="66"/>
      <c r="C97" s="67">
        <v>2016</v>
      </c>
      <c r="D97" s="67">
        <v>2017</v>
      </c>
      <c r="E97" s="67" t="s">
        <v>35</v>
      </c>
      <c r="F97" s="67" t="s">
        <v>36</v>
      </c>
      <c r="G97" s="67" t="s">
        <v>37</v>
      </c>
      <c r="H97" s="67" t="s">
        <v>38</v>
      </c>
      <c r="I97" s="67" t="s">
        <v>39</v>
      </c>
      <c r="J97" s="67" t="s">
        <v>40</v>
      </c>
      <c r="K97" s="67" t="s">
        <v>41</v>
      </c>
      <c r="L97" s="67" t="s">
        <v>42</v>
      </c>
      <c r="M97" s="67" t="s">
        <v>43</v>
      </c>
      <c r="N97" s="67" t="s">
        <v>44</v>
      </c>
      <c r="O97" s="67" t="s">
        <v>45</v>
      </c>
      <c r="P97" s="67" t="s">
        <v>46</v>
      </c>
      <c r="Q97" s="67" t="s">
        <v>47</v>
      </c>
      <c r="R97" s="67" t="s">
        <v>159</v>
      </c>
      <c r="S97" s="67" t="s">
        <v>49</v>
      </c>
      <c r="T97" s="67" t="s">
        <v>50</v>
      </c>
      <c r="U97"/>
      <c r="V97" s="66"/>
      <c r="W97" s="67" t="s">
        <v>51</v>
      </c>
      <c r="X97" s="67" t="s">
        <v>52</v>
      </c>
      <c r="Y97" s="67" t="s">
        <v>53</v>
      </c>
      <c r="Z97" s="67" t="s">
        <v>54</v>
      </c>
      <c r="AA97" s="66"/>
      <c r="AB97" s="67" t="s">
        <v>55</v>
      </c>
      <c r="AC97" s="67" t="s">
        <v>56</v>
      </c>
      <c r="AD97" s="67" t="s">
        <v>57</v>
      </c>
      <c r="AE97" s="67" t="str">
        <f>+AE7</f>
        <v>4T23</v>
      </c>
      <c r="AF97" s="67" t="s">
        <v>59</v>
      </c>
      <c r="AG97" s="67" t="s">
        <v>836</v>
      </c>
    </row>
    <row r="98" spans="2:33" ht="15.75">
      <c r="B98" s="68"/>
      <c r="C98" s="8"/>
      <c r="D98" s="8"/>
      <c r="E98" s="8"/>
      <c r="F98" s="8"/>
      <c r="G98" s="8"/>
      <c r="H98" s="8"/>
      <c r="I98" s="8"/>
      <c r="J98" s="8"/>
      <c r="K98" s="8"/>
      <c r="L98" s="8"/>
      <c r="M98" s="8"/>
      <c r="N98" s="8"/>
      <c r="O98" s="8"/>
    </row>
    <row r="99" spans="2:33" ht="15.75">
      <c r="B99" s="69" t="s">
        <v>146</v>
      </c>
      <c r="C99" s="104">
        <v>1017608</v>
      </c>
      <c r="D99" s="104">
        <v>947816</v>
      </c>
      <c r="E99" s="104">
        <v>236187</v>
      </c>
      <c r="F99" s="104">
        <v>240267</v>
      </c>
      <c r="G99" s="104">
        <v>243982</v>
      </c>
      <c r="H99" s="104">
        <v>249792</v>
      </c>
      <c r="I99" s="104">
        <v>250666</v>
      </c>
      <c r="J99" s="104">
        <v>257791</v>
      </c>
      <c r="K99" s="104">
        <v>265674</v>
      </c>
      <c r="L99" s="104">
        <v>270754</v>
      </c>
      <c r="M99" s="104">
        <v>281949</v>
      </c>
      <c r="N99" s="104">
        <v>286133</v>
      </c>
      <c r="O99" s="104">
        <v>287343</v>
      </c>
      <c r="P99" s="278">
        <v>286898</v>
      </c>
      <c r="Q99" s="274">
        <v>291119</v>
      </c>
      <c r="R99" s="274">
        <v>307554</v>
      </c>
      <c r="S99" s="274">
        <v>319700</v>
      </c>
      <c r="T99" s="274">
        <v>360675</v>
      </c>
      <c r="V99" s="69" t="s">
        <v>146</v>
      </c>
      <c r="W99" s="274">
        <v>393343.60997500003</v>
      </c>
      <c r="X99" s="274">
        <v>417229.59040999995</v>
      </c>
      <c r="Y99" s="274">
        <v>445709</v>
      </c>
      <c r="Z99" s="274">
        <v>412479</v>
      </c>
      <c r="AA99" s="69" t="s">
        <v>146</v>
      </c>
      <c r="AB99" s="274">
        <v>439804</v>
      </c>
      <c r="AC99" s="274">
        <v>440044</v>
      </c>
      <c r="AD99" s="274">
        <v>431789</v>
      </c>
      <c r="AE99" s="274">
        <v>492811</v>
      </c>
      <c r="AF99" s="274">
        <v>489870</v>
      </c>
      <c r="AG99" s="274">
        <v>495666</v>
      </c>
    </row>
    <row r="100" spans="2:33" ht="15.75">
      <c r="B100" s="69" t="s">
        <v>147</v>
      </c>
      <c r="C100" s="104">
        <v>103748</v>
      </c>
      <c r="D100" s="104">
        <v>116537</v>
      </c>
      <c r="E100" s="104">
        <v>28712</v>
      </c>
      <c r="F100" s="104">
        <v>29431</v>
      </c>
      <c r="G100" s="104">
        <v>31229</v>
      </c>
      <c r="H100" s="104">
        <v>30633</v>
      </c>
      <c r="I100" s="104">
        <v>29501</v>
      </c>
      <c r="J100" s="104">
        <v>30517</v>
      </c>
      <c r="K100" s="104">
        <v>33076</v>
      </c>
      <c r="L100" s="104">
        <v>31313</v>
      </c>
      <c r="M100" s="104">
        <v>32691</v>
      </c>
      <c r="N100" s="104">
        <v>33338</v>
      </c>
      <c r="O100" s="104">
        <v>35723</v>
      </c>
      <c r="P100" s="278">
        <v>37807</v>
      </c>
      <c r="Q100" s="274">
        <v>35749</v>
      </c>
      <c r="R100" s="274">
        <v>36302</v>
      </c>
      <c r="S100" s="274">
        <v>38802</v>
      </c>
      <c r="T100" s="274">
        <v>39023</v>
      </c>
      <c r="V100" s="69" t="s">
        <v>147</v>
      </c>
      <c r="W100" s="274">
        <v>42612.763305</v>
      </c>
      <c r="X100" s="274">
        <v>45397.801374000002</v>
      </c>
      <c r="Y100" s="274">
        <v>47497</v>
      </c>
      <c r="Z100" s="274">
        <v>46695</v>
      </c>
      <c r="AA100" s="69" t="s">
        <v>147</v>
      </c>
      <c r="AB100" s="274">
        <v>47982</v>
      </c>
      <c r="AC100" s="274">
        <v>47245</v>
      </c>
      <c r="AD100" s="274">
        <v>48317</v>
      </c>
      <c r="AE100" s="274">
        <v>53340</v>
      </c>
      <c r="AF100" s="274">
        <v>49304</v>
      </c>
      <c r="AG100" s="274">
        <v>48933</v>
      </c>
    </row>
    <row r="101" spans="2:33" ht="15.75">
      <c r="B101" s="69" t="s">
        <v>160</v>
      </c>
      <c r="C101" s="104">
        <v>13564</v>
      </c>
      <c r="D101" s="104">
        <v>14655</v>
      </c>
      <c r="E101" s="104">
        <v>4037</v>
      </c>
      <c r="F101" s="104">
        <v>4771</v>
      </c>
      <c r="G101" s="104">
        <v>5463</v>
      </c>
      <c r="H101" s="104">
        <v>6263</v>
      </c>
      <c r="I101" s="104">
        <v>4507</v>
      </c>
      <c r="J101" s="104">
        <v>5088</v>
      </c>
      <c r="K101" s="104">
        <v>6103</v>
      </c>
      <c r="L101" s="104">
        <v>6957</v>
      </c>
      <c r="M101" s="104">
        <v>4849</v>
      </c>
      <c r="N101" s="104">
        <v>4212</v>
      </c>
      <c r="O101" s="104">
        <v>6011</v>
      </c>
      <c r="P101" s="279" t="s">
        <v>161</v>
      </c>
      <c r="Q101" s="274">
        <v>5410</v>
      </c>
      <c r="R101" s="274">
        <v>6200</v>
      </c>
      <c r="S101" s="274">
        <v>6725</v>
      </c>
      <c r="T101" s="274">
        <v>9099</v>
      </c>
      <c r="V101" s="69" t="s">
        <v>148</v>
      </c>
      <c r="W101" s="274">
        <v>5779.2175639999996</v>
      </c>
      <c r="X101" s="274">
        <v>7285.630180000001</v>
      </c>
      <c r="Y101" s="274">
        <v>7849</v>
      </c>
      <c r="Z101" s="274">
        <v>8297</v>
      </c>
      <c r="AA101" s="69" t="s">
        <v>148</v>
      </c>
      <c r="AB101" s="274">
        <v>8490</v>
      </c>
      <c r="AC101" s="274">
        <v>8670</v>
      </c>
      <c r="AD101" s="274">
        <v>10362</v>
      </c>
      <c r="AE101" s="274">
        <v>11274</v>
      </c>
      <c r="AF101" s="274">
        <v>9074</v>
      </c>
      <c r="AG101" s="274">
        <v>9655</v>
      </c>
    </row>
    <row r="102" spans="2:33" ht="15.75">
      <c r="B102" s="69" t="s">
        <v>162</v>
      </c>
      <c r="C102" s="104">
        <v>5535</v>
      </c>
      <c r="D102" s="104">
        <v>5566</v>
      </c>
      <c r="E102" s="104">
        <v>1417</v>
      </c>
      <c r="F102" s="104">
        <v>1418</v>
      </c>
      <c r="G102" s="104">
        <v>1418</v>
      </c>
      <c r="H102" s="104">
        <v>1688</v>
      </c>
      <c r="I102" s="104">
        <v>1876</v>
      </c>
      <c r="J102" s="104">
        <v>1862</v>
      </c>
      <c r="K102" s="104">
        <v>1840</v>
      </c>
      <c r="L102" s="104">
        <v>1844</v>
      </c>
      <c r="M102" s="104">
        <v>1100</v>
      </c>
      <c r="N102" s="104">
        <v>2010</v>
      </c>
      <c r="O102" s="104">
        <v>1505</v>
      </c>
      <c r="P102" s="278">
        <v>1535</v>
      </c>
      <c r="Q102" s="274">
        <v>1560</v>
      </c>
      <c r="R102" s="274">
        <v>1560</v>
      </c>
      <c r="S102" s="274">
        <v>1562</v>
      </c>
      <c r="T102" s="274">
        <v>1579</v>
      </c>
      <c r="V102" s="69" t="s">
        <v>149</v>
      </c>
      <c r="W102" s="274">
        <v>1842.7765079999999</v>
      </c>
      <c r="X102" s="274">
        <v>1839.359954</v>
      </c>
      <c r="Y102" s="274">
        <v>1841</v>
      </c>
      <c r="Z102" s="274">
        <v>1845</v>
      </c>
      <c r="AA102" s="381" t="s">
        <v>149</v>
      </c>
      <c r="AB102" s="488">
        <v>2190</v>
      </c>
      <c r="AC102" s="488">
        <v>2184</v>
      </c>
      <c r="AD102" s="488">
        <v>2182</v>
      </c>
      <c r="AE102" s="488">
        <v>2199</v>
      </c>
      <c r="AF102" s="488">
        <v>2191</v>
      </c>
      <c r="AG102" s="488">
        <v>2455</v>
      </c>
    </row>
    <row r="103" spans="2:33" ht="15.75">
      <c r="B103" s="69" t="s">
        <v>72</v>
      </c>
      <c r="C103" s="104">
        <v>17730</v>
      </c>
      <c r="D103" s="104">
        <v>19144</v>
      </c>
      <c r="E103" s="104">
        <v>4127</v>
      </c>
      <c r="F103" s="104">
        <v>5694</v>
      </c>
      <c r="G103" s="104">
        <v>6555</v>
      </c>
      <c r="H103" s="104">
        <v>6652</v>
      </c>
      <c r="I103" s="104">
        <v>5184</v>
      </c>
      <c r="J103" s="104">
        <v>5827</v>
      </c>
      <c r="K103" s="104">
        <v>5445</v>
      </c>
      <c r="L103" s="104">
        <v>7489</v>
      </c>
      <c r="M103" s="104">
        <v>5693</v>
      </c>
      <c r="N103" s="104">
        <v>7000</v>
      </c>
      <c r="O103" s="104">
        <v>6344</v>
      </c>
      <c r="P103" s="278">
        <v>6663</v>
      </c>
      <c r="Q103" s="274">
        <v>6302</v>
      </c>
      <c r="R103" s="274">
        <v>7015</v>
      </c>
      <c r="S103" s="274">
        <v>6512</v>
      </c>
      <c r="T103" s="274">
        <v>8628</v>
      </c>
      <c r="V103" s="69" t="s">
        <v>72</v>
      </c>
      <c r="W103" s="274">
        <v>7705.5847350000004</v>
      </c>
      <c r="X103" s="274">
        <v>9105.1047120000003</v>
      </c>
      <c r="Y103" s="274">
        <v>10542</v>
      </c>
      <c r="Z103" s="274">
        <v>13315</v>
      </c>
      <c r="AA103" s="381" t="s">
        <v>72</v>
      </c>
      <c r="AB103" s="488">
        <v>14203</v>
      </c>
      <c r="AC103" s="488">
        <v>14095</v>
      </c>
      <c r="AD103" s="488">
        <v>16467</v>
      </c>
      <c r="AE103" s="488">
        <v>19780</v>
      </c>
      <c r="AF103" s="488">
        <v>16674</v>
      </c>
      <c r="AG103" s="488">
        <v>19148</v>
      </c>
    </row>
    <row r="104" spans="2:33" ht="15.75">
      <c r="B104" s="69" t="s">
        <v>73</v>
      </c>
      <c r="C104" s="104">
        <v>1094702</v>
      </c>
      <c r="D104" s="104">
        <v>1054887</v>
      </c>
      <c r="E104" s="104">
        <v>262624</v>
      </c>
      <c r="F104" s="104">
        <v>269268</v>
      </c>
      <c r="G104" s="104">
        <v>275919</v>
      </c>
      <c r="H104" s="104">
        <v>283929</v>
      </c>
      <c r="I104" s="104">
        <v>279650</v>
      </c>
      <c r="J104" s="104">
        <v>287769</v>
      </c>
      <c r="K104" s="104">
        <v>302186</v>
      </c>
      <c r="L104" s="104">
        <v>305298</v>
      </c>
      <c r="M104" s="104">
        <v>312532</v>
      </c>
      <c r="N104" s="104">
        <v>316528</v>
      </c>
      <c r="O104" s="104">
        <v>322980</v>
      </c>
      <c r="P104" s="278">
        <v>330632</v>
      </c>
      <c r="Q104" s="274">
        <v>325388</v>
      </c>
      <c r="R104" s="274">
        <v>343138</v>
      </c>
      <c r="S104" s="274">
        <v>357680</v>
      </c>
      <c r="T104" s="274">
        <v>405799</v>
      </c>
      <c r="V104" s="69" t="s">
        <v>73</v>
      </c>
      <c r="W104" s="274">
        <v>431807.54219300003</v>
      </c>
      <c r="X104" s="274">
        <v>460159.74594800005</v>
      </c>
      <c r="Y104" s="274">
        <v>495424</v>
      </c>
      <c r="Z104" s="274">
        <v>460580</v>
      </c>
      <c r="AA104" s="381" t="s">
        <v>842</v>
      </c>
      <c r="AB104" s="488">
        <v>101467</v>
      </c>
      <c r="AC104" s="488">
        <v>120751</v>
      </c>
      <c r="AD104" s="488">
        <v>123415</v>
      </c>
      <c r="AE104" s="488">
        <v>143810</v>
      </c>
      <c r="AF104" s="488">
        <v>122296</v>
      </c>
      <c r="AG104" s="488">
        <v>133462</v>
      </c>
    </row>
    <row r="105" spans="2:33" ht="15.75">
      <c r="B105" s="71" t="s">
        <v>151</v>
      </c>
      <c r="C105" s="105">
        <v>63483</v>
      </c>
      <c r="D105" s="105">
        <v>48831</v>
      </c>
      <c r="E105" s="105">
        <v>11856</v>
      </c>
      <c r="F105" s="105">
        <v>12313</v>
      </c>
      <c r="G105" s="105">
        <v>12728</v>
      </c>
      <c r="H105" s="105">
        <v>11099</v>
      </c>
      <c r="I105" s="105">
        <v>12084</v>
      </c>
      <c r="J105" s="105">
        <v>13316</v>
      </c>
      <c r="K105" s="105">
        <v>9952</v>
      </c>
      <c r="L105" s="105">
        <v>13059</v>
      </c>
      <c r="M105" s="105">
        <v>13750</v>
      </c>
      <c r="N105" s="105">
        <v>16165</v>
      </c>
      <c r="O105" s="105">
        <v>13946</v>
      </c>
      <c r="P105" s="280">
        <v>8791</v>
      </c>
      <c r="Q105" s="275">
        <v>14752</v>
      </c>
      <c r="R105" s="275">
        <v>15491</v>
      </c>
      <c r="S105" s="275">
        <v>15621</v>
      </c>
      <c r="T105" s="275">
        <f>+SUM(T99:T103)-T104</f>
        <v>13205</v>
      </c>
      <c r="V105" s="69"/>
      <c r="W105" s="274"/>
      <c r="X105" s="274"/>
      <c r="Y105" s="274"/>
      <c r="Z105" s="274"/>
      <c r="AA105" s="381" t="s">
        <v>163</v>
      </c>
      <c r="AB105" s="488">
        <v>387916</v>
      </c>
      <c r="AC105" s="488">
        <v>373502</v>
      </c>
      <c r="AD105" s="488">
        <v>365705</v>
      </c>
      <c r="AE105" s="488">
        <v>410640</v>
      </c>
      <c r="AF105" s="488">
        <v>430799</v>
      </c>
      <c r="AG105" s="488">
        <v>423708</v>
      </c>
    </row>
    <row r="106" spans="2:33" ht="15.75">
      <c r="B106" s="68"/>
      <c r="C106" s="8"/>
      <c r="D106" s="8"/>
      <c r="E106" s="8"/>
      <c r="F106" s="8"/>
      <c r="G106" s="8"/>
      <c r="H106" s="8"/>
      <c r="I106" s="8"/>
      <c r="J106" s="8"/>
      <c r="K106" s="8"/>
      <c r="L106" s="8"/>
      <c r="M106" s="8"/>
      <c r="N106" s="8"/>
      <c r="O106" s="8"/>
      <c r="P106" s="281"/>
      <c r="Q106" s="276"/>
      <c r="R106" s="276"/>
      <c r="S106" s="276">
        <v>0</v>
      </c>
      <c r="T106" s="386"/>
      <c r="V106" s="69" t="s">
        <v>75</v>
      </c>
      <c r="W106" s="274">
        <v>1129.4228969999999</v>
      </c>
      <c r="X106" s="274">
        <v>1167.2249219999999</v>
      </c>
      <c r="Y106" s="274">
        <v>376</v>
      </c>
      <c r="Z106" s="274">
        <v>1232</v>
      </c>
      <c r="AA106" s="381" t="s">
        <v>75</v>
      </c>
      <c r="AB106" s="488">
        <v>5316</v>
      </c>
      <c r="AC106" s="488">
        <v>750</v>
      </c>
      <c r="AD106" s="488">
        <v>6489</v>
      </c>
      <c r="AE106" s="488">
        <v>5680</v>
      </c>
      <c r="AF106" s="488">
        <v>211</v>
      </c>
      <c r="AG106" s="488">
        <v>312</v>
      </c>
    </row>
    <row r="107" spans="2:33" ht="15.75">
      <c r="B107" s="69" t="s">
        <v>75</v>
      </c>
      <c r="C107" s="104">
        <v>20860</v>
      </c>
      <c r="D107" s="104">
        <v>6255</v>
      </c>
      <c r="E107" s="104">
        <v>786</v>
      </c>
      <c r="F107" s="104">
        <v>776</v>
      </c>
      <c r="G107" s="104">
        <v>1529</v>
      </c>
      <c r="H107" s="104">
        <v>380</v>
      </c>
      <c r="I107" s="104">
        <v>699</v>
      </c>
      <c r="J107" s="104">
        <v>856</v>
      </c>
      <c r="K107" s="104">
        <v>1047</v>
      </c>
      <c r="L107" s="104">
        <v>-21</v>
      </c>
      <c r="M107" s="104">
        <v>1031</v>
      </c>
      <c r="N107" s="104">
        <v>711</v>
      </c>
      <c r="O107" s="104">
        <v>943</v>
      </c>
      <c r="P107" s="278">
        <v>-3416</v>
      </c>
      <c r="Q107" s="274">
        <v>1273</v>
      </c>
      <c r="R107" s="274">
        <v>1121</v>
      </c>
      <c r="S107" s="274">
        <v>38</v>
      </c>
      <c r="T107" s="274">
        <f>-1936</f>
        <v>-1936</v>
      </c>
      <c r="V107" s="71" t="s">
        <v>152</v>
      </c>
      <c r="W107" s="275">
        <v>18346.986996999982</v>
      </c>
      <c r="X107" s="275">
        <v>19530.515759999889</v>
      </c>
      <c r="Y107" s="275">
        <v>18390</v>
      </c>
      <c r="Z107" s="275">
        <v>20819</v>
      </c>
      <c r="AA107" s="71" t="s">
        <v>152</v>
      </c>
      <c r="AB107" s="106">
        <f>SUM(AB99:AB103)-AB104-AB106</f>
        <v>405886</v>
      </c>
      <c r="AC107" s="106">
        <f>SUM(AC99:AC103)-SUM(AC104:AC106)</f>
        <v>17235</v>
      </c>
      <c r="AD107" s="106">
        <v>13508</v>
      </c>
      <c r="AE107" s="106">
        <v>19274</v>
      </c>
      <c r="AF107" s="106">
        <v>13807</v>
      </c>
      <c r="AG107" s="106">
        <v>18375</v>
      </c>
    </row>
    <row r="108" spans="2:33" ht="15.75">
      <c r="B108" s="69" t="s">
        <v>78</v>
      </c>
      <c r="C108" s="104">
        <v>0</v>
      </c>
      <c r="D108" s="104">
        <v>0</v>
      </c>
      <c r="E108" s="104">
        <v>0</v>
      </c>
      <c r="F108" s="104">
        <v>0</v>
      </c>
      <c r="G108" s="104">
        <v>0</v>
      </c>
      <c r="H108" s="104">
        <v>0</v>
      </c>
      <c r="I108" s="104">
        <v>0</v>
      </c>
      <c r="J108" s="104">
        <v>0</v>
      </c>
      <c r="K108" s="104">
        <v>0</v>
      </c>
      <c r="L108" s="104">
        <v>0</v>
      </c>
      <c r="M108" s="104">
        <v>0</v>
      </c>
      <c r="N108" s="104">
        <v>0</v>
      </c>
      <c r="O108" s="104">
        <v>0</v>
      </c>
      <c r="P108" s="279" t="s">
        <v>164</v>
      </c>
      <c r="Q108" s="235" t="s">
        <v>165</v>
      </c>
      <c r="R108" s="235" t="s">
        <v>165</v>
      </c>
      <c r="S108" s="235" t="s">
        <v>165</v>
      </c>
      <c r="T108" s="235">
        <v>0</v>
      </c>
      <c r="W108" s="274"/>
      <c r="X108" s="274"/>
      <c r="Y108" s="274"/>
      <c r="Z108" s="274"/>
      <c r="AB108" s="274"/>
      <c r="AC108" s="274"/>
      <c r="AD108" s="274"/>
      <c r="AE108" s="274"/>
      <c r="AF108" s="274"/>
      <c r="AG108" s="274"/>
    </row>
    <row r="109" spans="2:33" ht="15.75">
      <c r="B109" s="69" t="s">
        <v>79</v>
      </c>
      <c r="C109" s="104">
        <v>778</v>
      </c>
      <c r="D109" s="104">
        <v>1175</v>
      </c>
      <c r="E109" s="104">
        <v>293</v>
      </c>
      <c r="F109" s="104">
        <v>299</v>
      </c>
      <c r="G109" s="104">
        <v>358</v>
      </c>
      <c r="H109" s="104">
        <v>438</v>
      </c>
      <c r="I109" s="104">
        <v>308</v>
      </c>
      <c r="J109" s="104">
        <v>302</v>
      </c>
      <c r="K109" s="104">
        <v>1921</v>
      </c>
      <c r="L109" s="104">
        <v>350</v>
      </c>
      <c r="M109" s="104">
        <v>316</v>
      </c>
      <c r="N109" s="104">
        <v>-1220</v>
      </c>
      <c r="O109" s="104">
        <v>197</v>
      </c>
      <c r="P109" s="279">
        <v>-23</v>
      </c>
      <c r="Q109" s="235">
        <v>497</v>
      </c>
      <c r="R109" s="235">
        <v>352</v>
      </c>
      <c r="S109" s="235">
        <v>185</v>
      </c>
      <c r="T109" s="235">
        <v>320</v>
      </c>
      <c r="V109" s="381" t="s">
        <v>78</v>
      </c>
      <c r="W109" s="274"/>
      <c r="X109" s="274"/>
      <c r="Y109" s="274"/>
      <c r="Z109" s="274"/>
      <c r="AA109" s="381" t="s">
        <v>78</v>
      </c>
      <c r="AB109" s="488"/>
      <c r="AC109" s="488"/>
      <c r="AD109" s="488"/>
      <c r="AE109" s="488"/>
      <c r="AF109" s="488"/>
      <c r="AG109" s="488"/>
    </row>
    <row r="110" spans="2:33" ht="15.75">
      <c r="B110" s="71" t="s">
        <v>80</v>
      </c>
      <c r="C110" s="106">
        <v>43401</v>
      </c>
      <c r="D110" s="106">
        <v>43751</v>
      </c>
      <c r="E110" s="106">
        <v>11363</v>
      </c>
      <c r="F110" s="106">
        <v>11836</v>
      </c>
      <c r="G110" s="106">
        <v>11557</v>
      </c>
      <c r="H110" s="106">
        <v>11157</v>
      </c>
      <c r="I110" s="106">
        <v>11693</v>
      </c>
      <c r="J110" s="106">
        <v>12762</v>
      </c>
      <c r="K110" s="106">
        <v>10826</v>
      </c>
      <c r="L110" s="106">
        <v>13430</v>
      </c>
      <c r="M110" s="106">
        <v>13035</v>
      </c>
      <c r="N110" s="106">
        <v>14234</v>
      </c>
      <c r="O110" s="106">
        <v>13200</v>
      </c>
      <c r="P110" s="280">
        <v>12184</v>
      </c>
      <c r="Q110" s="275">
        <v>13976</v>
      </c>
      <c r="R110" s="275">
        <v>14722</v>
      </c>
      <c r="S110" s="275">
        <v>223</v>
      </c>
      <c r="T110" s="275">
        <v>15461</v>
      </c>
      <c r="V110" s="69" t="s">
        <v>79</v>
      </c>
      <c r="W110" s="274">
        <v>418.43349899999998</v>
      </c>
      <c r="X110" s="274">
        <v>120.30625999999995</v>
      </c>
      <c r="Y110" s="274">
        <v>609</v>
      </c>
      <c r="Z110" s="274">
        <v>-3710</v>
      </c>
      <c r="AA110" s="69" t="s">
        <v>79</v>
      </c>
      <c r="AB110" s="104">
        <v>444</v>
      </c>
      <c r="AC110" s="104">
        <v>564</v>
      </c>
      <c r="AD110" s="104">
        <v>2239</v>
      </c>
      <c r="AE110" s="104">
        <v>668</v>
      </c>
      <c r="AF110" s="104">
        <v>5449</v>
      </c>
      <c r="AG110" s="104">
        <v>924</v>
      </c>
    </row>
    <row r="111" spans="2:33" ht="15.75">
      <c r="B111" s="69"/>
      <c r="C111" s="104"/>
      <c r="D111" s="104"/>
      <c r="E111" s="104"/>
      <c r="F111" s="104"/>
      <c r="G111" s="104"/>
      <c r="H111" s="104"/>
      <c r="I111" s="104"/>
      <c r="J111" s="104"/>
      <c r="K111" s="104"/>
      <c r="L111" s="104"/>
      <c r="M111" s="104"/>
      <c r="N111" s="104"/>
      <c r="O111" s="104"/>
      <c r="P111" s="279"/>
      <c r="Q111" s="235"/>
      <c r="R111" s="235"/>
      <c r="S111" s="235">
        <v>0</v>
      </c>
      <c r="T111" s="274"/>
      <c r="V111" s="71" t="s">
        <v>80</v>
      </c>
      <c r="W111" s="275">
        <v>18765.420495999981</v>
      </c>
      <c r="X111" s="275">
        <v>19650.822019999887</v>
      </c>
      <c r="Y111" s="275">
        <v>18999</v>
      </c>
      <c r="Z111" s="275">
        <v>17109</v>
      </c>
      <c r="AA111" s="71" t="s">
        <v>80</v>
      </c>
      <c r="AB111" s="275">
        <f>+AB107+AB109+AB110</f>
        <v>406330</v>
      </c>
      <c r="AC111" s="275">
        <v>17799</v>
      </c>
      <c r="AD111" s="275">
        <v>15747</v>
      </c>
      <c r="AE111" s="275">
        <v>19942</v>
      </c>
      <c r="AF111" s="275">
        <v>19256</v>
      </c>
      <c r="AG111" s="275">
        <v>19299</v>
      </c>
    </row>
    <row r="112" spans="2:33" ht="15.75">
      <c r="B112" s="69" t="s">
        <v>81</v>
      </c>
      <c r="C112" s="104">
        <v>236</v>
      </c>
      <c r="D112" s="104">
        <v>-1324</v>
      </c>
      <c r="E112" s="104">
        <v>-470</v>
      </c>
      <c r="F112" s="104">
        <v>-1010</v>
      </c>
      <c r="G112" s="104">
        <v>-442</v>
      </c>
      <c r="H112" s="104">
        <v>-246</v>
      </c>
      <c r="I112" s="104">
        <v>-725</v>
      </c>
      <c r="J112" s="104">
        <v>-1309</v>
      </c>
      <c r="K112" s="104">
        <v>207</v>
      </c>
      <c r="L112" s="104">
        <v>-1470</v>
      </c>
      <c r="M112" s="104">
        <v>-548</v>
      </c>
      <c r="N112" s="104">
        <v>-1022</v>
      </c>
      <c r="O112" s="104">
        <v>-255</v>
      </c>
      <c r="P112" s="279">
        <v>-188</v>
      </c>
      <c r="Q112" s="235">
        <v>-914</v>
      </c>
      <c r="R112" s="235">
        <v>-1205</v>
      </c>
      <c r="S112" s="235">
        <v>-1843</v>
      </c>
      <c r="T112" s="274">
        <v>508</v>
      </c>
      <c r="W112" s="274"/>
      <c r="X112" s="274"/>
      <c r="Y112" s="274"/>
      <c r="Z112" s="274"/>
      <c r="AB112" s="274"/>
      <c r="AC112" s="274"/>
      <c r="AD112" s="274"/>
      <c r="AE112" s="274"/>
      <c r="AF112" s="274"/>
      <c r="AG112" s="274"/>
    </row>
    <row r="113" spans="1:33" ht="15.75">
      <c r="B113" s="71" t="s">
        <v>82</v>
      </c>
      <c r="C113" s="106">
        <v>43637</v>
      </c>
      <c r="D113" s="106">
        <v>42427</v>
      </c>
      <c r="E113" s="106">
        <v>10893</v>
      </c>
      <c r="F113" s="106">
        <v>10826</v>
      </c>
      <c r="G113" s="106">
        <v>11115</v>
      </c>
      <c r="H113" s="106">
        <v>10911</v>
      </c>
      <c r="I113" s="106">
        <v>10968</v>
      </c>
      <c r="J113" s="106">
        <v>11453</v>
      </c>
      <c r="K113" s="106">
        <v>11033</v>
      </c>
      <c r="L113" s="106">
        <v>11960</v>
      </c>
      <c r="M113" s="106">
        <v>12487</v>
      </c>
      <c r="N113" s="106">
        <v>13212</v>
      </c>
      <c r="O113" s="106">
        <v>12945</v>
      </c>
      <c r="P113" s="280">
        <v>11996</v>
      </c>
      <c r="Q113" s="275">
        <v>13062</v>
      </c>
      <c r="R113" s="275">
        <v>13518</v>
      </c>
      <c r="S113" s="275">
        <v>14002</v>
      </c>
      <c r="T113" s="275">
        <v>15969</v>
      </c>
      <c r="V113" s="69" t="s">
        <v>81</v>
      </c>
      <c r="W113" s="274">
        <v>-797.62543500000004</v>
      </c>
      <c r="X113" s="274">
        <v>-848.90028499999983</v>
      </c>
      <c r="Y113" s="274">
        <v>273</v>
      </c>
      <c r="Z113" s="274">
        <v>-39</v>
      </c>
      <c r="AA113" s="69" t="s">
        <v>81</v>
      </c>
      <c r="AB113" s="274">
        <v>1178</v>
      </c>
      <c r="AC113" s="274">
        <v>1498</v>
      </c>
      <c r="AD113" s="274">
        <v>4915</v>
      </c>
      <c r="AE113" s="274">
        <v>1577</v>
      </c>
      <c r="AF113" s="274">
        <v>3475</v>
      </c>
      <c r="AG113" s="274">
        <v>2757</v>
      </c>
    </row>
    <row r="114" spans="1:33" ht="15.75">
      <c r="B114" s="68"/>
      <c r="C114" s="8"/>
      <c r="D114" s="8"/>
      <c r="E114" s="8"/>
      <c r="F114" s="8"/>
      <c r="G114" s="8"/>
      <c r="H114" s="8"/>
      <c r="I114" s="8"/>
      <c r="J114" s="8"/>
      <c r="K114" s="8"/>
      <c r="L114" s="8"/>
      <c r="M114" s="8"/>
      <c r="N114" s="8"/>
      <c r="O114" s="8"/>
      <c r="P114" s="281"/>
      <c r="Q114" s="277"/>
      <c r="R114" s="277"/>
      <c r="S114" s="277"/>
      <c r="T114" s="387"/>
      <c r="V114" s="71" t="s">
        <v>82</v>
      </c>
      <c r="W114" s="275">
        <v>17967.795060999979</v>
      </c>
      <c r="X114" s="275">
        <v>18801.921734999891</v>
      </c>
      <c r="Y114" s="275">
        <v>19272</v>
      </c>
      <c r="Z114" s="275">
        <v>17070</v>
      </c>
      <c r="AA114" s="71" t="s">
        <v>82</v>
      </c>
      <c r="AB114" s="275">
        <f>+AB111+AB113</f>
        <v>407508</v>
      </c>
      <c r="AC114" s="275">
        <v>19297</v>
      </c>
      <c r="AD114" s="275">
        <v>20662</v>
      </c>
      <c r="AE114" s="275">
        <v>21519</v>
      </c>
      <c r="AF114" s="275">
        <v>22731</v>
      </c>
      <c r="AG114" s="275">
        <v>22056</v>
      </c>
    </row>
    <row r="115" spans="1:33" ht="15.75">
      <c r="B115" s="69" t="s">
        <v>83</v>
      </c>
      <c r="C115" s="104">
        <v>20008</v>
      </c>
      <c r="D115" s="104">
        <v>18005</v>
      </c>
      <c r="E115" s="104">
        <v>4189</v>
      </c>
      <c r="F115" s="104">
        <v>2264</v>
      </c>
      <c r="G115" s="104">
        <v>4363</v>
      </c>
      <c r="H115" s="104">
        <v>6451</v>
      </c>
      <c r="I115" s="104">
        <v>3396</v>
      </c>
      <c r="J115" s="104">
        <v>4552</v>
      </c>
      <c r="K115" s="104">
        <v>2844</v>
      </c>
      <c r="L115" s="104">
        <v>1679</v>
      </c>
      <c r="M115" s="104">
        <v>3913</v>
      </c>
      <c r="N115" s="104">
        <v>8604</v>
      </c>
      <c r="O115" s="104">
        <v>4572</v>
      </c>
      <c r="P115" s="278">
        <v>4127</v>
      </c>
      <c r="Q115" s="274">
        <v>3992</v>
      </c>
      <c r="R115" s="274">
        <v>4622</v>
      </c>
      <c r="S115" s="274">
        <v>600</v>
      </c>
      <c r="T115" s="274">
        <v>9244</v>
      </c>
      <c r="V115" s="68"/>
      <c r="W115" s="274"/>
      <c r="X115" s="274"/>
      <c r="Y115" s="274"/>
      <c r="Z115" s="274"/>
      <c r="AA115" s="68"/>
      <c r="AB115" s="274"/>
      <c r="AC115" s="274"/>
      <c r="AD115" s="274"/>
      <c r="AE115" s="274"/>
      <c r="AF115" s="274"/>
      <c r="AG115" s="274"/>
    </row>
    <row r="116" spans="1:33" ht="15.75">
      <c r="B116" s="71" t="s">
        <v>86</v>
      </c>
      <c r="C116" s="106">
        <v>23629</v>
      </c>
      <c r="D116" s="106">
        <v>24422</v>
      </c>
      <c r="E116" s="106">
        <v>6704</v>
      </c>
      <c r="F116" s="106">
        <v>8562</v>
      </c>
      <c r="G116" s="106">
        <v>6752</v>
      </c>
      <c r="H116" s="106">
        <v>4460</v>
      </c>
      <c r="I116" s="106">
        <v>7572</v>
      </c>
      <c r="J116" s="106">
        <v>6901</v>
      </c>
      <c r="K116" s="106">
        <v>8189</v>
      </c>
      <c r="L116" s="106">
        <v>10281</v>
      </c>
      <c r="M116" s="106">
        <v>8574</v>
      </c>
      <c r="N116" s="106">
        <v>4608</v>
      </c>
      <c r="O116" s="106">
        <v>8373</v>
      </c>
      <c r="P116" s="280">
        <v>7869</v>
      </c>
      <c r="Q116" s="275">
        <v>9070</v>
      </c>
      <c r="R116" s="275">
        <v>8896</v>
      </c>
      <c r="S116" s="275">
        <v>13402</v>
      </c>
      <c r="T116" s="275">
        <v>6724.5462039997365</v>
      </c>
      <c r="V116" s="69" t="s">
        <v>83</v>
      </c>
      <c r="W116" s="274">
        <v>6689.1911600000003</v>
      </c>
      <c r="X116" s="274">
        <v>6943.181462999999</v>
      </c>
      <c r="Y116" s="274">
        <v>6240</v>
      </c>
      <c r="Z116" s="274">
        <v>5759</v>
      </c>
      <c r="AA116" s="69" t="s">
        <v>83</v>
      </c>
      <c r="AB116" s="274">
        <v>6877</v>
      </c>
      <c r="AC116" s="274">
        <v>6886</v>
      </c>
      <c r="AD116" s="274">
        <v>7300</v>
      </c>
      <c r="AE116" s="274">
        <v>7633</v>
      </c>
      <c r="AF116" s="274">
        <v>8097</v>
      </c>
      <c r="AG116" s="274">
        <v>7847</v>
      </c>
    </row>
    <row r="117" spans="1:33" ht="15.75">
      <c r="B117" s="64"/>
      <c r="C117" s="64"/>
      <c r="D117" s="64"/>
      <c r="E117" s="64"/>
      <c r="F117" s="64"/>
      <c r="G117" s="64"/>
      <c r="H117" s="64"/>
      <c r="I117" s="64"/>
      <c r="J117" s="64"/>
      <c r="K117" s="64"/>
      <c r="L117" s="64"/>
      <c r="M117" s="64"/>
      <c r="N117" s="64"/>
      <c r="O117" s="64"/>
      <c r="P117" s="282"/>
      <c r="V117" s="71" t="s">
        <v>86</v>
      </c>
      <c r="W117" s="275">
        <v>11278.603900999979</v>
      </c>
      <c r="X117" s="275">
        <v>11858.740271999892</v>
      </c>
      <c r="Y117" s="275">
        <v>13032</v>
      </c>
      <c r="Z117" s="275">
        <v>11311</v>
      </c>
      <c r="AA117" s="71" t="s">
        <v>86</v>
      </c>
      <c r="AB117" s="275">
        <f>+AB114-AB116</f>
        <v>400631</v>
      </c>
      <c r="AC117" s="275">
        <v>12411</v>
      </c>
      <c r="AD117" s="275">
        <v>13362</v>
      </c>
      <c r="AE117" s="275">
        <v>13886</v>
      </c>
      <c r="AF117" s="275">
        <v>14634</v>
      </c>
      <c r="AG117" s="275">
        <v>14209</v>
      </c>
    </row>
    <row r="118" spans="1:33" ht="15.75">
      <c r="B118" s="64"/>
      <c r="C118" s="64"/>
      <c r="D118" s="64"/>
      <c r="E118" s="64"/>
      <c r="F118" s="64"/>
      <c r="G118" s="64"/>
      <c r="H118" s="64"/>
      <c r="I118" s="64"/>
      <c r="J118" s="64"/>
      <c r="K118" s="64"/>
      <c r="L118" s="64"/>
      <c r="M118" s="64"/>
      <c r="N118" s="64"/>
      <c r="O118" s="64"/>
      <c r="P118" s="282"/>
      <c r="W118" s="274"/>
      <c r="X118" s="274"/>
      <c r="Y118" s="274"/>
      <c r="Z118" s="274"/>
      <c r="AB118" s="274"/>
      <c r="AC118" s="274"/>
      <c r="AD118" s="274"/>
      <c r="AE118" s="274"/>
      <c r="AF118" s="274"/>
      <c r="AG118" s="274"/>
    </row>
    <row r="119" spans="1:33" ht="15.75">
      <c r="B119" s="64"/>
      <c r="C119" s="64"/>
      <c r="D119" s="64"/>
      <c r="E119" s="64"/>
      <c r="F119" s="64"/>
      <c r="G119" s="64"/>
      <c r="H119" s="64"/>
      <c r="I119" s="64"/>
      <c r="J119" s="64"/>
      <c r="K119" s="64"/>
      <c r="L119" s="64"/>
      <c r="M119" s="64"/>
      <c r="N119" s="64"/>
      <c r="O119" s="64"/>
      <c r="P119" s="282"/>
      <c r="V119" s="393" t="s">
        <v>76</v>
      </c>
      <c r="W119" s="275">
        <v>18413</v>
      </c>
      <c r="X119" s="275">
        <v>37711</v>
      </c>
      <c r="Y119" s="275">
        <v>57469.624995115497</v>
      </c>
      <c r="Z119" s="275">
        <v>17581.536211183</v>
      </c>
      <c r="AA119" s="393" t="s">
        <v>76</v>
      </c>
      <c r="AB119" s="486">
        <v>24229</v>
      </c>
      <c r="AC119" s="486">
        <v>18927.037401025933</v>
      </c>
      <c r="AD119" s="486">
        <v>20939.328103075713</v>
      </c>
      <c r="AE119" s="486">
        <v>26541.103331603932</v>
      </c>
      <c r="AF119" s="486">
        <v>25812.703255325439</v>
      </c>
      <c r="AG119" s="486">
        <v>31157.591268449905</v>
      </c>
    </row>
    <row r="120" spans="1:33" ht="15.75">
      <c r="A120" s="47" t="s">
        <v>141</v>
      </c>
      <c r="B120" s="11" t="s">
        <v>166</v>
      </c>
      <c r="C120" s="65"/>
      <c r="D120" s="65"/>
      <c r="E120" s="65"/>
      <c r="F120" s="65"/>
      <c r="G120" s="65"/>
      <c r="H120" s="74"/>
      <c r="I120" s="74"/>
      <c r="J120" s="74"/>
      <c r="K120" s="74"/>
      <c r="L120" s="74"/>
      <c r="M120" s="74"/>
      <c r="N120" s="74"/>
      <c r="O120" s="74"/>
      <c r="P120" s="282"/>
      <c r="Z120" s="487"/>
    </row>
    <row r="121" spans="1:33" ht="15.75">
      <c r="B121" s="13" t="s">
        <v>90</v>
      </c>
      <c r="C121" s="65"/>
      <c r="D121" s="65"/>
      <c r="E121" s="65"/>
      <c r="F121" s="65"/>
      <c r="G121" s="65"/>
      <c r="H121" s="75"/>
      <c r="I121" s="75"/>
      <c r="J121" s="75"/>
      <c r="K121" s="75"/>
      <c r="L121" s="75"/>
      <c r="M121" s="75"/>
      <c r="N121" s="107">
        <v>1000000</v>
      </c>
      <c r="O121" s="107"/>
      <c r="P121" s="282"/>
    </row>
    <row r="122" spans="1:33" ht="15.75">
      <c r="B122" s="76"/>
      <c r="C122" s="65"/>
      <c r="D122" s="65"/>
      <c r="E122" s="65"/>
      <c r="F122" s="65"/>
      <c r="G122" s="65"/>
      <c r="H122" s="76"/>
      <c r="I122" s="76"/>
      <c r="J122" s="76"/>
      <c r="K122" s="76"/>
      <c r="L122" s="76"/>
      <c r="M122" s="76"/>
      <c r="N122" s="65"/>
      <c r="O122" s="65"/>
      <c r="P122" s="282"/>
    </row>
    <row r="123" spans="1:33" ht="16.5" thickBot="1">
      <c r="B123" s="77"/>
      <c r="C123" s="78"/>
      <c r="D123" s="78"/>
      <c r="E123" s="78"/>
      <c r="F123" s="78"/>
      <c r="G123" s="78"/>
      <c r="H123" s="78"/>
      <c r="I123" s="78"/>
      <c r="J123" s="78"/>
      <c r="K123" s="78"/>
      <c r="L123" s="78"/>
      <c r="M123" s="78"/>
      <c r="N123" s="78"/>
      <c r="O123" s="78"/>
      <c r="P123" s="283" t="s">
        <v>113</v>
      </c>
      <c r="Q123" s="236"/>
      <c r="R123" s="236" t="s">
        <v>113</v>
      </c>
      <c r="S123" s="236"/>
      <c r="T123" s="236"/>
    </row>
    <row r="124" spans="1:33" ht="16.5" thickBot="1">
      <c r="B124" s="79" t="s">
        <v>91</v>
      </c>
      <c r="C124" s="80"/>
      <c r="D124" s="80"/>
      <c r="E124" s="80"/>
      <c r="F124" s="80"/>
      <c r="G124" s="80"/>
      <c r="H124" s="80"/>
      <c r="I124" s="80"/>
      <c r="J124" s="80"/>
      <c r="K124" s="80"/>
      <c r="L124" s="80"/>
      <c r="M124" s="80"/>
      <c r="N124" s="79"/>
      <c r="O124" s="79"/>
      <c r="P124" s="284" t="s">
        <v>113</v>
      </c>
      <c r="Q124" s="237"/>
      <c r="R124" s="237" t="s">
        <v>113</v>
      </c>
      <c r="S124" s="237"/>
      <c r="T124" s="237"/>
      <c r="V124" s="77"/>
      <c r="W124" s="67" t="s">
        <v>51</v>
      </c>
      <c r="X124" s="67" t="s">
        <v>52</v>
      </c>
      <c r="Y124" s="67" t="s">
        <v>53</v>
      </c>
      <c r="Z124" s="67" t="s">
        <v>54</v>
      </c>
      <c r="AA124" s="77"/>
      <c r="AB124" s="67" t="str">
        <f>+AB7</f>
        <v>1T23</v>
      </c>
      <c r="AC124" s="67" t="s">
        <v>56</v>
      </c>
      <c r="AD124" s="67" t="s">
        <v>57</v>
      </c>
      <c r="AE124" s="67" t="str">
        <f>+AE7</f>
        <v>4T23</v>
      </c>
      <c r="AF124" s="67" t="s">
        <v>59</v>
      </c>
      <c r="AG124" s="67" t="s">
        <v>836</v>
      </c>
    </row>
    <row r="125" spans="1:33" ht="16.5" thickBot="1">
      <c r="B125" s="81" t="s">
        <v>92</v>
      </c>
      <c r="C125" s="82"/>
      <c r="D125" s="82"/>
      <c r="E125" s="82"/>
      <c r="F125" s="82"/>
      <c r="G125" s="82"/>
      <c r="H125" s="82"/>
      <c r="I125" s="82"/>
      <c r="J125" s="82"/>
      <c r="K125" s="82"/>
      <c r="L125" s="82"/>
      <c r="M125" s="82"/>
      <c r="N125" s="82"/>
      <c r="O125" s="82"/>
      <c r="P125" s="285" t="s">
        <v>113</v>
      </c>
      <c r="Q125" s="238"/>
      <c r="R125" s="238" t="s">
        <v>113</v>
      </c>
      <c r="S125" s="238"/>
      <c r="T125" s="238"/>
      <c r="V125" s="79" t="s">
        <v>91</v>
      </c>
      <c r="W125" s="237"/>
      <c r="X125" s="237"/>
      <c r="Y125" s="237"/>
      <c r="Z125" s="237"/>
      <c r="AA125" s="79" t="s">
        <v>91</v>
      </c>
      <c r="AB125" s="237"/>
      <c r="AC125" s="237"/>
      <c r="AD125" s="237"/>
      <c r="AE125" s="237"/>
      <c r="AF125" s="237"/>
      <c r="AG125" s="237"/>
    </row>
    <row r="126" spans="1:33" ht="16.5" thickBot="1">
      <c r="B126" s="83" t="s">
        <v>93</v>
      </c>
      <c r="C126" s="84">
        <v>23319</v>
      </c>
      <c r="D126" s="84">
        <v>9087</v>
      </c>
      <c r="E126" s="84">
        <v>2785</v>
      </c>
      <c r="F126" s="84">
        <v>22853</v>
      </c>
      <c r="G126" s="84">
        <v>15789</v>
      </c>
      <c r="H126" s="84">
        <v>6897</v>
      </c>
      <c r="I126" s="84">
        <v>19708</v>
      </c>
      <c r="J126" s="84">
        <v>14069</v>
      </c>
      <c r="K126" s="84">
        <v>19842</v>
      </c>
      <c r="L126" s="84">
        <v>15917</v>
      </c>
      <c r="M126" s="84">
        <v>27931</v>
      </c>
      <c r="N126" s="84">
        <v>28816</v>
      </c>
      <c r="O126" s="84">
        <v>13300</v>
      </c>
      <c r="P126" s="286">
        <v>24596</v>
      </c>
      <c r="Q126" s="286">
        <v>15080</v>
      </c>
      <c r="R126" s="286">
        <v>25221</v>
      </c>
      <c r="S126" s="286">
        <v>26043</v>
      </c>
      <c r="T126" s="286">
        <v>19490</v>
      </c>
      <c r="V126" s="81" t="s">
        <v>92</v>
      </c>
      <c r="W126" s="238"/>
      <c r="X126" s="238"/>
      <c r="Y126" s="238"/>
      <c r="Z126" s="238"/>
      <c r="AA126" s="81" t="s">
        <v>92</v>
      </c>
      <c r="AB126" s="238"/>
      <c r="AC126" s="238"/>
      <c r="AD126" s="238"/>
      <c r="AE126" s="238"/>
      <c r="AF126" s="238"/>
      <c r="AG126" s="238"/>
    </row>
    <row r="127" spans="1:33" ht="16.5" thickBot="1">
      <c r="B127" s="83" t="s">
        <v>94</v>
      </c>
      <c r="C127" s="84">
        <v>110464</v>
      </c>
      <c r="D127" s="84">
        <v>115144</v>
      </c>
      <c r="E127" s="84">
        <v>112904</v>
      </c>
      <c r="F127" s="84">
        <v>117435</v>
      </c>
      <c r="G127" s="84">
        <v>119858</v>
      </c>
      <c r="H127" s="84">
        <v>121770</v>
      </c>
      <c r="I127" s="84">
        <v>118333</v>
      </c>
      <c r="J127" s="84">
        <v>124432</v>
      </c>
      <c r="K127" s="84">
        <v>125586</v>
      </c>
      <c r="L127" s="84">
        <v>123153</v>
      </c>
      <c r="M127" s="84">
        <v>129153</v>
      </c>
      <c r="N127" s="84">
        <v>129965</v>
      </c>
      <c r="O127" s="84">
        <v>136029</v>
      </c>
      <c r="P127" s="287">
        <v>135302</v>
      </c>
      <c r="Q127" s="287">
        <v>135755</v>
      </c>
      <c r="R127" s="287">
        <v>139694</v>
      </c>
      <c r="S127" s="287">
        <v>148014</v>
      </c>
      <c r="T127" s="287">
        <v>170285</v>
      </c>
      <c r="V127" s="83" t="s">
        <v>93</v>
      </c>
      <c r="W127" s="286">
        <v>12663</v>
      </c>
      <c r="X127" s="286">
        <v>26955</v>
      </c>
      <c r="Y127" s="286">
        <v>16619</v>
      </c>
      <c r="Z127" s="286">
        <v>15763</v>
      </c>
      <c r="AA127" s="83" t="s">
        <v>93</v>
      </c>
      <c r="AB127" s="286">
        <v>14230</v>
      </c>
      <c r="AC127" s="286">
        <v>19255</v>
      </c>
      <c r="AD127" s="286">
        <v>15513</v>
      </c>
      <c r="AE127" s="286">
        <v>27027</v>
      </c>
      <c r="AF127" s="286">
        <v>8581</v>
      </c>
      <c r="AG127" s="286">
        <v>15441</v>
      </c>
    </row>
    <row r="128" spans="1:33" ht="16.5" thickBot="1">
      <c r="B128" s="83" t="s">
        <v>95</v>
      </c>
      <c r="C128" s="84">
        <v>13841</v>
      </c>
      <c r="D128" s="84">
        <v>14865</v>
      </c>
      <c r="E128" s="84">
        <v>20485</v>
      </c>
      <c r="F128" s="84">
        <v>32304</v>
      </c>
      <c r="G128" s="84">
        <v>21822</v>
      </c>
      <c r="H128" s="84">
        <v>8704</v>
      </c>
      <c r="I128" s="84">
        <v>17458</v>
      </c>
      <c r="J128" s="84">
        <v>19192</v>
      </c>
      <c r="K128" s="84">
        <v>23815</v>
      </c>
      <c r="L128" s="84">
        <v>14458</v>
      </c>
      <c r="M128" s="84">
        <v>18479</v>
      </c>
      <c r="N128" s="84">
        <v>16694</v>
      </c>
      <c r="O128" s="84">
        <v>10215</v>
      </c>
      <c r="P128" s="288">
        <v>456</v>
      </c>
      <c r="Q128" s="288">
        <v>4357</v>
      </c>
      <c r="R128" s="288">
        <v>12024</v>
      </c>
      <c r="S128" s="288">
        <v>15150</v>
      </c>
      <c r="T128" s="286">
        <v>214</v>
      </c>
      <c r="V128" s="83" t="s">
        <v>94</v>
      </c>
      <c r="W128" s="287">
        <v>178658</v>
      </c>
      <c r="X128" s="287">
        <v>189714</v>
      </c>
      <c r="Y128" s="287">
        <v>199455</v>
      </c>
      <c r="Z128" s="287">
        <v>222450</v>
      </c>
      <c r="AA128" s="83" t="s">
        <v>94</v>
      </c>
      <c r="AB128" s="287">
        <v>252401</v>
      </c>
      <c r="AC128" s="287">
        <v>260272</v>
      </c>
      <c r="AD128" s="287">
        <v>269461</v>
      </c>
      <c r="AE128" s="287">
        <v>299339</v>
      </c>
      <c r="AF128" s="287">
        <v>286013</v>
      </c>
      <c r="AG128" s="287">
        <v>292821</v>
      </c>
    </row>
    <row r="129" spans="2:33" ht="16.5" thickBot="1">
      <c r="B129" s="83" t="s">
        <v>96</v>
      </c>
      <c r="C129" s="84">
        <v>3633</v>
      </c>
      <c r="D129" s="84">
        <v>3534</v>
      </c>
      <c r="E129" s="84">
        <v>4103</v>
      </c>
      <c r="F129" s="84">
        <v>4237</v>
      </c>
      <c r="G129" s="84">
        <v>3991</v>
      </c>
      <c r="H129" s="84">
        <v>3702</v>
      </c>
      <c r="I129" s="84">
        <v>3585</v>
      </c>
      <c r="J129" s="84">
        <v>3171</v>
      </c>
      <c r="K129" s="84">
        <v>2788</v>
      </c>
      <c r="L129" s="84">
        <v>2569</v>
      </c>
      <c r="M129" s="84">
        <v>4123</v>
      </c>
      <c r="N129" s="84">
        <v>4010</v>
      </c>
      <c r="O129" s="84">
        <v>3514</v>
      </c>
      <c r="P129" s="287">
        <v>3532</v>
      </c>
      <c r="Q129" s="287">
        <v>3387</v>
      </c>
      <c r="R129" s="287">
        <v>2711</v>
      </c>
      <c r="S129" s="287">
        <v>4073</v>
      </c>
      <c r="T129" s="287">
        <v>3628</v>
      </c>
      <c r="V129" s="83" t="s">
        <v>95</v>
      </c>
      <c r="W129" s="286">
        <v>3868</v>
      </c>
      <c r="X129" s="286">
        <v>5685</v>
      </c>
      <c r="Y129" s="286">
        <v>19497</v>
      </c>
      <c r="Z129" s="286">
        <v>706</v>
      </c>
      <c r="AA129" s="83" t="s">
        <v>95</v>
      </c>
      <c r="AB129" s="286">
        <v>6551</v>
      </c>
      <c r="AC129" s="286">
        <v>21403</v>
      </c>
      <c r="AD129" s="286">
        <v>654</v>
      </c>
      <c r="AE129" s="286">
        <v>590</v>
      </c>
      <c r="AF129" s="286">
        <v>910</v>
      </c>
      <c r="AG129" s="286">
        <v>12754</v>
      </c>
    </row>
    <row r="130" spans="2:33" ht="16.5" thickBot="1">
      <c r="B130" s="83" t="s">
        <v>97</v>
      </c>
      <c r="C130" s="84">
        <v>3857</v>
      </c>
      <c r="D130" s="84">
        <v>4854</v>
      </c>
      <c r="E130" s="84">
        <v>8831</v>
      </c>
      <c r="F130" s="84">
        <v>6503</v>
      </c>
      <c r="G130" s="84">
        <v>7541</v>
      </c>
      <c r="H130" s="84">
        <v>5261</v>
      </c>
      <c r="I130" s="84">
        <v>8878</v>
      </c>
      <c r="J130" s="84">
        <v>6792</v>
      </c>
      <c r="K130" s="84">
        <v>8037</v>
      </c>
      <c r="L130" s="84">
        <v>6682</v>
      </c>
      <c r="M130" s="84">
        <v>9686</v>
      </c>
      <c r="N130" s="84">
        <v>8342</v>
      </c>
      <c r="O130" s="84">
        <v>16229</v>
      </c>
      <c r="P130" s="288" t="s">
        <v>167</v>
      </c>
      <c r="Q130" s="288">
        <v>16383</v>
      </c>
      <c r="R130" s="288">
        <v>10199</v>
      </c>
      <c r="S130" s="288">
        <v>17538</v>
      </c>
      <c r="T130" s="388">
        <v>14192</v>
      </c>
      <c r="V130" s="83" t="s">
        <v>96</v>
      </c>
      <c r="W130" s="287">
        <v>3194</v>
      </c>
      <c r="X130" s="287">
        <v>4799</v>
      </c>
      <c r="Y130" s="287">
        <v>4284</v>
      </c>
      <c r="Z130" s="287">
        <v>4051</v>
      </c>
      <c r="AA130" s="83" t="s">
        <v>96</v>
      </c>
      <c r="AB130" s="287">
        <v>3573</v>
      </c>
      <c r="AC130" s="286">
        <v>3405</v>
      </c>
      <c r="AD130" s="286">
        <v>4174</v>
      </c>
      <c r="AE130" s="286">
        <v>4061</v>
      </c>
      <c r="AF130" s="286">
        <v>3887</v>
      </c>
      <c r="AG130" s="286">
        <v>3785</v>
      </c>
    </row>
    <row r="131" spans="2:33" ht="16.5" thickBot="1">
      <c r="B131" s="83" t="s">
        <v>98</v>
      </c>
      <c r="C131" s="84">
        <v>0</v>
      </c>
      <c r="D131" s="84">
        <v>0</v>
      </c>
      <c r="E131" s="84">
        <v>0</v>
      </c>
      <c r="F131" s="84">
        <v>0</v>
      </c>
      <c r="G131" s="84">
        <v>0</v>
      </c>
      <c r="H131" s="84">
        <v>0</v>
      </c>
      <c r="I131" s="84">
        <v>0</v>
      </c>
      <c r="J131" s="84">
        <v>0</v>
      </c>
      <c r="K131" s="84">
        <v>0</v>
      </c>
      <c r="L131" s="84">
        <v>0</v>
      </c>
      <c r="M131" s="84">
        <v>0</v>
      </c>
      <c r="N131" s="84">
        <v>0</v>
      </c>
      <c r="O131" s="84">
        <v>0</v>
      </c>
      <c r="P131" s="288" t="s">
        <v>164</v>
      </c>
      <c r="Q131" s="288" t="s">
        <v>165</v>
      </c>
      <c r="R131" s="288" t="s">
        <v>165</v>
      </c>
      <c r="S131" s="288">
        <v>0</v>
      </c>
      <c r="T131" s="389">
        <v>0</v>
      </c>
      <c r="V131" s="83" t="s">
        <v>97</v>
      </c>
      <c r="W131" s="388">
        <v>25565</v>
      </c>
      <c r="X131" s="388">
        <v>15362</v>
      </c>
      <c r="Y131" s="388">
        <v>16714</v>
      </c>
      <c r="Z131" s="388">
        <v>13453</v>
      </c>
      <c r="AA131" s="83" t="s">
        <v>97</v>
      </c>
      <c r="AB131" s="388">
        <v>15017</v>
      </c>
      <c r="AC131" s="286">
        <v>22358</v>
      </c>
      <c r="AD131" s="286">
        <v>28557</v>
      </c>
      <c r="AE131" s="286">
        <v>21225</v>
      </c>
      <c r="AF131" s="286">
        <v>21979</v>
      </c>
      <c r="AG131" s="286">
        <v>16925</v>
      </c>
    </row>
    <row r="132" spans="2:33" ht="16.5" thickBot="1">
      <c r="B132" s="85" t="s">
        <v>99</v>
      </c>
      <c r="C132" s="86">
        <v>155114</v>
      </c>
      <c r="D132" s="86">
        <v>147484</v>
      </c>
      <c r="E132" s="86">
        <v>149108</v>
      </c>
      <c r="F132" s="86">
        <v>183332</v>
      </c>
      <c r="G132" s="86">
        <v>169001</v>
      </c>
      <c r="H132" s="86">
        <v>146334</v>
      </c>
      <c r="I132" s="86">
        <v>167962</v>
      </c>
      <c r="J132" s="86">
        <v>167656</v>
      </c>
      <c r="K132" s="86">
        <v>180068</v>
      </c>
      <c r="L132" s="86">
        <v>162779</v>
      </c>
      <c r="M132" s="86">
        <v>189372</v>
      </c>
      <c r="N132" s="86">
        <v>187827</v>
      </c>
      <c r="O132" s="86">
        <v>179287</v>
      </c>
      <c r="P132" s="289">
        <v>176126</v>
      </c>
      <c r="Q132" s="289">
        <v>174962</v>
      </c>
      <c r="R132" s="289">
        <v>189850</v>
      </c>
      <c r="S132" s="289">
        <v>210818</v>
      </c>
      <c r="T132" s="289">
        <v>207809</v>
      </c>
      <c r="V132" s="83" t="s">
        <v>98</v>
      </c>
      <c r="W132" s="389"/>
      <c r="X132" s="389">
        <v>0</v>
      </c>
      <c r="Y132" s="389"/>
      <c r="Z132" s="389"/>
      <c r="AA132" s="83" t="s">
        <v>98</v>
      </c>
      <c r="AB132" s="389"/>
      <c r="AC132" s="490"/>
      <c r="AD132" s="490"/>
      <c r="AE132" s="490"/>
      <c r="AF132" s="490"/>
      <c r="AG132" s="490"/>
    </row>
    <row r="133" spans="2:33" ht="16.5" thickBot="1">
      <c r="B133" s="81" t="s">
        <v>100</v>
      </c>
      <c r="C133" s="82"/>
      <c r="D133" s="82"/>
      <c r="E133" s="82"/>
      <c r="F133" s="82"/>
      <c r="G133" s="82"/>
      <c r="H133" s="82"/>
      <c r="I133" s="82"/>
      <c r="J133" s="82"/>
      <c r="K133" s="82"/>
      <c r="L133" s="82"/>
      <c r="M133" s="82"/>
      <c r="N133" s="82"/>
      <c r="O133" s="82"/>
      <c r="P133" s="285" t="s">
        <v>113</v>
      </c>
      <c r="Q133" s="285" t="s">
        <v>113</v>
      </c>
      <c r="R133" s="285" t="s">
        <v>113</v>
      </c>
      <c r="S133" s="285">
        <v>0</v>
      </c>
      <c r="T133" s="285"/>
      <c r="V133" s="85" t="s">
        <v>99</v>
      </c>
      <c r="W133" s="289">
        <v>223948</v>
      </c>
      <c r="X133" s="289">
        <v>242515</v>
      </c>
      <c r="Y133" s="289">
        <v>256569</v>
      </c>
      <c r="Z133" s="289">
        <f>SUM(Z127:Z131)</f>
        <v>256423</v>
      </c>
      <c r="AA133" s="85" t="s">
        <v>99</v>
      </c>
      <c r="AB133" s="289">
        <f>SUM(AB127:AB131)</f>
        <v>291772</v>
      </c>
      <c r="AC133" s="491">
        <v>326693</v>
      </c>
      <c r="AD133" s="491">
        <v>318359</v>
      </c>
      <c r="AE133" s="491">
        <v>352242</v>
      </c>
      <c r="AF133" s="491">
        <v>321370</v>
      </c>
      <c r="AG133" s="491">
        <v>341726</v>
      </c>
    </row>
    <row r="134" spans="2:33" ht="16.5" thickBot="1">
      <c r="B134" s="83" t="s">
        <v>101</v>
      </c>
      <c r="C134" s="84">
        <v>0</v>
      </c>
      <c r="D134" s="84">
        <v>0</v>
      </c>
      <c r="E134" s="84">
        <v>0</v>
      </c>
      <c r="F134" s="84">
        <v>4100</v>
      </c>
      <c r="G134" s="84">
        <v>0</v>
      </c>
      <c r="H134" s="84">
        <v>0</v>
      </c>
      <c r="I134" s="84">
        <v>0</v>
      </c>
      <c r="J134" s="84">
        <v>0</v>
      </c>
      <c r="K134" s="84">
        <v>0</v>
      </c>
      <c r="L134" s="84">
        <v>0</v>
      </c>
      <c r="M134" s="84">
        <v>0</v>
      </c>
      <c r="N134" s="84">
        <v>0</v>
      </c>
      <c r="O134" s="84">
        <v>0</v>
      </c>
      <c r="P134" s="290" t="s">
        <v>164</v>
      </c>
      <c r="Q134" s="290" t="s">
        <v>165</v>
      </c>
      <c r="R134" s="290" t="s">
        <v>113</v>
      </c>
      <c r="S134" s="290">
        <v>0</v>
      </c>
      <c r="T134" s="389">
        <v>0</v>
      </c>
      <c r="V134" s="81" t="s">
        <v>100</v>
      </c>
      <c r="W134" s="285"/>
      <c r="X134" s="285"/>
      <c r="Y134" s="285"/>
      <c r="Z134" s="285"/>
      <c r="AA134" s="81" t="s">
        <v>100</v>
      </c>
      <c r="AB134" s="285"/>
      <c r="AC134" s="285"/>
      <c r="AD134" s="285"/>
      <c r="AE134" s="285"/>
      <c r="AF134" s="285"/>
      <c r="AG134" s="285"/>
    </row>
    <row r="135" spans="2:33" ht="16.5" thickBot="1">
      <c r="B135" s="83" t="s">
        <v>94</v>
      </c>
      <c r="C135" s="84">
        <v>12703</v>
      </c>
      <c r="D135" s="84">
        <v>8145</v>
      </c>
      <c r="E135" s="84">
        <v>8834</v>
      </c>
      <c r="F135" s="84">
        <v>8901</v>
      </c>
      <c r="G135" s="84">
        <v>12927</v>
      </c>
      <c r="H135" s="84">
        <v>12138</v>
      </c>
      <c r="I135" s="84">
        <v>17314</v>
      </c>
      <c r="J135" s="84">
        <v>17776</v>
      </c>
      <c r="K135" s="84">
        <v>18126</v>
      </c>
      <c r="L135" s="84">
        <v>13711</v>
      </c>
      <c r="M135" s="84">
        <v>18066</v>
      </c>
      <c r="N135" s="84">
        <v>18557</v>
      </c>
      <c r="O135" s="84">
        <v>19417</v>
      </c>
      <c r="P135" s="287">
        <v>14997</v>
      </c>
      <c r="Q135" s="287">
        <v>16702</v>
      </c>
      <c r="R135" s="287">
        <v>20761</v>
      </c>
      <c r="S135" s="287">
        <v>17556</v>
      </c>
      <c r="T135" s="388">
        <v>17420</v>
      </c>
      <c r="V135" s="83" t="s">
        <v>101</v>
      </c>
      <c r="W135" s="389">
        <v>0</v>
      </c>
      <c r="X135" s="389">
        <v>0</v>
      </c>
      <c r="Y135" s="389">
        <v>8400</v>
      </c>
      <c r="Z135" s="389">
        <v>8400</v>
      </c>
      <c r="AA135" s="83" t="s">
        <v>101</v>
      </c>
      <c r="AB135" s="389">
        <v>8355</v>
      </c>
      <c r="AC135" s="389">
        <v>9295</v>
      </c>
      <c r="AD135" s="389">
        <v>9253</v>
      </c>
      <c r="AE135" s="389">
        <v>9400</v>
      </c>
      <c r="AF135" s="389">
        <v>9400</v>
      </c>
      <c r="AG135" s="389">
        <v>9029</v>
      </c>
    </row>
    <row r="136" spans="2:33" ht="16.5" thickBot="1">
      <c r="B136" s="83" t="s">
        <v>105</v>
      </c>
      <c r="C136" s="84">
        <v>42971</v>
      </c>
      <c r="D136" s="84">
        <v>44251</v>
      </c>
      <c r="E136" s="84">
        <v>44424</v>
      </c>
      <c r="F136" s="84">
        <v>44630</v>
      </c>
      <c r="G136" s="84">
        <v>43913</v>
      </c>
      <c r="H136" s="84">
        <v>43832</v>
      </c>
      <c r="I136" s="84">
        <v>44360</v>
      </c>
      <c r="J136" s="84">
        <v>45253</v>
      </c>
      <c r="K136" s="84">
        <v>45490</v>
      </c>
      <c r="L136" s="84">
        <v>46255</v>
      </c>
      <c r="M136" s="84">
        <v>46184</v>
      </c>
      <c r="N136" s="84">
        <v>46417</v>
      </c>
      <c r="O136" s="84">
        <v>47291</v>
      </c>
      <c r="P136" s="287">
        <v>51017</v>
      </c>
      <c r="Q136" s="287">
        <v>49476</v>
      </c>
      <c r="R136" s="287">
        <v>49779</v>
      </c>
      <c r="S136" s="287">
        <v>51393</v>
      </c>
      <c r="T136" s="388">
        <v>52373</v>
      </c>
      <c r="V136" s="83" t="s">
        <v>94</v>
      </c>
      <c r="W136" s="388">
        <v>17354</v>
      </c>
      <c r="X136" s="388">
        <v>19917</v>
      </c>
      <c r="Y136" s="388">
        <v>21662</v>
      </c>
      <c r="Z136" s="388">
        <v>35995</v>
      </c>
      <c r="AA136" s="83" t="s">
        <v>94</v>
      </c>
      <c r="AB136" s="388">
        <v>39013</v>
      </c>
      <c r="AC136" s="388">
        <v>39658</v>
      </c>
      <c r="AD136" s="388">
        <v>38629</v>
      </c>
      <c r="AE136" s="388">
        <v>37867</v>
      </c>
      <c r="AF136" s="388">
        <v>36707</v>
      </c>
      <c r="AG136" s="388">
        <v>41776</v>
      </c>
    </row>
    <row r="137" spans="2:33" ht="16.5" thickBot="1">
      <c r="B137" s="83" t="s">
        <v>168</v>
      </c>
      <c r="C137" s="84">
        <v>0</v>
      </c>
      <c r="D137" s="84">
        <v>0</v>
      </c>
      <c r="E137" s="84">
        <v>0</v>
      </c>
      <c r="F137" s="84">
        <v>0</v>
      </c>
      <c r="G137" s="84">
        <v>10</v>
      </c>
      <c r="H137" s="84">
        <v>0</v>
      </c>
      <c r="I137" s="84">
        <v>14</v>
      </c>
      <c r="J137" s="84">
        <v>21</v>
      </c>
      <c r="K137" s="84">
        <v>103</v>
      </c>
      <c r="L137" s="84">
        <v>0</v>
      </c>
      <c r="M137" s="84">
        <v>0</v>
      </c>
      <c r="N137" s="84">
        <v>0</v>
      </c>
      <c r="O137" s="84">
        <v>0</v>
      </c>
      <c r="P137" s="288" t="s">
        <v>164</v>
      </c>
      <c r="Q137" s="288" t="s">
        <v>113</v>
      </c>
      <c r="R137" s="288" t="s">
        <v>165</v>
      </c>
      <c r="S137" s="288">
        <v>0</v>
      </c>
      <c r="T137" s="390">
        <v>0</v>
      </c>
      <c r="V137" s="83" t="s">
        <v>105</v>
      </c>
      <c r="W137" s="388">
        <v>53249</v>
      </c>
      <c r="X137" s="388">
        <v>53048</v>
      </c>
      <c r="Y137" s="388">
        <v>54443</v>
      </c>
      <c r="Z137" s="388">
        <v>54308</v>
      </c>
      <c r="AA137" s="83" t="s">
        <v>105</v>
      </c>
      <c r="AB137" s="388">
        <v>52997</v>
      </c>
      <c r="AC137" s="388">
        <v>53507</v>
      </c>
      <c r="AD137" s="388">
        <v>51570</v>
      </c>
      <c r="AE137" s="388">
        <v>52829</v>
      </c>
      <c r="AF137" s="388">
        <v>54829</v>
      </c>
      <c r="AG137" s="388">
        <v>54410</v>
      </c>
    </row>
    <row r="138" spans="2:33" ht="16.5" thickBot="1">
      <c r="B138" s="83" t="s">
        <v>110</v>
      </c>
      <c r="C138" s="84">
        <v>24830</v>
      </c>
      <c r="D138" s="84">
        <v>28316</v>
      </c>
      <c r="E138" s="84">
        <v>28970</v>
      </c>
      <c r="F138" s="84">
        <v>29540</v>
      </c>
      <c r="G138" s="84">
        <v>29754</v>
      </c>
      <c r="H138" s="84">
        <v>25198</v>
      </c>
      <c r="I138" s="84">
        <v>25894</v>
      </c>
      <c r="J138" s="84">
        <v>26427</v>
      </c>
      <c r="K138" s="84">
        <v>27082</v>
      </c>
      <c r="L138" s="84">
        <v>25903</v>
      </c>
      <c r="M138" s="84">
        <v>26585</v>
      </c>
      <c r="N138" s="84">
        <v>27177</v>
      </c>
      <c r="O138" s="84">
        <v>25846</v>
      </c>
      <c r="P138" s="288" t="s">
        <v>169</v>
      </c>
      <c r="Q138" s="288">
        <v>25469</v>
      </c>
      <c r="R138" s="288">
        <v>25500</v>
      </c>
      <c r="S138" s="288">
        <v>29751</v>
      </c>
      <c r="T138" s="388">
        <v>1400</v>
      </c>
      <c r="V138" s="83" t="s">
        <v>168</v>
      </c>
      <c r="W138" s="390">
        <v>0</v>
      </c>
      <c r="X138" s="390">
        <v>0</v>
      </c>
      <c r="Y138" s="390">
        <v>0</v>
      </c>
      <c r="Z138" s="390">
        <v>0</v>
      </c>
      <c r="AA138" s="83" t="s">
        <v>168</v>
      </c>
      <c r="AB138" s="390">
        <v>0</v>
      </c>
      <c r="AC138" s="390">
        <v>0</v>
      </c>
      <c r="AD138" s="390">
        <v>0</v>
      </c>
      <c r="AE138" s="390">
        <v>0</v>
      </c>
      <c r="AF138" s="390">
        <v>0</v>
      </c>
      <c r="AG138" s="390">
        <v>0</v>
      </c>
    </row>
    <row r="139" spans="2:33" ht="16.5" thickBot="1">
      <c r="B139" s="83" t="s">
        <v>170</v>
      </c>
      <c r="C139" s="84">
        <v>0</v>
      </c>
      <c r="D139" s="84">
        <v>0</v>
      </c>
      <c r="E139" s="84">
        <v>0</v>
      </c>
      <c r="F139" s="84">
        <v>0</v>
      </c>
      <c r="G139" s="84">
        <v>0</v>
      </c>
      <c r="H139" s="84">
        <v>4100</v>
      </c>
      <c r="I139" s="84">
        <v>0</v>
      </c>
      <c r="J139" s="84">
        <v>0</v>
      </c>
      <c r="K139" s="84">
        <v>0</v>
      </c>
      <c r="L139" s="84">
        <v>4100</v>
      </c>
      <c r="M139" s="84">
        <v>647</v>
      </c>
      <c r="N139" s="84">
        <v>706</v>
      </c>
      <c r="O139" s="84">
        <v>0</v>
      </c>
      <c r="P139" s="288" t="s">
        <v>164</v>
      </c>
      <c r="Q139" s="288">
        <v>1477</v>
      </c>
      <c r="R139" s="288">
        <v>1078</v>
      </c>
      <c r="S139" s="288">
        <v>0</v>
      </c>
      <c r="T139" s="390">
        <v>0</v>
      </c>
      <c r="V139" s="83" t="s">
        <v>110</v>
      </c>
      <c r="W139" s="388">
        <v>1448</v>
      </c>
      <c r="X139" s="388">
        <v>1488</v>
      </c>
      <c r="Y139" s="388">
        <v>1524</v>
      </c>
      <c r="Z139" s="388">
        <v>1014</v>
      </c>
      <c r="AA139" s="83" t="s">
        <v>110</v>
      </c>
      <c r="AB139" s="388">
        <v>1065</v>
      </c>
      <c r="AC139" s="388">
        <v>1111</v>
      </c>
      <c r="AD139" s="388">
        <v>1151</v>
      </c>
      <c r="AE139" s="388">
        <v>1524</v>
      </c>
      <c r="AF139" s="388">
        <v>1587</v>
      </c>
      <c r="AG139" s="388">
        <v>1640</v>
      </c>
    </row>
    <row r="140" spans="2:33" ht="16.5" thickBot="1">
      <c r="B140" s="83" t="s">
        <v>97</v>
      </c>
      <c r="C140" s="84">
        <v>0</v>
      </c>
      <c r="D140" s="84">
        <v>0</v>
      </c>
      <c r="E140" s="84">
        <v>0</v>
      </c>
      <c r="F140" s="84">
        <v>0</v>
      </c>
      <c r="G140" s="84">
        <v>0</v>
      </c>
      <c r="H140" s="84">
        <v>0</v>
      </c>
      <c r="I140" s="84">
        <v>0</v>
      </c>
      <c r="J140" s="84">
        <v>0</v>
      </c>
      <c r="K140" s="84">
        <v>0</v>
      </c>
      <c r="L140" s="84">
        <v>0</v>
      </c>
      <c r="M140" s="84">
        <v>0</v>
      </c>
      <c r="N140" s="84">
        <v>0</v>
      </c>
      <c r="O140" s="84">
        <v>0</v>
      </c>
      <c r="P140" s="288" t="s">
        <v>164</v>
      </c>
      <c r="Q140" s="288" t="s">
        <v>113</v>
      </c>
      <c r="R140" s="288" t="s">
        <v>165</v>
      </c>
      <c r="S140" s="288">
        <v>0</v>
      </c>
      <c r="T140" s="390">
        <v>0</v>
      </c>
      <c r="V140" s="83" t="s">
        <v>170</v>
      </c>
      <c r="W140" s="390">
        <v>0</v>
      </c>
      <c r="X140" s="390">
        <v>0</v>
      </c>
      <c r="Y140" s="390">
        <v>0</v>
      </c>
      <c r="Z140" s="390">
        <v>66</v>
      </c>
      <c r="AA140" s="83" t="s">
        <v>170</v>
      </c>
      <c r="AB140" s="390">
        <v>0</v>
      </c>
      <c r="AC140" s="390">
        <v>0</v>
      </c>
      <c r="AD140" s="390">
        <v>0</v>
      </c>
      <c r="AE140" s="390">
        <v>0</v>
      </c>
      <c r="AF140" s="390">
        <v>1008</v>
      </c>
      <c r="AG140" s="390">
        <v>1254</v>
      </c>
    </row>
    <row r="141" spans="2:33" ht="16.5" thickBot="1">
      <c r="B141" s="83" t="s">
        <v>155</v>
      </c>
      <c r="C141" s="84">
        <v>0</v>
      </c>
      <c r="D141" s="84">
        <v>0</v>
      </c>
      <c r="E141" s="84">
        <v>0</v>
      </c>
      <c r="F141" s="84">
        <v>0</v>
      </c>
      <c r="G141" s="84">
        <v>0</v>
      </c>
      <c r="H141" s="84">
        <v>0</v>
      </c>
      <c r="I141" s="84">
        <v>0</v>
      </c>
      <c r="J141" s="84">
        <v>0</v>
      </c>
      <c r="K141" s="84">
        <v>0</v>
      </c>
      <c r="L141" s="84">
        <v>0</v>
      </c>
      <c r="M141" s="84">
        <v>0</v>
      </c>
      <c r="N141" s="84">
        <v>0</v>
      </c>
      <c r="O141" s="84">
        <v>0</v>
      </c>
      <c r="P141" s="288" t="s">
        <v>164</v>
      </c>
      <c r="Q141" s="288" t="s">
        <v>113</v>
      </c>
      <c r="R141" s="288" t="s">
        <v>165</v>
      </c>
      <c r="S141" s="288">
        <v>0</v>
      </c>
      <c r="T141" s="390">
        <v>0</v>
      </c>
      <c r="V141" s="83" t="s">
        <v>97</v>
      </c>
      <c r="W141" s="390">
        <v>0</v>
      </c>
      <c r="X141" s="390">
        <v>0</v>
      </c>
      <c r="Y141" s="390">
        <v>0</v>
      </c>
      <c r="Z141" s="390">
        <v>0</v>
      </c>
      <c r="AA141" s="83" t="s">
        <v>97</v>
      </c>
      <c r="AB141" s="489">
        <v>915</v>
      </c>
      <c r="AC141" s="489">
        <v>1192</v>
      </c>
      <c r="AD141" s="489">
        <v>1032</v>
      </c>
      <c r="AE141" s="489">
        <v>1140</v>
      </c>
      <c r="AF141" s="489"/>
      <c r="AG141" s="489"/>
    </row>
    <row r="142" spans="2:33" ht="16.5" thickBot="1">
      <c r="B142" s="83" t="s">
        <v>106</v>
      </c>
      <c r="C142" s="84">
        <v>0</v>
      </c>
      <c r="D142" s="84">
        <v>0</v>
      </c>
      <c r="E142" s="84">
        <v>0</v>
      </c>
      <c r="F142" s="84">
        <v>0</v>
      </c>
      <c r="G142" s="84">
        <v>0</v>
      </c>
      <c r="H142" s="84">
        <v>0</v>
      </c>
      <c r="I142" s="84">
        <v>0</v>
      </c>
      <c r="J142" s="84">
        <v>0</v>
      </c>
      <c r="K142" s="84">
        <v>0</v>
      </c>
      <c r="L142" s="84">
        <v>0</v>
      </c>
      <c r="M142" s="84">
        <v>0</v>
      </c>
      <c r="N142" s="84">
        <v>0</v>
      </c>
      <c r="O142" s="84">
        <v>0</v>
      </c>
      <c r="P142" s="288" t="s">
        <v>164</v>
      </c>
      <c r="Q142" s="288" t="s">
        <v>113</v>
      </c>
      <c r="R142" s="288" t="s">
        <v>165</v>
      </c>
      <c r="S142" s="288">
        <v>0</v>
      </c>
      <c r="T142" s="390">
        <v>0</v>
      </c>
      <c r="V142" s="83" t="s">
        <v>155</v>
      </c>
      <c r="W142" s="390">
        <v>0</v>
      </c>
      <c r="X142" s="390">
        <v>0</v>
      </c>
      <c r="Y142" s="390">
        <v>0</v>
      </c>
      <c r="Z142" s="390">
        <v>0</v>
      </c>
      <c r="AA142" s="83" t="s">
        <v>155</v>
      </c>
      <c r="AB142" s="390">
        <v>0</v>
      </c>
      <c r="AC142" s="390">
        <v>0</v>
      </c>
      <c r="AD142" s="390">
        <v>0</v>
      </c>
      <c r="AE142" s="390">
        <v>0</v>
      </c>
      <c r="AF142" s="390"/>
      <c r="AG142" s="390"/>
    </row>
    <row r="143" spans="2:33" ht="16.5" thickBot="1">
      <c r="B143" s="83" t="s">
        <v>107</v>
      </c>
      <c r="C143" s="84">
        <v>0</v>
      </c>
      <c r="D143" s="84">
        <v>0</v>
      </c>
      <c r="E143" s="84">
        <v>0</v>
      </c>
      <c r="F143" s="84">
        <v>0</v>
      </c>
      <c r="G143" s="84">
        <v>0</v>
      </c>
      <c r="H143" s="84">
        <v>0</v>
      </c>
      <c r="I143" s="84">
        <v>0</v>
      </c>
      <c r="J143" s="84">
        <v>0</v>
      </c>
      <c r="K143" s="84">
        <v>0</v>
      </c>
      <c r="L143" s="84">
        <v>0</v>
      </c>
      <c r="M143" s="84">
        <v>0</v>
      </c>
      <c r="N143" s="84">
        <v>0</v>
      </c>
      <c r="O143" s="84">
        <v>0</v>
      </c>
      <c r="P143" s="288" t="s">
        <v>164</v>
      </c>
      <c r="Q143" s="288" t="s">
        <v>113</v>
      </c>
      <c r="R143" s="288" t="s">
        <v>165</v>
      </c>
      <c r="S143" s="288">
        <v>0</v>
      </c>
      <c r="T143" s="390">
        <v>0</v>
      </c>
      <c r="V143" s="83" t="s">
        <v>106</v>
      </c>
      <c r="W143" s="390">
        <v>0</v>
      </c>
      <c r="X143" s="390">
        <v>0</v>
      </c>
      <c r="Y143" s="390">
        <v>0</v>
      </c>
      <c r="Z143" s="390">
        <v>0</v>
      </c>
      <c r="AA143" s="83" t="s">
        <v>106</v>
      </c>
      <c r="AB143" s="390">
        <v>0</v>
      </c>
      <c r="AC143" s="390">
        <v>0</v>
      </c>
      <c r="AD143" s="390">
        <v>0</v>
      </c>
      <c r="AE143" s="390">
        <v>0</v>
      </c>
      <c r="AF143" s="390"/>
      <c r="AG143" s="390"/>
    </row>
    <row r="144" spans="2:33" ht="16.5" thickBot="1">
      <c r="B144" s="83" t="s">
        <v>111</v>
      </c>
      <c r="C144" s="84">
        <v>0</v>
      </c>
      <c r="D144" s="84">
        <v>0</v>
      </c>
      <c r="E144" s="84">
        <v>0</v>
      </c>
      <c r="F144" s="84">
        <v>0</v>
      </c>
      <c r="G144" s="84">
        <v>0</v>
      </c>
      <c r="H144" s="84">
        <v>0</v>
      </c>
      <c r="I144" s="84">
        <v>0</v>
      </c>
      <c r="J144" s="84">
        <v>0</v>
      </c>
      <c r="K144" s="84">
        <v>0</v>
      </c>
      <c r="L144" s="84">
        <v>0</v>
      </c>
      <c r="M144" s="84">
        <v>0</v>
      </c>
      <c r="N144" s="84">
        <v>0</v>
      </c>
      <c r="O144" s="84">
        <v>643</v>
      </c>
      <c r="P144" s="288" t="s">
        <v>171</v>
      </c>
      <c r="Q144" s="288">
        <v>483</v>
      </c>
      <c r="R144" s="288">
        <v>4151</v>
      </c>
      <c r="S144" s="288">
        <v>1184</v>
      </c>
      <c r="T144" s="388">
        <v>985</v>
      </c>
      <c r="V144" s="83" t="s">
        <v>107</v>
      </c>
      <c r="W144" s="390">
        <v>0</v>
      </c>
      <c r="X144" s="390">
        <v>0</v>
      </c>
      <c r="Y144" s="390">
        <v>0</v>
      </c>
      <c r="Z144" s="390">
        <v>0</v>
      </c>
      <c r="AA144" s="83" t="s">
        <v>107</v>
      </c>
      <c r="AB144" s="390">
        <v>0</v>
      </c>
      <c r="AC144" s="390">
        <v>0</v>
      </c>
      <c r="AD144" s="390">
        <v>0</v>
      </c>
      <c r="AE144" s="390">
        <v>0</v>
      </c>
      <c r="AF144" s="390"/>
      <c r="AG144" s="390"/>
    </row>
    <row r="145" spans="2:33" ht="16.5" thickBot="1">
      <c r="B145" s="83" t="s">
        <v>102</v>
      </c>
      <c r="C145" s="84">
        <v>0</v>
      </c>
      <c r="D145" s="84">
        <v>0</v>
      </c>
      <c r="E145" s="84">
        <v>0</v>
      </c>
      <c r="F145" s="84">
        <v>0</v>
      </c>
      <c r="G145" s="84">
        <v>0</v>
      </c>
      <c r="H145" s="84">
        <v>0</v>
      </c>
      <c r="I145" s="84">
        <v>0</v>
      </c>
      <c r="J145" s="84">
        <v>0</v>
      </c>
      <c r="K145" s="84">
        <v>0</v>
      </c>
      <c r="L145" s="84">
        <v>0</v>
      </c>
      <c r="M145" s="84">
        <v>0</v>
      </c>
      <c r="N145" s="84">
        <v>0</v>
      </c>
      <c r="O145" s="84">
        <v>0</v>
      </c>
      <c r="P145" s="288" t="s">
        <v>113</v>
      </c>
      <c r="Q145" s="288" t="s">
        <v>113</v>
      </c>
      <c r="R145" s="288" t="s">
        <v>165</v>
      </c>
      <c r="S145" s="288">
        <v>0</v>
      </c>
      <c r="T145" s="390">
        <v>0</v>
      </c>
      <c r="V145" s="83" t="s">
        <v>111</v>
      </c>
      <c r="W145" s="388">
        <v>892</v>
      </c>
      <c r="X145" s="388">
        <v>808</v>
      </c>
      <c r="Y145" s="388">
        <v>702</v>
      </c>
      <c r="Z145" s="390">
        <v>0</v>
      </c>
      <c r="AA145" s="83" t="s">
        <v>111</v>
      </c>
      <c r="AB145" s="390">
        <v>0</v>
      </c>
      <c r="AC145" s="390">
        <v>0</v>
      </c>
      <c r="AD145" s="390">
        <v>0</v>
      </c>
      <c r="AE145" s="390">
        <v>0</v>
      </c>
      <c r="AF145" s="390"/>
      <c r="AG145" s="390"/>
    </row>
    <row r="146" spans="2:33" ht="16.5" thickBot="1">
      <c r="B146" s="83" t="s">
        <v>98</v>
      </c>
      <c r="C146" s="84">
        <v>0</v>
      </c>
      <c r="D146" s="84">
        <v>0</v>
      </c>
      <c r="E146" s="84">
        <v>0</v>
      </c>
      <c r="F146" s="84">
        <v>0</v>
      </c>
      <c r="G146" s="84">
        <v>0</v>
      </c>
      <c r="H146" s="84">
        <v>0</v>
      </c>
      <c r="I146" s="84">
        <v>0</v>
      </c>
      <c r="J146" s="84">
        <v>0</v>
      </c>
      <c r="K146" s="84">
        <v>0</v>
      </c>
      <c r="L146" s="84">
        <v>0</v>
      </c>
      <c r="M146" s="84">
        <v>0</v>
      </c>
      <c r="N146" s="84">
        <v>0</v>
      </c>
      <c r="O146" s="84">
        <v>0</v>
      </c>
      <c r="P146" s="288" t="s">
        <v>113</v>
      </c>
      <c r="Q146" s="288" t="s">
        <v>113</v>
      </c>
      <c r="R146" s="288" t="s">
        <v>165</v>
      </c>
      <c r="S146" s="288">
        <v>0</v>
      </c>
      <c r="T146" s="390">
        <v>0</v>
      </c>
      <c r="V146" s="83" t="s">
        <v>102</v>
      </c>
      <c r="W146" s="390"/>
      <c r="X146" s="390">
        <v>0</v>
      </c>
      <c r="Y146" s="390">
        <v>0</v>
      </c>
      <c r="Z146" s="390">
        <v>0</v>
      </c>
      <c r="AA146" s="83" t="s">
        <v>102</v>
      </c>
      <c r="AB146" s="390">
        <v>0</v>
      </c>
      <c r="AC146" s="390">
        <v>0</v>
      </c>
      <c r="AD146" s="390">
        <v>0</v>
      </c>
      <c r="AE146" s="390">
        <v>0</v>
      </c>
      <c r="AF146" s="390"/>
      <c r="AG146" s="390"/>
    </row>
    <row r="147" spans="2:33" ht="16.5" thickBot="1">
      <c r="B147" s="81" t="s">
        <v>114</v>
      </c>
      <c r="C147" s="87">
        <v>80504</v>
      </c>
      <c r="D147" s="87">
        <v>80712</v>
      </c>
      <c r="E147" s="87">
        <v>82228</v>
      </c>
      <c r="F147" s="87">
        <v>87171</v>
      </c>
      <c r="G147" s="87">
        <v>86604</v>
      </c>
      <c r="H147" s="87">
        <v>85268</v>
      </c>
      <c r="I147" s="87">
        <v>87582</v>
      </c>
      <c r="J147" s="87">
        <v>89477</v>
      </c>
      <c r="K147" s="87">
        <v>90801</v>
      </c>
      <c r="L147" s="87">
        <v>89969</v>
      </c>
      <c r="M147" s="87">
        <v>91482</v>
      </c>
      <c r="N147" s="87">
        <v>92857</v>
      </c>
      <c r="O147" s="87">
        <v>93197</v>
      </c>
      <c r="P147" s="291">
        <v>96124</v>
      </c>
      <c r="Q147" s="291">
        <v>93607</v>
      </c>
      <c r="R147" s="291">
        <v>101269</v>
      </c>
      <c r="S147" s="291">
        <v>99884</v>
      </c>
      <c r="T147" s="291">
        <v>72178</v>
      </c>
      <c r="V147" s="83" t="s">
        <v>98</v>
      </c>
      <c r="W147" s="390"/>
      <c r="X147" s="390">
        <v>0</v>
      </c>
      <c r="Y147" s="390">
        <v>0</v>
      </c>
      <c r="Z147" s="390">
        <v>0</v>
      </c>
      <c r="AA147" s="83" t="s">
        <v>98</v>
      </c>
      <c r="AB147" s="390">
        <v>0</v>
      </c>
      <c r="AC147" s="390">
        <v>0</v>
      </c>
      <c r="AD147" s="390">
        <v>0</v>
      </c>
      <c r="AE147" s="390">
        <v>0</v>
      </c>
      <c r="AF147" s="390"/>
      <c r="AG147" s="390"/>
    </row>
    <row r="148" spans="2:33" ht="16.5" thickBot="1">
      <c r="B148" s="89" t="s">
        <v>115</v>
      </c>
      <c r="C148" s="90">
        <v>235618</v>
      </c>
      <c r="D148" s="90">
        <v>228196</v>
      </c>
      <c r="E148" s="90">
        <v>231336</v>
      </c>
      <c r="F148" s="90">
        <v>270503</v>
      </c>
      <c r="G148" s="90">
        <v>255605</v>
      </c>
      <c r="H148" s="90">
        <v>231602</v>
      </c>
      <c r="I148" s="90">
        <v>255544</v>
      </c>
      <c r="J148" s="90">
        <v>257133</v>
      </c>
      <c r="K148" s="90">
        <v>270869</v>
      </c>
      <c r="L148" s="90">
        <v>252748</v>
      </c>
      <c r="M148" s="90">
        <v>280854</v>
      </c>
      <c r="N148" s="90">
        <v>280684</v>
      </c>
      <c r="O148" s="90">
        <v>272484</v>
      </c>
      <c r="P148" s="301">
        <v>272250</v>
      </c>
      <c r="Q148" s="319">
        <v>268569</v>
      </c>
      <c r="R148" s="319">
        <v>291119</v>
      </c>
      <c r="S148" s="319">
        <v>310702</v>
      </c>
      <c r="T148" s="319">
        <v>279987</v>
      </c>
      <c r="V148" s="81" t="s">
        <v>114</v>
      </c>
      <c r="W148" s="291">
        <v>72943</v>
      </c>
      <c r="X148" s="291">
        <v>75261</v>
      </c>
      <c r="Y148" s="291">
        <v>86731</v>
      </c>
      <c r="Z148" s="291">
        <v>100769</v>
      </c>
      <c r="AA148" s="81" t="s">
        <v>114</v>
      </c>
      <c r="AB148" s="291">
        <f>SUM(AB135:AB147)</f>
        <v>102345</v>
      </c>
      <c r="AC148" s="291">
        <v>104763</v>
      </c>
      <c r="AD148" s="291">
        <v>101635</v>
      </c>
      <c r="AE148" s="291">
        <v>102760</v>
      </c>
      <c r="AF148" s="291">
        <v>103531</v>
      </c>
      <c r="AG148" s="291">
        <v>108109</v>
      </c>
    </row>
    <row r="149" spans="2:33" ht="16.5" thickBot="1">
      <c r="B149" s="92"/>
      <c r="C149" s="93"/>
      <c r="D149" s="93"/>
      <c r="E149" s="93"/>
      <c r="F149" s="93"/>
      <c r="G149" s="93"/>
      <c r="H149" s="93"/>
      <c r="I149" s="93"/>
      <c r="J149" s="93"/>
      <c r="K149" s="93"/>
      <c r="L149" s="93"/>
      <c r="M149" s="93"/>
      <c r="N149" s="93"/>
      <c r="O149" s="93"/>
      <c r="Q149" s="292" t="s">
        <v>113</v>
      </c>
      <c r="R149" s="292" t="s">
        <v>113</v>
      </c>
      <c r="S149" s="292">
        <v>0</v>
      </c>
      <c r="V149" s="89" t="s">
        <v>115</v>
      </c>
      <c r="W149" s="319">
        <v>296891</v>
      </c>
      <c r="X149" s="319">
        <v>317776</v>
      </c>
      <c r="Y149" s="319">
        <v>343300</v>
      </c>
      <c r="Z149" s="319">
        <v>357192</v>
      </c>
      <c r="AA149" s="89" t="s">
        <v>115</v>
      </c>
      <c r="AB149" s="319">
        <f>+AB133+AB148</f>
        <v>394117</v>
      </c>
      <c r="AC149" s="319">
        <v>431456</v>
      </c>
      <c r="AD149" s="319">
        <v>419994</v>
      </c>
      <c r="AE149" s="319">
        <v>455002</v>
      </c>
      <c r="AF149" s="319">
        <v>424901</v>
      </c>
      <c r="AG149" s="319">
        <v>449835</v>
      </c>
    </row>
    <row r="150" spans="2:33" ht="16.5" thickBot="1">
      <c r="B150" s="79" t="s">
        <v>116</v>
      </c>
      <c r="C150" s="94"/>
      <c r="D150" s="94"/>
      <c r="E150" s="94"/>
      <c r="F150" s="94"/>
      <c r="G150" s="94"/>
      <c r="H150" s="94"/>
      <c r="I150" s="94"/>
      <c r="J150" s="94"/>
      <c r="K150" s="94"/>
      <c r="L150" s="94"/>
      <c r="M150" s="94"/>
      <c r="N150" s="94"/>
      <c r="O150" s="94"/>
      <c r="P150" s="293" t="s">
        <v>113</v>
      </c>
      <c r="Q150" s="293" t="s">
        <v>113</v>
      </c>
      <c r="R150" s="293" t="s">
        <v>113</v>
      </c>
      <c r="S150" s="293">
        <v>0</v>
      </c>
      <c r="T150" s="293"/>
      <c r="V150" s="92"/>
      <c r="AA150" s="92"/>
    </row>
    <row r="151" spans="2:33" ht="16.5" thickBot="1">
      <c r="B151" s="81" t="s">
        <v>117</v>
      </c>
      <c r="C151" s="95"/>
      <c r="D151" s="95"/>
      <c r="E151" s="95"/>
      <c r="F151" s="95"/>
      <c r="G151" s="95"/>
      <c r="H151" s="95"/>
      <c r="I151" s="95"/>
      <c r="J151" s="95"/>
      <c r="K151" s="95"/>
      <c r="L151" s="95"/>
      <c r="M151" s="95"/>
      <c r="N151" s="95"/>
      <c r="O151" s="95"/>
      <c r="P151" s="294" t="s">
        <v>113</v>
      </c>
      <c r="Q151" s="294" t="s">
        <v>113</v>
      </c>
      <c r="R151" s="294" t="s">
        <v>113</v>
      </c>
      <c r="S151" s="294">
        <v>0</v>
      </c>
      <c r="T151" s="294"/>
      <c r="V151" s="79" t="s">
        <v>116</v>
      </c>
      <c r="W151" s="293"/>
      <c r="X151" s="293"/>
      <c r="Y151" s="293"/>
      <c r="Z151" s="293"/>
      <c r="AA151" s="79" t="s">
        <v>116</v>
      </c>
      <c r="AB151" s="293"/>
      <c r="AC151" s="293"/>
      <c r="AD151" s="293"/>
      <c r="AE151" s="293"/>
      <c r="AF151" s="293"/>
      <c r="AG151" s="293"/>
    </row>
    <row r="152" spans="2:33" ht="16.5" thickBot="1">
      <c r="B152" s="83" t="s">
        <v>119</v>
      </c>
      <c r="C152" s="84">
        <v>31679</v>
      </c>
      <c r="D152" s="84">
        <v>20442</v>
      </c>
      <c r="E152" s="84">
        <v>23518</v>
      </c>
      <c r="F152" s="84">
        <v>25769</v>
      </c>
      <c r="G152" s="84">
        <v>21703</v>
      </c>
      <c r="H152" s="84">
        <v>21030</v>
      </c>
      <c r="I152" s="84">
        <v>46399</v>
      </c>
      <c r="J152" s="84">
        <v>26194</v>
      </c>
      <c r="K152" s="84">
        <v>27597</v>
      </c>
      <c r="L152" s="84">
        <v>22333</v>
      </c>
      <c r="M152" s="84">
        <v>53624</v>
      </c>
      <c r="N152" s="84">
        <v>20513</v>
      </c>
      <c r="O152" s="84">
        <v>29850</v>
      </c>
      <c r="P152" s="295">
        <v>28093</v>
      </c>
      <c r="Q152" s="295">
        <v>49963</v>
      </c>
      <c r="R152" s="295">
        <v>28721</v>
      </c>
      <c r="S152" s="295">
        <v>30894</v>
      </c>
      <c r="T152" s="388">
        <v>29466</v>
      </c>
      <c r="V152" s="81" t="s">
        <v>117</v>
      </c>
      <c r="W152" s="294"/>
      <c r="X152" s="294"/>
      <c r="Y152" s="294"/>
      <c r="Z152" s="294"/>
      <c r="AA152" s="81" t="s">
        <v>117</v>
      </c>
      <c r="AB152" s="294"/>
      <c r="AC152" s="294"/>
      <c r="AD152" s="294"/>
      <c r="AE152" s="294"/>
      <c r="AF152" s="294"/>
      <c r="AG152" s="294"/>
    </row>
    <row r="153" spans="2:33" ht="16.5" thickBot="1">
      <c r="B153" s="83" t="s">
        <v>172</v>
      </c>
      <c r="C153" s="84">
        <v>38636</v>
      </c>
      <c r="D153" s="84">
        <v>23373</v>
      </c>
      <c r="E153" s="84">
        <v>39363</v>
      </c>
      <c r="F153" s="84">
        <v>51104</v>
      </c>
      <c r="G153" s="84">
        <v>19640</v>
      </c>
      <c r="H153" s="84">
        <v>10505</v>
      </c>
      <c r="I153" s="84">
        <v>29145</v>
      </c>
      <c r="J153" s="84">
        <v>29846</v>
      </c>
      <c r="K153" s="84">
        <v>21967</v>
      </c>
      <c r="L153" s="84">
        <v>14796</v>
      </c>
      <c r="M153" s="84">
        <v>34619</v>
      </c>
      <c r="N153" s="84">
        <v>45533</v>
      </c>
      <c r="O153" s="84">
        <v>6922</v>
      </c>
      <c r="P153" s="295">
        <v>13177</v>
      </c>
      <c r="Q153" s="295">
        <v>6913</v>
      </c>
      <c r="R153" s="295">
        <v>34539</v>
      </c>
      <c r="S153" s="295">
        <v>20268</v>
      </c>
      <c r="T153" s="388">
        <v>23085</v>
      </c>
      <c r="V153" s="83" t="s">
        <v>119</v>
      </c>
      <c r="W153" s="388">
        <v>96477</v>
      </c>
      <c r="X153" s="388">
        <v>91468</v>
      </c>
      <c r="Y153" s="388">
        <v>95722</v>
      </c>
      <c r="Z153" s="388">
        <v>30140</v>
      </c>
      <c r="AA153" s="83" t="s">
        <v>119</v>
      </c>
      <c r="AB153" s="388">
        <v>77486</v>
      </c>
      <c r="AC153" s="388">
        <v>48722</v>
      </c>
      <c r="AD153" s="388">
        <v>34467</v>
      </c>
      <c r="AE153" s="388">
        <v>36756</v>
      </c>
      <c r="AF153" s="388">
        <v>80571</v>
      </c>
      <c r="AG153" s="388">
        <v>41539</v>
      </c>
    </row>
    <row r="154" spans="2:33" ht="16.5" thickBot="1">
      <c r="B154" s="83" t="s">
        <v>121</v>
      </c>
      <c r="C154" s="84">
        <v>13087</v>
      </c>
      <c r="D154" s="84">
        <v>15442</v>
      </c>
      <c r="E154" s="84">
        <v>13390</v>
      </c>
      <c r="F154" s="84">
        <v>14427</v>
      </c>
      <c r="G154" s="84">
        <v>17419</v>
      </c>
      <c r="H154" s="84">
        <v>13487</v>
      </c>
      <c r="I154" s="84">
        <v>12475</v>
      </c>
      <c r="J154" s="84">
        <v>11418</v>
      </c>
      <c r="K154" s="84">
        <v>17796</v>
      </c>
      <c r="L154" s="84">
        <v>14319</v>
      </c>
      <c r="M154" s="84">
        <v>13724</v>
      </c>
      <c r="N154" s="84">
        <v>13403</v>
      </c>
      <c r="O154" s="84">
        <v>20451</v>
      </c>
      <c r="P154" s="295">
        <v>16452</v>
      </c>
      <c r="Q154" s="295">
        <v>15289</v>
      </c>
      <c r="R154" s="295">
        <v>26311</v>
      </c>
      <c r="S154" s="295">
        <v>21779</v>
      </c>
      <c r="T154" s="388">
        <v>16634</v>
      </c>
      <c r="V154" s="83" t="s">
        <v>172</v>
      </c>
      <c r="W154" s="388">
        <v>0</v>
      </c>
      <c r="X154" s="388">
        <v>0</v>
      </c>
      <c r="Y154" s="388">
        <v>0</v>
      </c>
      <c r="Z154" s="388">
        <v>61420</v>
      </c>
      <c r="AA154" s="83" t="s">
        <v>172</v>
      </c>
      <c r="AB154" s="388">
        <v>79071</v>
      </c>
      <c r="AC154" s="388">
        <v>113076</v>
      </c>
      <c r="AD154" s="388">
        <v>116297</v>
      </c>
      <c r="AE154" s="388">
        <v>131170</v>
      </c>
      <c r="AF154" s="388">
        <v>99815</v>
      </c>
      <c r="AG154" s="388">
        <v>138510</v>
      </c>
    </row>
    <row r="155" spans="2:33" ht="16.5" thickBot="1">
      <c r="B155" s="83" t="s">
        <v>95</v>
      </c>
      <c r="C155" s="84">
        <v>3984</v>
      </c>
      <c r="D155" s="84">
        <v>9715</v>
      </c>
      <c r="E155" s="84">
        <v>10498</v>
      </c>
      <c r="F155" s="84">
        <v>18237</v>
      </c>
      <c r="G155" s="84">
        <v>28810</v>
      </c>
      <c r="H155" s="84">
        <v>17153</v>
      </c>
      <c r="I155" s="84">
        <v>14144</v>
      </c>
      <c r="J155" s="84">
        <v>20369</v>
      </c>
      <c r="K155" s="84">
        <v>26364</v>
      </c>
      <c r="L155" s="84">
        <v>15482</v>
      </c>
      <c r="M155" s="84">
        <v>13211</v>
      </c>
      <c r="N155" s="84">
        <v>22241</v>
      </c>
      <c r="O155" s="84">
        <v>27678</v>
      </c>
      <c r="P155" s="295">
        <v>23501</v>
      </c>
      <c r="Q155" s="295">
        <v>22811</v>
      </c>
      <c r="R155" s="295">
        <v>22177</v>
      </c>
      <c r="S155" s="295">
        <v>28885</v>
      </c>
      <c r="T155" s="388">
        <v>24142</v>
      </c>
      <c r="V155" s="83" t="s">
        <v>121</v>
      </c>
      <c r="W155" s="388">
        <v>16385</v>
      </c>
      <c r="X155" s="388">
        <v>15635</v>
      </c>
      <c r="Y155" s="388">
        <v>23784</v>
      </c>
      <c r="Z155" s="388">
        <v>19065</v>
      </c>
      <c r="AA155" s="83" t="s">
        <v>121</v>
      </c>
      <c r="AB155" s="388">
        <v>19850</v>
      </c>
      <c r="AC155" s="388">
        <v>18627</v>
      </c>
      <c r="AD155" s="388">
        <v>30080</v>
      </c>
      <c r="AE155" s="388">
        <v>24714</v>
      </c>
      <c r="AF155" s="388">
        <v>23484</v>
      </c>
      <c r="AG155" s="388">
        <v>22323</v>
      </c>
    </row>
    <row r="156" spans="2:33" ht="16.5" thickBot="1">
      <c r="B156" s="83" t="s">
        <v>122</v>
      </c>
      <c r="C156" s="84">
        <v>135</v>
      </c>
      <c r="D156" s="84">
        <v>0</v>
      </c>
      <c r="E156" s="84">
        <v>0</v>
      </c>
      <c r="F156" s="84">
        <v>0</v>
      </c>
      <c r="G156" s="84">
        <v>0</v>
      </c>
      <c r="H156" s="84">
        <v>0</v>
      </c>
      <c r="I156" s="84">
        <v>26</v>
      </c>
      <c r="J156" s="84">
        <v>26</v>
      </c>
      <c r="K156" s="84">
        <v>0</v>
      </c>
      <c r="L156" s="84">
        <v>0</v>
      </c>
      <c r="M156" s="84">
        <v>0</v>
      </c>
      <c r="N156" s="84">
        <v>0</v>
      </c>
      <c r="O156" s="84">
        <v>0</v>
      </c>
      <c r="P156" s="295" t="s">
        <v>164</v>
      </c>
      <c r="Q156" s="295" t="s">
        <v>165</v>
      </c>
      <c r="R156" s="295" t="s">
        <v>165</v>
      </c>
      <c r="S156" s="295">
        <v>8</v>
      </c>
      <c r="T156" s="295" t="s">
        <v>165</v>
      </c>
      <c r="V156" s="83" t="s">
        <v>95</v>
      </c>
      <c r="W156" s="388">
        <v>20445</v>
      </c>
      <c r="X156" s="388">
        <v>25481</v>
      </c>
      <c r="Y156" s="388">
        <v>25200</v>
      </c>
      <c r="Z156" s="388">
        <v>27835</v>
      </c>
      <c r="AA156" s="83" t="s">
        <v>95</v>
      </c>
      <c r="AB156" s="388">
        <v>16424</v>
      </c>
      <c r="AC156" s="388">
        <v>34885</v>
      </c>
      <c r="AD156" s="388">
        <v>18384</v>
      </c>
      <c r="AE156" s="388">
        <v>26118</v>
      </c>
      <c r="AF156" s="388">
        <v>14263</v>
      </c>
      <c r="AG156" s="388">
        <v>30733</v>
      </c>
    </row>
    <row r="157" spans="2:33" ht="16.5" thickBot="1">
      <c r="B157" s="83" t="s">
        <v>123</v>
      </c>
      <c r="C157" s="84">
        <v>2208</v>
      </c>
      <c r="D157" s="84">
        <v>2503</v>
      </c>
      <c r="E157" s="84">
        <v>367</v>
      </c>
      <c r="F157" s="84">
        <v>6732</v>
      </c>
      <c r="G157" s="84">
        <v>4814</v>
      </c>
      <c r="H157" s="84">
        <v>2558</v>
      </c>
      <c r="I157" s="84">
        <v>225</v>
      </c>
      <c r="J157" s="84">
        <v>7139</v>
      </c>
      <c r="K157" s="84">
        <v>4705</v>
      </c>
      <c r="L157" s="84">
        <v>2616</v>
      </c>
      <c r="M157" s="84">
        <v>647</v>
      </c>
      <c r="N157" s="84">
        <v>7051</v>
      </c>
      <c r="O157" s="84">
        <v>4752</v>
      </c>
      <c r="P157" s="295">
        <v>2431</v>
      </c>
      <c r="Q157" s="295">
        <v>147</v>
      </c>
      <c r="R157" s="295">
        <v>6641</v>
      </c>
      <c r="S157" s="295">
        <v>6823</v>
      </c>
      <c r="T157" s="388">
        <v>2202</v>
      </c>
      <c r="V157" s="83" t="s">
        <v>122</v>
      </c>
      <c r="W157" s="295">
        <v>0</v>
      </c>
      <c r="X157" s="295">
        <v>0</v>
      </c>
      <c r="Y157" s="295">
        <v>0</v>
      </c>
      <c r="Z157" s="295">
        <v>5000</v>
      </c>
      <c r="AA157" s="83" t="s">
        <v>122</v>
      </c>
      <c r="AB157" s="388">
        <v>18727</v>
      </c>
      <c r="AC157" s="295">
        <v>13793</v>
      </c>
      <c r="AD157" s="295">
        <v>4085</v>
      </c>
      <c r="AE157" s="295">
        <v>9716</v>
      </c>
      <c r="AF157" s="295">
        <v>13302</v>
      </c>
      <c r="AG157" s="295">
        <v>0</v>
      </c>
    </row>
    <row r="158" spans="2:33" ht="16.5" thickBot="1">
      <c r="B158" s="83" t="s">
        <v>118</v>
      </c>
      <c r="C158" s="84">
        <v>0</v>
      </c>
      <c r="D158" s="84">
        <v>0</v>
      </c>
      <c r="E158" s="84">
        <v>0</v>
      </c>
      <c r="F158" s="84">
        <v>0</v>
      </c>
      <c r="G158" s="84">
        <v>0</v>
      </c>
      <c r="H158" s="84">
        <v>0</v>
      </c>
      <c r="I158" s="84">
        <v>0</v>
      </c>
      <c r="J158" s="84">
        <v>0</v>
      </c>
      <c r="K158" s="84">
        <v>0</v>
      </c>
      <c r="L158" s="84">
        <v>0</v>
      </c>
      <c r="M158" s="84">
        <v>0</v>
      </c>
      <c r="N158" s="84">
        <v>0</v>
      </c>
      <c r="O158" s="84">
        <v>0</v>
      </c>
      <c r="P158" s="295" t="s">
        <v>164</v>
      </c>
      <c r="Q158" s="295" t="s">
        <v>165</v>
      </c>
      <c r="R158" s="295" t="s">
        <v>165</v>
      </c>
      <c r="S158" s="295" t="s">
        <v>165</v>
      </c>
      <c r="T158" s="295" t="s">
        <v>165</v>
      </c>
      <c r="V158" s="83" t="s">
        <v>123</v>
      </c>
      <c r="W158" s="388">
        <v>149</v>
      </c>
      <c r="X158" s="388">
        <v>8225</v>
      </c>
      <c r="Y158" s="388">
        <v>5525</v>
      </c>
      <c r="Z158" s="388">
        <v>2912</v>
      </c>
      <c r="AA158" s="83" t="s">
        <v>123</v>
      </c>
      <c r="AB158" s="388">
        <v>4022</v>
      </c>
      <c r="AC158" s="388">
        <v>8253</v>
      </c>
      <c r="AD158" s="388">
        <v>7627</v>
      </c>
      <c r="AE158" s="388">
        <v>4985</v>
      </c>
      <c r="AF158" s="388">
        <v>1736</v>
      </c>
      <c r="AG158" s="388">
        <v>9214</v>
      </c>
    </row>
    <row r="159" spans="2:33" ht="16.5" thickBot="1">
      <c r="B159" s="83" t="s">
        <v>156</v>
      </c>
      <c r="C159" s="84">
        <v>0</v>
      </c>
      <c r="D159" s="84">
        <v>0</v>
      </c>
      <c r="E159" s="84">
        <v>0</v>
      </c>
      <c r="F159" s="84">
        <v>0</v>
      </c>
      <c r="G159" s="84">
        <v>0</v>
      </c>
      <c r="H159" s="84">
        <v>0</v>
      </c>
      <c r="I159" s="84">
        <v>0</v>
      </c>
      <c r="J159" s="84">
        <v>0</v>
      </c>
      <c r="K159" s="84">
        <v>0</v>
      </c>
      <c r="L159" s="84">
        <v>0</v>
      </c>
      <c r="M159" s="84">
        <v>0</v>
      </c>
      <c r="N159" s="84">
        <v>0</v>
      </c>
      <c r="O159" s="84">
        <v>0</v>
      </c>
      <c r="P159" s="295" t="s">
        <v>164</v>
      </c>
      <c r="Q159" s="295" t="s">
        <v>165</v>
      </c>
      <c r="R159" s="295" t="s">
        <v>165</v>
      </c>
      <c r="S159" s="295" t="s">
        <v>165</v>
      </c>
      <c r="T159" s="295" t="s">
        <v>165</v>
      </c>
      <c r="V159" s="83" t="s">
        <v>118</v>
      </c>
      <c r="W159" s="295">
        <v>0</v>
      </c>
      <c r="X159" s="295">
        <v>0</v>
      </c>
      <c r="Y159" s="295"/>
      <c r="Z159" s="295"/>
      <c r="AA159" s="83" t="s">
        <v>118</v>
      </c>
      <c r="AB159" s="295"/>
      <c r="AC159" s="295"/>
      <c r="AD159" s="295"/>
      <c r="AE159" s="295"/>
      <c r="AF159" s="295"/>
      <c r="AG159" s="295"/>
    </row>
    <row r="160" spans="2:33" ht="16.5" thickBot="1">
      <c r="B160" s="81" t="s">
        <v>125</v>
      </c>
      <c r="C160" s="87">
        <v>89729</v>
      </c>
      <c r="D160" s="87">
        <v>71475</v>
      </c>
      <c r="E160" s="87">
        <v>87136</v>
      </c>
      <c r="F160" s="87">
        <v>116269</v>
      </c>
      <c r="G160" s="87">
        <v>92386</v>
      </c>
      <c r="H160" s="87">
        <v>64733</v>
      </c>
      <c r="I160" s="87">
        <v>102414</v>
      </c>
      <c r="J160" s="87">
        <v>94992</v>
      </c>
      <c r="K160" s="87">
        <v>98429</v>
      </c>
      <c r="L160" s="87">
        <v>69546</v>
      </c>
      <c r="M160" s="87">
        <v>115825</v>
      </c>
      <c r="N160" s="87">
        <v>108741</v>
      </c>
      <c r="O160" s="87">
        <v>89653</v>
      </c>
      <c r="P160" s="87">
        <v>83654</v>
      </c>
      <c r="Q160" s="87">
        <v>95123</v>
      </c>
      <c r="R160" s="87">
        <v>118388</v>
      </c>
      <c r="S160" s="87">
        <v>108657</v>
      </c>
      <c r="T160" s="87">
        <v>95529</v>
      </c>
      <c r="V160" s="83" t="s">
        <v>156</v>
      </c>
      <c r="W160" s="295">
        <v>0</v>
      </c>
      <c r="X160" s="295">
        <v>0</v>
      </c>
      <c r="Y160" s="295"/>
      <c r="Z160" s="295">
        <v>366</v>
      </c>
      <c r="AA160" s="83" t="s">
        <v>156</v>
      </c>
      <c r="AB160" s="295"/>
      <c r="AC160" s="295"/>
      <c r="AD160" s="295"/>
      <c r="AE160" s="295"/>
      <c r="AF160" s="295"/>
      <c r="AG160" s="295"/>
    </row>
    <row r="161" spans="2:33" ht="15.75" thickBot="1">
      <c r="B161" s="97" t="s">
        <v>126</v>
      </c>
      <c r="C161" s="98"/>
      <c r="D161" s="98"/>
      <c r="E161" s="98"/>
      <c r="F161" s="98"/>
      <c r="G161" s="98"/>
      <c r="H161" s="98"/>
      <c r="I161" s="98"/>
      <c r="J161" s="98"/>
      <c r="K161" s="98"/>
      <c r="L161" s="98"/>
      <c r="M161" s="98"/>
      <c r="N161" s="98"/>
      <c r="O161" s="98"/>
      <c r="P161" s="98" t="s">
        <v>113</v>
      </c>
      <c r="Q161" s="98" t="s">
        <v>113</v>
      </c>
      <c r="R161" s="98" t="s">
        <v>113</v>
      </c>
      <c r="S161" s="98">
        <v>0</v>
      </c>
      <c r="T161" s="98"/>
      <c r="V161" s="81" t="s">
        <v>125</v>
      </c>
      <c r="W161" s="87">
        <v>133456</v>
      </c>
      <c r="X161" s="87">
        <v>140809</v>
      </c>
      <c r="Y161" s="87">
        <v>150231</v>
      </c>
      <c r="Z161" s="87">
        <v>146738</v>
      </c>
      <c r="AA161" s="81" t="s">
        <v>125</v>
      </c>
      <c r="AB161" s="87">
        <f>SUM(AB153:AB158)</f>
        <v>215580</v>
      </c>
      <c r="AC161" s="87">
        <v>237356</v>
      </c>
      <c r="AD161" s="87">
        <v>210940</v>
      </c>
      <c r="AE161" s="87">
        <v>233459</v>
      </c>
      <c r="AF161" s="87">
        <v>233171</v>
      </c>
      <c r="AG161" s="87">
        <v>242319</v>
      </c>
    </row>
    <row r="162" spans="2:33" ht="16.5" thickBot="1">
      <c r="B162" s="83" t="s">
        <v>119</v>
      </c>
      <c r="C162" s="84">
        <v>0</v>
      </c>
      <c r="D162" s="84">
        <v>0</v>
      </c>
      <c r="E162" s="84">
        <v>1</v>
      </c>
      <c r="F162" s="84">
        <v>0</v>
      </c>
      <c r="G162" s="84">
        <v>0</v>
      </c>
      <c r="H162" s="84">
        <v>0</v>
      </c>
      <c r="I162" s="84">
        <v>0</v>
      </c>
      <c r="J162" s="84">
        <v>0</v>
      </c>
      <c r="K162" s="84">
        <v>0</v>
      </c>
      <c r="L162" s="84">
        <v>0</v>
      </c>
      <c r="M162" s="84">
        <v>646</v>
      </c>
      <c r="N162" s="84">
        <v>390</v>
      </c>
      <c r="O162" s="84">
        <v>327</v>
      </c>
      <c r="P162" s="295" t="s">
        <v>164</v>
      </c>
      <c r="Q162" s="295" t="s">
        <v>165</v>
      </c>
      <c r="R162" s="295" t="s">
        <v>165</v>
      </c>
      <c r="S162" s="295">
        <v>532</v>
      </c>
      <c r="T162" s="388">
        <v>605</v>
      </c>
      <c r="V162" s="97" t="s">
        <v>126</v>
      </c>
      <c r="W162" s="98"/>
      <c r="X162" s="98"/>
      <c r="Y162" s="98"/>
      <c r="Z162" s="98"/>
      <c r="AA162" s="97" t="s">
        <v>126</v>
      </c>
      <c r="AB162" s="98"/>
      <c r="AC162" s="98"/>
      <c r="AD162" s="98"/>
      <c r="AE162" s="98"/>
      <c r="AF162" s="98"/>
      <c r="AG162" s="98"/>
    </row>
    <row r="163" spans="2:33" ht="16.5" thickBot="1">
      <c r="B163" s="83" t="s">
        <v>172</v>
      </c>
      <c r="C163" s="84">
        <v>5551</v>
      </c>
      <c r="D163" s="84">
        <v>6942</v>
      </c>
      <c r="E163" s="84">
        <v>6960</v>
      </c>
      <c r="F163" s="84">
        <v>7140</v>
      </c>
      <c r="G163" s="84">
        <v>7364</v>
      </c>
      <c r="H163" s="84">
        <v>7364</v>
      </c>
      <c r="I163" s="84">
        <v>7775</v>
      </c>
      <c r="J163" s="84">
        <v>7775</v>
      </c>
      <c r="K163" s="84">
        <v>7775</v>
      </c>
      <c r="L163" s="84">
        <v>7906</v>
      </c>
      <c r="M163" s="84">
        <v>7906</v>
      </c>
      <c r="N163" s="84">
        <v>8213</v>
      </c>
      <c r="O163" s="84">
        <v>8538</v>
      </c>
      <c r="P163" s="295">
        <v>8556</v>
      </c>
      <c r="Q163" s="295">
        <v>8556</v>
      </c>
      <c r="R163" s="295">
        <v>8556</v>
      </c>
      <c r="S163" s="295">
        <v>9988</v>
      </c>
      <c r="T163" s="388">
        <v>11083</v>
      </c>
      <c r="V163" s="83" t="s">
        <v>119</v>
      </c>
      <c r="W163" s="388">
        <v>11647</v>
      </c>
      <c r="X163" s="388">
        <v>11616</v>
      </c>
      <c r="Y163" s="388">
        <v>12872</v>
      </c>
      <c r="Z163" s="388">
        <v>12873</v>
      </c>
      <c r="AA163" s="83" t="s">
        <v>119</v>
      </c>
      <c r="AB163" s="388">
        <v>12873</v>
      </c>
      <c r="AC163" s="388">
        <v>0</v>
      </c>
      <c r="AD163" s="388">
        <v>0</v>
      </c>
      <c r="AE163" s="388">
        <v>0</v>
      </c>
      <c r="AF163" s="388"/>
      <c r="AG163" s="388"/>
    </row>
    <row r="164" spans="2:33" ht="16.5" thickBot="1">
      <c r="B164" s="83" t="s">
        <v>121</v>
      </c>
      <c r="C164" s="84">
        <v>63512</v>
      </c>
      <c r="D164" s="84">
        <v>70741</v>
      </c>
      <c r="E164" s="84">
        <v>73476</v>
      </c>
      <c r="F164" s="84">
        <v>74769</v>
      </c>
      <c r="G164" s="84">
        <v>76780</v>
      </c>
      <c r="H164" s="84">
        <v>75296</v>
      </c>
      <c r="I164" s="84">
        <v>77406</v>
      </c>
      <c r="J164" s="84">
        <v>79515</v>
      </c>
      <c r="K164" s="84">
        <v>81623</v>
      </c>
      <c r="L164" s="84">
        <v>82959</v>
      </c>
      <c r="M164" s="84">
        <v>85214</v>
      </c>
      <c r="N164" s="84">
        <v>87469</v>
      </c>
      <c r="O164" s="84">
        <v>89721</v>
      </c>
      <c r="P164" s="295" t="s">
        <v>173</v>
      </c>
      <c r="Q164" s="295">
        <v>94802</v>
      </c>
      <c r="R164" s="295">
        <v>85190</v>
      </c>
      <c r="S164" s="295">
        <v>98829</v>
      </c>
      <c r="T164" s="388">
        <v>79380</v>
      </c>
      <c r="V164" s="83" t="s">
        <v>172</v>
      </c>
      <c r="W164" s="388">
        <v>0</v>
      </c>
      <c r="X164" s="388">
        <v>0</v>
      </c>
      <c r="Y164" s="388">
        <v>0</v>
      </c>
      <c r="Z164" s="388">
        <v>0</v>
      </c>
      <c r="AA164" s="83" t="s">
        <v>172</v>
      </c>
      <c r="AB164" s="388">
        <v>0</v>
      </c>
      <c r="AC164" s="388">
        <v>14303</v>
      </c>
      <c r="AD164" s="388">
        <v>14303</v>
      </c>
      <c r="AE164" s="388">
        <v>14303</v>
      </c>
      <c r="AF164" s="388">
        <v>16813</v>
      </c>
      <c r="AG164" s="388">
        <v>16813</v>
      </c>
    </row>
    <row r="165" spans="2:33" ht="16.5" thickBot="1">
      <c r="B165" s="83" t="s">
        <v>118</v>
      </c>
      <c r="C165" s="84">
        <v>0</v>
      </c>
      <c r="D165" s="84">
        <v>0</v>
      </c>
      <c r="E165" s="84">
        <v>0</v>
      </c>
      <c r="F165" s="84">
        <v>0</v>
      </c>
      <c r="G165" s="84">
        <v>0</v>
      </c>
      <c r="H165" s="84">
        <v>0</v>
      </c>
      <c r="I165" s="84">
        <v>0</v>
      </c>
      <c r="J165" s="84">
        <v>0</v>
      </c>
      <c r="K165" s="84">
        <v>0</v>
      </c>
      <c r="L165" s="84">
        <v>0</v>
      </c>
      <c r="M165" s="84">
        <v>0</v>
      </c>
      <c r="N165" s="84">
        <v>0</v>
      </c>
      <c r="O165" s="84">
        <v>0</v>
      </c>
      <c r="P165" s="295" t="s">
        <v>164</v>
      </c>
      <c r="Q165" s="295" t="s">
        <v>165</v>
      </c>
      <c r="R165" s="295" t="s">
        <v>165</v>
      </c>
      <c r="S165" s="295" t="s">
        <v>165</v>
      </c>
      <c r="T165" s="295" t="s">
        <v>165</v>
      </c>
      <c r="V165" s="83" t="s">
        <v>121</v>
      </c>
      <c r="W165" s="388">
        <v>81382</v>
      </c>
      <c r="X165" s="388">
        <v>83087</v>
      </c>
      <c r="Y165" s="388">
        <v>84976</v>
      </c>
      <c r="Z165" s="388">
        <v>57659</v>
      </c>
      <c r="AA165" s="83" t="s">
        <v>121</v>
      </c>
      <c r="AB165" s="388">
        <v>59808</v>
      </c>
      <c r="AC165" s="388">
        <v>60863</v>
      </c>
      <c r="AD165" s="388">
        <v>61404</v>
      </c>
      <c r="AE165" s="388">
        <v>72272</v>
      </c>
      <c r="AF165" s="388">
        <v>74115</v>
      </c>
      <c r="AG165" s="388">
        <v>75249</v>
      </c>
    </row>
    <row r="166" spans="2:33" ht="16.5" thickBot="1">
      <c r="B166" s="83" t="s">
        <v>127</v>
      </c>
      <c r="C166" s="84">
        <v>0</v>
      </c>
      <c r="D166" s="84">
        <v>0</v>
      </c>
      <c r="E166" s="84">
        <v>0</v>
      </c>
      <c r="F166" s="84">
        <v>0</v>
      </c>
      <c r="G166" s="84">
        <v>0</v>
      </c>
      <c r="H166" s="84">
        <v>0</v>
      </c>
      <c r="I166" s="84">
        <v>0</v>
      </c>
      <c r="J166" s="84">
        <v>0</v>
      </c>
      <c r="K166" s="84">
        <v>0</v>
      </c>
      <c r="L166" s="84">
        <v>0</v>
      </c>
      <c r="M166" s="84">
        <v>0</v>
      </c>
      <c r="N166" s="84">
        <v>0</v>
      </c>
      <c r="O166" s="84">
        <v>0</v>
      </c>
      <c r="P166" s="295" t="s">
        <v>164</v>
      </c>
      <c r="Q166" s="295" t="s">
        <v>165</v>
      </c>
      <c r="R166" s="295" t="s">
        <v>165</v>
      </c>
      <c r="S166" s="295" t="s">
        <v>165</v>
      </c>
      <c r="T166" s="295" t="s">
        <v>165</v>
      </c>
      <c r="V166" s="83" t="s">
        <v>118</v>
      </c>
      <c r="W166" s="295">
        <v>0</v>
      </c>
      <c r="X166" s="295">
        <v>0</v>
      </c>
      <c r="Y166" s="295">
        <v>0</v>
      </c>
      <c r="Z166" s="295">
        <v>667</v>
      </c>
      <c r="AA166" s="83" t="s">
        <v>118</v>
      </c>
      <c r="AB166" s="388">
        <v>0</v>
      </c>
      <c r="AC166" s="295">
        <v>667</v>
      </c>
      <c r="AD166" s="295">
        <v>0</v>
      </c>
      <c r="AE166" s="295">
        <v>0</v>
      </c>
      <c r="AF166" s="295"/>
      <c r="AG166" s="295"/>
    </row>
    <row r="167" spans="2:33" ht="16.5" thickBot="1">
      <c r="B167" s="83" t="s">
        <v>122</v>
      </c>
      <c r="C167" s="84">
        <v>0</v>
      </c>
      <c r="D167" s="84">
        <v>0</v>
      </c>
      <c r="E167" s="84">
        <v>0</v>
      </c>
      <c r="F167" s="84">
        <v>0</v>
      </c>
      <c r="G167" s="84">
        <v>0</v>
      </c>
      <c r="H167" s="84">
        <v>0</v>
      </c>
      <c r="I167" s="84">
        <v>0</v>
      </c>
      <c r="J167" s="84">
        <v>0</v>
      </c>
      <c r="K167" s="84">
        <v>0</v>
      </c>
      <c r="L167" s="84">
        <v>0</v>
      </c>
      <c r="M167" s="84">
        <v>0</v>
      </c>
      <c r="N167" s="84">
        <v>0</v>
      </c>
      <c r="O167" s="84">
        <v>0</v>
      </c>
      <c r="P167" s="295" t="s">
        <v>164</v>
      </c>
      <c r="Q167" s="295" t="s">
        <v>165</v>
      </c>
      <c r="R167" s="295" t="s">
        <v>165</v>
      </c>
      <c r="S167" s="295" t="s">
        <v>165</v>
      </c>
      <c r="T167" s="388">
        <v>356</v>
      </c>
      <c r="V167" s="83" t="s">
        <v>127</v>
      </c>
      <c r="W167" s="295">
        <v>0</v>
      </c>
      <c r="X167" s="295">
        <v>0</v>
      </c>
      <c r="Y167" s="295">
        <v>0</v>
      </c>
      <c r="Z167" s="295">
        <v>0</v>
      </c>
      <c r="AA167" s="83" t="s">
        <v>127</v>
      </c>
      <c r="AB167" s="388">
        <v>0</v>
      </c>
      <c r="AC167" s="388">
        <v>0</v>
      </c>
      <c r="AD167" s="388">
        <v>0</v>
      </c>
      <c r="AE167" s="388">
        <v>0</v>
      </c>
      <c r="AF167" s="388"/>
      <c r="AG167" s="388"/>
    </row>
    <row r="168" spans="2:33" ht="16.5" thickBot="1">
      <c r="B168" s="83" t="s">
        <v>123</v>
      </c>
      <c r="C168" s="84">
        <v>0</v>
      </c>
      <c r="D168" s="84">
        <v>0</v>
      </c>
      <c r="E168" s="84">
        <v>0</v>
      </c>
      <c r="F168" s="84">
        <v>0</v>
      </c>
      <c r="G168" s="84">
        <v>0</v>
      </c>
      <c r="H168" s="84">
        <v>0</v>
      </c>
      <c r="I168" s="84">
        <v>0</v>
      </c>
      <c r="J168" s="84">
        <v>0</v>
      </c>
      <c r="K168" s="84">
        <v>0</v>
      </c>
      <c r="L168" s="84">
        <v>0</v>
      </c>
      <c r="M168" s="84">
        <v>0</v>
      </c>
      <c r="N168" s="84">
        <v>0</v>
      </c>
      <c r="O168" s="84">
        <v>0</v>
      </c>
      <c r="P168" s="295" t="s">
        <v>164</v>
      </c>
      <c r="Q168" s="295" t="s">
        <v>165</v>
      </c>
      <c r="R168" s="295" t="s">
        <v>165</v>
      </c>
      <c r="S168" s="295" t="s">
        <v>165</v>
      </c>
      <c r="T168" s="295" t="s">
        <v>165</v>
      </c>
      <c r="V168" s="83" t="s">
        <v>122</v>
      </c>
      <c r="W168" s="388">
        <v>377</v>
      </c>
      <c r="X168" s="388">
        <v>377</v>
      </c>
      <c r="Y168" s="388">
        <v>302</v>
      </c>
      <c r="Z168" s="388">
        <v>230</v>
      </c>
      <c r="AA168" s="83" t="s">
        <v>122</v>
      </c>
      <c r="AB168" s="388">
        <v>5248</v>
      </c>
      <c r="AC168" s="388">
        <v>5248</v>
      </c>
      <c r="AD168" s="388">
        <v>6966</v>
      </c>
      <c r="AE168" s="388">
        <v>1858</v>
      </c>
      <c r="AF168" s="388">
        <v>194</v>
      </c>
      <c r="AG168" s="388">
        <v>194</v>
      </c>
    </row>
    <row r="169" spans="2:33" ht="16.5" thickBot="1">
      <c r="B169" s="83" t="s">
        <v>157</v>
      </c>
      <c r="C169" s="84">
        <v>0</v>
      </c>
      <c r="D169" s="84">
        <v>0</v>
      </c>
      <c r="E169" s="84">
        <v>0</v>
      </c>
      <c r="F169" s="84">
        <v>0</v>
      </c>
      <c r="G169" s="84">
        <v>0</v>
      </c>
      <c r="H169" s="84">
        <v>0</v>
      </c>
      <c r="I169" s="84">
        <v>0</v>
      </c>
      <c r="J169" s="84">
        <v>0</v>
      </c>
      <c r="K169" s="84">
        <v>0</v>
      </c>
      <c r="L169" s="84">
        <v>0</v>
      </c>
      <c r="M169" s="84">
        <v>0</v>
      </c>
      <c r="N169" s="84">
        <v>0</v>
      </c>
      <c r="O169" s="84">
        <v>0</v>
      </c>
      <c r="P169" s="295" t="s">
        <v>164</v>
      </c>
      <c r="Q169" s="295" t="s">
        <v>165</v>
      </c>
      <c r="R169" s="295" t="s">
        <v>165</v>
      </c>
      <c r="S169" s="295" t="s">
        <v>165</v>
      </c>
      <c r="T169" s="295" t="s">
        <v>165</v>
      </c>
      <c r="V169" s="83" t="s">
        <v>123</v>
      </c>
      <c r="W169" s="295">
        <v>0</v>
      </c>
      <c r="X169" s="295">
        <v>0</v>
      </c>
      <c r="Y169" s="295">
        <v>0</v>
      </c>
      <c r="AA169" s="83" t="s">
        <v>123</v>
      </c>
      <c r="AB169" s="388">
        <v>0</v>
      </c>
      <c r="AC169" s="388">
        <v>0</v>
      </c>
      <c r="AD169" s="388">
        <v>0</v>
      </c>
      <c r="AE169" s="388">
        <v>0</v>
      </c>
      <c r="AF169" s="388">
        <v>0</v>
      </c>
      <c r="AG169" s="388">
        <v>443</v>
      </c>
    </row>
    <row r="170" spans="2:33" ht="16.5" thickBot="1">
      <c r="B170" s="81" t="s">
        <v>128</v>
      </c>
      <c r="C170" s="87">
        <v>69063</v>
      </c>
      <c r="D170" s="87">
        <v>77683</v>
      </c>
      <c r="E170" s="87">
        <v>80437</v>
      </c>
      <c r="F170" s="87">
        <v>81909</v>
      </c>
      <c r="G170" s="87">
        <v>84144</v>
      </c>
      <c r="H170" s="87">
        <v>82660</v>
      </c>
      <c r="I170" s="87">
        <v>85181</v>
      </c>
      <c r="J170" s="87">
        <v>87290</v>
      </c>
      <c r="K170" s="87">
        <v>89398</v>
      </c>
      <c r="L170" s="87">
        <v>90865</v>
      </c>
      <c r="M170" s="87">
        <v>93766</v>
      </c>
      <c r="N170" s="87">
        <v>96072</v>
      </c>
      <c r="O170" s="87">
        <v>98586</v>
      </c>
      <c r="P170" s="87">
        <v>101096</v>
      </c>
      <c r="Q170" s="87">
        <v>103358</v>
      </c>
      <c r="R170" s="87">
        <v>93746</v>
      </c>
      <c r="S170" s="87">
        <v>109349</v>
      </c>
      <c r="T170" s="87">
        <v>91424</v>
      </c>
      <c r="V170" s="83" t="s">
        <v>157</v>
      </c>
      <c r="W170" s="295">
        <v>0</v>
      </c>
      <c r="X170" s="295">
        <v>0</v>
      </c>
      <c r="Y170" s="295">
        <v>0</v>
      </c>
      <c r="Z170" s="295">
        <v>8400</v>
      </c>
      <c r="AA170" s="83" t="s">
        <v>157</v>
      </c>
      <c r="AB170" s="388">
        <v>0</v>
      </c>
      <c r="AC170" s="388">
        <v>0</v>
      </c>
      <c r="AD170" s="388">
        <v>0</v>
      </c>
      <c r="AE170" s="388">
        <v>0</v>
      </c>
      <c r="AF170" s="388"/>
      <c r="AG170" s="388"/>
    </row>
    <row r="171" spans="2:33" ht="15.75" thickBot="1">
      <c r="B171" s="89" t="s">
        <v>129</v>
      </c>
      <c r="C171" s="90">
        <v>158792</v>
      </c>
      <c r="D171" s="90">
        <v>149158</v>
      </c>
      <c r="E171" s="90">
        <v>167573</v>
      </c>
      <c r="F171" s="90">
        <v>198178</v>
      </c>
      <c r="G171" s="90">
        <v>176530</v>
      </c>
      <c r="H171" s="90">
        <v>147393</v>
      </c>
      <c r="I171" s="90">
        <v>187595</v>
      </c>
      <c r="J171" s="90">
        <v>182282</v>
      </c>
      <c r="K171" s="90">
        <v>187827</v>
      </c>
      <c r="L171" s="90">
        <v>160411</v>
      </c>
      <c r="M171" s="90">
        <v>209591</v>
      </c>
      <c r="N171" s="90">
        <v>204813</v>
      </c>
      <c r="O171" s="90">
        <v>188239</v>
      </c>
      <c r="P171" s="90">
        <v>184750</v>
      </c>
      <c r="Q171" s="90">
        <v>198481</v>
      </c>
      <c r="R171" s="90">
        <v>212134</v>
      </c>
      <c r="S171" s="90">
        <v>218006</v>
      </c>
      <c r="T171" s="90">
        <v>186953</v>
      </c>
      <c r="V171" s="81" t="s">
        <v>128</v>
      </c>
      <c r="W171" s="87">
        <v>93406</v>
      </c>
      <c r="X171" s="87">
        <v>95080</v>
      </c>
      <c r="Y171" s="87">
        <v>98150</v>
      </c>
      <c r="Z171" s="87">
        <v>79829</v>
      </c>
      <c r="AA171" s="81" t="s">
        <v>128</v>
      </c>
      <c r="AB171" s="87">
        <f>SUM(AB163:AB170)</f>
        <v>77929</v>
      </c>
      <c r="AC171" s="87">
        <v>81081</v>
      </c>
      <c r="AD171" s="87">
        <v>82673</v>
      </c>
      <c r="AE171" s="87">
        <v>88433</v>
      </c>
      <c r="AF171" s="87">
        <v>91122</v>
      </c>
      <c r="AG171" s="87">
        <v>92699</v>
      </c>
    </row>
    <row r="172" spans="2:33" ht="15.75" thickBot="1">
      <c r="B172" s="92"/>
      <c r="C172" s="93"/>
      <c r="D172" s="93"/>
      <c r="E172" s="93"/>
      <c r="F172" s="93"/>
      <c r="G172" s="93"/>
      <c r="H172" s="93"/>
      <c r="I172" s="93"/>
      <c r="J172" s="93"/>
      <c r="K172" s="93"/>
      <c r="L172" s="93"/>
      <c r="M172" s="93"/>
      <c r="N172" s="93"/>
      <c r="O172" s="93"/>
      <c r="P172" s="302"/>
      <c r="Q172" s="93" t="s">
        <v>113</v>
      </c>
      <c r="R172" s="93" t="s">
        <v>113</v>
      </c>
      <c r="S172" s="93">
        <v>0</v>
      </c>
      <c r="V172" s="89" t="s">
        <v>129</v>
      </c>
      <c r="W172" s="90">
        <v>226862</v>
      </c>
      <c r="X172" s="90">
        <v>235889</v>
      </c>
      <c r="Y172" s="90">
        <v>248381</v>
      </c>
      <c r="Z172" s="90">
        <v>226567</v>
      </c>
      <c r="AA172" s="89" t="s">
        <v>129</v>
      </c>
      <c r="AB172" s="90">
        <f>+AB161+AB171</f>
        <v>293509</v>
      </c>
      <c r="AC172" s="90">
        <v>318437</v>
      </c>
      <c r="AD172" s="90">
        <v>293613</v>
      </c>
      <c r="AE172" s="90">
        <v>321892</v>
      </c>
      <c r="AF172" s="90">
        <v>324293</v>
      </c>
      <c r="AG172" s="90">
        <v>335018</v>
      </c>
    </row>
    <row r="173" spans="2:33" ht="15.75" thickBot="1">
      <c r="B173" s="99" t="s">
        <v>130</v>
      </c>
      <c r="C173" s="98"/>
      <c r="D173" s="98"/>
      <c r="E173" s="98"/>
      <c r="F173" s="98"/>
      <c r="G173" s="98"/>
      <c r="H173" s="98"/>
      <c r="I173" s="98"/>
      <c r="J173" s="98"/>
      <c r="K173" s="98"/>
      <c r="L173" s="98"/>
      <c r="M173" s="98"/>
      <c r="N173" s="98"/>
      <c r="O173" s="98"/>
      <c r="P173" s="98" t="s">
        <v>113</v>
      </c>
      <c r="Q173" s="98" t="s">
        <v>113</v>
      </c>
      <c r="R173" s="98" t="s">
        <v>113</v>
      </c>
      <c r="S173" s="98">
        <v>0</v>
      </c>
      <c r="T173" s="98"/>
      <c r="V173" s="92"/>
      <c r="AA173" s="92"/>
    </row>
    <row r="174" spans="2:33" ht="16.5" thickBot="1">
      <c r="B174" s="83" t="s">
        <v>131</v>
      </c>
      <c r="C174" s="84">
        <v>73050</v>
      </c>
      <c r="D174" s="84">
        <v>73050</v>
      </c>
      <c r="E174" s="84">
        <v>73050</v>
      </c>
      <c r="F174" s="84">
        <v>73050</v>
      </c>
      <c r="G174" s="84">
        <v>73050</v>
      </c>
      <c r="H174" s="84">
        <v>73050</v>
      </c>
      <c r="I174" s="84">
        <v>73050</v>
      </c>
      <c r="J174" s="84">
        <v>73050</v>
      </c>
      <c r="K174" s="84">
        <v>73050</v>
      </c>
      <c r="L174" s="84">
        <v>73050</v>
      </c>
      <c r="M174" s="84">
        <v>73050</v>
      </c>
      <c r="N174" s="84">
        <v>73050</v>
      </c>
      <c r="O174" s="84">
        <v>73050</v>
      </c>
      <c r="P174" s="295">
        <v>73050</v>
      </c>
      <c r="Q174" s="295">
        <v>73050</v>
      </c>
      <c r="R174" s="295">
        <v>73050</v>
      </c>
      <c r="S174" s="295">
        <v>73050</v>
      </c>
      <c r="T174" s="388">
        <v>73050</v>
      </c>
      <c r="V174" s="99" t="s">
        <v>130</v>
      </c>
      <c r="W174" s="98"/>
      <c r="X174" s="98"/>
      <c r="Y174" s="98"/>
      <c r="Z174" s="98"/>
      <c r="AA174" s="99" t="s">
        <v>130</v>
      </c>
      <c r="AB174" s="98"/>
      <c r="AC174" s="98"/>
      <c r="AD174" s="98"/>
      <c r="AE174" s="98"/>
      <c r="AF174" s="98"/>
      <c r="AG174" s="98"/>
    </row>
    <row r="175" spans="2:33" ht="16.5" thickBot="1">
      <c r="B175" s="83" t="s">
        <v>132</v>
      </c>
      <c r="C175" s="84">
        <v>0</v>
      </c>
      <c r="D175" s="84">
        <v>0</v>
      </c>
      <c r="E175" s="84">
        <v>0</v>
      </c>
      <c r="F175" s="84">
        <v>0</v>
      </c>
      <c r="G175" s="84">
        <v>0</v>
      </c>
      <c r="H175" s="84">
        <v>0</v>
      </c>
      <c r="I175" s="84">
        <v>0</v>
      </c>
      <c r="J175" s="84">
        <v>0</v>
      </c>
      <c r="K175" s="84">
        <v>0</v>
      </c>
      <c r="L175" s="84">
        <v>0</v>
      </c>
      <c r="M175" s="84">
        <v>0</v>
      </c>
      <c r="N175" s="84">
        <v>0</v>
      </c>
      <c r="O175" s="84">
        <v>0</v>
      </c>
      <c r="P175" s="295" t="s">
        <v>164</v>
      </c>
      <c r="Q175" s="295" t="s">
        <v>165</v>
      </c>
      <c r="R175" s="295" t="s">
        <v>165</v>
      </c>
      <c r="S175" s="295" t="s">
        <v>165</v>
      </c>
      <c r="T175" s="295" t="s">
        <v>165</v>
      </c>
      <c r="V175" s="83" t="s">
        <v>131</v>
      </c>
      <c r="W175" s="388">
        <v>73050</v>
      </c>
      <c r="X175" s="388">
        <v>73050</v>
      </c>
      <c r="Y175" s="388">
        <v>73050</v>
      </c>
      <c r="Z175" s="388">
        <v>73050</v>
      </c>
      <c r="AA175" s="83" t="s">
        <v>131</v>
      </c>
      <c r="AB175" s="388">
        <v>73050</v>
      </c>
      <c r="AC175" s="388">
        <v>73050</v>
      </c>
      <c r="AD175" s="388">
        <v>73050</v>
      </c>
      <c r="AE175" s="388">
        <v>73050</v>
      </c>
      <c r="AF175" s="388">
        <v>73050</v>
      </c>
      <c r="AG175" s="388">
        <v>73050</v>
      </c>
    </row>
    <row r="176" spans="2:33" ht="16.5" thickBot="1">
      <c r="B176" s="83" t="s">
        <v>133</v>
      </c>
      <c r="C176" s="84">
        <v>4962</v>
      </c>
      <c r="D176" s="84">
        <v>7325</v>
      </c>
      <c r="E176" s="84">
        <v>9767</v>
      </c>
      <c r="F176" s="84">
        <v>9767</v>
      </c>
      <c r="G176" s="84">
        <v>9767</v>
      </c>
      <c r="H176" s="84">
        <v>9767</v>
      </c>
      <c r="I176" s="84">
        <v>12414</v>
      </c>
      <c r="J176" s="84">
        <v>12414</v>
      </c>
      <c r="K176" s="84">
        <v>12414</v>
      </c>
      <c r="L176" s="84">
        <v>12414</v>
      </c>
      <c r="M176" s="84">
        <v>15709</v>
      </c>
      <c r="N176" s="84">
        <v>15709</v>
      </c>
      <c r="O176" s="84">
        <v>15709</v>
      </c>
      <c r="P176" s="295">
        <v>15709</v>
      </c>
      <c r="Q176" s="295">
        <v>18651</v>
      </c>
      <c r="R176" s="295">
        <v>18651</v>
      </c>
      <c r="S176" s="295">
        <v>18651</v>
      </c>
      <c r="T176" s="388">
        <v>18651</v>
      </c>
      <c r="V176" s="83" t="s">
        <v>132</v>
      </c>
      <c r="W176" s="295">
        <v>0</v>
      </c>
      <c r="X176" s="295">
        <v>0</v>
      </c>
      <c r="Y176" s="295">
        <v>0</v>
      </c>
      <c r="Z176" s="295">
        <v>0</v>
      </c>
      <c r="AA176" s="83" t="s">
        <v>132</v>
      </c>
      <c r="AB176" s="295"/>
      <c r="AC176" s="295"/>
      <c r="AD176" s="295"/>
      <c r="AE176" s="295"/>
      <c r="AF176" s="295"/>
      <c r="AG176" s="295"/>
    </row>
    <row r="177" spans="1:33" ht="16.5" thickBot="1">
      <c r="B177" s="83" t="s">
        <v>134</v>
      </c>
      <c r="C177" s="84">
        <v>-21651</v>
      </c>
      <c r="D177" s="84">
        <v>-21651</v>
      </c>
      <c r="E177" s="84">
        <v>-21650</v>
      </c>
      <c r="F177" s="84">
        <v>-21650</v>
      </c>
      <c r="G177" s="84">
        <v>-21650</v>
      </c>
      <c r="H177" s="84">
        <v>-22095</v>
      </c>
      <c r="I177" s="84">
        <v>-22095</v>
      </c>
      <c r="J177" s="84">
        <v>-22095</v>
      </c>
      <c r="K177" s="84">
        <v>-22095</v>
      </c>
      <c r="L177" s="84">
        <v>-22095</v>
      </c>
      <c r="M177" s="84">
        <v>-22095</v>
      </c>
      <c r="N177" s="84">
        <v>-22095</v>
      </c>
      <c r="O177" s="84">
        <v>-22095</v>
      </c>
      <c r="P177" s="295">
        <v>-22095</v>
      </c>
      <c r="Q177" s="295">
        <v>-22095</v>
      </c>
      <c r="R177" s="295">
        <v>-22095</v>
      </c>
      <c r="S177" s="295">
        <v>-22081</v>
      </c>
      <c r="T177" s="388">
        <v>-22095</v>
      </c>
      <c r="V177" s="83" t="s">
        <v>133</v>
      </c>
      <c r="W177" s="388">
        <v>22460</v>
      </c>
      <c r="X177" s="388">
        <v>22460</v>
      </c>
      <c r="Y177" s="388">
        <v>22460</v>
      </c>
      <c r="Z177" s="388">
        <v>22460</v>
      </c>
      <c r="AA177" s="83" t="s">
        <v>133</v>
      </c>
      <c r="AB177" s="388">
        <v>27209</v>
      </c>
      <c r="AC177" s="492">
        <v>27209</v>
      </c>
      <c r="AD177" s="492">
        <v>27209</v>
      </c>
      <c r="AE177" s="492">
        <v>27209</v>
      </c>
      <c r="AF177" s="492">
        <v>32446</v>
      </c>
      <c r="AG177" s="492">
        <v>32446</v>
      </c>
    </row>
    <row r="178" spans="1:33" ht="16.5" thickBot="1">
      <c r="B178" s="83" t="s">
        <v>135</v>
      </c>
      <c r="C178" s="84">
        <v>23629</v>
      </c>
      <c r="D178" s="84">
        <v>24422</v>
      </c>
      <c r="E178" s="84">
        <v>6704</v>
      </c>
      <c r="F178" s="84">
        <v>15266</v>
      </c>
      <c r="G178" s="84">
        <v>22018</v>
      </c>
      <c r="H178" s="84">
        <v>26478</v>
      </c>
      <c r="I178" s="84">
        <v>7572</v>
      </c>
      <c r="J178" s="84">
        <v>14473</v>
      </c>
      <c r="K178" s="84">
        <v>22662</v>
      </c>
      <c r="L178" s="84">
        <v>32943</v>
      </c>
      <c r="M178" s="84">
        <v>8574</v>
      </c>
      <c r="N178" s="84">
        <v>13182</v>
      </c>
      <c r="O178" s="84">
        <v>21555</v>
      </c>
      <c r="P178" s="295">
        <v>29424</v>
      </c>
      <c r="Q178" s="295">
        <v>9070</v>
      </c>
      <c r="R178" s="295">
        <v>17966</v>
      </c>
      <c r="S178" s="295">
        <v>31368</v>
      </c>
      <c r="T178" s="388">
        <v>15713</v>
      </c>
      <c r="V178" s="83" t="s">
        <v>134</v>
      </c>
      <c r="W178" s="388">
        <v>-44474</v>
      </c>
      <c r="X178" s="388">
        <v>-44474</v>
      </c>
      <c r="Y178" s="388">
        <v>-44474</v>
      </c>
      <c r="Z178" s="388">
        <v>-44475</v>
      </c>
      <c r="AA178" s="83" t="s">
        <v>134</v>
      </c>
      <c r="AB178" s="388">
        <v>-44475</v>
      </c>
      <c r="AC178" s="492">
        <v>-44475</v>
      </c>
      <c r="AD178" s="492">
        <v>-44475</v>
      </c>
      <c r="AE178" s="492">
        <v>-44475</v>
      </c>
      <c r="AF178" s="492">
        <v>-44475</v>
      </c>
      <c r="AG178" s="492">
        <v>-44474</v>
      </c>
    </row>
    <row r="179" spans="1:33" ht="16.5" thickBot="1">
      <c r="B179" s="83" t="s">
        <v>136</v>
      </c>
      <c r="C179" s="84">
        <v>-3164</v>
      </c>
      <c r="D179" s="84">
        <v>-4108</v>
      </c>
      <c r="E179" s="84">
        <v>-4108</v>
      </c>
      <c r="F179" s="84">
        <v>-4108</v>
      </c>
      <c r="G179" s="84">
        <v>-4110</v>
      </c>
      <c r="H179" s="84">
        <v>-2991</v>
      </c>
      <c r="I179" s="84">
        <v>-2992</v>
      </c>
      <c r="J179" s="84">
        <v>-2991</v>
      </c>
      <c r="K179" s="84">
        <v>-2989</v>
      </c>
      <c r="L179" s="84">
        <v>-3975</v>
      </c>
      <c r="M179" s="84">
        <v>-3975</v>
      </c>
      <c r="N179" s="84">
        <v>-3975</v>
      </c>
      <c r="O179" s="84">
        <v>-3974</v>
      </c>
      <c r="P179" s="295">
        <v>-8588</v>
      </c>
      <c r="Q179" s="295">
        <v>-8588</v>
      </c>
      <c r="R179" s="295">
        <v>-8588</v>
      </c>
      <c r="S179" s="295">
        <v>-8292</v>
      </c>
      <c r="T179" s="388">
        <v>7715</v>
      </c>
      <c r="V179" s="83" t="s">
        <v>135</v>
      </c>
      <c r="W179" s="388">
        <v>11279</v>
      </c>
      <c r="X179" s="388">
        <v>23137</v>
      </c>
      <c r="Y179" s="388">
        <v>36169</v>
      </c>
      <c r="Z179" s="388">
        <v>47481.05</v>
      </c>
      <c r="AA179" s="83" t="s">
        <v>135</v>
      </c>
      <c r="AB179" s="388">
        <v>12715.129850999954</v>
      </c>
      <c r="AC179" s="492">
        <v>25125.689061999998</v>
      </c>
      <c r="AD179" s="492">
        <v>38488.324314000296</v>
      </c>
      <c r="AE179" s="492">
        <v>52374.212275999482</v>
      </c>
      <c r="AF179" s="492">
        <v>14634.891261999866</v>
      </c>
      <c r="AG179" s="492">
        <v>28843</v>
      </c>
    </row>
    <row r="180" spans="1:33" ht="16.5" thickBot="1">
      <c r="B180" s="81" t="s">
        <v>139</v>
      </c>
      <c r="C180" s="87">
        <v>76826</v>
      </c>
      <c r="D180" s="87">
        <v>79038</v>
      </c>
      <c r="E180" s="87">
        <v>63763</v>
      </c>
      <c r="F180" s="87">
        <v>72325</v>
      </c>
      <c r="G180" s="87">
        <v>79075</v>
      </c>
      <c r="H180" s="87">
        <v>84209</v>
      </c>
      <c r="I180" s="87">
        <v>67949</v>
      </c>
      <c r="J180" s="87">
        <v>74851</v>
      </c>
      <c r="K180" s="87">
        <v>83042</v>
      </c>
      <c r="L180" s="87">
        <v>92337</v>
      </c>
      <c r="M180" s="87">
        <v>71263</v>
      </c>
      <c r="N180" s="87">
        <v>75871</v>
      </c>
      <c r="O180" s="87">
        <v>84245</v>
      </c>
      <c r="P180" s="87">
        <v>87500</v>
      </c>
      <c r="Q180" s="87">
        <v>70088</v>
      </c>
      <c r="R180" s="87">
        <v>78985</v>
      </c>
      <c r="S180" s="87">
        <v>92696</v>
      </c>
      <c r="T180" s="87">
        <v>93034</v>
      </c>
      <c r="V180" s="83" t="s">
        <v>136</v>
      </c>
      <c r="W180" s="388">
        <v>7714</v>
      </c>
      <c r="X180" s="388">
        <v>7714</v>
      </c>
      <c r="Y180" s="388">
        <v>7714</v>
      </c>
      <c r="Z180" s="388">
        <v>32109</v>
      </c>
      <c r="AA180" s="83" t="s">
        <v>136</v>
      </c>
      <c r="AB180" s="388">
        <v>32109</v>
      </c>
      <c r="AC180" s="492">
        <v>32109</v>
      </c>
      <c r="AD180" s="492">
        <v>32109</v>
      </c>
      <c r="AE180" s="492">
        <v>24952</v>
      </c>
      <c r="AF180" s="492">
        <v>24952</v>
      </c>
      <c r="AG180" s="492">
        <v>24952</v>
      </c>
    </row>
    <row r="181" spans="1:33" ht="15.75" thickBot="1">
      <c r="B181" s="100" t="s">
        <v>140</v>
      </c>
      <c r="C181" s="90">
        <v>235618</v>
      </c>
      <c r="D181" s="90">
        <v>228196</v>
      </c>
      <c r="E181" s="90">
        <v>231336</v>
      </c>
      <c r="F181" s="90">
        <v>270503</v>
      </c>
      <c r="G181" s="90">
        <v>255605</v>
      </c>
      <c r="H181" s="90">
        <v>231602</v>
      </c>
      <c r="I181" s="90">
        <v>255544</v>
      </c>
      <c r="J181" s="90">
        <v>257133</v>
      </c>
      <c r="K181" s="90">
        <v>270869</v>
      </c>
      <c r="L181" s="90">
        <v>252748</v>
      </c>
      <c r="M181" s="90">
        <v>280854</v>
      </c>
      <c r="N181" s="90">
        <v>280684</v>
      </c>
      <c r="O181" s="90">
        <v>272484</v>
      </c>
      <c r="P181" s="90">
        <v>272250</v>
      </c>
      <c r="Q181" s="90">
        <v>268569</v>
      </c>
      <c r="R181" s="90">
        <v>291119</v>
      </c>
      <c r="S181" s="90">
        <v>310702</v>
      </c>
      <c r="T181" s="90">
        <v>279987</v>
      </c>
      <c r="V181" s="81" t="s">
        <v>139</v>
      </c>
      <c r="W181" s="87">
        <v>70029</v>
      </c>
      <c r="X181" s="87">
        <v>81887</v>
      </c>
      <c r="Y181" s="87">
        <v>94919</v>
      </c>
      <c r="Z181" s="87">
        <v>130625.05</v>
      </c>
      <c r="AA181" s="81" t="s">
        <v>139</v>
      </c>
      <c r="AB181" s="87">
        <f>SUM(AB175:AB180)</f>
        <v>100608.12985099995</v>
      </c>
      <c r="AC181" s="493">
        <v>113018.68906199999</v>
      </c>
      <c r="AD181" s="493">
        <v>126381.32431400029</v>
      </c>
      <c r="AE181" s="493">
        <v>133110.21227599948</v>
      </c>
      <c r="AF181" s="493">
        <v>100607.89126199987</v>
      </c>
      <c r="AG181" s="493">
        <v>114817</v>
      </c>
    </row>
    <row r="182" spans="1:33" ht="16.5" thickBot="1">
      <c r="B182" s="65"/>
      <c r="C182" s="101">
        <f>+C148-C171-C180</f>
        <v>0</v>
      </c>
      <c r="D182" s="101">
        <f t="shared" ref="D182:N182" si="4">+D148-D171-D180</f>
        <v>0</v>
      </c>
      <c r="E182" s="101">
        <f t="shared" si="4"/>
        <v>0</v>
      </c>
      <c r="F182" s="101">
        <f t="shared" si="4"/>
        <v>0</v>
      </c>
      <c r="G182" s="101">
        <f t="shared" si="4"/>
        <v>0</v>
      </c>
      <c r="H182" s="101">
        <f t="shared" si="4"/>
        <v>0</v>
      </c>
      <c r="I182" s="101">
        <f t="shared" si="4"/>
        <v>0</v>
      </c>
      <c r="J182" s="101">
        <f t="shared" si="4"/>
        <v>0</v>
      </c>
      <c r="K182" s="101">
        <f t="shared" si="4"/>
        <v>0</v>
      </c>
      <c r="L182" s="101">
        <f t="shared" si="4"/>
        <v>0</v>
      </c>
      <c r="M182" s="101">
        <f t="shared" si="4"/>
        <v>0</v>
      </c>
      <c r="N182" s="101">
        <f t="shared" si="4"/>
        <v>0</v>
      </c>
      <c r="O182" s="101">
        <v>0</v>
      </c>
      <c r="P182" s="303"/>
      <c r="V182" s="100" t="s">
        <v>140</v>
      </c>
      <c r="W182" s="90">
        <v>296891</v>
      </c>
      <c r="X182" s="90">
        <v>317776</v>
      </c>
      <c r="Y182" s="90">
        <v>343300</v>
      </c>
      <c r="Z182" s="90">
        <v>357192.05</v>
      </c>
      <c r="AA182" s="100" t="s">
        <v>140</v>
      </c>
      <c r="AB182" s="90">
        <f>+AB172+AB181</f>
        <v>394117.12985099992</v>
      </c>
      <c r="AC182" s="494">
        <v>431455.68906200002</v>
      </c>
      <c r="AD182" s="494">
        <v>419994.32431400032</v>
      </c>
      <c r="AE182" s="494">
        <v>455002.21227599948</v>
      </c>
      <c r="AF182" s="494">
        <v>424900.89126199984</v>
      </c>
      <c r="AG182" s="494">
        <v>449835</v>
      </c>
    </row>
    <row r="183" spans="1:33" ht="15.75">
      <c r="B183" s="64"/>
      <c r="C183" s="102">
        <f>+C116-C178</f>
        <v>0</v>
      </c>
      <c r="D183" s="102">
        <f>+D116-D178</f>
        <v>0</v>
      </c>
      <c r="E183" s="102">
        <f>+E116-E178</f>
        <v>0</v>
      </c>
      <c r="F183" s="102">
        <f>+F116+E116-F178</f>
        <v>0</v>
      </c>
      <c r="G183" s="102">
        <f>+G116+F116+E116-G178</f>
        <v>0</v>
      </c>
      <c r="H183" s="102">
        <f>+H116+G116+F116+E116-H178</f>
        <v>0</v>
      </c>
      <c r="I183" s="102">
        <f>+I116-I178</f>
        <v>0</v>
      </c>
      <c r="J183" s="102">
        <f>+J116+I116-J178</f>
        <v>0</v>
      </c>
      <c r="K183" s="102">
        <f>+K116+J116+I116-K178</f>
        <v>0</v>
      </c>
      <c r="L183" s="102">
        <f>+L116+K116+J116+I116-L178</f>
        <v>0</v>
      </c>
      <c r="M183" s="102">
        <f>+M116-M178</f>
        <v>0</v>
      </c>
      <c r="N183" s="102">
        <f>+N116+M116-N178</f>
        <v>0</v>
      </c>
      <c r="O183" s="102">
        <v>0</v>
      </c>
      <c r="P183" s="296"/>
    </row>
    <row r="184" spans="1:33" ht="15.75">
      <c r="B184" s="64"/>
      <c r="C184" s="108"/>
      <c r="D184" s="108"/>
      <c r="E184" s="108"/>
      <c r="F184" s="108"/>
      <c r="G184" s="108"/>
      <c r="H184" s="108"/>
      <c r="I184" s="108"/>
      <c r="J184" s="108"/>
      <c r="K184" s="108"/>
      <c r="L184" s="108"/>
      <c r="M184" s="108"/>
      <c r="N184" s="108"/>
      <c r="O184" s="108"/>
      <c r="P184" s="282"/>
    </row>
    <row r="185" spans="1:33" ht="15.75">
      <c r="A185" s="47" t="s">
        <v>141</v>
      </c>
      <c r="B185" s="11" t="s">
        <v>174</v>
      </c>
      <c r="C185" s="5"/>
      <c r="D185" s="5"/>
      <c r="E185" s="6"/>
      <c r="F185" s="5"/>
      <c r="G185" s="5"/>
      <c r="H185" s="5"/>
      <c r="I185" s="6"/>
      <c r="J185" s="5"/>
      <c r="K185" s="5"/>
      <c r="L185" s="5"/>
      <c r="M185" s="6"/>
      <c r="N185" s="5"/>
      <c r="O185" s="5"/>
      <c r="P185" s="282"/>
    </row>
    <row r="186" spans="1:33" ht="15.75">
      <c r="B186" s="13" t="s">
        <v>34</v>
      </c>
      <c r="C186" s="65"/>
      <c r="D186" s="65"/>
      <c r="E186" s="65"/>
      <c r="F186" s="65"/>
      <c r="G186" s="65"/>
      <c r="H186" s="65"/>
      <c r="I186" s="65"/>
      <c r="J186" s="65"/>
      <c r="K186" s="65"/>
      <c r="L186" s="65"/>
      <c r="M186" s="65"/>
      <c r="N186" s="65"/>
      <c r="O186" s="65"/>
      <c r="P186" s="282"/>
    </row>
    <row r="187" spans="1:33" ht="15.75">
      <c r="B187" s="8"/>
      <c r="C187" s="8"/>
      <c r="D187" s="8"/>
      <c r="E187" s="8"/>
      <c r="F187" s="8"/>
      <c r="G187" s="8"/>
      <c r="H187" s="8"/>
      <c r="I187" s="8"/>
      <c r="J187" s="8"/>
      <c r="K187" s="8"/>
      <c r="L187" s="8"/>
      <c r="M187" s="8"/>
      <c r="N187" s="8"/>
      <c r="O187" s="8"/>
      <c r="P187" s="282"/>
    </row>
    <row r="188" spans="1:33" s="28" customFormat="1" ht="15.75">
      <c r="B188" s="66"/>
      <c r="C188" s="67">
        <v>2016</v>
      </c>
      <c r="D188" s="67">
        <v>2017</v>
      </c>
      <c r="E188" s="67" t="s">
        <v>35</v>
      </c>
      <c r="F188" s="67" t="s">
        <v>36</v>
      </c>
      <c r="G188" s="67" t="s">
        <v>37</v>
      </c>
      <c r="H188" s="67" t="s">
        <v>38</v>
      </c>
      <c r="I188" s="67" t="s">
        <v>39</v>
      </c>
      <c r="J188" s="329" t="s">
        <v>40</v>
      </c>
      <c r="K188" s="329" t="s">
        <v>41</v>
      </c>
      <c r="L188" s="329" t="s">
        <v>42</v>
      </c>
      <c r="M188" s="329" t="s">
        <v>43</v>
      </c>
      <c r="N188" s="329" t="s">
        <v>44</v>
      </c>
      <c r="O188" s="329" t="s">
        <v>45</v>
      </c>
      <c r="P188" s="329" t="s">
        <v>46</v>
      </c>
      <c r="Q188" s="329" t="s">
        <v>47</v>
      </c>
      <c r="R188" s="329" t="s">
        <v>48</v>
      </c>
      <c r="S188" s="329" t="s">
        <v>49</v>
      </c>
      <c r="T188" s="329" t="s">
        <v>50</v>
      </c>
      <c r="U188"/>
      <c r="V188" s="66"/>
      <c r="W188" s="67" t="s">
        <v>51</v>
      </c>
      <c r="X188" s="67" t="s">
        <v>52</v>
      </c>
      <c r="Y188" s="67" t="s">
        <v>53</v>
      </c>
      <c r="Z188" s="67" t="s">
        <v>54</v>
      </c>
      <c r="AA188" s="66"/>
      <c r="AB188" s="67" t="str">
        <f>+AB7</f>
        <v>1T23</v>
      </c>
      <c r="AC188" s="67" t="s">
        <v>56</v>
      </c>
      <c r="AD188" s="67" t="s">
        <v>57</v>
      </c>
      <c r="AE188" s="67" t="str">
        <f>+AE7</f>
        <v>4T23</v>
      </c>
      <c r="AF188" s="67" t="s">
        <v>59</v>
      </c>
      <c r="AG188" s="67" t="s">
        <v>836</v>
      </c>
    </row>
    <row r="189" spans="1:33" ht="15.75">
      <c r="B189" s="68"/>
      <c r="C189" s="8"/>
      <c r="D189" s="8"/>
      <c r="E189" s="8"/>
      <c r="F189" s="8"/>
      <c r="G189" s="8"/>
      <c r="H189" s="8"/>
      <c r="I189" s="8"/>
      <c r="J189" s="8"/>
      <c r="K189" s="8"/>
      <c r="L189" s="8"/>
      <c r="M189" s="8"/>
      <c r="N189" s="8"/>
      <c r="O189" s="8"/>
      <c r="P189" s="282"/>
    </row>
    <row r="190" spans="1:33" ht="15.75">
      <c r="B190" s="69" t="s">
        <v>146</v>
      </c>
      <c r="C190" s="104">
        <v>129114</v>
      </c>
      <c r="D190" s="104">
        <v>129681</v>
      </c>
      <c r="E190" s="104">
        <v>32993</v>
      </c>
      <c r="F190" s="104">
        <v>32961</v>
      </c>
      <c r="G190" s="104">
        <v>33349</v>
      </c>
      <c r="H190" s="104">
        <v>33847</v>
      </c>
      <c r="I190" s="104">
        <v>34073</v>
      </c>
      <c r="J190" s="104">
        <v>34509</v>
      </c>
      <c r="K190" s="104">
        <v>35213</v>
      </c>
      <c r="L190" s="104">
        <v>35723</v>
      </c>
      <c r="M190" s="104">
        <v>35290</v>
      </c>
      <c r="N190" s="104">
        <v>35995</v>
      </c>
      <c r="O190" s="104">
        <v>35693</v>
      </c>
      <c r="P190" s="297">
        <v>36252</v>
      </c>
      <c r="Q190" s="104">
        <v>36593</v>
      </c>
      <c r="R190" s="104">
        <v>38796</v>
      </c>
      <c r="S190" s="104">
        <v>40453</v>
      </c>
      <c r="T190" s="104">
        <v>41478</v>
      </c>
      <c r="V190" s="69" t="s">
        <v>146</v>
      </c>
      <c r="W190" s="104">
        <v>44664</v>
      </c>
      <c r="X190" s="104">
        <v>47627</v>
      </c>
      <c r="Y190" s="104">
        <v>49451</v>
      </c>
      <c r="Z190" s="104">
        <v>41565</v>
      </c>
      <c r="AA190" s="69" t="s">
        <v>146</v>
      </c>
      <c r="AB190" s="104">
        <v>43670</v>
      </c>
      <c r="AC190" s="104">
        <v>44599</v>
      </c>
      <c r="AD190" s="104">
        <v>43661</v>
      </c>
      <c r="AE190" s="104">
        <v>51598</v>
      </c>
      <c r="AF190" s="104">
        <v>55977</v>
      </c>
      <c r="AG190" s="104">
        <v>58663</v>
      </c>
    </row>
    <row r="191" spans="1:33" ht="15.75">
      <c r="B191" s="69" t="s">
        <v>147</v>
      </c>
      <c r="C191" s="104">
        <v>105814</v>
      </c>
      <c r="D191" s="104">
        <v>105442</v>
      </c>
      <c r="E191" s="104">
        <v>26867</v>
      </c>
      <c r="F191" s="104">
        <v>27098</v>
      </c>
      <c r="G191" s="104">
        <v>27421</v>
      </c>
      <c r="H191" s="104">
        <v>29532</v>
      </c>
      <c r="I191" s="104">
        <v>28710</v>
      </c>
      <c r="J191" s="104">
        <v>29079</v>
      </c>
      <c r="K191" s="104">
        <v>29392</v>
      </c>
      <c r="L191" s="104">
        <v>30072</v>
      </c>
      <c r="M191" s="104">
        <v>29659</v>
      </c>
      <c r="N191" s="104">
        <v>29636</v>
      </c>
      <c r="O191" s="104">
        <v>29580</v>
      </c>
      <c r="P191" s="297">
        <v>30364</v>
      </c>
      <c r="Q191" s="104">
        <v>30656</v>
      </c>
      <c r="R191" s="104">
        <v>32697</v>
      </c>
      <c r="S191" s="104">
        <v>32684</v>
      </c>
      <c r="T191" s="104">
        <v>35783</v>
      </c>
      <c r="V191" s="69" t="s">
        <v>147</v>
      </c>
      <c r="W191" s="104">
        <v>37512</v>
      </c>
      <c r="X191" s="104">
        <v>39778</v>
      </c>
      <c r="Y191" s="104">
        <v>40015</v>
      </c>
      <c r="Z191" s="104">
        <v>42875</v>
      </c>
      <c r="AA191" s="69" t="s">
        <v>147</v>
      </c>
      <c r="AB191" s="104">
        <v>42418</v>
      </c>
      <c r="AC191" s="104">
        <v>39126</v>
      </c>
      <c r="AD191" s="104">
        <v>39049</v>
      </c>
      <c r="AE191" s="104">
        <v>44979</v>
      </c>
      <c r="AF191" s="104">
        <v>42995</v>
      </c>
      <c r="AG191" s="104">
        <v>40900</v>
      </c>
    </row>
    <row r="192" spans="1:33" ht="15.75">
      <c r="B192" s="69" t="s">
        <v>175</v>
      </c>
      <c r="C192" s="104">
        <v>101</v>
      </c>
      <c r="D192" s="104">
        <v>75</v>
      </c>
      <c r="E192" s="104">
        <v>18</v>
      </c>
      <c r="F192" s="104">
        <v>18</v>
      </c>
      <c r="G192" s="104">
        <v>361</v>
      </c>
      <c r="H192" s="104">
        <v>-325</v>
      </c>
      <c r="I192" s="104">
        <v>18</v>
      </c>
      <c r="J192" s="104">
        <v>19</v>
      </c>
      <c r="K192" s="104">
        <v>19</v>
      </c>
      <c r="L192" s="104">
        <v>18</v>
      </c>
      <c r="M192" s="104">
        <v>19</v>
      </c>
      <c r="N192" s="104">
        <v>19</v>
      </c>
      <c r="O192" s="104">
        <v>19</v>
      </c>
      <c r="P192" s="297">
        <v>19</v>
      </c>
      <c r="Q192" s="104">
        <v>19</v>
      </c>
      <c r="R192" s="104">
        <v>20</v>
      </c>
      <c r="S192" s="104">
        <v>20</v>
      </c>
      <c r="T192" s="104">
        <v>20</v>
      </c>
      <c r="V192" s="69" t="s">
        <v>175</v>
      </c>
      <c r="W192" s="104">
        <v>21</v>
      </c>
      <c r="X192" s="104">
        <v>21</v>
      </c>
      <c r="Y192" s="104">
        <v>22</v>
      </c>
      <c r="Z192" s="104">
        <v>23</v>
      </c>
      <c r="AA192" s="69" t="s">
        <v>175</v>
      </c>
      <c r="AB192" s="104">
        <v>24</v>
      </c>
      <c r="AC192" s="104">
        <v>24</v>
      </c>
      <c r="AD192" s="104">
        <v>25</v>
      </c>
      <c r="AE192" s="104">
        <v>25</v>
      </c>
      <c r="AF192" s="104">
        <v>26</v>
      </c>
      <c r="AG192" s="104">
        <v>26</v>
      </c>
    </row>
    <row r="193" spans="2:33" ht="15.75">
      <c r="B193" s="69" t="s">
        <v>72</v>
      </c>
      <c r="C193" s="104">
        <v>8443</v>
      </c>
      <c r="D193" s="104">
        <v>8866</v>
      </c>
      <c r="E193" s="104">
        <v>2525</v>
      </c>
      <c r="F193" s="104">
        <v>2019</v>
      </c>
      <c r="G193" s="104">
        <v>1974</v>
      </c>
      <c r="H193" s="104">
        <v>2702</v>
      </c>
      <c r="I193" s="104">
        <v>1370</v>
      </c>
      <c r="J193" s="104">
        <v>2975</v>
      </c>
      <c r="K193" s="104">
        <v>2660</v>
      </c>
      <c r="L193" s="104">
        <v>3527</v>
      </c>
      <c r="M193" s="104">
        <v>1913</v>
      </c>
      <c r="N193" s="104">
        <v>2026</v>
      </c>
      <c r="O193" s="104">
        <v>2111</v>
      </c>
      <c r="P193" s="297">
        <v>2841</v>
      </c>
      <c r="Q193" s="104">
        <v>2890</v>
      </c>
      <c r="R193" s="104">
        <v>1956</v>
      </c>
      <c r="S193" s="104">
        <v>2014</v>
      </c>
      <c r="T193" s="104">
        <v>2319</v>
      </c>
      <c r="V193" s="69" t="s">
        <v>72</v>
      </c>
      <c r="W193" s="104">
        <v>1544</v>
      </c>
      <c r="X193" s="104">
        <v>4096</v>
      </c>
      <c r="Y193" s="104">
        <v>1793</v>
      </c>
      <c r="Z193" s="104">
        <v>2383</v>
      </c>
      <c r="AA193" s="69" t="s">
        <v>72</v>
      </c>
      <c r="AB193" s="104">
        <v>1995</v>
      </c>
      <c r="AC193" s="104">
        <v>2779</v>
      </c>
      <c r="AD193" s="104">
        <v>2935</v>
      </c>
      <c r="AE193" s="104">
        <v>3477</v>
      </c>
      <c r="AF193" s="104">
        <v>2978</v>
      </c>
      <c r="AG193" s="104">
        <v>2351</v>
      </c>
    </row>
    <row r="194" spans="2:33" ht="15.75">
      <c r="B194" s="69" t="s">
        <v>73</v>
      </c>
      <c r="C194" s="104">
        <v>78240</v>
      </c>
      <c r="D194" s="104">
        <v>80724</v>
      </c>
      <c r="E194" s="104">
        <v>19907</v>
      </c>
      <c r="F194" s="104">
        <v>19822</v>
      </c>
      <c r="G194" s="104">
        <v>20044</v>
      </c>
      <c r="H194" s="104">
        <v>23718</v>
      </c>
      <c r="I194" s="104">
        <v>19579</v>
      </c>
      <c r="J194" s="104">
        <v>20953</v>
      </c>
      <c r="K194" s="104">
        <v>20303</v>
      </c>
      <c r="L194" s="104">
        <v>25693</v>
      </c>
      <c r="M194" s="104">
        <v>21797</v>
      </c>
      <c r="N194" s="104">
        <v>20844</v>
      </c>
      <c r="O194" s="104">
        <v>20757</v>
      </c>
      <c r="P194" s="297">
        <v>27753</v>
      </c>
      <c r="Q194" s="104">
        <v>21118</v>
      </c>
      <c r="R194" s="104">
        <v>22352</v>
      </c>
      <c r="S194" s="104">
        <v>21376</v>
      </c>
      <c r="T194" s="104">
        <v>30333</v>
      </c>
      <c r="V194" s="69" t="s">
        <v>73</v>
      </c>
      <c r="W194" s="104">
        <v>23627</v>
      </c>
      <c r="X194" s="104">
        <v>25150</v>
      </c>
      <c r="Y194" s="104">
        <v>25515</v>
      </c>
      <c r="Z194" s="104">
        <v>34250</v>
      </c>
      <c r="AA194" s="69" t="s">
        <v>73</v>
      </c>
      <c r="AB194" s="104">
        <v>28502</v>
      </c>
      <c r="AC194" s="104">
        <v>28252</v>
      </c>
      <c r="AD194" s="104">
        <v>30517</v>
      </c>
      <c r="AE194" s="104">
        <v>40574</v>
      </c>
      <c r="AF194" s="104">
        <v>35678</v>
      </c>
      <c r="AG194" s="104">
        <v>35844</v>
      </c>
    </row>
    <row r="195" spans="2:33" ht="15.75">
      <c r="B195" s="71" t="s">
        <v>151</v>
      </c>
      <c r="C195" s="105">
        <f>+C190+C191+C192+C193-C194</f>
        <v>165232</v>
      </c>
      <c r="D195" s="105">
        <f t="shared" ref="D195:P195" si="5">+D190+D191+D192+D193-D194</f>
        <v>163340</v>
      </c>
      <c r="E195" s="105">
        <f t="shared" si="5"/>
        <v>42496</v>
      </c>
      <c r="F195" s="105">
        <f t="shared" si="5"/>
        <v>42274</v>
      </c>
      <c r="G195" s="105">
        <f t="shared" si="5"/>
        <v>43061</v>
      </c>
      <c r="H195" s="105">
        <f t="shared" si="5"/>
        <v>42038</v>
      </c>
      <c r="I195" s="105">
        <f t="shared" si="5"/>
        <v>44592</v>
      </c>
      <c r="J195" s="105">
        <f t="shared" si="5"/>
        <v>45629</v>
      </c>
      <c r="K195" s="105">
        <f t="shared" si="5"/>
        <v>46981</v>
      </c>
      <c r="L195" s="105">
        <f t="shared" si="5"/>
        <v>43647</v>
      </c>
      <c r="M195" s="105">
        <f t="shared" si="5"/>
        <v>45084</v>
      </c>
      <c r="N195" s="105">
        <f t="shared" si="5"/>
        <v>46832</v>
      </c>
      <c r="O195" s="105">
        <f t="shared" si="5"/>
        <v>46646</v>
      </c>
      <c r="P195" s="298">
        <f t="shared" si="5"/>
        <v>41723</v>
      </c>
      <c r="Q195" s="105">
        <v>49040</v>
      </c>
      <c r="R195" s="105">
        <v>51117</v>
      </c>
      <c r="S195" s="105">
        <v>53795</v>
      </c>
      <c r="T195" s="105">
        <f>+T190+T191+T192+T193-T194</f>
        <v>49267</v>
      </c>
      <c r="V195" s="69" t="s">
        <v>75</v>
      </c>
      <c r="W195" s="104">
        <v>9325</v>
      </c>
      <c r="X195" s="104">
        <v>8485</v>
      </c>
      <c r="Y195" s="104">
        <v>19507</v>
      </c>
      <c r="Z195" s="104">
        <v>3797</v>
      </c>
      <c r="AA195" s="69" t="s">
        <v>75</v>
      </c>
      <c r="AB195" s="104">
        <v>13022</v>
      </c>
      <c r="AC195" s="104">
        <v>9256</v>
      </c>
      <c r="AD195" s="104">
        <v>11112</v>
      </c>
      <c r="AE195" s="104">
        <v>21418</v>
      </c>
      <c r="AF195" s="104">
        <v>12073</v>
      </c>
      <c r="AG195" s="104">
        <v>14950</v>
      </c>
    </row>
    <row r="196" spans="2:33" ht="15.75">
      <c r="B196" s="68"/>
      <c r="C196" s="8"/>
      <c r="D196" s="8"/>
      <c r="E196" s="8"/>
      <c r="F196" s="8"/>
      <c r="G196" s="8"/>
      <c r="H196" s="8"/>
      <c r="I196" s="8"/>
      <c r="J196" s="8"/>
      <c r="K196" s="8"/>
      <c r="L196" s="8"/>
      <c r="M196" s="8"/>
      <c r="N196" s="8"/>
      <c r="O196" s="8"/>
      <c r="P196" s="299"/>
      <c r="Q196" s="8"/>
      <c r="R196" s="8"/>
      <c r="S196" s="8"/>
      <c r="T196" s="8"/>
      <c r="V196" s="71" t="s">
        <v>152</v>
      </c>
      <c r="W196" s="105">
        <v>50789</v>
      </c>
      <c r="X196" s="105">
        <f>+X190+X191+X192+X193-X194-X195</f>
        <v>57887</v>
      </c>
      <c r="Y196" s="105">
        <v>46259</v>
      </c>
      <c r="Z196" s="105">
        <v>48799</v>
      </c>
      <c r="AA196" s="71" t="s">
        <v>152</v>
      </c>
      <c r="AB196" s="105">
        <f>+AB190+AB191+AB192+AB193-AB194-AB195</f>
        <v>46583</v>
      </c>
      <c r="AC196" s="105">
        <f>+AC190+AC191+AC192+AC193-AC194-AC195</f>
        <v>49020</v>
      </c>
      <c r="AD196" s="105">
        <v>44041</v>
      </c>
      <c r="AE196" s="105">
        <v>38087</v>
      </c>
      <c r="AF196" s="105">
        <v>54225</v>
      </c>
      <c r="AG196" s="105">
        <v>51146</v>
      </c>
    </row>
    <row r="197" spans="2:33" ht="15.75">
      <c r="B197" s="69" t="s">
        <v>75</v>
      </c>
      <c r="C197" s="104">
        <v>60663</v>
      </c>
      <c r="D197" s="104">
        <v>43503</v>
      </c>
      <c r="E197" s="104">
        <v>10214</v>
      </c>
      <c r="F197" s="104">
        <v>10258</v>
      </c>
      <c r="G197" s="104">
        <v>10298</v>
      </c>
      <c r="H197" s="104">
        <v>11049</v>
      </c>
      <c r="I197" s="104">
        <v>10283</v>
      </c>
      <c r="J197" s="104">
        <v>10361</v>
      </c>
      <c r="K197" s="104">
        <v>10605</v>
      </c>
      <c r="L197" s="104">
        <v>10757</v>
      </c>
      <c r="M197" s="104">
        <v>9941</v>
      </c>
      <c r="N197" s="104">
        <v>9884</v>
      </c>
      <c r="O197" s="104">
        <v>8528</v>
      </c>
      <c r="P197" s="297">
        <v>18333</v>
      </c>
      <c r="Q197" s="104">
        <v>9479</v>
      </c>
      <c r="R197" s="104">
        <v>9503</v>
      </c>
      <c r="S197" s="104">
        <v>9536</v>
      </c>
      <c r="T197" s="104">
        <v>5798</v>
      </c>
      <c r="W197" s="104"/>
      <c r="X197" s="104"/>
      <c r="Y197" s="104">
        <v>0</v>
      </c>
      <c r="Z197" s="104"/>
      <c r="AB197" s="104"/>
      <c r="AC197" s="104"/>
      <c r="AD197" s="104"/>
      <c r="AE197" s="104"/>
      <c r="AF197" s="104"/>
      <c r="AG197" s="104"/>
    </row>
    <row r="198" spans="2:33" ht="15.75">
      <c r="B198" s="69" t="s">
        <v>78</v>
      </c>
      <c r="C198" s="104">
        <v>51858</v>
      </c>
      <c r="D198" s="104">
        <v>50752</v>
      </c>
      <c r="E198" s="104">
        <v>14600</v>
      </c>
      <c r="F198" s="104">
        <v>15412</v>
      </c>
      <c r="G198" s="104">
        <v>16495</v>
      </c>
      <c r="H198" s="104">
        <v>23021</v>
      </c>
      <c r="I198" s="104">
        <v>19715</v>
      </c>
      <c r="J198" s="104">
        <v>20515</v>
      </c>
      <c r="K198" s="104">
        <v>21108</v>
      </c>
      <c r="L198" s="104">
        <v>39996</v>
      </c>
      <c r="M198" s="104">
        <v>21539</v>
      </c>
      <c r="N198" s="104">
        <v>24125</v>
      </c>
      <c r="O198" s="104">
        <v>21737</v>
      </c>
      <c r="P198" s="297">
        <v>20279</v>
      </c>
      <c r="Q198" s="104">
        <v>22231</v>
      </c>
      <c r="R198" s="104">
        <v>22250</v>
      </c>
      <c r="S198" s="104">
        <v>24412</v>
      </c>
      <c r="T198" s="104">
        <v>24154</v>
      </c>
      <c r="V198" s="381" t="s">
        <v>78</v>
      </c>
      <c r="W198" s="104">
        <v>17689</v>
      </c>
      <c r="X198" s="104">
        <v>26748</v>
      </c>
      <c r="Y198" s="104">
        <v>29654</v>
      </c>
      <c r="Z198" s="104">
        <v>32352</v>
      </c>
      <c r="AA198" s="381" t="s">
        <v>78</v>
      </c>
      <c r="AB198" s="104">
        <f>29858+1</f>
        <v>29859</v>
      </c>
      <c r="AC198" s="104">
        <f>30922</f>
        <v>30922</v>
      </c>
      <c r="AD198" s="104">
        <v>27617</v>
      </c>
      <c r="AE198" s="104">
        <v>27413</v>
      </c>
      <c r="AF198" s="104">
        <v>29953</v>
      </c>
      <c r="AG198" s="104">
        <v>27952</v>
      </c>
    </row>
    <row r="199" spans="2:33" ht="15.75">
      <c r="B199" s="69" t="s">
        <v>79</v>
      </c>
      <c r="C199" s="104">
        <v>1526</v>
      </c>
      <c r="D199" s="104">
        <v>5283</v>
      </c>
      <c r="E199" s="104">
        <v>1214</v>
      </c>
      <c r="F199" s="104">
        <v>1912</v>
      </c>
      <c r="G199" s="104">
        <v>-2580</v>
      </c>
      <c r="H199" s="104">
        <v>-2984</v>
      </c>
      <c r="I199" s="104">
        <v>-41</v>
      </c>
      <c r="J199" s="104">
        <v>-782</v>
      </c>
      <c r="K199" s="104">
        <v>-1807</v>
      </c>
      <c r="L199" s="104">
        <v>-6778</v>
      </c>
      <c r="M199" s="104">
        <v>563</v>
      </c>
      <c r="N199" s="104">
        <v>169</v>
      </c>
      <c r="O199" s="104">
        <v>-3330</v>
      </c>
      <c r="P199" s="297">
        <v>-4923</v>
      </c>
      <c r="Q199" s="104">
        <v>438</v>
      </c>
      <c r="R199" s="104">
        <v>-296</v>
      </c>
      <c r="S199" s="104">
        <v>-2400</v>
      </c>
      <c r="T199" s="104">
        <v>-3070</v>
      </c>
      <c r="V199" s="69" t="s">
        <v>79</v>
      </c>
      <c r="W199" s="104">
        <v>828</v>
      </c>
      <c r="X199" s="104">
        <v>11752</v>
      </c>
      <c r="Y199" s="104">
        <v>-2010</v>
      </c>
      <c r="Z199" s="104">
        <v>-10285</v>
      </c>
      <c r="AA199" s="69" t="s">
        <v>79</v>
      </c>
      <c r="AB199" s="104">
        <v>1022</v>
      </c>
      <c r="AC199" s="104">
        <f>-1598+1</f>
        <v>-1597</v>
      </c>
      <c r="AD199" s="104">
        <v>-1715</v>
      </c>
      <c r="AE199" s="104">
        <v>1646</v>
      </c>
      <c r="AF199" s="104">
        <v>4255</v>
      </c>
      <c r="AG199" s="104">
        <v>-546</v>
      </c>
    </row>
    <row r="200" spans="2:33" ht="15.75">
      <c r="B200" s="71" t="s">
        <v>80</v>
      </c>
      <c r="C200" s="106">
        <f>+C195-C197+C198+C199</f>
        <v>157953</v>
      </c>
      <c r="D200" s="106">
        <f>+D195-D197+D198+D199</f>
        <v>175872</v>
      </c>
      <c r="E200" s="106">
        <f t="shared" ref="E200:O200" si="6">+E195-E197+E198+E199</f>
        <v>48096</v>
      </c>
      <c r="F200" s="106">
        <f t="shared" si="6"/>
        <v>49340</v>
      </c>
      <c r="G200" s="106">
        <f t="shared" si="6"/>
        <v>46678</v>
      </c>
      <c r="H200" s="106">
        <f t="shared" si="6"/>
        <v>51026</v>
      </c>
      <c r="I200" s="106">
        <f t="shared" si="6"/>
        <v>53983</v>
      </c>
      <c r="J200" s="106">
        <f t="shared" si="6"/>
        <v>55001</v>
      </c>
      <c r="K200" s="106">
        <f t="shared" si="6"/>
        <v>55677</v>
      </c>
      <c r="L200" s="106">
        <f t="shared" si="6"/>
        <v>66108</v>
      </c>
      <c r="M200" s="106">
        <f t="shared" si="6"/>
        <v>57245</v>
      </c>
      <c r="N200" s="106">
        <f t="shared" si="6"/>
        <v>61242</v>
      </c>
      <c r="O200" s="106">
        <f t="shared" si="6"/>
        <v>56525</v>
      </c>
      <c r="P200" s="300">
        <f>+P195-P197+P198+P199</f>
        <v>38746</v>
      </c>
      <c r="Q200" s="106">
        <v>62230</v>
      </c>
      <c r="R200" s="106">
        <v>63568</v>
      </c>
      <c r="S200" s="106">
        <v>66271</v>
      </c>
      <c r="T200" s="106">
        <f>+T195-T197+T198+T199</f>
        <v>64553</v>
      </c>
      <c r="V200" s="71" t="s">
        <v>80</v>
      </c>
      <c r="W200" s="106">
        <v>69306</v>
      </c>
      <c r="X200" s="106">
        <f>+X196+X198+X199</f>
        <v>96387</v>
      </c>
      <c r="Y200" s="106">
        <v>73903</v>
      </c>
      <c r="Z200" s="106">
        <v>70866</v>
      </c>
      <c r="AA200" s="71" t="s">
        <v>80</v>
      </c>
      <c r="AB200" s="106">
        <f>+AB196+AB198+AB199</f>
        <v>77464</v>
      </c>
      <c r="AC200" s="106">
        <f>+AC196+AC198+AC199</f>
        <v>78345</v>
      </c>
      <c r="AD200" s="106">
        <v>69943</v>
      </c>
      <c r="AE200" s="106">
        <v>67146</v>
      </c>
      <c r="AF200" s="106">
        <v>88433</v>
      </c>
      <c r="AG200" s="106">
        <v>78552</v>
      </c>
    </row>
    <row r="201" spans="2:33" ht="15.75">
      <c r="B201" s="69"/>
      <c r="C201" s="104"/>
      <c r="D201" s="104"/>
      <c r="E201" s="104"/>
      <c r="F201" s="104"/>
      <c r="G201" s="104"/>
      <c r="H201" s="104"/>
      <c r="I201" s="104"/>
      <c r="J201" s="104"/>
      <c r="K201" s="104"/>
      <c r="L201" s="104"/>
      <c r="M201" s="104"/>
      <c r="N201" s="104"/>
      <c r="O201" s="104"/>
      <c r="P201" s="297"/>
      <c r="Q201" s="104"/>
      <c r="R201" s="104"/>
      <c r="S201" s="104">
        <v>0</v>
      </c>
      <c r="T201" s="104"/>
      <c r="W201" s="104"/>
      <c r="X201" s="104"/>
      <c r="Y201" s="104">
        <v>0</v>
      </c>
      <c r="Z201" s="104"/>
      <c r="AB201" s="104"/>
      <c r="AC201" s="104"/>
      <c r="AD201" s="104"/>
      <c r="AE201" s="104"/>
      <c r="AF201" s="104"/>
      <c r="AG201" s="104"/>
    </row>
    <row r="202" spans="2:33" ht="15.75">
      <c r="B202" s="69" t="s">
        <v>81</v>
      </c>
      <c r="C202" s="104">
        <v>-43180</v>
      </c>
      <c r="D202" s="104">
        <v>-29658</v>
      </c>
      <c r="E202" s="104">
        <v>-7224</v>
      </c>
      <c r="F202" s="104">
        <v>-6370</v>
      </c>
      <c r="G202" s="104">
        <v>-6374</v>
      </c>
      <c r="H202" s="104">
        <v>-5931</v>
      </c>
      <c r="I202" s="104">
        <v>-4724</v>
      </c>
      <c r="J202" s="104">
        <v>-5948</v>
      </c>
      <c r="K202" s="104">
        <v>-7235</v>
      </c>
      <c r="L202" s="104">
        <v>-6974</v>
      </c>
      <c r="M202" s="104">
        <v>-6659</v>
      </c>
      <c r="N202" s="104">
        <v>-9103</v>
      </c>
      <c r="O202" s="104">
        <v>-6593</v>
      </c>
      <c r="P202" s="297">
        <v>-5477</v>
      </c>
      <c r="Q202" s="104">
        <v>-4138</v>
      </c>
      <c r="R202" s="104">
        <v>-7181</v>
      </c>
      <c r="S202" s="104">
        <v>-7986</v>
      </c>
      <c r="T202" s="104">
        <v>-8830</v>
      </c>
      <c r="V202" s="69" t="s">
        <v>81</v>
      </c>
      <c r="W202" s="104">
        <v>-9013</v>
      </c>
      <c r="X202" s="104">
        <v>-5945</v>
      </c>
      <c r="Y202" s="104">
        <v>-5850</v>
      </c>
      <c r="Z202" s="104">
        <v>-4999</v>
      </c>
      <c r="AA202" s="69" t="s">
        <v>81</v>
      </c>
      <c r="AB202" s="104">
        <v>-10283</v>
      </c>
      <c r="AC202" s="104">
        <v>-10939</v>
      </c>
      <c r="AD202" s="104">
        <v>-7882</v>
      </c>
      <c r="AE202" s="104">
        <v>-9557</v>
      </c>
      <c r="AF202" s="104">
        <v>-12508</v>
      </c>
      <c r="AG202" s="104">
        <v>-10639</v>
      </c>
    </row>
    <row r="203" spans="2:33" ht="15.75">
      <c r="B203" s="71" t="s">
        <v>82</v>
      </c>
      <c r="C203" s="106">
        <f>+C200+C202</f>
        <v>114773</v>
      </c>
      <c r="D203" s="106">
        <f t="shared" ref="D203:O203" si="7">+D200+D202</f>
        <v>146214</v>
      </c>
      <c r="E203" s="106">
        <f t="shared" si="7"/>
        <v>40872</v>
      </c>
      <c r="F203" s="106">
        <f t="shared" si="7"/>
        <v>42970</v>
      </c>
      <c r="G203" s="106">
        <f t="shared" si="7"/>
        <v>40304</v>
      </c>
      <c r="H203" s="106">
        <f t="shared" si="7"/>
        <v>45095</v>
      </c>
      <c r="I203" s="106">
        <f t="shared" si="7"/>
        <v>49259</v>
      </c>
      <c r="J203" s="106">
        <f t="shared" si="7"/>
        <v>49053</v>
      </c>
      <c r="K203" s="106">
        <f t="shared" si="7"/>
        <v>48442</v>
      </c>
      <c r="L203" s="106">
        <f t="shared" si="7"/>
        <v>59134</v>
      </c>
      <c r="M203" s="106">
        <f t="shared" si="7"/>
        <v>50586</v>
      </c>
      <c r="N203" s="106">
        <f t="shared" si="7"/>
        <v>52139</v>
      </c>
      <c r="O203" s="106">
        <f t="shared" si="7"/>
        <v>49932</v>
      </c>
      <c r="P203" s="300">
        <f>+P200+P202</f>
        <v>33269</v>
      </c>
      <c r="Q203" s="106">
        <v>58092</v>
      </c>
      <c r="R203" s="106">
        <v>56387</v>
      </c>
      <c r="S203" s="106">
        <v>58285</v>
      </c>
      <c r="T203" s="106">
        <f>+T200+T202</f>
        <v>55723</v>
      </c>
      <c r="V203" s="71" t="s">
        <v>82</v>
      </c>
      <c r="W203" s="106">
        <v>60293</v>
      </c>
      <c r="X203" s="106">
        <f>+X200+X202</f>
        <v>90442</v>
      </c>
      <c r="Y203" s="106">
        <v>68053</v>
      </c>
      <c r="Z203" s="106">
        <v>65867</v>
      </c>
      <c r="AA203" s="71" t="s">
        <v>82</v>
      </c>
      <c r="AB203" s="106">
        <f>+AB200+AB202</f>
        <v>67181</v>
      </c>
      <c r="AC203" s="106">
        <f>+AC200+AC202</f>
        <v>67406</v>
      </c>
      <c r="AD203" s="106">
        <v>62061</v>
      </c>
      <c r="AE203" s="106">
        <v>57589</v>
      </c>
      <c r="AF203" s="106">
        <v>75925</v>
      </c>
      <c r="AG203" s="106">
        <v>67913</v>
      </c>
    </row>
    <row r="204" spans="2:33" ht="15.75">
      <c r="B204" s="68"/>
      <c r="C204" s="8"/>
      <c r="D204" s="8"/>
      <c r="E204" s="8"/>
      <c r="F204" s="8"/>
      <c r="G204" s="8"/>
      <c r="H204" s="8"/>
      <c r="I204" s="8"/>
      <c r="J204" s="8"/>
      <c r="K204" s="8"/>
      <c r="L204" s="8"/>
      <c r="M204" s="8"/>
      <c r="N204" s="8"/>
      <c r="O204" s="8"/>
      <c r="P204" s="299"/>
      <c r="Q204" s="8"/>
      <c r="R204" s="8"/>
      <c r="S204" s="8"/>
      <c r="T204" s="8"/>
      <c r="V204" s="68"/>
      <c r="W204" s="8"/>
      <c r="X204" s="8"/>
      <c r="Y204" s="8"/>
      <c r="Z204" s="8"/>
      <c r="AA204" s="68"/>
      <c r="AB204" s="8"/>
      <c r="AC204" s="8"/>
      <c r="AD204" s="8"/>
      <c r="AE204" s="8"/>
      <c r="AF204" s="8"/>
      <c r="AG204" s="8"/>
    </row>
    <row r="205" spans="2:33" ht="15.75">
      <c r="B205" s="69" t="s">
        <v>83</v>
      </c>
      <c r="C205" s="104">
        <v>26011</v>
      </c>
      <c r="D205" s="104">
        <v>38236</v>
      </c>
      <c r="E205" s="104">
        <v>9756</v>
      </c>
      <c r="F205" s="104">
        <v>10072</v>
      </c>
      <c r="G205" s="104">
        <v>8319</v>
      </c>
      <c r="H205" s="104">
        <v>5310</v>
      </c>
      <c r="I205" s="104">
        <v>9609</v>
      </c>
      <c r="J205" s="104">
        <v>10092</v>
      </c>
      <c r="K205" s="104">
        <v>8936</v>
      </c>
      <c r="L205" s="104">
        <v>6632</v>
      </c>
      <c r="M205" s="104">
        <v>10350</v>
      </c>
      <c r="N205" s="104">
        <v>11503</v>
      </c>
      <c r="O205" s="104">
        <v>11416</v>
      </c>
      <c r="P205" s="297">
        <v>5842</v>
      </c>
      <c r="Q205" s="104">
        <v>11489</v>
      </c>
      <c r="R205" s="104">
        <v>11191</v>
      </c>
      <c r="S205" s="104">
        <v>11138</v>
      </c>
      <c r="T205" s="104">
        <v>10645</v>
      </c>
      <c r="V205" s="69" t="s">
        <v>83</v>
      </c>
      <c r="W205" s="104">
        <v>-14488</v>
      </c>
      <c r="X205" s="104">
        <v>-20579</v>
      </c>
      <c r="Y205" s="104">
        <v>-16798</v>
      </c>
      <c r="Z205" s="104">
        <v>-9845</v>
      </c>
      <c r="AA205" s="69" t="s">
        <v>83</v>
      </c>
      <c r="AB205" s="104">
        <v>-13037</v>
      </c>
      <c r="AC205" s="104">
        <v>-14439</v>
      </c>
      <c r="AD205" s="104">
        <v>-13521</v>
      </c>
      <c r="AE205" s="104">
        <v>-13788</v>
      </c>
      <c r="AF205" s="104">
        <v>-16476</v>
      </c>
      <c r="AG205" s="104">
        <v>-18615</v>
      </c>
    </row>
    <row r="206" spans="2:33" ht="15.75">
      <c r="B206" s="71" t="s">
        <v>86</v>
      </c>
      <c r="C206" s="106">
        <f>+C203-C205</f>
        <v>88762</v>
      </c>
      <c r="D206" s="106">
        <f t="shared" ref="D206:O206" si="8">+D203-D205</f>
        <v>107978</v>
      </c>
      <c r="E206" s="106">
        <f t="shared" si="8"/>
        <v>31116</v>
      </c>
      <c r="F206" s="106">
        <f t="shared" si="8"/>
        <v>32898</v>
      </c>
      <c r="G206" s="106">
        <f t="shared" si="8"/>
        <v>31985</v>
      </c>
      <c r="H206" s="106">
        <f t="shared" si="8"/>
        <v>39785</v>
      </c>
      <c r="I206" s="106">
        <f t="shared" si="8"/>
        <v>39650</v>
      </c>
      <c r="J206" s="106">
        <f t="shared" si="8"/>
        <v>38961</v>
      </c>
      <c r="K206" s="106">
        <f t="shared" si="8"/>
        <v>39506</v>
      </c>
      <c r="L206" s="106">
        <f t="shared" si="8"/>
        <v>52502</v>
      </c>
      <c r="M206" s="106">
        <f>+M203-M205</f>
        <v>40236</v>
      </c>
      <c r="N206" s="106">
        <f t="shared" si="8"/>
        <v>40636</v>
      </c>
      <c r="O206" s="106">
        <f t="shared" si="8"/>
        <v>38516</v>
      </c>
      <c r="P206" s="300">
        <f>+P203-P205</f>
        <v>27427</v>
      </c>
      <c r="Q206" s="106">
        <v>46603</v>
      </c>
      <c r="R206" s="106">
        <v>45196</v>
      </c>
      <c r="S206" s="106">
        <v>47147</v>
      </c>
      <c r="T206" s="106">
        <f>+T203-T205</f>
        <v>45078</v>
      </c>
      <c r="V206" s="71" t="s">
        <v>86</v>
      </c>
      <c r="W206" s="106">
        <v>45805</v>
      </c>
      <c r="X206" s="106">
        <f>+X203+X205</f>
        <v>69863</v>
      </c>
      <c r="Y206" s="106">
        <v>51255</v>
      </c>
      <c r="Z206" s="106">
        <v>56022</v>
      </c>
      <c r="AA206" s="71" t="s">
        <v>86</v>
      </c>
      <c r="AB206" s="106">
        <f>+AB203+AB205</f>
        <v>54144</v>
      </c>
      <c r="AC206" s="106">
        <f>+AC203+AC205</f>
        <v>52967</v>
      </c>
      <c r="AD206" s="106">
        <v>48540</v>
      </c>
      <c r="AE206" s="106">
        <v>43801</v>
      </c>
      <c r="AF206" s="106">
        <v>59449</v>
      </c>
      <c r="AG206" s="106">
        <v>49298</v>
      </c>
    </row>
    <row r="207" spans="2:33" ht="15.75">
      <c r="B207" s="64"/>
      <c r="C207" s="64"/>
      <c r="D207" s="64"/>
      <c r="E207" s="64"/>
      <c r="F207" s="64"/>
      <c r="G207" s="64"/>
      <c r="H207" s="64"/>
      <c r="I207" s="64"/>
      <c r="J207" s="64"/>
      <c r="K207" s="64"/>
      <c r="L207" s="64"/>
      <c r="M207" s="64"/>
      <c r="N207" s="64"/>
      <c r="O207" s="64"/>
    </row>
    <row r="208" spans="2:33" ht="15.75">
      <c r="B208" s="64"/>
      <c r="C208" s="64"/>
      <c r="D208" s="64"/>
      <c r="E208" s="64"/>
      <c r="F208" s="64"/>
      <c r="G208" s="64"/>
      <c r="H208" s="64"/>
      <c r="I208" s="64"/>
      <c r="J208" s="64"/>
      <c r="K208" s="64"/>
      <c r="L208" s="64"/>
      <c r="M208" s="64"/>
      <c r="N208" s="64"/>
      <c r="O208" s="64"/>
      <c r="V208" s="393" t="s">
        <v>76</v>
      </c>
      <c r="W208" s="106">
        <v>81127</v>
      </c>
      <c r="X208" s="106">
        <v>107310</v>
      </c>
      <c r="Y208" s="106">
        <v>86950</v>
      </c>
      <c r="Z208" s="106">
        <v>85847</v>
      </c>
      <c r="AA208" s="393" t="s">
        <v>76</v>
      </c>
      <c r="AB208" s="106">
        <v>90404</v>
      </c>
      <c r="AC208" s="106">
        <v>90553</v>
      </c>
      <c r="AD208" s="106">
        <v>83978</v>
      </c>
      <c r="AE208" s="106">
        <v>84626</v>
      </c>
      <c r="AF208" s="106">
        <v>103142</v>
      </c>
      <c r="AG208" s="106">
        <v>92345</v>
      </c>
    </row>
    <row r="209" spans="1:33" ht="15.75">
      <c r="A209" s="47" t="s">
        <v>141</v>
      </c>
      <c r="B209" s="11" t="s">
        <v>176</v>
      </c>
      <c r="C209" s="64"/>
      <c r="D209" s="64"/>
      <c r="E209" s="64"/>
      <c r="F209" s="64"/>
      <c r="G209" s="64"/>
      <c r="H209" s="64"/>
      <c r="I209" s="64"/>
      <c r="J209" s="64"/>
      <c r="K209" s="64"/>
      <c r="L209" s="64"/>
      <c r="M209" s="64"/>
      <c r="N209" s="64"/>
      <c r="O209" s="64"/>
    </row>
    <row r="210" spans="1:33" ht="15.75">
      <c r="B210" s="13" t="s">
        <v>90</v>
      </c>
      <c r="C210" s="64"/>
      <c r="D210" s="64"/>
      <c r="E210" s="64"/>
      <c r="F210" s="64"/>
      <c r="G210" s="64"/>
      <c r="H210" s="64"/>
      <c r="I210" s="64"/>
      <c r="J210" s="64"/>
      <c r="K210" s="64"/>
      <c r="L210" s="64"/>
      <c r="M210" s="64"/>
      <c r="N210" s="64"/>
      <c r="O210" s="64"/>
    </row>
    <row r="211" spans="1:33" ht="15.75">
      <c r="B211" s="64"/>
      <c r="C211" s="64"/>
      <c r="D211" s="64"/>
      <c r="E211" s="64"/>
      <c r="F211" s="64"/>
      <c r="G211" s="64"/>
      <c r="H211" s="64"/>
      <c r="I211" s="64"/>
      <c r="J211" s="64"/>
      <c r="K211" s="64"/>
      <c r="L211" s="64"/>
      <c r="M211" s="64"/>
      <c r="N211" s="64"/>
      <c r="O211" s="64"/>
    </row>
    <row r="212" spans="1:33" ht="16.5" thickBot="1">
      <c r="B212" s="109"/>
      <c r="C212" s="67">
        <v>2016</v>
      </c>
      <c r="D212" s="67">
        <v>2017</v>
      </c>
      <c r="E212" s="67" t="s">
        <v>35</v>
      </c>
      <c r="F212" s="67" t="s">
        <v>36</v>
      </c>
      <c r="G212" s="67" t="s">
        <v>37</v>
      </c>
      <c r="H212" s="67" t="s">
        <v>38</v>
      </c>
      <c r="I212" s="67" t="s">
        <v>39</v>
      </c>
      <c r="J212" s="329" t="s">
        <v>40</v>
      </c>
      <c r="K212" s="329" t="s">
        <v>41</v>
      </c>
      <c r="L212" s="329" t="s">
        <v>42</v>
      </c>
      <c r="M212" s="329" t="s">
        <v>43</v>
      </c>
      <c r="N212" s="329" t="s">
        <v>44</v>
      </c>
      <c r="O212" s="329" t="s">
        <v>45</v>
      </c>
      <c r="P212" s="329" t="s">
        <v>46</v>
      </c>
      <c r="Q212" s="329" t="s">
        <v>47</v>
      </c>
      <c r="R212" s="329" t="s">
        <v>48</v>
      </c>
      <c r="S212" s="329" t="s">
        <v>49</v>
      </c>
      <c r="T212" s="329" t="s">
        <v>50</v>
      </c>
      <c r="V212" s="109"/>
      <c r="W212" s="329" t="s">
        <v>51</v>
      </c>
      <c r="X212" s="329" t="s">
        <v>52</v>
      </c>
      <c r="Y212" s="329" t="s">
        <v>53</v>
      </c>
      <c r="Z212" s="329" t="s">
        <v>54</v>
      </c>
      <c r="AA212" s="109"/>
      <c r="AB212" s="329" t="str">
        <f>+AB7</f>
        <v>1T23</v>
      </c>
      <c r="AC212" s="329" t="s">
        <v>56</v>
      </c>
      <c r="AD212" s="329" t="s">
        <v>57</v>
      </c>
      <c r="AE212" s="329" t="str">
        <f>+AE7</f>
        <v>4T23</v>
      </c>
      <c r="AF212" s="329" t="s">
        <v>59</v>
      </c>
      <c r="AG212" s="329" t="s">
        <v>836</v>
      </c>
    </row>
    <row r="213" spans="1:33" ht="15.75" thickBot="1">
      <c r="B213" s="110" t="s">
        <v>91</v>
      </c>
      <c r="C213" s="111"/>
      <c r="D213" s="111"/>
      <c r="E213" s="111"/>
      <c r="F213" s="111"/>
      <c r="G213" s="111"/>
      <c r="H213" s="111"/>
      <c r="I213" s="111"/>
      <c r="J213" s="111"/>
      <c r="K213" s="111"/>
      <c r="L213" s="111"/>
      <c r="M213" s="110"/>
      <c r="N213" s="110"/>
      <c r="O213" s="110"/>
      <c r="P213" s="110"/>
      <c r="Q213" s="110"/>
      <c r="R213" s="110"/>
      <c r="S213" s="110"/>
      <c r="T213" s="110"/>
      <c r="V213" s="110" t="s">
        <v>91</v>
      </c>
      <c r="W213" s="110"/>
      <c r="X213" s="110"/>
      <c r="Y213" s="110"/>
      <c r="Z213" s="110"/>
      <c r="AA213" s="110" t="s">
        <v>91</v>
      </c>
      <c r="AB213" s="110"/>
      <c r="AC213" s="110"/>
      <c r="AD213" s="110"/>
      <c r="AE213" s="110"/>
      <c r="AF213" s="110"/>
      <c r="AG213" s="110"/>
    </row>
    <row r="214" spans="1:33" ht="15.75" thickBot="1">
      <c r="B214" s="112" t="s">
        <v>92</v>
      </c>
      <c r="C214" s="113"/>
      <c r="D214" s="113"/>
      <c r="E214" s="113"/>
      <c r="F214" s="113"/>
      <c r="G214" s="113"/>
      <c r="H214" s="113"/>
      <c r="I214" s="113"/>
      <c r="J214" s="113"/>
      <c r="K214" s="113"/>
      <c r="L214" s="113"/>
      <c r="M214" s="113"/>
      <c r="N214" s="113"/>
      <c r="O214" s="113"/>
      <c r="P214" s="113"/>
      <c r="Q214" s="113"/>
      <c r="R214" s="113"/>
      <c r="S214" s="113"/>
      <c r="T214" s="113"/>
      <c r="V214" s="112" t="s">
        <v>92</v>
      </c>
      <c r="W214" s="113"/>
      <c r="X214" s="113"/>
      <c r="Y214" s="113"/>
      <c r="Z214" s="113"/>
      <c r="AA214" s="112" t="s">
        <v>92</v>
      </c>
      <c r="AB214" s="113"/>
      <c r="AC214" s="113"/>
      <c r="AD214" s="113"/>
      <c r="AE214" s="113"/>
      <c r="AF214" s="113"/>
      <c r="AG214" s="113"/>
    </row>
    <row r="215" spans="1:33" ht="16.5" thickBot="1">
      <c r="B215" s="114" t="s">
        <v>93</v>
      </c>
      <c r="C215" s="103">
        <v>42610</v>
      </c>
      <c r="D215" s="103">
        <v>37156</v>
      </c>
      <c r="E215" s="103">
        <v>25585</v>
      </c>
      <c r="F215" s="103">
        <v>22251</v>
      </c>
      <c r="G215" s="103">
        <v>31573</v>
      </c>
      <c r="H215" s="103">
        <v>47764</v>
      </c>
      <c r="I215" s="103">
        <v>24298</v>
      </c>
      <c r="J215" s="103">
        <v>10663</v>
      </c>
      <c r="K215" s="103">
        <v>25334</v>
      </c>
      <c r="L215" s="103">
        <v>31863</v>
      </c>
      <c r="M215" s="103">
        <v>37743</v>
      </c>
      <c r="N215" s="103">
        <v>59893</v>
      </c>
      <c r="O215" s="103">
        <v>63820</v>
      </c>
      <c r="P215" s="103">
        <v>70596</v>
      </c>
      <c r="Q215" s="84">
        <v>53444</v>
      </c>
      <c r="R215" s="84">
        <v>119605</v>
      </c>
      <c r="S215" s="84">
        <v>134798</v>
      </c>
      <c r="T215" s="84">
        <v>97288</v>
      </c>
      <c r="V215" s="114" t="s">
        <v>93</v>
      </c>
      <c r="W215" s="84">
        <v>51602</v>
      </c>
      <c r="X215" s="84">
        <v>84792</v>
      </c>
      <c r="Y215" s="84">
        <v>209084</v>
      </c>
      <c r="Z215" s="84">
        <v>200087</v>
      </c>
      <c r="AA215" s="114" t="s">
        <v>93</v>
      </c>
      <c r="AB215" s="84">
        <v>167894</v>
      </c>
      <c r="AC215" s="84">
        <f>132684+1</f>
        <v>132685</v>
      </c>
      <c r="AD215" s="84">
        <v>33033</v>
      </c>
      <c r="AE215" s="84">
        <v>107108</v>
      </c>
      <c r="AF215" s="84">
        <v>127729</v>
      </c>
      <c r="AG215" s="84">
        <v>138439</v>
      </c>
    </row>
    <row r="216" spans="1:33" ht="16.5" thickBot="1">
      <c r="B216" s="114" t="s">
        <v>94</v>
      </c>
      <c r="C216" s="103">
        <v>29125</v>
      </c>
      <c r="D216" s="103">
        <v>31485</v>
      </c>
      <c r="E216" s="103">
        <v>70841</v>
      </c>
      <c r="F216" s="103">
        <v>30922</v>
      </c>
      <c r="G216" s="103">
        <v>32474</v>
      </c>
      <c r="H216" s="103">
        <v>29773</v>
      </c>
      <c r="I216" s="103">
        <v>108812</v>
      </c>
      <c r="J216" s="103">
        <v>31981</v>
      </c>
      <c r="K216" s="103">
        <v>32713</v>
      </c>
      <c r="L216" s="103">
        <f>34215+32941</f>
        <v>67156</v>
      </c>
      <c r="M216" s="103">
        <v>36460</v>
      </c>
      <c r="N216" s="103">
        <v>34033</v>
      </c>
      <c r="O216" s="103">
        <v>33819</v>
      </c>
      <c r="P216" s="103">
        <v>36713</v>
      </c>
      <c r="Q216" s="84">
        <v>88174</v>
      </c>
      <c r="R216" s="84">
        <v>37783</v>
      </c>
      <c r="S216" s="84">
        <v>36873</v>
      </c>
      <c r="T216" s="84">
        <v>38110</v>
      </c>
      <c r="V216" s="114" t="s">
        <v>94</v>
      </c>
      <c r="W216" s="84">
        <v>92248</v>
      </c>
      <c r="X216" s="84">
        <v>55583</v>
      </c>
      <c r="Y216" s="84">
        <v>66097</v>
      </c>
      <c r="Z216" s="84">
        <v>51616</v>
      </c>
      <c r="AA216" s="114" t="s">
        <v>94</v>
      </c>
      <c r="AB216" s="84">
        <f>173977</f>
        <v>173977</v>
      </c>
      <c r="AC216" s="84">
        <v>96784</v>
      </c>
      <c r="AD216" s="84">
        <v>75557</v>
      </c>
      <c r="AE216" s="84">
        <v>198590</v>
      </c>
      <c r="AF216" s="84">
        <v>297604</v>
      </c>
      <c r="AG216" s="84">
        <v>212020</v>
      </c>
    </row>
    <row r="217" spans="1:33" ht="16.5" thickBot="1">
      <c r="B217" s="114" t="s">
        <v>95</v>
      </c>
      <c r="C217" s="103">
        <v>3681</v>
      </c>
      <c r="D217" s="103">
        <v>4512</v>
      </c>
      <c r="E217" s="103">
        <v>10043</v>
      </c>
      <c r="F217" s="103">
        <v>20683</v>
      </c>
      <c r="G217" s="103">
        <v>24653</v>
      </c>
      <c r="H217" s="103">
        <v>5384</v>
      </c>
      <c r="I217" s="103">
        <v>12396</v>
      </c>
      <c r="J217" s="103">
        <v>23934</v>
      </c>
      <c r="K217" s="103">
        <v>28732</v>
      </c>
      <c r="L217" s="103">
        <v>7665</v>
      </c>
      <c r="M217" s="103">
        <v>15716</v>
      </c>
      <c r="N217" s="103">
        <v>25840</v>
      </c>
      <c r="O217" s="103">
        <v>30090</v>
      </c>
      <c r="P217" s="103">
        <v>8649</v>
      </c>
      <c r="Q217" s="84">
        <v>15185</v>
      </c>
      <c r="R217" s="84">
        <v>25709</v>
      </c>
      <c r="S217" s="84">
        <v>30120</v>
      </c>
      <c r="T217" s="84">
        <v>8272</v>
      </c>
      <c r="V217" s="114" t="s">
        <v>95</v>
      </c>
      <c r="W217" s="84">
        <v>8978</v>
      </c>
      <c r="X217" s="84">
        <v>9030</v>
      </c>
      <c r="Y217" s="84">
        <v>10658</v>
      </c>
      <c r="Z217" s="84">
        <v>17793</v>
      </c>
      <c r="AA217" s="114" t="s">
        <v>95</v>
      </c>
      <c r="AB217" s="84">
        <v>22411</v>
      </c>
      <c r="AC217" s="84">
        <v>37820</v>
      </c>
      <c r="AD217" s="84">
        <v>48599</v>
      </c>
      <c r="AE217" s="84">
        <v>56309</v>
      </c>
      <c r="AF217" s="84">
        <v>59047</v>
      </c>
      <c r="AG217" s="84">
        <v>42514</v>
      </c>
    </row>
    <row r="218" spans="1:33" ht="16.5" thickBot="1">
      <c r="B218" s="114" t="s">
        <v>177</v>
      </c>
      <c r="C218" s="103"/>
      <c r="D218" s="103"/>
      <c r="E218" s="103"/>
      <c r="F218" s="103"/>
      <c r="G218" s="103"/>
      <c r="H218" s="103"/>
      <c r="I218" s="103"/>
      <c r="J218" s="103"/>
      <c r="K218" s="103"/>
      <c r="L218" s="103"/>
      <c r="M218" s="103"/>
      <c r="N218" s="103"/>
      <c r="O218" s="103"/>
      <c r="P218" s="103"/>
      <c r="Q218" s="84"/>
      <c r="R218" s="84"/>
      <c r="S218" s="84"/>
      <c r="T218" s="84">
        <v>2743</v>
      </c>
      <c r="V218" s="114" t="s">
        <v>177</v>
      </c>
      <c r="W218" s="84">
        <v>2743</v>
      </c>
      <c r="X218" s="84">
        <v>2743</v>
      </c>
      <c r="Y218" s="84">
        <v>2743</v>
      </c>
      <c r="Z218" s="84">
        <v>2598</v>
      </c>
      <c r="AA218" s="114" t="s">
        <v>177</v>
      </c>
      <c r="AB218" s="84">
        <v>2598</v>
      </c>
      <c r="AC218" s="84">
        <v>2598</v>
      </c>
      <c r="AD218" s="84">
        <v>1551</v>
      </c>
      <c r="AE218" s="84">
        <v>2620</v>
      </c>
      <c r="AF218" s="84">
        <v>2082</v>
      </c>
      <c r="AG218" s="84">
        <v>1305</v>
      </c>
    </row>
    <row r="219" spans="1:33" ht="16.5" thickBot="1">
      <c r="B219" s="114" t="s">
        <v>97</v>
      </c>
      <c r="C219" s="103">
        <v>3480</v>
      </c>
      <c r="D219" s="103">
        <v>2318</v>
      </c>
      <c r="E219" s="103">
        <v>950</v>
      </c>
      <c r="F219" s="103">
        <v>332</v>
      </c>
      <c r="G219" s="103">
        <v>3435</v>
      </c>
      <c r="H219" s="103">
        <v>2759</v>
      </c>
      <c r="I219" s="103">
        <v>3245</v>
      </c>
      <c r="J219" s="103">
        <v>3389</v>
      </c>
      <c r="K219" s="103">
        <v>2381</v>
      </c>
      <c r="L219" s="103">
        <v>1654</v>
      </c>
      <c r="M219" s="103">
        <v>4461</v>
      </c>
      <c r="N219" s="103">
        <v>3550</v>
      </c>
      <c r="O219" s="103">
        <v>2747</v>
      </c>
      <c r="P219" s="103">
        <v>3933</v>
      </c>
      <c r="Q219" s="84">
        <v>3430</v>
      </c>
      <c r="R219" s="84">
        <v>2204</v>
      </c>
      <c r="S219" s="84">
        <v>8347</v>
      </c>
      <c r="T219" s="84">
        <v>7649</v>
      </c>
      <c r="V219" s="114" t="s">
        <v>97</v>
      </c>
      <c r="W219" s="84">
        <v>7310</v>
      </c>
      <c r="X219" s="84">
        <v>9733</v>
      </c>
      <c r="Y219" s="84">
        <v>5546</v>
      </c>
      <c r="Z219" s="84">
        <v>4685</v>
      </c>
      <c r="AA219" s="114" t="s">
        <v>97</v>
      </c>
      <c r="AB219" s="84">
        <v>8568</v>
      </c>
      <c r="AC219" s="84">
        <v>6990</v>
      </c>
      <c r="AD219" s="84">
        <v>8752</v>
      </c>
      <c r="AE219" s="84">
        <v>5486</v>
      </c>
      <c r="AF219" s="84">
        <v>4722</v>
      </c>
      <c r="AG219" s="84">
        <v>2784</v>
      </c>
    </row>
    <row r="220" spans="1:33" ht="16.5" thickBot="1">
      <c r="B220" s="114" t="s">
        <v>98</v>
      </c>
      <c r="C220" s="103">
        <v>777</v>
      </c>
      <c r="D220" s="103">
        <v>805</v>
      </c>
      <c r="E220" s="103">
        <v>-244886</v>
      </c>
      <c r="F220" s="103">
        <v>-244886</v>
      </c>
      <c r="G220" s="103">
        <v>0</v>
      </c>
      <c r="H220" s="103">
        <v>1790</v>
      </c>
      <c r="I220" s="103">
        <v>0</v>
      </c>
      <c r="J220" s="103">
        <v>0</v>
      </c>
      <c r="K220" s="103">
        <v>0</v>
      </c>
      <c r="L220" s="103">
        <v>1088</v>
      </c>
      <c r="M220" s="103">
        <v>0</v>
      </c>
      <c r="N220" s="103">
        <v>0</v>
      </c>
      <c r="O220" s="103">
        <v>0</v>
      </c>
      <c r="P220" s="103"/>
      <c r="Q220" s="84"/>
      <c r="R220" s="84"/>
      <c r="S220" s="84">
        <v>0</v>
      </c>
      <c r="T220" s="84">
        <v>60798</v>
      </c>
      <c r="V220" s="114" t="s">
        <v>98</v>
      </c>
      <c r="W220" s="84">
        <v>85321</v>
      </c>
      <c r="X220" s="84">
        <v>86995</v>
      </c>
      <c r="Y220" s="84">
        <v>87458</v>
      </c>
      <c r="Z220" s="84" t="s">
        <v>69</v>
      </c>
      <c r="AA220" s="114" t="s">
        <v>98</v>
      </c>
      <c r="AB220" s="84">
        <v>0</v>
      </c>
      <c r="AC220" s="84">
        <v>0</v>
      </c>
      <c r="AD220" s="84">
        <v>0</v>
      </c>
      <c r="AE220" s="84">
        <v>0</v>
      </c>
      <c r="AF220" s="84">
        <v>0</v>
      </c>
      <c r="AG220" s="84">
        <v>0</v>
      </c>
    </row>
    <row r="221" spans="1:33" ht="15.75" thickBot="1">
      <c r="B221" s="115" t="s">
        <v>99</v>
      </c>
      <c r="C221" s="116">
        <f t="shared" ref="C221:N221" si="9">SUM(C215:C220)</f>
        <v>79673</v>
      </c>
      <c r="D221" s="116">
        <f t="shared" si="9"/>
        <v>76276</v>
      </c>
      <c r="E221" s="116">
        <f t="shared" si="9"/>
        <v>-137467</v>
      </c>
      <c r="F221" s="116">
        <f t="shared" si="9"/>
        <v>-170698</v>
      </c>
      <c r="G221" s="116">
        <f t="shared" si="9"/>
        <v>92135</v>
      </c>
      <c r="H221" s="116">
        <f t="shared" si="9"/>
        <v>87470</v>
      </c>
      <c r="I221" s="116">
        <f t="shared" si="9"/>
        <v>148751</v>
      </c>
      <c r="J221" s="116">
        <f t="shared" si="9"/>
        <v>69967</v>
      </c>
      <c r="K221" s="116">
        <f t="shared" si="9"/>
        <v>89160</v>
      </c>
      <c r="L221" s="116">
        <f t="shared" si="9"/>
        <v>109426</v>
      </c>
      <c r="M221" s="116">
        <f t="shared" si="9"/>
        <v>94380</v>
      </c>
      <c r="N221" s="116">
        <f t="shared" si="9"/>
        <v>123316</v>
      </c>
      <c r="O221" s="116">
        <v>130476</v>
      </c>
      <c r="P221" s="116">
        <v>119891</v>
      </c>
      <c r="Q221" s="86">
        <v>160233</v>
      </c>
      <c r="R221" s="86">
        <v>185301</v>
      </c>
      <c r="S221" s="86">
        <v>210138</v>
      </c>
      <c r="T221" s="116">
        <f>SUM(T215:T220)</f>
        <v>214860</v>
      </c>
      <c r="V221" s="115" t="s">
        <v>99</v>
      </c>
      <c r="W221" s="116">
        <f>SUM(W215:W220)</f>
        <v>248202</v>
      </c>
      <c r="X221" s="116">
        <f>SUM(X215:X220)</f>
        <v>248876</v>
      </c>
      <c r="Y221" s="116">
        <v>381586</v>
      </c>
      <c r="Z221" s="116">
        <v>276779</v>
      </c>
      <c r="AA221" s="115" t="s">
        <v>99</v>
      </c>
      <c r="AB221" s="116">
        <f>SUM(AB215:AB220)</f>
        <v>375448</v>
      </c>
      <c r="AC221" s="116">
        <f>SUM(AC215:AC220)</f>
        <v>276877</v>
      </c>
      <c r="AD221" s="116">
        <v>167492</v>
      </c>
      <c r="AE221" s="116">
        <v>370113</v>
      </c>
      <c r="AF221" s="116">
        <v>491184</v>
      </c>
      <c r="AG221" s="116">
        <v>397062</v>
      </c>
    </row>
    <row r="222" spans="1:33" ht="15.75" thickBot="1">
      <c r="B222" s="112" t="s">
        <v>100</v>
      </c>
      <c r="C222" s="113"/>
      <c r="D222" s="113"/>
      <c r="E222" s="113"/>
      <c r="F222" s="113"/>
      <c r="G222" s="113"/>
      <c r="H222" s="113"/>
      <c r="I222" s="113"/>
      <c r="J222" s="113"/>
      <c r="K222" s="113"/>
      <c r="L222" s="113"/>
      <c r="M222" s="113"/>
      <c r="N222" s="113"/>
      <c r="O222" s="113"/>
      <c r="P222" s="113"/>
      <c r="Q222" s="82"/>
      <c r="R222" s="82"/>
      <c r="S222" s="82"/>
      <c r="T222" s="385"/>
      <c r="V222" s="112" t="s">
        <v>100</v>
      </c>
      <c r="W222" s="385"/>
      <c r="X222" s="385"/>
      <c r="Y222" s="385"/>
      <c r="Z222" s="385"/>
      <c r="AA222" s="112" t="s">
        <v>100</v>
      </c>
      <c r="AB222" s="385"/>
      <c r="AC222" s="385"/>
      <c r="AD222" s="385"/>
      <c r="AE222" s="385"/>
      <c r="AF222" s="385"/>
      <c r="AG222" s="385"/>
    </row>
    <row r="223" spans="1:33" ht="16.5" thickBot="1">
      <c r="B223" s="114" t="s">
        <v>101</v>
      </c>
      <c r="C223" s="103">
        <v>35</v>
      </c>
      <c r="D223" s="103">
        <v>35</v>
      </c>
      <c r="E223" s="103">
        <v>35</v>
      </c>
      <c r="F223" s="103">
        <v>35</v>
      </c>
      <c r="G223" s="103">
        <v>35</v>
      </c>
      <c r="H223" s="103">
        <v>35</v>
      </c>
      <c r="I223" s="103">
        <v>35</v>
      </c>
      <c r="J223" s="103">
        <v>35</v>
      </c>
      <c r="K223" s="103">
        <v>35</v>
      </c>
      <c r="L223" s="103">
        <v>35</v>
      </c>
      <c r="M223" s="103">
        <v>35</v>
      </c>
      <c r="N223" s="103">
        <v>35</v>
      </c>
      <c r="O223" s="103">
        <v>35</v>
      </c>
      <c r="P223" s="103">
        <v>35</v>
      </c>
      <c r="Q223" s="103">
        <v>35</v>
      </c>
      <c r="R223" s="103">
        <v>35</v>
      </c>
      <c r="S223" s="103">
        <v>35</v>
      </c>
      <c r="T223" s="84">
        <v>35</v>
      </c>
      <c r="V223" s="114" t="s">
        <v>101</v>
      </c>
      <c r="W223" s="84">
        <v>35</v>
      </c>
      <c r="X223" s="84">
        <v>35</v>
      </c>
      <c r="Y223" s="84">
        <v>0</v>
      </c>
      <c r="Z223" s="84" t="s">
        <v>178</v>
      </c>
      <c r="AA223" s="114" t="s">
        <v>101</v>
      </c>
      <c r="AB223" s="84">
        <v>0</v>
      </c>
      <c r="AC223" s="84">
        <v>0</v>
      </c>
      <c r="AD223" s="84">
        <v>6851</v>
      </c>
      <c r="AE223" s="84">
        <v>6804</v>
      </c>
      <c r="AF223" s="84">
        <v>6751</v>
      </c>
      <c r="AG223" s="84">
        <v>6616</v>
      </c>
    </row>
    <row r="224" spans="1:33" ht="16.5" thickBot="1">
      <c r="B224" s="114" t="s">
        <v>102</v>
      </c>
      <c r="C224" s="103">
        <v>0</v>
      </c>
      <c r="D224" s="103">
        <v>0</v>
      </c>
      <c r="E224" s="103">
        <v>149</v>
      </c>
      <c r="F224" s="103">
        <v>229</v>
      </c>
      <c r="G224" s="103">
        <v>0</v>
      </c>
      <c r="H224" s="103">
        <v>0</v>
      </c>
      <c r="I224" s="103">
        <v>0</v>
      </c>
      <c r="J224" s="103">
        <v>0</v>
      </c>
      <c r="K224" s="103">
        <v>0</v>
      </c>
      <c r="L224" s="103">
        <v>0</v>
      </c>
      <c r="M224" s="103">
        <v>0</v>
      </c>
      <c r="N224" s="103">
        <v>0</v>
      </c>
      <c r="O224" s="103">
        <v>0</v>
      </c>
      <c r="P224" s="103"/>
      <c r="Q224" s="103"/>
      <c r="R224" s="103"/>
      <c r="S224" s="103">
        <v>0</v>
      </c>
      <c r="T224" s="103"/>
      <c r="V224" s="114" t="s">
        <v>102</v>
      </c>
      <c r="W224" s="103"/>
      <c r="X224" s="103"/>
      <c r="Y224" s="103">
        <v>0</v>
      </c>
      <c r="Z224" s="103" t="s">
        <v>69</v>
      </c>
      <c r="AA224" s="114" t="s">
        <v>102</v>
      </c>
      <c r="AB224" s="103">
        <v>0</v>
      </c>
      <c r="AC224" s="84">
        <v>0</v>
      </c>
      <c r="AD224" s="84">
        <v>0</v>
      </c>
      <c r="AE224" s="84">
        <v>0</v>
      </c>
      <c r="AF224" s="84">
        <v>0</v>
      </c>
      <c r="AG224" s="84">
        <v>0</v>
      </c>
    </row>
    <row r="225" spans="2:33" ht="16.5" thickBot="1">
      <c r="B225" s="114" t="s">
        <v>179</v>
      </c>
      <c r="C225" s="103">
        <v>280143</v>
      </c>
      <c r="D225" s="103">
        <v>280139</v>
      </c>
      <c r="E225" s="103">
        <v>226598</v>
      </c>
      <c r="F225" s="103">
        <v>255055</v>
      </c>
      <c r="G225" s="103">
        <v>275379</v>
      </c>
      <c r="H225" s="103">
        <v>309078</v>
      </c>
      <c r="I225" s="103">
        <v>243120</v>
      </c>
      <c r="J225" s="103">
        <v>265428</v>
      </c>
      <c r="K225" s="103">
        <v>309217</v>
      </c>
      <c r="L225" s="103">
        <v>299686</v>
      </c>
      <c r="M225" s="103">
        <v>382551</v>
      </c>
      <c r="N225" s="103">
        <v>278218</v>
      </c>
      <c r="O225" s="103">
        <v>310373</v>
      </c>
      <c r="P225" s="103">
        <v>294143</v>
      </c>
      <c r="Q225" s="103">
        <v>282145</v>
      </c>
      <c r="R225" s="103">
        <v>306974</v>
      </c>
      <c r="S225" s="103">
        <v>308253</v>
      </c>
      <c r="T225" s="84">
        <v>314562</v>
      </c>
      <c r="V225" s="114" t="s">
        <v>179</v>
      </c>
      <c r="W225" s="84">
        <v>258997</v>
      </c>
      <c r="X225" s="84">
        <v>308396</v>
      </c>
      <c r="Y225" s="84">
        <v>377780</v>
      </c>
      <c r="Z225" s="84">
        <v>402245</v>
      </c>
      <c r="AA225" s="114" t="s">
        <v>179</v>
      </c>
      <c r="AB225" s="84">
        <v>298605</v>
      </c>
      <c r="AC225" s="84">
        <v>294507</v>
      </c>
      <c r="AD225" s="84">
        <v>319139</v>
      </c>
      <c r="AE225" s="84">
        <v>322801</v>
      </c>
      <c r="AF225" s="84">
        <v>240353</v>
      </c>
      <c r="AG225" s="84">
        <v>293380</v>
      </c>
    </row>
    <row r="226" spans="2:33" ht="16.5" thickBot="1">
      <c r="B226" s="114" t="s">
        <v>155</v>
      </c>
      <c r="C226" s="103">
        <v>0</v>
      </c>
      <c r="D226" s="103">
        <v>0</v>
      </c>
      <c r="E226" s="103">
        <v>0</v>
      </c>
      <c r="F226" s="103">
        <v>0</v>
      </c>
      <c r="G226" s="103">
        <v>0</v>
      </c>
      <c r="H226" s="103">
        <v>0</v>
      </c>
      <c r="I226" s="103">
        <v>0</v>
      </c>
      <c r="J226" s="103">
        <v>0</v>
      </c>
      <c r="K226" s="103">
        <v>0</v>
      </c>
      <c r="L226" s="103">
        <v>0</v>
      </c>
      <c r="M226" s="103">
        <v>0</v>
      </c>
      <c r="N226" s="103">
        <v>0</v>
      </c>
      <c r="O226" s="103">
        <v>0</v>
      </c>
      <c r="P226" s="103"/>
      <c r="Q226" s="103"/>
      <c r="R226" s="103"/>
      <c r="S226" s="103">
        <v>0</v>
      </c>
      <c r="T226" s="84"/>
      <c r="V226" s="114" t="s">
        <v>155</v>
      </c>
      <c r="W226" s="84"/>
      <c r="X226" s="84"/>
      <c r="Y226" s="84">
        <v>0</v>
      </c>
      <c r="Z226" s="84" t="s">
        <v>69</v>
      </c>
      <c r="AA226" s="114" t="s">
        <v>155</v>
      </c>
      <c r="AB226" s="84">
        <v>0</v>
      </c>
      <c r="AC226" s="84">
        <v>0</v>
      </c>
      <c r="AD226" s="84">
        <v>0</v>
      </c>
      <c r="AE226" s="84">
        <v>0</v>
      </c>
      <c r="AF226" s="84">
        <v>0</v>
      </c>
      <c r="AG226" s="84">
        <v>0</v>
      </c>
    </row>
    <row r="227" spans="2:33" ht="16.5" thickBot="1">
      <c r="B227" s="114" t="s">
        <v>94</v>
      </c>
      <c r="C227" s="103">
        <v>5133</v>
      </c>
      <c r="D227" s="103">
        <v>4625</v>
      </c>
      <c r="E227" s="103">
        <v>62908</v>
      </c>
      <c r="F227" s="103">
        <v>65236</v>
      </c>
      <c r="G227" s="103">
        <v>67390</v>
      </c>
      <c r="H227" s="103">
        <v>4269</v>
      </c>
      <c r="I227" s="103">
        <v>72405</v>
      </c>
      <c r="J227" s="103">
        <v>74865</v>
      </c>
      <c r="K227" s="103">
        <v>77275</v>
      </c>
      <c r="L227" s="103">
        <v>3475</v>
      </c>
      <c r="M227" s="103">
        <v>82551</v>
      </c>
      <c r="N227" s="103">
        <v>84812</v>
      </c>
      <c r="O227" s="103">
        <v>86806</v>
      </c>
      <c r="P227" s="103">
        <v>88413</v>
      </c>
      <c r="Q227" s="103">
        <v>4382</v>
      </c>
      <c r="R227" s="103">
        <v>4845</v>
      </c>
      <c r="S227" s="103">
        <v>5193</v>
      </c>
      <c r="T227" s="84">
        <v>5315</v>
      </c>
      <c r="V227" s="114" t="s">
        <v>94</v>
      </c>
      <c r="W227" s="84">
        <v>5462</v>
      </c>
      <c r="X227" s="84">
        <v>5817</v>
      </c>
      <c r="Y227" s="84">
        <v>5110</v>
      </c>
      <c r="Z227" s="84">
        <v>4990</v>
      </c>
      <c r="AA227" s="114" t="s">
        <v>94</v>
      </c>
      <c r="AB227" s="84">
        <v>4711</v>
      </c>
      <c r="AC227" s="84">
        <f>4983+1</f>
        <v>4984</v>
      </c>
      <c r="AD227" s="84">
        <v>5208</v>
      </c>
      <c r="AE227" s="84">
        <v>4930</v>
      </c>
      <c r="AF227" s="84">
        <v>5315</v>
      </c>
      <c r="AG227" s="84">
        <v>5838</v>
      </c>
    </row>
    <row r="228" spans="2:33" ht="16.5" thickBot="1">
      <c r="B228" s="114" t="s">
        <v>105</v>
      </c>
      <c r="C228" s="103">
        <v>7925</v>
      </c>
      <c r="D228" s="103">
        <v>8121</v>
      </c>
      <c r="E228" s="103">
        <v>8388</v>
      </c>
      <c r="F228" s="103">
        <v>8997</v>
      </c>
      <c r="G228" s="103">
        <v>9117</v>
      </c>
      <c r="H228" s="103">
        <v>8162</v>
      </c>
      <c r="I228" s="103">
        <v>8307</v>
      </c>
      <c r="J228" s="103">
        <v>8224</v>
      </c>
      <c r="K228" s="103">
        <v>8267</v>
      </c>
      <c r="L228" s="103">
        <v>7979</v>
      </c>
      <c r="M228" s="103">
        <v>7411</v>
      </c>
      <c r="N228" s="103">
        <v>7455</v>
      </c>
      <c r="O228" s="103">
        <v>7450</v>
      </c>
      <c r="P228" s="103">
        <v>6900</v>
      </c>
      <c r="Q228" s="103">
        <v>6885</v>
      </c>
      <c r="R228" s="103">
        <v>7384</v>
      </c>
      <c r="S228" s="103">
        <v>7267</v>
      </c>
      <c r="T228" s="84">
        <v>4584</v>
      </c>
      <c r="V228" s="114" t="s">
        <v>105</v>
      </c>
      <c r="W228" s="84">
        <v>4533</v>
      </c>
      <c r="X228" s="84">
        <v>4847</v>
      </c>
      <c r="Y228" s="84">
        <v>4823</v>
      </c>
      <c r="Z228" s="84">
        <v>4509</v>
      </c>
      <c r="AA228" s="114" t="s">
        <v>105</v>
      </c>
      <c r="AB228" s="84">
        <v>4529</v>
      </c>
      <c r="AC228" s="84">
        <v>4443</v>
      </c>
      <c r="AD228" s="84">
        <v>5799</v>
      </c>
      <c r="AE228" s="84">
        <v>4436</v>
      </c>
      <c r="AF228" s="84">
        <v>4874</v>
      </c>
      <c r="AG228" s="84">
        <v>6122</v>
      </c>
    </row>
    <row r="229" spans="2:33" ht="16.5" thickBot="1">
      <c r="B229" s="114" t="s">
        <v>106</v>
      </c>
      <c r="C229" s="103">
        <v>689893</v>
      </c>
      <c r="D229" s="103">
        <v>671689</v>
      </c>
      <c r="E229" s="103">
        <v>669300</v>
      </c>
      <c r="F229" s="103">
        <v>666224</v>
      </c>
      <c r="G229" s="103">
        <v>661293</v>
      </c>
      <c r="H229" s="103">
        <v>658200</v>
      </c>
      <c r="I229" s="103">
        <v>666854</v>
      </c>
      <c r="J229" s="103">
        <v>667232</v>
      </c>
      <c r="K229" s="103">
        <v>666296</v>
      </c>
      <c r="L229" s="103">
        <v>651255</v>
      </c>
      <c r="M229" s="103">
        <v>660784</v>
      </c>
      <c r="N229" s="103">
        <v>657478</v>
      </c>
      <c r="O229" s="103">
        <v>654846</v>
      </c>
      <c r="P229" s="103">
        <v>644132</v>
      </c>
      <c r="Q229" s="103">
        <v>653206</v>
      </c>
      <c r="R229" s="103">
        <v>652076</v>
      </c>
      <c r="S229" s="103">
        <v>655882</v>
      </c>
      <c r="T229" s="84">
        <v>677840</v>
      </c>
      <c r="V229" s="114" t="s">
        <v>106</v>
      </c>
      <c r="W229" s="84">
        <v>688237</v>
      </c>
      <c r="X229" s="84">
        <v>695290</v>
      </c>
      <c r="Y229" s="84">
        <v>711875</v>
      </c>
      <c r="Z229" s="84">
        <v>749048</v>
      </c>
      <c r="AA229" s="114" t="s">
        <v>106</v>
      </c>
      <c r="AB229" s="84">
        <v>785048</v>
      </c>
      <c r="AC229" s="84">
        <v>862331</v>
      </c>
      <c r="AD229" s="84">
        <v>953876</v>
      </c>
      <c r="AE229" s="84">
        <v>990753</v>
      </c>
      <c r="AF229" s="84">
        <v>1016751</v>
      </c>
      <c r="AG229" s="84">
        <v>1037145</v>
      </c>
    </row>
    <row r="230" spans="2:33" ht="16.5" thickBot="1">
      <c r="B230" s="114" t="s">
        <v>107</v>
      </c>
      <c r="C230" s="103">
        <v>0</v>
      </c>
      <c r="D230" s="103">
        <v>0</v>
      </c>
      <c r="E230" s="103">
        <v>0</v>
      </c>
      <c r="F230" s="103">
        <v>0</v>
      </c>
      <c r="G230" s="103">
        <v>0</v>
      </c>
      <c r="H230" s="103">
        <v>0</v>
      </c>
      <c r="I230" s="103">
        <v>0</v>
      </c>
      <c r="J230" s="103">
        <v>0</v>
      </c>
      <c r="K230" s="103">
        <v>0</v>
      </c>
      <c r="L230" s="103">
        <v>0</v>
      </c>
      <c r="M230" s="103">
        <v>0</v>
      </c>
      <c r="N230" s="103">
        <v>0</v>
      </c>
      <c r="O230" s="103">
        <v>0</v>
      </c>
      <c r="P230" s="103"/>
      <c r="Q230" s="103"/>
      <c r="R230" s="103"/>
      <c r="S230" s="103">
        <v>0</v>
      </c>
      <c r="T230" s="84"/>
      <c r="V230" s="114" t="s">
        <v>107</v>
      </c>
      <c r="W230" s="84"/>
      <c r="X230" s="84"/>
      <c r="Y230" s="84">
        <v>0</v>
      </c>
      <c r="Z230" s="84" t="s">
        <v>69</v>
      </c>
      <c r="AA230" s="114" t="s">
        <v>107</v>
      </c>
      <c r="AB230" s="84">
        <v>0</v>
      </c>
      <c r="AC230" s="84">
        <v>0</v>
      </c>
      <c r="AD230" s="84">
        <v>0</v>
      </c>
      <c r="AE230" s="84">
        <v>0</v>
      </c>
      <c r="AF230" s="84">
        <v>0</v>
      </c>
      <c r="AG230" s="84">
        <v>0</v>
      </c>
    </row>
    <row r="231" spans="2:33" ht="16.5" thickBot="1">
      <c r="B231" s="114" t="s">
        <v>109</v>
      </c>
      <c r="C231" s="103">
        <v>10973</v>
      </c>
      <c r="D231" s="103">
        <v>11103</v>
      </c>
      <c r="E231" s="103">
        <v>10974</v>
      </c>
      <c r="F231" s="103">
        <v>10889</v>
      </c>
      <c r="G231" s="103">
        <v>10813</v>
      </c>
      <c r="H231" s="103">
        <v>10856</v>
      </c>
      <c r="I231" s="103">
        <v>12995</v>
      </c>
      <c r="J231" s="103">
        <v>12858</v>
      </c>
      <c r="K231" s="103">
        <v>14363</v>
      </c>
      <c r="L231" s="103">
        <v>11187</v>
      </c>
      <c r="M231" s="103">
        <v>13338</v>
      </c>
      <c r="N231" s="103">
        <v>11816</v>
      </c>
      <c r="O231" s="103">
        <v>12407</v>
      </c>
      <c r="P231" s="103">
        <v>11880</v>
      </c>
      <c r="Q231" s="103">
        <v>13496</v>
      </c>
      <c r="R231" s="103">
        <v>13864</v>
      </c>
      <c r="S231" s="103">
        <v>12575</v>
      </c>
      <c r="T231" s="84">
        <v>15257</v>
      </c>
      <c r="V231" s="114" t="s">
        <v>109</v>
      </c>
      <c r="W231" s="84">
        <v>15047</v>
      </c>
      <c r="X231" s="84">
        <v>14828</v>
      </c>
      <c r="Y231" s="84">
        <v>14859</v>
      </c>
      <c r="Z231" s="84">
        <v>23470</v>
      </c>
      <c r="AA231" s="114" t="s">
        <v>109</v>
      </c>
      <c r="AB231" s="84">
        <v>23865</v>
      </c>
      <c r="AC231" s="84">
        <v>23647</v>
      </c>
      <c r="AD231" s="84">
        <v>24155</v>
      </c>
      <c r="AE231" s="84">
        <v>24263</v>
      </c>
      <c r="AF231" s="84">
        <v>23835</v>
      </c>
      <c r="AG231" s="84">
        <v>23599</v>
      </c>
    </row>
    <row r="232" spans="2:33" ht="16.5" thickBot="1">
      <c r="B232" s="114" t="s">
        <v>97</v>
      </c>
      <c r="C232" s="103">
        <v>0</v>
      </c>
      <c r="D232" s="103">
        <v>0</v>
      </c>
      <c r="E232" s="103">
        <v>0</v>
      </c>
      <c r="F232" s="103">
        <v>0</v>
      </c>
      <c r="G232" s="103">
        <v>0</v>
      </c>
      <c r="H232" s="103">
        <v>0</v>
      </c>
      <c r="I232" s="103">
        <v>0</v>
      </c>
      <c r="J232" s="103">
        <v>0</v>
      </c>
      <c r="K232" s="103">
        <v>0</v>
      </c>
      <c r="L232" s="103">
        <v>0</v>
      </c>
      <c r="M232" s="103">
        <v>0</v>
      </c>
      <c r="N232" s="103">
        <v>0</v>
      </c>
      <c r="O232" s="103">
        <v>0</v>
      </c>
      <c r="P232" s="103"/>
      <c r="Q232" s="103"/>
      <c r="R232" s="103"/>
      <c r="S232" s="103">
        <v>0</v>
      </c>
      <c r="T232" s="84"/>
      <c r="V232" s="114" t="s">
        <v>97</v>
      </c>
      <c r="W232" s="84"/>
      <c r="X232" s="84"/>
      <c r="Y232" s="84">
        <v>0</v>
      </c>
      <c r="Z232" s="84" t="s">
        <v>69</v>
      </c>
      <c r="AA232" s="114" t="s">
        <v>97</v>
      </c>
      <c r="AB232" s="84">
        <v>0</v>
      </c>
      <c r="AC232" s="84">
        <v>0</v>
      </c>
      <c r="AD232" s="84">
        <v>141</v>
      </c>
      <c r="AE232" s="84">
        <v>188</v>
      </c>
      <c r="AF232" s="84">
        <v>241</v>
      </c>
      <c r="AG232" s="84">
        <v>376</v>
      </c>
    </row>
    <row r="233" spans="2:33" ht="16.5" thickBot="1">
      <c r="B233" s="114" t="s">
        <v>110</v>
      </c>
      <c r="C233" s="103">
        <v>33958</v>
      </c>
      <c r="D233" s="103">
        <v>36061</v>
      </c>
      <c r="E233" s="103">
        <v>36310</v>
      </c>
      <c r="F233" s="103">
        <v>35583</v>
      </c>
      <c r="G233" s="103">
        <v>35543</v>
      </c>
      <c r="H233" s="103">
        <v>35252</v>
      </c>
      <c r="I233" s="103">
        <v>35002</v>
      </c>
      <c r="J233" s="103">
        <v>34590</v>
      </c>
      <c r="K233" s="103">
        <v>34115</v>
      </c>
      <c r="L233" s="103">
        <v>33100</v>
      </c>
      <c r="M233" s="103">
        <v>33094</v>
      </c>
      <c r="N233" s="103">
        <v>31937</v>
      </c>
      <c r="O233" s="103">
        <v>31447</v>
      </c>
      <c r="P233" s="103">
        <v>31875</v>
      </c>
      <c r="Q233" s="103">
        <v>32097</v>
      </c>
      <c r="R233" s="103">
        <v>32213</v>
      </c>
      <c r="S233" s="103">
        <v>37440</v>
      </c>
      <c r="T233" s="84"/>
      <c r="V233" s="114" t="s">
        <v>110</v>
      </c>
      <c r="W233" s="84"/>
      <c r="X233" s="84"/>
      <c r="Y233" s="84">
        <v>0</v>
      </c>
      <c r="Z233" s="84" t="s">
        <v>69</v>
      </c>
      <c r="AA233" s="114" t="s">
        <v>110</v>
      </c>
      <c r="AB233" s="84">
        <v>0</v>
      </c>
      <c r="AC233" s="84">
        <v>0</v>
      </c>
      <c r="AD233" s="84">
        <v>0</v>
      </c>
      <c r="AE233" s="84">
        <v>0</v>
      </c>
      <c r="AF233" s="84">
        <v>0</v>
      </c>
      <c r="AG233" s="84">
        <v>0</v>
      </c>
    </row>
    <row r="234" spans="2:33" ht="16.5" thickBot="1">
      <c r="B234" s="114" t="s">
        <v>111</v>
      </c>
      <c r="C234" s="103">
        <v>748</v>
      </c>
      <c r="D234" s="103">
        <v>492</v>
      </c>
      <c r="E234" s="103">
        <v>427</v>
      </c>
      <c r="F234" s="103">
        <v>363</v>
      </c>
      <c r="G234" s="103">
        <v>299</v>
      </c>
      <c r="H234" s="103">
        <v>12936</v>
      </c>
      <c r="I234" s="103">
        <v>171</v>
      </c>
      <c r="J234" s="103">
        <v>103</v>
      </c>
      <c r="K234" s="103">
        <v>41</v>
      </c>
      <c r="L234" s="103">
        <v>13464</v>
      </c>
      <c r="M234" s="103">
        <v>436</v>
      </c>
      <c r="N234" s="103">
        <v>1211</v>
      </c>
      <c r="O234" s="103">
        <v>1813</v>
      </c>
      <c r="P234" s="103">
        <v>14102</v>
      </c>
      <c r="Q234" s="103">
        <v>0</v>
      </c>
      <c r="R234" s="103">
        <v>0</v>
      </c>
      <c r="S234" s="103">
        <v>0</v>
      </c>
      <c r="T234" s="84"/>
      <c r="V234" s="114" t="s">
        <v>111</v>
      </c>
      <c r="W234" s="84"/>
      <c r="X234" s="84"/>
      <c r="Y234" s="84">
        <v>0</v>
      </c>
      <c r="Z234" s="84" t="s">
        <v>69</v>
      </c>
      <c r="AA234" s="114" t="s">
        <v>111</v>
      </c>
      <c r="AB234" s="84">
        <v>0</v>
      </c>
      <c r="AC234" s="84">
        <v>0</v>
      </c>
      <c r="AD234" s="84">
        <v>0</v>
      </c>
      <c r="AE234" s="84">
        <v>0</v>
      </c>
      <c r="AF234" s="84">
        <v>0</v>
      </c>
      <c r="AG234" s="84">
        <v>0</v>
      </c>
    </row>
    <row r="235" spans="2:33" ht="16.5" thickBot="1">
      <c r="B235" s="114" t="s">
        <v>180</v>
      </c>
      <c r="C235" s="103">
        <v>0</v>
      </c>
      <c r="D235" s="103">
        <v>0</v>
      </c>
      <c r="E235" s="103">
        <v>0</v>
      </c>
      <c r="F235" s="103">
        <v>0</v>
      </c>
      <c r="G235" s="103">
        <v>0</v>
      </c>
      <c r="H235" s="103">
        <v>0</v>
      </c>
      <c r="I235" s="103">
        <v>0</v>
      </c>
      <c r="J235" s="103">
        <v>0</v>
      </c>
      <c r="K235" s="103">
        <v>0</v>
      </c>
      <c r="L235" s="103">
        <v>1390</v>
      </c>
      <c r="M235" s="103">
        <v>0</v>
      </c>
      <c r="N235" s="103">
        <v>1781</v>
      </c>
      <c r="O235" s="103">
        <v>410</v>
      </c>
      <c r="P235" s="103">
        <v>402</v>
      </c>
      <c r="Q235" s="103">
        <v>0</v>
      </c>
      <c r="R235" s="103">
        <v>0</v>
      </c>
      <c r="S235" s="103">
        <v>0</v>
      </c>
      <c r="T235" s="84"/>
      <c r="V235" s="114" t="s">
        <v>180</v>
      </c>
      <c r="W235" s="84"/>
      <c r="X235" s="84"/>
      <c r="Y235" s="84">
        <v>0</v>
      </c>
      <c r="Z235" s="84" t="s">
        <v>69</v>
      </c>
      <c r="AA235" s="114" t="s">
        <v>180</v>
      </c>
      <c r="AB235" s="84">
        <v>0</v>
      </c>
      <c r="AC235" s="84">
        <v>0</v>
      </c>
      <c r="AD235" s="84">
        <v>0</v>
      </c>
      <c r="AE235" s="84">
        <v>0</v>
      </c>
      <c r="AF235" s="84">
        <v>0</v>
      </c>
      <c r="AG235" s="84">
        <v>0</v>
      </c>
    </row>
    <row r="236" spans="2:33" ht="16.5" thickBot="1">
      <c r="B236" s="114" t="s">
        <v>98</v>
      </c>
      <c r="C236" s="103">
        <v>288769</v>
      </c>
      <c r="D236" s="103">
        <v>300348</v>
      </c>
      <c r="E236" s="103">
        <v>489773</v>
      </c>
      <c r="F236" s="103">
        <v>489773</v>
      </c>
      <c r="G236" s="103">
        <v>244886</v>
      </c>
      <c r="H236" s="103">
        <v>310677</v>
      </c>
      <c r="I236" s="103">
        <v>244886</v>
      </c>
      <c r="J236" s="103">
        <v>244886</v>
      </c>
      <c r="K236" s="103">
        <v>244886</v>
      </c>
      <c r="L236" s="103">
        <v>321301</v>
      </c>
      <c r="M236" s="103">
        <v>244886</v>
      </c>
      <c r="N236" s="103">
        <v>244886</v>
      </c>
      <c r="O236" s="103">
        <v>244886</v>
      </c>
      <c r="P236" s="103">
        <v>244886</v>
      </c>
      <c r="Q236" s="103">
        <v>330972</v>
      </c>
      <c r="R236" s="103">
        <v>332442</v>
      </c>
      <c r="S236" s="103">
        <v>334004</v>
      </c>
      <c r="T236" s="84">
        <v>275163</v>
      </c>
      <c r="V236" s="114" t="s">
        <v>98</v>
      </c>
      <c r="W236" s="84">
        <v>253107</v>
      </c>
      <c r="X236" s="84">
        <v>255266</v>
      </c>
      <c r="Y236" s="84">
        <v>259839</v>
      </c>
      <c r="Z236" s="84">
        <v>327832</v>
      </c>
      <c r="AA236" s="114" t="s">
        <v>98</v>
      </c>
      <c r="AB236" s="84">
        <v>335057</v>
      </c>
      <c r="AC236" s="84">
        <v>342250</v>
      </c>
      <c r="AD236" s="84">
        <v>340219</v>
      </c>
      <c r="AE236" s="84">
        <v>212260</v>
      </c>
      <c r="AF236" s="84">
        <v>214757</v>
      </c>
      <c r="AG236" s="84">
        <v>217189</v>
      </c>
    </row>
    <row r="237" spans="2:33" ht="15.75" thickBot="1">
      <c r="B237" s="112" t="s">
        <v>114</v>
      </c>
      <c r="C237" s="117">
        <f t="shared" ref="C237:N237" si="10">SUM(C223:C236)</f>
        <v>1317577</v>
      </c>
      <c r="D237" s="117">
        <f t="shared" si="10"/>
        <v>1312613</v>
      </c>
      <c r="E237" s="117">
        <f t="shared" si="10"/>
        <v>1504862</v>
      </c>
      <c r="F237" s="117">
        <f t="shared" si="10"/>
        <v>1532384</v>
      </c>
      <c r="G237" s="117">
        <f t="shared" si="10"/>
        <v>1304755</v>
      </c>
      <c r="H237" s="117">
        <f t="shared" si="10"/>
        <v>1349465</v>
      </c>
      <c r="I237" s="117">
        <f t="shared" si="10"/>
        <v>1283775</v>
      </c>
      <c r="J237" s="117">
        <f t="shared" si="10"/>
        <v>1308221</v>
      </c>
      <c r="K237" s="117">
        <f t="shared" si="10"/>
        <v>1354495</v>
      </c>
      <c r="L237" s="117">
        <f t="shared" si="10"/>
        <v>1342872</v>
      </c>
      <c r="M237" s="117">
        <f t="shared" si="10"/>
        <v>1425086</v>
      </c>
      <c r="N237" s="117">
        <f t="shared" si="10"/>
        <v>1319629</v>
      </c>
      <c r="O237" s="117">
        <v>1350473</v>
      </c>
      <c r="P237" s="117">
        <v>1336768</v>
      </c>
      <c r="Q237" s="117">
        <v>1323218</v>
      </c>
      <c r="R237" s="117">
        <v>1349833</v>
      </c>
      <c r="S237" s="117">
        <v>1360649</v>
      </c>
      <c r="T237" s="117">
        <f>SUM(T223:T236)</f>
        <v>1292756</v>
      </c>
      <c r="V237" s="112" t="s">
        <v>114</v>
      </c>
      <c r="W237" s="117">
        <f>SUM(W223:W236)</f>
        <v>1225418</v>
      </c>
      <c r="X237" s="117">
        <f>SUM(X223:X236)</f>
        <v>1284479</v>
      </c>
      <c r="Y237" s="117">
        <v>1374286</v>
      </c>
      <c r="Z237" s="117">
        <v>1512094</v>
      </c>
      <c r="AA237" s="112" t="s">
        <v>114</v>
      </c>
      <c r="AB237" s="117">
        <f>SUM(AB223:AB236)</f>
        <v>1451815</v>
      </c>
      <c r="AC237" s="117">
        <f>SUM(AC223:AC236)</f>
        <v>1532162</v>
      </c>
      <c r="AD237" s="117">
        <v>1655388</v>
      </c>
      <c r="AE237" s="117">
        <v>1566435</v>
      </c>
      <c r="AF237" s="117">
        <v>1512877</v>
      </c>
      <c r="AG237" s="117">
        <v>1590265</v>
      </c>
    </row>
    <row r="238" spans="2:33" ht="15.75" thickBot="1">
      <c r="B238" s="118" t="s">
        <v>115</v>
      </c>
      <c r="C238" s="119">
        <f t="shared" ref="C238:N238" si="11">+C221+C237</f>
        <v>1397250</v>
      </c>
      <c r="D238" s="119">
        <f t="shared" si="11"/>
        <v>1388889</v>
      </c>
      <c r="E238" s="119">
        <f t="shared" si="11"/>
        <v>1367395</v>
      </c>
      <c r="F238" s="119">
        <f t="shared" si="11"/>
        <v>1361686</v>
      </c>
      <c r="G238" s="119">
        <f t="shared" si="11"/>
        <v>1396890</v>
      </c>
      <c r="H238" s="119">
        <f t="shared" si="11"/>
        <v>1436935</v>
      </c>
      <c r="I238" s="119">
        <f t="shared" si="11"/>
        <v>1432526</v>
      </c>
      <c r="J238" s="119">
        <f t="shared" si="11"/>
        <v>1378188</v>
      </c>
      <c r="K238" s="119">
        <f t="shared" si="11"/>
        <v>1443655</v>
      </c>
      <c r="L238" s="119">
        <f t="shared" si="11"/>
        <v>1452298</v>
      </c>
      <c r="M238" s="119">
        <f t="shared" si="11"/>
        <v>1519466</v>
      </c>
      <c r="N238" s="119">
        <f t="shared" si="11"/>
        <v>1442945</v>
      </c>
      <c r="O238" s="119">
        <v>1480949</v>
      </c>
      <c r="P238" s="119">
        <v>1456659</v>
      </c>
      <c r="Q238" s="119">
        <v>1483451</v>
      </c>
      <c r="R238" s="119">
        <v>1535134</v>
      </c>
      <c r="S238" s="119">
        <v>1570787</v>
      </c>
      <c r="T238" s="119">
        <f>+T221+T237</f>
        <v>1507616</v>
      </c>
      <c r="V238" s="118" t="s">
        <v>115</v>
      </c>
      <c r="W238" s="119">
        <f>+W221+W237</f>
        <v>1473620</v>
      </c>
      <c r="X238" s="119">
        <f>+X221+X237</f>
        <v>1533355</v>
      </c>
      <c r="Y238" s="119">
        <v>1755872</v>
      </c>
      <c r="Z238" s="119">
        <v>1788873</v>
      </c>
      <c r="AA238" s="118" t="s">
        <v>115</v>
      </c>
      <c r="AB238" s="119">
        <f>+AB221+AB237</f>
        <v>1827263</v>
      </c>
      <c r="AC238" s="119">
        <f>+AC221+AC237</f>
        <v>1809039</v>
      </c>
      <c r="AD238" s="119">
        <v>1822880</v>
      </c>
      <c r="AE238" s="119">
        <v>1936548</v>
      </c>
      <c r="AF238" s="119">
        <v>2004061</v>
      </c>
      <c r="AG238" s="119">
        <v>1987327</v>
      </c>
    </row>
    <row r="239" spans="2:33" ht="15.75" thickBot="1">
      <c r="B239" s="120"/>
      <c r="C239" s="121"/>
      <c r="D239" s="121"/>
      <c r="E239" s="121"/>
      <c r="F239" s="121"/>
      <c r="G239" s="121"/>
      <c r="H239" s="121"/>
      <c r="I239" s="121"/>
      <c r="J239" s="121"/>
      <c r="K239" s="121"/>
      <c r="L239" s="121"/>
      <c r="M239" s="121"/>
      <c r="N239" s="121"/>
      <c r="O239" s="121"/>
      <c r="P239" s="121"/>
      <c r="Q239" s="121"/>
      <c r="R239" s="121"/>
      <c r="S239" s="121">
        <v>0</v>
      </c>
      <c r="T239" s="170"/>
      <c r="V239" s="120"/>
      <c r="W239" s="170"/>
      <c r="X239" s="170"/>
      <c r="Y239" s="170"/>
      <c r="Z239" s="170"/>
      <c r="AA239" s="120"/>
      <c r="AB239" s="170"/>
      <c r="AC239" s="170"/>
      <c r="AD239" s="170"/>
      <c r="AE239" s="170"/>
      <c r="AF239" s="170"/>
      <c r="AG239" s="170"/>
    </row>
    <row r="240" spans="2:33" ht="15.75" thickBot="1">
      <c r="B240" s="110" t="s">
        <v>116</v>
      </c>
      <c r="C240" s="122"/>
      <c r="D240" s="122"/>
      <c r="E240" s="122"/>
      <c r="F240" s="122"/>
      <c r="G240" s="122"/>
      <c r="H240" s="122"/>
      <c r="I240" s="122"/>
      <c r="J240" s="122"/>
      <c r="K240" s="122"/>
      <c r="L240" s="122"/>
      <c r="M240" s="122"/>
      <c r="N240" s="122"/>
      <c r="O240" s="122"/>
      <c r="P240" s="122"/>
      <c r="Q240" s="122"/>
      <c r="R240" s="122"/>
      <c r="S240" s="122"/>
      <c r="T240" s="172"/>
      <c r="V240" s="110" t="s">
        <v>116</v>
      </c>
      <c r="W240" s="172"/>
      <c r="X240" s="172"/>
      <c r="Y240" s="172"/>
      <c r="Z240" s="172"/>
      <c r="AA240" s="110" t="s">
        <v>116</v>
      </c>
      <c r="AB240" s="172"/>
      <c r="AC240" s="172"/>
      <c r="AD240" s="172"/>
      <c r="AE240" s="172"/>
      <c r="AF240" s="172"/>
      <c r="AG240" s="172"/>
    </row>
    <row r="241" spans="2:33" ht="15.75" thickBot="1">
      <c r="B241" s="112" t="s">
        <v>117</v>
      </c>
      <c r="C241" s="123"/>
      <c r="D241" s="123"/>
      <c r="E241" s="123"/>
      <c r="F241" s="123"/>
      <c r="G241" s="123"/>
      <c r="H241" s="123"/>
      <c r="I241" s="123"/>
      <c r="J241" s="123"/>
      <c r="K241" s="123"/>
      <c r="L241" s="123"/>
      <c r="M241" s="123"/>
      <c r="N241" s="123"/>
      <c r="O241" s="123"/>
      <c r="P241" s="123"/>
      <c r="Q241" s="123"/>
      <c r="R241" s="123"/>
      <c r="S241" s="123"/>
      <c r="T241" s="173"/>
      <c r="V241" s="112" t="s">
        <v>117</v>
      </c>
      <c r="W241" s="173"/>
      <c r="X241" s="173"/>
      <c r="Y241" s="173"/>
      <c r="Z241" s="173"/>
      <c r="AA241" s="112" t="s">
        <v>117</v>
      </c>
      <c r="AB241" s="173"/>
      <c r="AC241" s="173"/>
      <c r="AD241" s="173"/>
      <c r="AE241" s="173"/>
      <c r="AF241" s="173"/>
      <c r="AG241" s="173"/>
    </row>
    <row r="242" spans="2:33" ht="16.5" thickBot="1">
      <c r="B242" s="114" t="s">
        <v>118</v>
      </c>
      <c r="C242" s="103">
        <f>3192+32107+241</f>
        <v>35540</v>
      </c>
      <c r="D242" s="103">
        <f>3326+16174+247</f>
        <v>19747</v>
      </c>
      <c r="E242" s="103">
        <v>32331</v>
      </c>
      <c r="F242" s="103">
        <v>45412</v>
      </c>
      <c r="G242" s="103">
        <v>67809</v>
      </c>
      <c r="H242" s="103">
        <f>3124+68966+61</f>
        <v>72151</v>
      </c>
      <c r="I242" s="103">
        <v>4273</v>
      </c>
      <c r="J242" s="103">
        <v>4409</v>
      </c>
      <c r="K242" s="103">
        <v>10704</v>
      </c>
      <c r="L242" s="103">
        <f>3211+1500+607</f>
        <v>5318</v>
      </c>
      <c r="M242" s="103">
        <v>4502</v>
      </c>
      <c r="N242" s="103">
        <v>4095</v>
      </c>
      <c r="O242" s="103">
        <v>3568</v>
      </c>
      <c r="P242" s="103">
        <v>83349</v>
      </c>
      <c r="Q242" s="103">
        <v>83178</v>
      </c>
      <c r="R242" s="103">
        <v>90929</v>
      </c>
      <c r="S242" s="103">
        <v>101938</v>
      </c>
      <c r="T242" s="103">
        <v>5226</v>
      </c>
      <c r="V242" s="114" t="s">
        <v>118</v>
      </c>
      <c r="W242" s="103">
        <v>6648</v>
      </c>
      <c r="X242" s="103">
        <v>8531</v>
      </c>
      <c r="Y242" s="103">
        <v>14341</v>
      </c>
      <c r="Z242" s="103">
        <v>16854</v>
      </c>
      <c r="AA242" s="114" t="s">
        <v>118</v>
      </c>
      <c r="AB242" s="103">
        <v>18173</v>
      </c>
      <c r="AC242" s="84">
        <v>17717</v>
      </c>
      <c r="AD242" s="84">
        <v>54704</v>
      </c>
      <c r="AE242" s="84">
        <v>56485</v>
      </c>
      <c r="AF242" s="84">
        <v>52614</v>
      </c>
      <c r="AG242" s="84">
        <v>70206</v>
      </c>
    </row>
    <row r="243" spans="2:33" ht="16.5" thickBot="1">
      <c r="B243" s="114" t="s">
        <v>119</v>
      </c>
      <c r="C243" s="103">
        <v>21909</v>
      </c>
      <c r="D243" s="103">
        <v>13740</v>
      </c>
      <c r="E243" s="103">
        <v>76147</v>
      </c>
      <c r="F243" s="103">
        <v>35426</v>
      </c>
      <c r="G243" s="103">
        <v>19747</v>
      </c>
      <c r="H243" s="103">
        <v>29019</v>
      </c>
      <c r="I243" s="103">
        <v>123689</v>
      </c>
      <c r="J243" s="103">
        <v>34403</v>
      </c>
      <c r="K243" s="103">
        <v>20460</v>
      </c>
      <c r="L243" s="103">
        <v>17462</v>
      </c>
      <c r="M243" s="103">
        <v>136328</v>
      </c>
      <c r="N243" s="103">
        <v>46998</v>
      </c>
      <c r="O243" s="103">
        <v>21094</v>
      </c>
      <c r="P243" s="103">
        <v>18522</v>
      </c>
      <c r="Q243" s="103">
        <v>113466</v>
      </c>
      <c r="R243" s="103">
        <v>116715</v>
      </c>
      <c r="S243" s="103">
        <v>50494</v>
      </c>
      <c r="T243" s="103">
        <v>34062</v>
      </c>
      <c r="V243" s="114" t="s">
        <v>119</v>
      </c>
      <c r="W243" s="103">
        <v>154188</v>
      </c>
      <c r="X243" s="103">
        <v>115714</v>
      </c>
      <c r="Y243" s="103">
        <v>24216</v>
      </c>
      <c r="Z243" s="103">
        <v>40707</v>
      </c>
      <c r="AA243" s="114" t="s">
        <v>119</v>
      </c>
      <c r="AB243" s="103">
        <v>208335</v>
      </c>
      <c r="AC243" s="84">
        <v>208478</v>
      </c>
      <c r="AD243" s="84">
        <v>129825</v>
      </c>
      <c r="AE243" s="84">
        <v>35576</v>
      </c>
      <c r="AF243" s="84">
        <v>259638</v>
      </c>
      <c r="AG243" s="84">
        <v>176403</v>
      </c>
    </row>
    <row r="244" spans="2:33" ht="16.5" thickBot="1">
      <c r="B244" s="114" t="s">
        <v>181</v>
      </c>
      <c r="C244" s="103">
        <v>0</v>
      </c>
      <c r="D244" s="103">
        <v>915</v>
      </c>
      <c r="E244" s="103"/>
      <c r="F244" s="103"/>
      <c r="G244" s="103"/>
      <c r="H244" s="103">
        <v>1158</v>
      </c>
      <c r="I244" s="103"/>
      <c r="J244" s="103"/>
      <c r="K244" s="103"/>
      <c r="L244" s="103">
        <v>893</v>
      </c>
      <c r="M244" s="103"/>
      <c r="N244" s="103"/>
      <c r="O244" s="103"/>
      <c r="P244" s="103"/>
      <c r="Q244" s="103"/>
      <c r="R244" s="103"/>
      <c r="S244" s="103">
        <v>0</v>
      </c>
      <c r="T244" s="103"/>
      <c r="V244" s="114" t="s">
        <v>181</v>
      </c>
      <c r="W244" s="103"/>
      <c r="X244" s="103"/>
      <c r="Y244" s="103">
        <v>0</v>
      </c>
      <c r="Z244" s="103" t="s">
        <v>69</v>
      </c>
      <c r="AA244" s="114" t="s">
        <v>181</v>
      </c>
      <c r="AB244" s="103">
        <v>0</v>
      </c>
      <c r="AC244" s="84">
        <v>0</v>
      </c>
      <c r="AD244" s="84">
        <v>0</v>
      </c>
      <c r="AE244" s="84">
        <v>0</v>
      </c>
      <c r="AF244" s="84">
        <v>0</v>
      </c>
      <c r="AG244" s="84">
        <v>0</v>
      </c>
    </row>
    <row r="245" spans="2:33" ht="16.5" thickBot="1">
      <c r="B245" s="114" t="s">
        <v>121</v>
      </c>
      <c r="C245" s="103">
        <v>15675</v>
      </c>
      <c r="D245" s="103">
        <v>15904</v>
      </c>
      <c r="E245" s="103">
        <v>15554</v>
      </c>
      <c r="F245" s="103">
        <v>15575</v>
      </c>
      <c r="G245" s="103">
        <v>16199</v>
      </c>
      <c r="H245" s="103">
        <v>15646</v>
      </c>
      <c r="I245" s="103">
        <v>15518</v>
      </c>
      <c r="J245" s="103">
        <v>15388</v>
      </c>
      <c r="K245" s="103">
        <v>16122</v>
      </c>
      <c r="L245" s="103">
        <v>15932</v>
      </c>
      <c r="M245" s="103">
        <v>15810</v>
      </c>
      <c r="N245" s="103">
        <v>15713</v>
      </c>
      <c r="O245" s="103">
        <v>16774</v>
      </c>
      <c r="P245" s="103">
        <v>16244</v>
      </c>
      <c r="Q245" s="103">
        <v>15884</v>
      </c>
      <c r="R245" s="103">
        <v>15930</v>
      </c>
      <c r="S245" s="103">
        <v>16599</v>
      </c>
      <c r="T245" s="103">
        <v>16243</v>
      </c>
      <c r="V245" s="114" t="s">
        <v>121</v>
      </c>
      <c r="W245" s="103">
        <v>15689</v>
      </c>
      <c r="X245" s="103">
        <v>16502</v>
      </c>
      <c r="Y245" s="103">
        <v>18179</v>
      </c>
      <c r="Z245" s="103">
        <v>15413</v>
      </c>
      <c r="AA245" s="114" t="s">
        <v>121</v>
      </c>
      <c r="AB245" s="103">
        <v>14812</v>
      </c>
      <c r="AC245" s="84">
        <v>14913</v>
      </c>
      <c r="AD245" s="84">
        <v>16631</v>
      </c>
      <c r="AE245" s="84">
        <v>20199</v>
      </c>
      <c r="AF245" s="84">
        <v>18367</v>
      </c>
      <c r="AG245" s="84">
        <v>18509</v>
      </c>
    </row>
    <row r="246" spans="2:33" ht="16.5" thickBot="1">
      <c r="B246" s="114" t="s">
        <v>95</v>
      </c>
      <c r="C246" s="103">
        <v>16894</v>
      </c>
      <c r="D246" s="103">
        <v>21544</v>
      </c>
      <c r="E246" s="103">
        <v>29275</v>
      </c>
      <c r="F246" s="103">
        <v>24037</v>
      </c>
      <c r="G246" s="103">
        <v>34650</v>
      </c>
      <c r="H246" s="103">
        <v>22000</v>
      </c>
      <c r="I246" s="103">
        <v>28396</v>
      </c>
      <c r="J246" s="103">
        <v>23836</v>
      </c>
      <c r="K246" s="103">
        <v>34338</v>
      </c>
      <c r="L246" s="103">
        <v>18324</v>
      </c>
      <c r="M246" s="103">
        <v>26322</v>
      </c>
      <c r="N246" s="103">
        <v>24365</v>
      </c>
      <c r="O246" s="103">
        <v>35394</v>
      </c>
      <c r="P246" s="103">
        <v>17628</v>
      </c>
      <c r="Q246" s="103">
        <v>25755</v>
      </c>
      <c r="R246" s="103">
        <v>26489</v>
      </c>
      <c r="S246" s="103">
        <v>37444</v>
      </c>
      <c r="T246" s="103">
        <v>23559</v>
      </c>
      <c r="V246" s="114" t="s">
        <v>95</v>
      </c>
      <c r="W246" s="103">
        <v>27518</v>
      </c>
      <c r="X246" s="103">
        <v>22350</v>
      </c>
      <c r="Y246" s="103">
        <v>38278</v>
      </c>
      <c r="Z246" s="103">
        <v>45217</v>
      </c>
      <c r="AA246" s="114" t="s">
        <v>95</v>
      </c>
      <c r="AB246" s="103">
        <v>45110</v>
      </c>
      <c r="AC246" s="84">
        <v>12526</v>
      </c>
      <c r="AD246" s="84">
        <v>16059</v>
      </c>
      <c r="AE246" s="84">
        <v>23842</v>
      </c>
      <c r="AF246" s="84">
        <v>30757</v>
      </c>
      <c r="AG246" s="84">
        <v>25427</v>
      </c>
    </row>
    <row r="247" spans="2:33" ht="16.5" thickBot="1">
      <c r="B247" s="114" t="s">
        <v>122</v>
      </c>
      <c r="C247" s="103">
        <v>0</v>
      </c>
      <c r="D247" s="103">
        <v>0</v>
      </c>
      <c r="E247" s="103">
        <v>0</v>
      </c>
      <c r="F247" s="103">
        <v>0</v>
      </c>
      <c r="G247" s="103">
        <v>0</v>
      </c>
      <c r="H247" s="103">
        <v>0</v>
      </c>
      <c r="I247" s="103">
        <v>0</v>
      </c>
      <c r="J247" s="103">
        <v>0</v>
      </c>
      <c r="K247" s="103">
        <v>24</v>
      </c>
      <c r="L247" s="103">
        <v>0</v>
      </c>
      <c r="M247" s="103">
        <v>24</v>
      </c>
      <c r="N247" s="103">
        <v>24</v>
      </c>
      <c r="O247" s="103">
        <v>24</v>
      </c>
      <c r="P247" s="103">
        <v>8714</v>
      </c>
      <c r="Q247" s="103">
        <v>8713</v>
      </c>
      <c r="R247" s="103">
        <v>8714</v>
      </c>
      <c r="S247" s="103">
        <v>8714</v>
      </c>
      <c r="T247" s="103">
        <v>8714</v>
      </c>
      <c r="V247" s="114" t="s">
        <v>122</v>
      </c>
      <c r="W247" s="103">
        <v>8714</v>
      </c>
      <c r="X247" s="103">
        <v>8714</v>
      </c>
      <c r="Y247" s="103">
        <v>17714</v>
      </c>
      <c r="Z247" s="103">
        <v>8714</v>
      </c>
      <c r="AA247" s="114" t="s">
        <v>122</v>
      </c>
      <c r="AB247" s="103">
        <v>8714</v>
      </c>
      <c r="AC247" s="84">
        <v>8714</v>
      </c>
      <c r="AD247" s="84">
        <v>8714</v>
      </c>
      <c r="AE247" s="84">
        <v>0</v>
      </c>
      <c r="AF247" s="84">
        <v>0</v>
      </c>
      <c r="AG247" s="84">
        <v>0</v>
      </c>
    </row>
    <row r="248" spans="2:33" ht="16.5" thickBot="1">
      <c r="B248" s="114" t="s">
        <v>123</v>
      </c>
      <c r="C248" s="103">
        <v>0</v>
      </c>
      <c r="D248" s="103">
        <v>0</v>
      </c>
      <c r="E248" s="103">
        <v>49</v>
      </c>
      <c r="F248" s="103">
        <v>49</v>
      </c>
      <c r="G248" s="103">
        <v>47</v>
      </c>
      <c r="H248" s="103">
        <v>0</v>
      </c>
      <c r="I248" s="103">
        <v>45</v>
      </c>
      <c r="J248" s="103">
        <v>45</v>
      </c>
      <c r="K248" s="103">
        <v>45</v>
      </c>
      <c r="L248" s="103">
        <v>0</v>
      </c>
      <c r="M248" s="103">
        <v>46</v>
      </c>
      <c r="N248" s="103">
        <v>2</v>
      </c>
      <c r="O248" s="103">
        <v>2</v>
      </c>
      <c r="P248" s="103">
        <v>2</v>
      </c>
      <c r="Q248" s="103">
        <v>4</v>
      </c>
      <c r="R248" s="103">
        <v>4</v>
      </c>
      <c r="S248" s="103">
        <v>4</v>
      </c>
      <c r="T248" s="103">
        <v>39</v>
      </c>
      <c r="V248" s="114" t="s">
        <v>123</v>
      </c>
      <c r="W248" s="103">
        <v>95</v>
      </c>
      <c r="X248" s="103">
        <v>2</v>
      </c>
      <c r="Y248" s="103">
        <v>2</v>
      </c>
      <c r="Z248" s="103">
        <v>42</v>
      </c>
      <c r="AA248" s="114" t="s">
        <v>123</v>
      </c>
      <c r="AB248" s="103">
        <v>744</v>
      </c>
      <c r="AC248" s="84">
        <v>66</v>
      </c>
      <c r="AD248" s="84">
        <v>195</v>
      </c>
      <c r="AE248" s="84">
        <v>44</v>
      </c>
      <c r="AF248" s="84">
        <v>866</v>
      </c>
      <c r="AG248" s="84">
        <v>855</v>
      </c>
    </row>
    <row r="249" spans="2:33" ht="16.5" thickBot="1">
      <c r="B249" s="114" t="s">
        <v>156</v>
      </c>
      <c r="C249" s="96">
        <v>0</v>
      </c>
      <c r="D249" s="96">
        <v>0</v>
      </c>
      <c r="E249" s="96">
        <v>0</v>
      </c>
      <c r="F249" s="96">
        <v>0</v>
      </c>
      <c r="G249" s="96">
        <v>0</v>
      </c>
      <c r="H249" s="96">
        <v>0</v>
      </c>
      <c r="I249" s="96">
        <v>0</v>
      </c>
      <c r="J249" s="96">
        <v>0</v>
      </c>
      <c r="K249" s="96">
        <v>0</v>
      </c>
      <c r="L249" s="96">
        <v>0</v>
      </c>
      <c r="M249" s="96">
        <v>0</v>
      </c>
      <c r="N249" s="96">
        <v>0</v>
      </c>
      <c r="O249" s="96">
        <v>0</v>
      </c>
      <c r="P249" s="96"/>
      <c r="Q249" s="96"/>
      <c r="R249" s="96"/>
      <c r="S249" s="96">
        <v>0</v>
      </c>
      <c r="T249" s="96"/>
      <c r="V249" s="114" t="s">
        <v>156</v>
      </c>
      <c r="W249" s="96"/>
      <c r="X249" s="96"/>
      <c r="Y249" s="96">
        <v>0</v>
      </c>
      <c r="Z249" s="96"/>
      <c r="AA249" s="114" t="s">
        <v>156</v>
      </c>
      <c r="AB249" s="96"/>
      <c r="AC249" s="84"/>
      <c r="AD249" s="84"/>
      <c r="AE249" s="84"/>
      <c r="AF249" s="84"/>
      <c r="AG249" s="84">
        <v>0</v>
      </c>
    </row>
    <row r="250" spans="2:33" ht="15.75" thickBot="1">
      <c r="B250" s="112" t="s">
        <v>125</v>
      </c>
      <c r="C250" s="117">
        <f t="shared" ref="C250:N250" si="12">SUM(C242:C249)</f>
        <v>90018</v>
      </c>
      <c r="D250" s="117">
        <f t="shared" si="12"/>
        <v>71850</v>
      </c>
      <c r="E250" s="117">
        <f t="shared" si="12"/>
        <v>153356</v>
      </c>
      <c r="F250" s="117">
        <f t="shared" si="12"/>
        <v>120499</v>
      </c>
      <c r="G250" s="117">
        <f t="shared" si="12"/>
        <v>138452</v>
      </c>
      <c r="H250" s="117">
        <f t="shared" si="12"/>
        <v>139974</v>
      </c>
      <c r="I250" s="117">
        <f t="shared" si="12"/>
        <v>171921</v>
      </c>
      <c r="J250" s="117">
        <f t="shared" si="12"/>
        <v>78081</v>
      </c>
      <c r="K250" s="117">
        <f t="shared" si="12"/>
        <v>81693</v>
      </c>
      <c r="L250" s="117">
        <f t="shared" si="12"/>
        <v>57929</v>
      </c>
      <c r="M250" s="117">
        <f t="shared" si="12"/>
        <v>183032</v>
      </c>
      <c r="N250" s="117">
        <f t="shared" si="12"/>
        <v>91197</v>
      </c>
      <c r="O250" s="117">
        <v>76856</v>
      </c>
      <c r="P250" s="117">
        <v>144459</v>
      </c>
      <c r="Q250" s="117">
        <v>247000</v>
      </c>
      <c r="R250" s="117">
        <v>258781</v>
      </c>
      <c r="S250" s="117">
        <v>215193</v>
      </c>
      <c r="T250" s="117">
        <f>SUM(T242:T249)</f>
        <v>87843</v>
      </c>
      <c r="V250" s="112" t="s">
        <v>125</v>
      </c>
      <c r="W250" s="117">
        <f>SUM(W242:W249)</f>
        <v>212852</v>
      </c>
      <c r="X250" s="117">
        <f>SUM(X242:X249)</f>
        <v>171813</v>
      </c>
      <c r="Y250" s="117">
        <v>112730</v>
      </c>
      <c r="Z250" s="117">
        <v>126947</v>
      </c>
      <c r="AA250" s="112" t="s">
        <v>125</v>
      </c>
      <c r="AB250" s="117">
        <f>SUM(AB242:AB249)</f>
        <v>295888</v>
      </c>
      <c r="AC250" s="117">
        <f>SUM(AC242:AC249)</f>
        <v>262414</v>
      </c>
      <c r="AD250" s="117">
        <v>226128</v>
      </c>
      <c r="AE250" s="117">
        <v>136146</v>
      </c>
      <c r="AF250" s="117">
        <v>362242</v>
      </c>
      <c r="AG250" s="117">
        <v>291400</v>
      </c>
    </row>
    <row r="251" spans="2:33" ht="15.75" thickBot="1">
      <c r="B251" s="124" t="s">
        <v>126</v>
      </c>
      <c r="C251" s="125"/>
      <c r="D251" s="125"/>
      <c r="E251" s="125"/>
      <c r="F251" s="125"/>
      <c r="G251" s="125"/>
      <c r="H251" s="125"/>
      <c r="I251" s="125"/>
      <c r="J251" s="125"/>
      <c r="K251" s="125"/>
      <c r="L251" s="125"/>
      <c r="M251" s="125"/>
      <c r="N251" s="125"/>
      <c r="O251" s="125"/>
      <c r="P251" s="125"/>
      <c r="Q251" s="125"/>
      <c r="R251" s="125"/>
      <c r="S251" s="125"/>
      <c r="T251" s="175"/>
      <c r="V251" s="124" t="s">
        <v>126</v>
      </c>
      <c r="W251" s="175"/>
      <c r="X251" s="175"/>
      <c r="Y251" s="175"/>
      <c r="Z251" s="175"/>
      <c r="AA251" s="124" t="s">
        <v>126</v>
      </c>
      <c r="AB251" s="175"/>
      <c r="AC251" s="175"/>
      <c r="AD251" s="175"/>
      <c r="AE251" s="175"/>
      <c r="AF251" s="175"/>
      <c r="AG251" s="175"/>
    </row>
    <row r="252" spans="2:33" ht="16.5" thickBot="1">
      <c r="B252" s="114" t="s">
        <v>118</v>
      </c>
      <c r="C252" s="103">
        <f>180000+174250+1</f>
        <v>354251</v>
      </c>
      <c r="D252" s="103">
        <f>180000+159250</f>
        <v>339250</v>
      </c>
      <c r="E252" s="103">
        <v>322250</v>
      </c>
      <c r="F252" s="103">
        <v>305250</v>
      </c>
      <c r="G252" s="103">
        <v>288250</v>
      </c>
      <c r="H252" s="103">
        <f>180000+91250</f>
        <v>271250</v>
      </c>
      <c r="I252" s="103">
        <v>338050</v>
      </c>
      <c r="J252" s="103">
        <v>338050</v>
      </c>
      <c r="K252" s="103">
        <v>338050</v>
      </c>
      <c r="L252" s="103">
        <f>180000+158050</f>
        <v>338050</v>
      </c>
      <c r="M252" s="103">
        <v>338050</v>
      </c>
      <c r="N252" s="103">
        <v>338050</v>
      </c>
      <c r="O252" s="103">
        <v>338050</v>
      </c>
      <c r="P252" s="103">
        <v>258050</v>
      </c>
      <c r="Q252" s="103">
        <v>258050</v>
      </c>
      <c r="R252" s="103">
        <v>250862</v>
      </c>
      <c r="S252" s="103">
        <v>240825</v>
      </c>
      <c r="T252" s="103">
        <v>328550</v>
      </c>
      <c r="V252" s="114" t="s">
        <v>118</v>
      </c>
      <c r="W252" s="103">
        <v>328550</v>
      </c>
      <c r="X252" s="103">
        <v>328550</v>
      </c>
      <c r="Y252" s="103">
        <v>522550</v>
      </c>
      <c r="Z252" s="103">
        <v>522550</v>
      </c>
      <c r="AA252" s="114" t="s">
        <v>118</v>
      </c>
      <c r="AB252" s="103">
        <v>522550</v>
      </c>
      <c r="AC252" s="84">
        <v>522550</v>
      </c>
      <c r="AD252" s="84">
        <v>522550</v>
      </c>
      <c r="AE252" s="84">
        <v>731220</v>
      </c>
      <c r="AF252" s="84">
        <v>731220</v>
      </c>
      <c r="AG252" s="84">
        <v>711118</v>
      </c>
    </row>
    <row r="253" spans="2:33" ht="16.5" thickBot="1">
      <c r="B253" s="114" t="s">
        <v>119</v>
      </c>
      <c r="C253" s="103">
        <v>12196</v>
      </c>
      <c r="D253" s="103">
        <v>12120</v>
      </c>
      <c r="E253" s="103">
        <v>12408</v>
      </c>
      <c r="F253" s="103">
        <v>12397</v>
      </c>
      <c r="G253" s="103">
        <v>12333</v>
      </c>
      <c r="H253" s="103">
        <v>12260</v>
      </c>
      <c r="I253" s="103">
        <v>14127</v>
      </c>
      <c r="J253" s="103">
        <v>14159</v>
      </c>
      <c r="K253" s="103">
        <v>14989</v>
      </c>
      <c r="L253" s="103">
        <v>14150</v>
      </c>
      <c r="M253" s="103">
        <v>13976</v>
      </c>
      <c r="N253" s="103">
        <v>14015</v>
      </c>
      <c r="O253" s="103">
        <v>14257</v>
      </c>
      <c r="P253" s="103">
        <v>14073</v>
      </c>
      <c r="Q253" s="103">
        <v>13901</v>
      </c>
      <c r="R253" s="103">
        <v>13788</v>
      </c>
      <c r="S253" s="103">
        <v>13774</v>
      </c>
      <c r="T253" s="103">
        <v>2056</v>
      </c>
      <c r="V253" s="114" t="s">
        <v>119</v>
      </c>
      <c r="W253" s="103">
        <v>2403</v>
      </c>
      <c r="X253" s="103">
        <v>2147</v>
      </c>
      <c r="Y253" s="103">
        <v>2217</v>
      </c>
      <c r="Z253" s="103">
        <v>2224</v>
      </c>
      <c r="AA253" s="114" t="s">
        <v>119</v>
      </c>
      <c r="AB253" s="103">
        <v>1879</v>
      </c>
      <c r="AC253" s="84">
        <v>1853</v>
      </c>
      <c r="AD253" s="84">
        <v>1077</v>
      </c>
      <c r="AE253" s="84">
        <v>1311</v>
      </c>
      <c r="AF253" s="84">
        <v>1250</v>
      </c>
      <c r="AG253" s="84">
        <v>1341</v>
      </c>
    </row>
    <row r="254" spans="2:33" ht="16.5" thickBot="1">
      <c r="B254" s="114" t="s">
        <v>127</v>
      </c>
      <c r="C254" s="103">
        <v>0</v>
      </c>
      <c r="D254" s="103">
        <v>0</v>
      </c>
      <c r="E254" s="103">
        <v>0</v>
      </c>
      <c r="F254" s="103">
        <v>0</v>
      </c>
      <c r="G254" s="103">
        <v>0</v>
      </c>
      <c r="H254" s="103">
        <v>0</v>
      </c>
      <c r="I254" s="103">
        <v>0</v>
      </c>
      <c r="J254" s="103">
        <v>0</v>
      </c>
      <c r="K254" s="103">
        <v>0</v>
      </c>
      <c r="L254" s="103">
        <v>0</v>
      </c>
      <c r="M254" s="103">
        <v>0</v>
      </c>
      <c r="N254" s="103">
        <v>0</v>
      </c>
      <c r="O254" s="103">
        <v>0</v>
      </c>
      <c r="P254" s="103"/>
      <c r="Q254" s="103"/>
      <c r="R254" s="103"/>
      <c r="S254" s="103">
        <v>0</v>
      </c>
      <c r="T254" s="103"/>
      <c r="V254" s="114" t="s">
        <v>127</v>
      </c>
      <c r="W254" s="103"/>
      <c r="X254" s="103"/>
      <c r="Y254" s="103">
        <v>0</v>
      </c>
      <c r="Z254" s="103" t="s">
        <v>69</v>
      </c>
      <c r="AA254" s="114" t="s">
        <v>127</v>
      </c>
      <c r="AB254" s="103">
        <v>0</v>
      </c>
      <c r="AC254" s="84">
        <v>0</v>
      </c>
      <c r="AD254" s="84">
        <v>0</v>
      </c>
      <c r="AE254" s="84">
        <v>0</v>
      </c>
      <c r="AF254" s="84">
        <v>0</v>
      </c>
      <c r="AG254" s="84">
        <v>0</v>
      </c>
    </row>
    <row r="255" spans="2:33" ht="16.5" thickBot="1">
      <c r="B255" s="114" t="s">
        <v>121</v>
      </c>
      <c r="C255" s="103">
        <v>147734</v>
      </c>
      <c r="D255" s="103">
        <v>158229</v>
      </c>
      <c r="E255" s="103">
        <v>160161</v>
      </c>
      <c r="F255" s="103">
        <v>161147</v>
      </c>
      <c r="G255" s="103">
        <v>162872</v>
      </c>
      <c r="H255" s="103">
        <v>157153</v>
      </c>
      <c r="I255" s="103">
        <v>158917</v>
      </c>
      <c r="J255" s="103">
        <v>160321</v>
      </c>
      <c r="K255" s="103">
        <v>162128</v>
      </c>
      <c r="L255" s="103">
        <v>162337</v>
      </c>
      <c r="M255" s="103">
        <v>164224</v>
      </c>
      <c r="N255" s="103">
        <v>165858</v>
      </c>
      <c r="O255" s="103">
        <v>168320</v>
      </c>
      <c r="P255" s="103">
        <v>168734</v>
      </c>
      <c r="Q255" s="103">
        <v>170998</v>
      </c>
      <c r="R255" s="103">
        <v>172715</v>
      </c>
      <c r="S255" s="103">
        <v>174087</v>
      </c>
      <c r="T255" s="103">
        <v>131802</v>
      </c>
      <c r="V255" s="114" t="s">
        <v>121</v>
      </c>
      <c r="W255" s="103">
        <v>134302</v>
      </c>
      <c r="X255" s="103">
        <v>135074</v>
      </c>
      <c r="Y255" s="103">
        <v>136414</v>
      </c>
      <c r="Z255" s="103">
        <v>102327</v>
      </c>
      <c r="AA255" s="114" t="s">
        <v>121</v>
      </c>
      <c r="AB255" s="103">
        <v>104114</v>
      </c>
      <c r="AC255" s="84">
        <v>104600</v>
      </c>
      <c r="AD255" s="84">
        <v>106303</v>
      </c>
      <c r="AE255" s="84">
        <v>117177</v>
      </c>
      <c r="AF255" s="84">
        <v>119278</v>
      </c>
      <c r="AG255" s="84">
        <v>120516</v>
      </c>
    </row>
    <row r="256" spans="2:33" ht="16.5" thickBot="1">
      <c r="B256" s="114" t="s">
        <v>122</v>
      </c>
      <c r="C256" s="103">
        <v>0</v>
      </c>
      <c r="D256" s="103">
        <v>0</v>
      </c>
      <c r="E256" s="103">
        <v>0</v>
      </c>
      <c r="F256" s="103">
        <v>0</v>
      </c>
      <c r="G256" s="103">
        <v>0</v>
      </c>
      <c r="H256" s="103">
        <v>0</v>
      </c>
      <c r="I256" s="103">
        <v>0</v>
      </c>
      <c r="J256" s="103">
        <v>0</v>
      </c>
      <c r="K256" s="103">
        <v>0</v>
      </c>
      <c r="L256" s="103">
        <v>0</v>
      </c>
      <c r="M256" s="103">
        <v>0</v>
      </c>
      <c r="N256" s="103">
        <v>0</v>
      </c>
      <c r="O256" s="103">
        <v>0</v>
      </c>
      <c r="P256" s="103"/>
      <c r="Q256" s="103"/>
      <c r="R256" s="103"/>
      <c r="S256" s="103">
        <v>0</v>
      </c>
      <c r="T256" s="103"/>
      <c r="V256" s="114" t="s">
        <v>122</v>
      </c>
      <c r="W256" s="103"/>
      <c r="X256" s="103"/>
      <c r="Y256" s="103">
        <v>0</v>
      </c>
      <c r="Z256" s="103" t="s">
        <v>69</v>
      </c>
      <c r="AA256" s="114" t="s">
        <v>122</v>
      </c>
      <c r="AB256" s="103">
        <v>0</v>
      </c>
      <c r="AC256" s="84">
        <v>0</v>
      </c>
      <c r="AD256" s="84">
        <v>0</v>
      </c>
      <c r="AE256" s="84">
        <v>15706</v>
      </c>
      <c r="AF256" s="84">
        <v>15706</v>
      </c>
      <c r="AG256" s="84">
        <v>15706</v>
      </c>
    </row>
    <row r="257" spans="1:33" ht="16.5" thickBot="1">
      <c r="B257" s="114" t="s">
        <v>123</v>
      </c>
      <c r="C257" s="103">
        <v>5611</v>
      </c>
      <c r="D257" s="103">
        <v>5224</v>
      </c>
      <c r="E257" s="103">
        <v>5127</v>
      </c>
      <c r="F257" s="103">
        <v>5030</v>
      </c>
      <c r="G257" s="103">
        <f>4933-3</f>
        <v>4930</v>
      </c>
      <c r="H257" s="103">
        <v>4836</v>
      </c>
      <c r="I257" s="103">
        <v>4739</v>
      </c>
      <c r="J257" s="103">
        <f>4643-3</f>
        <v>4640</v>
      </c>
      <c r="K257" s="103">
        <f>4546-2</f>
        <v>4544</v>
      </c>
      <c r="L257" s="103">
        <f>4449-1</f>
        <v>4448</v>
      </c>
      <c r="M257" s="103">
        <v>4352</v>
      </c>
      <c r="N257" s="103">
        <v>4255</v>
      </c>
      <c r="O257" s="103">
        <v>6280</v>
      </c>
      <c r="P257" s="103">
        <v>6160</v>
      </c>
      <c r="Q257" s="103">
        <v>6045</v>
      </c>
      <c r="R257" s="103">
        <v>5931</v>
      </c>
      <c r="S257" s="103">
        <v>6283</v>
      </c>
      <c r="T257" s="103">
        <v>6168</v>
      </c>
      <c r="V257" s="114" t="s">
        <v>123</v>
      </c>
      <c r="W257" s="103">
        <v>6054</v>
      </c>
      <c r="X257" s="103">
        <f>5939+1</f>
        <v>5940</v>
      </c>
      <c r="Y257" s="103">
        <v>5591</v>
      </c>
      <c r="Z257" s="103">
        <v>5244</v>
      </c>
      <c r="AA257" s="114" t="s">
        <v>123</v>
      </c>
      <c r="AB257" s="103">
        <v>5129</v>
      </c>
      <c r="AC257" s="84">
        <v>5014</v>
      </c>
      <c r="AD257" s="84">
        <v>11892</v>
      </c>
      <c r="AE257" s="84">
        <v>4785</v>
      </c>
      <c r="AF257" s="84">
        <v>4686</v>
      </c>
      <c r="AG257" s="84">
        <v>4556</v>
      </c>
    </row>
    <row r="258" spans="1:33" ht="16.5" thickBot="1">
      <c r="B258" s="114" t="s">
        <v>157</v>
      </c>
      <c r="C258" s="103">
        <v>76835</v>
      </c>
      <c r="D258" s="103">
        <v>69535</v>
      </c>
      <c r="E258" s="103">
        <f>68306-2</f>
        <v>68304</v>
      </c>
      <c r="F258" s="103">
        <v>67062</v>
      </c>
      <c r="G258" s="103">
        <v>65392</v>
      </c>
      <c r="H258" s="103">
        <v>59169</v>
      </c>
      <c r="I258" s="103">
        <v>58152</v>
      </c>
      <c r="J258" s="103">
        <v>56908</v>
      </c>
      <c r="K258" s="103">
        <v>55380</v>
      </c>
      <c r="L258" s="103">
        <v>52257</v>
      </c>
      <c r="M258" s="103">
        <v>50120</v>
      </c>
      <c r="N258" s="103">
        <f>50116-2</f>
        <v>50114</v>
      </c>
      <c r="O258" s="103">
        <v>50310</v>
      </c>
      <c r="P258" s="103">
        <v>49074</v>
      </c>
      <c r="Q258" s="103">
        <v>48273</v>
      </c>
      <c r="R258" s="103">
        <v>47477</v>
      </c>
      <c r="S258" s="103">
        <v>53309</v>
      </c>
      <c r="T258" s="103">
        <v>23615</v>
      </c>
      <c r="V258" s="114" t="s">
        <v>157</v>
      </c>
      <c r="W258" s="103">
        <v>22337</v>
      </c>
      <c r="X258" s="103">
        <v>23191</v>
      </c>
      <c r="Y258" s="103">
        <v>20059</v>
      </c>
      <c r="Z258" s="103">
        <v>26703</v>
      </c>
      <c r="AA258" s="114" t="s">
        <v>157</v>
      </c>
      <c r="AB258" s="103">
        <v>24755</v>
      </c>
      <c r="AC258" s="84">
        <v>23060</v>
      </c>
      <c r="AD258" s="84">
        <v>20626</v>
      </c>
      <c r="AE258" s="84">
        <v>19622</v>
      </c>
      <c r="AF258" s="84">
        <v>19069</v>
      </c>
      <c r="AG258" s="84">
        <v>18504</v>
      </c>
    </row>
    <row r="259" spans="1:33" ht="15.75" thickBot="1">
      <c r="B259" s="112" t="s">
        <v>128</v>
      </c>
      <c r="C259" s="117">
        <f t="shared" ref="C259:N259" si="13">SUM(C252:C258)</f>
        <v>596627</v>
      </c>
      <c r="D259" s="117">
        <f t="shared" si="13"/>
        <v>584358</v>
      </c>
      <c r="E259" s="117">
        <f t="shared" si="13"/>
        <v>568250</v>
      </c>
      <c r="F259" s="117">
        <f t="shared" si="13"/>
        <v>550886</v>
      </c>
      <c r="G259" s="117">
        <f t="shared" si="13"/>
        <v>533777</v>
      </c>
      <c r="H259" s="117">
        <f t="shared" si="13"/>
        <v>504668</v>
      </c>
      <c r="I259" s="117">
        <f t="shared" si="13"/>
        <v>573985</v>
      </c>
      <c r="J259" s="117">
        <f t="shared" si="13"/>
        <v>574078</v>
      </c>
      <c r="K259" s="117">
        <f t="shared" si="13"/>
        <v>575091</v>
      </c>
      <c r="L259" s="117">
        <f t="shared" si="13"/>
        <v>571242</v>
      </c>
      <c r="M259" s="117">
        <f t="shared" si="13"/>
        <v>570722</v>
      </c>
      <c r="N259" s="117">
        <f t="shared" si="13"/>
        <v>572292</v>
      </c>
      <c r="O259" s="117">
        <v>577217</v>
      </c>
      <c r="P259" s="117">
        <v>496091</v>
      </c>
      <c r="Q259" s="117">
        <v>497267</v>
      </c>
      <c r="R259" s="117">
        <v>490773</v>
      </c>
      <c r="S259" s="117">
        <v>488278</v>
      </c>
      <c r="T259" s="117">
        <f>SUM(T252:T258)</f>
        <v>492191</v>
      </c>
      <c r="V259" s="112" t="s">
        <v>128</v>
      </c>
      <c r="W259" s="117">
        <f>SUM(W252:W258)</f>
        <v>493646</v>
      </c>
      <c r="X259" s="117">
        <f>SUM(X252:X258)</f>
        <v>494902</v>
      </c>
      <c r="Y259" s="117">
        <v>686831</v>
      </c>
      <c r="Z259" s="117">
        <v>659048</v>
      </c>
      <c r="AA259" s="112" t="s">
        <v>128</v>
      </c>
      <c r="AB259" s="117">
        <f>SUM(AB252:AB258)</f>
        <v>658427</v>
      </c>
      <c r="AC259" s="117">
        <f>SUM(AC252:AC258)</f>
        <v>657077</v>
      </c>
      <c r="AD259" s="117">
        <v>662448</v>
      </c>
      <c r="AE259" s="117">
        <v>889821</v>
      </c>
      <c r="AF259" s="117">
        <v>891209</v>
      </c>
      <c r="AG259" s="117">
        <v>871741</v>
      </c>
    </row>
    <row r="260" spans="1:33" ht="15.75" thickBot="1">
      <c r="B260" s="118" t="s">
        <v>129</v>
      </c>
      <c r="C260" s="119">
        <f t="shared" ref="C260:N260" si="14">+C250+C259</f>
        <v>686645</v>
      </c>
      <c r="D260" s="119">
        <f t="shared" si="14"/>
        <v>656208</v>
      </c>
      <c r="E260" s="119">
        <f t="shared" si="14"/>
        <v>721606</v>
      </c>
      <c r="F260" s="119">
        <f t="shared" si="14"/>
        <v>671385</v>
      </c>
      <c r="G260" s="119">
        <f t="shared" si="14"/>
        <v>672229</v>
      </c>
      <c r="H260" s="119">
        <f t="shared" si="14"/>
        <v>644642</v>
      </c>
      <c r="I260" s="119">
        <f t="shared" si="14"/>
        <v>745906</v>
      </c>
      <c r="J260" s="119">
        <f t="shared" si="14"/>
        <v>652159</v>
      </c>
      <c r="K260" s="119">
        <f t="shared" si="14"/>
        <v>656784</v>
      </c>
      <c r="L260" s="119">
        <f t="shared" si="14"/>
        <v>629171</v>
      </c>
      <c r="M260" s="119">
        <f t="shared" si="14"/>
        <v>753754</v>
      </c>
      <c r="N260" s="119">
        <f t="shared" si="14"/>
        <v>663489</v>
      </c>
      <c r="O260" s="119">
        <v>654073</v>
      </c>
      <c r="P260" s="119">
        <v>640550</v>
      </c>
      <c r="Q260" s="119">
        <v>744267</v>
      </c>
      <c r="R260" s="119">
        <v>749554</v>
      </c>
      <c r="S260" s="119">
        <v>703471</v>
      </c>
      <c r="T260" s="119">
        <f>+T250+T259</f>
        <v>580034</v>
      </c>
      <c r="V260" s="118" t="s">
        <v>129</v>
      </c>
      <c r="W260" s="119">
        <f>+W250+W259</f>
        <v>706498</v>
      </c>
      <c r="X260" s="119">
        <f>+X250+X259</f>
        <v>666715</v>
      </c>
      <c r="Y260" s="119">
        <v>799561</v>
      </c>
      <c r="Z260" s="119">
        <v>785995</v>
      </c>
      <c r="AA260" s="118" t="s">
        <v>129</v>
      </c>
      <c r="AB260" s="119">
        <f>+AB250+AB259</f>
        <v>954315</v>
      </c>
      <c r="AC260" s="119">
        <f>+AC250+AC259</f>
        <v>919491</v>
      </c>
      <c r="AD260" s="119">
        <v>888576</v>
      </c>
      <c r="AE260" s="119">
        <v>1025967</v>
      </c>
      <c r="AF260" s="119">
        <v>1253451</v>
      </c>
      <c r="AG260" s="119">
        <v>1163141</v>
      </c>
    </row>
    <row r="261" spans="1:33" ht="15.75" thickBot="1">
      <c r="B261" s="120"/>
      <c r="C261" s="121"/>
      <c r="D261" s="121"/>
      <c r="E261" s="121"/>
      <c r="F261" s="121"/>
      <c r="G261" s="121"/>
      <c r="H261" s="121"/>
      <c r="I261" s="121"/>
      <c r="J261" s="121"/>
      <c r="K261" s="121"/>
      <c r="L261" s="121"/>
      <c r="M261" s="121"/>
      <c r="N261" s="121"/>
      <c r="O261" s="121"/>
      <c r="P261" s="121"/>
      <c r="Q261" s="121"/>
      <c r="R261" s="121"/>
      <c r="S261" s="121">
        <v>0</v>
      </c>
      <c r="T261" s="170"/>
      <c r="V261" s="120"/>
      <c r="W261" s="170"/>
      <c r="X261" s="170"/>
      <c r="Y261" s="170">
        <v>0</v>
      </c>
      <c r="Z261" s="170"/>
      <c r="AA261" s="120"/>
      <c r="AB261" s="170"/>
      <c r="AC261" s="170"/>
      <c r="AD261" s="170"/>
      <c r="AE261" s="170"/>
      <c r="AF261" s="170"/>
      <c r="AG261" s="170"/>
    </row>
    <row r="262" spans="1:33" ht="15.75" thickBot="1">
      <c r="B262" s="126" t="s">
        <v>130</v>
      </c>
      <c r="C262" s="125"/>
      <c r="D262" s="125"/>
      <c r="E262" s="125"/>
      <c r="F262" s="125"/>
      <c r="G262" s="125"/>
      <c r="H262" s="125"/>
      <c r="I262" s="125"/>
      <c r="J262" s="125"/>
      <c r="K262" s="125"/>
      <c r="L262" s="125"/>
      <c r="M262" s="125"/>
      <c r="N262" s="125"/>
      <c r="O262" s="125"/>
      <c r="P262" s="125"/>
      <c r="Q262" s="125"/>
      <c r="R262" s="125"/>
      <c r="S262" s="125"/>
      <c r="T262" s="175"/>
      <c r="V262" s="126" t="s">
        <v>130</v>
      </c>
      <c r="W262" s="175"/>
      <c r="X262" s="175"/>
      <c r="Y262" s="175"/>
      <c r="Z262" s="175"/>
      <c r="AA262" s="126" t="s">
        <v>130</v>
      </c>
      <c r="AB262" s="175"/>
      <c r="AC262" s="175"/>
      <c r="AD262" s="175"/>
      <c r="AE262" s="175"/>
      <c r="AF262" s="175"/>
      <c r="AG262" s="175"/>
    </row>
    <row r="263" spans="1:33" ht="16.5" thickBot="1">
      <c r="B263" s="114" t="s">
        <v>131</v>
      </c>
      <c r="C263" s="103">
        <v>180974</v>
      </c>
      <c r="D263" s="103">
        <v>180974</v>
      </c>
      <c r="E263" s="103">
        <v>180974</v>
      </c>
      <c r="F263" s="103">
        <v>180974</v>
      </c>
      <c r="G263" s="103">
        <v>180974</v>
      </c>
      <c r="H263" s="103">
        <v>180974</v>
      </c>
      <c r="I263" s="103">
        <v>180974</v>
      </c>
      <c r="J263" s="103">
        <v>180974</v>
      </c>
      <c r="K263" s="103">
        <v>180974</v>
      </c>
      <c r="L263" s="103">
        <v>180974</v>
      </c>
      <c r="M263" s="103">
        <v>180974</v>
      </c>
      <c r="N263" s="103">
        <v>180974</v>
      </c>
      <c r="O263" s="103">
        <v>180974</v>
      </c>
      <c r="P263" s="103">
        <v>180974</v>
      </c>
      <c r="Q263" s="103">
        <v>180974</v>
      </c>
      <c r="R263" s="103">
        <v>180974</v>
      </c>
      <c r="S263" s="103">
        <v>180974</v>
      </c>
      <c r="T263" s="103">
        <v>180974</v>
      </c>
      <c r="V263" s="114" t="s">
        <v>131</v>
      </c>
      <c r="W263" s="103">
        <v>180974</v>
      </c>
      <c r="X263" s="103">
        <v>180974</v>
      </c>
      <c r="Y263" s="103">
        <v>180974</v>
      </c>
      <c r="Z263" s="103">
        <v>180974</v>
      </c>
      <c r="AA263" s="114" t="s">
        <v>131</v>
      </c>
      <c r="AB263" s="103">
        <v>180974</v>
      </c>
      <c r="AC263" s="84">
        <v>180974</v>
      </c>
      <c r="AD263" s="84">
        <v>180974</v>
      </c>
      <c r="AE263" s="84">
        <v>180974</v>
      </c>
      <c r="AF263" s="84">
        <v>180974</v>
      </c>
      <c r="AG263" s="84">
        <v>180974</v>
      </c>
    </row>
    <row r="264" spans="1:33" ht="16.5" thickBot="1">
      <c r="B264" s="114" t="s">
        <v>132</v>
      </c>
      <c r="C264" s="103">
        <v>0</v>
      </c>
      <c r="D264" s="103">
        <v>0</v>
      </c>
      <c r="E264" s="103">
        <v>0</v>
      </c>
      <c r="F264" s="103">
        <v>0</v>
      </c>
      <c r="G264" s="103">
        <v>0</v>
      </c>
      <c r="H264" s="103">
        <v>0</v>
      </c>
      <c r="I264" s="103">
        <v>0</v>
      </c>
      <c r="J264" s="103">
        <v>0</v>
      </c>
      <c r="K264" s="103">
        <v>0</v>
      </c>
      <c r="L264" s="103">
        <v>0</v>
      </c>
      <c r="M264" s="103">
        <v>0</v>
      </c>
      <c r="N264" s="103">
        <v>0</v>
      </c>
      <c r="O264" s="103">
        <v>0</v>
      </c>
      <c r="P264" s="103"/>
      <c r="Q264" s="103"/>
      <c r="R264" s="103"/>
      <c r="S264" s="103">
        <v>0</v>
      </c>
      <c r="T264" s="103"/>
      <c r="V264" s="114" t="s">
        <v>132</v>
      </c>
      <c r="W264" s="103">
        <v>0</v>
      </c>
      <c r="X264" s="103"/>
      <c r="Y264" s="103">
        <v>0</v>
      </c>
      <c r="Z264" s="103" t="s">
        <v>69</v>
      </c>
      <c r="AA264" s="114" t="s">
        <v>132</v>
      </c>
      <c r="AB264" s="103">
        <v>0</v>
      </c>
      <c r="AC264" s="84">
        <v>0</v>
      </c>
      <c r="AD264" s="84">
        <v>0</v>
      </c>
      <c r="AE264" s="84">
        <v>0</v>
      </c>
      <c r="AF264" s="84">
        <v>0</v>
      </c>
      <c r="AG264" s="84">
        <v>0</v>
      </c>
    </row>
    <row r="265" spans="1:33" ht="16.5" thickBot="1">
      <c r="B265" s="114" t="s">
        <v>133</v>
      </c>
      <c r="C265" s="103">
        <v>77575</v>
      </c>
      <c r="D265" s="103">
        <v>87483</v>
      </c>
      <c r="E265" s="103">
        <v>96404</v>
      </c>
      <c r="F265" s="103">
        <v>96404</v>
      </c>
      <c r="G265" s="103">
        <v>96404</v>
      </c>
      <c r="H265" s="103">
        <v>96404</v>
      </c>
      <c r="I265" s="103">
        <v>96404</v>
      </c>
      <c r="J265" s="103">
        <v>96404</v>
      </c>
      <c r="K265" s="103">
        <v>96404</v>
      </c>
      <c r="L265" s="103">
        <v>96404</v>
      </c>
      <c r="M265" s="103">
        <v>96404</v>
      </c>
      <c r="N265" s="103">
        <v>96404</v>
      </c>
      <c r="O265" s="103">
        <v>96404</v>
      </c>
      <c r="P265" s="103">
        <v>96404</v>
      </c>
      <c r="Q265" s="103">
        <v>96404</v>
      </c>
      <c r="R265" s="103">
        <v>96404</v>
      </c>
      <c r="S265" s="103">
        <v>96404</v>
      </c>
      <c r="T265" s="103">
        <v>96404</v>
      </c>
      <c r="V265" s="114" t="s">
        <v>133</v>
      </c>
      <c r="W265" s="103">
        <v>96404</v>
      </c>
      <c r="X265" s="103">
        <v>96404</v>
      </c>
      <c r="Y265" s="103">
        <v>96404</v>
      </c>
      <c r="Z265" s="103">
        <v>96404</v>
      </c>
      <c r="AA265" s="114" t="s">
        <v>133</v>
      </c>
      <c r="AB265" s="103">
        <v>96404</v>
      </c>
      <c r="AC265" s="84">
        <v>96404</v>
      </c>
      <c r="AD265" s="84">
        <v>96404</v>
      </c>
      <c r="AE265" s="84">
        <v>96404</v>
      </c>
      <c r="AF265" s="84">
        <v>96405</v>
      </c>
      <c r="AG265" s="84">
        <v>96404</v>
      </c>
    </row>
    <row r="266" spans="1:33" ht="16.5" thickBot="1">
      <c r="B266" s="114" t="s">
        <v>134</v>
      </c>
      <c r="C266" s="103">
        <v>281371</v>
      </c>
      <c r="D266" s="103">
        <v>281371</v>
      </c>
      <c r="E266" s="103">
        <v>281371</v>
      </c>
      <c r="F266" s="103">
        <v>281371</v>
      </c>
      <c r="G266" s="103">
        <v>281371</v>
      </c>
      <c r="H266" s="103">
        <v>278777</v>
      </c>
      <c r="I266" s="103">
        <v>278777</v>
      </c>
      <c r="J266" s="103">
        <v>278777</v>
      </c>
      <c r="K266" s="103">
        <v>278777</v>
      </c>
      <c r="L266" s="103">
        <v>278777</v>
      </c>
      <c r="M266" s="103">
        <v>278777</v>
      </c>
      <c r="N266" s="103">
        <v>278777</v>
      </c>
      <c r="O266" s="103">
        <v>278777</v>
      </c>
      <c r="P266" s="103">
        <v>278777</v>
      </c>
      <c r="Q266" s="103">
        <v>278777</v>
      </c>
      <c r="R266" s="103">
        <v>278775</v>
      </c>
      <c r="S266" s="103">
        <v>278775</v>
      </c>
      <c r="T266" s="103">
        <v>278775</v>
      </c>
      <c r="V266" s="114" t="s">
        <v>134</v>
      </c>
      <c r="W266" s="103">
        <v>278774</v>
      </c>
      <c r="X266" s="103">
        <v>278774</v>
      </c>
      <c r="Y266" s="103">
        <v>278775</v>
      </c>
      <c r="Z266" s="103">
        <v>219774</v>
      </c>
      <c r="AA266" s="114" t="s">
        <v>134</v>
      </c>
      <c r="AB266" s="103">
        <v>272719</v>
      </c>
      <c r="AC266" s="84">
        <v>272719</v>
      </c>
      <c r="AD266" s="84">
        <v>272719</v>
      </c>
      <c r="AE266" s="84">
        <v>241719</v>
      </c>
      <c r="AF266" s="84">
        <v>219775</v>
      </c>
      <c r="AG266" s="84">
        <v>219775</v>
      </c>
    </row>
    <row r="267" spans="1:33" ht="16.5" thickBot="1">
      <c r="B267" s="114" t="s">
        <v>135</v>
      </c>
      <c r="C267" s="103">
        <v>88762</v>
      </c>
      <c r="D267" s="103">
        <v>107978</v>
      </c>
      <c r="E267" s="103">
        <v>31116</v>
      </c>
      <c r="F267" s="103">
        <v>64014</v>
      </c>
      <c r="G267" s="103">
        <v>95999</v>
      </c>
      <c r="H267" s="103">
        <v>135784</v>
      </c>
      <c r="I267" s="103">
        <v>39650</v>
      </c>
      <c r="J267" s="103">
        <v>78611</v>
      </c>
      <c r="K267" s="103">
        <v>118117</v>
      </c>
      <c r="L267" s="103">
        <v>170619</v>
      </c>
      <c r="M267" s="103">
        <v>40236</v>
      </c>
      <c r="N267" s="103">
        <v>80872</v>
      </c>
      <c r="O267" s="103">
        <v>119388</v>
      </c>
      <c r="P267" s="103">
        <v>146814</v>
      </c>
      <c r="Q267" s="103">
        <v>46603</v>
      </c>
      <c r="R267" s="103">
        <v>91799</v>
      </c>
      <c r="S267" s="103">
        <v>138946</v>
      </c>
      <c r="T267" s="103">
        <v>184024</v>
      </c>
      <c r="V267" s="114" t="s">
        <v>135</v>
      </c>
      <c r="W267" s="103">
        <v>45805</v>
      </c>
      <c r="X267" s="103">
        <v>115669</v>
      </c>
      <c r="Y267" s="103">
        <v>166923</v>
      </c>
      <c r="Z267" s="103">
        <v>222945</v>
      </c>
      <c r="AA267" s="114" t="s">
        <v>135</v>
      </c>
      <c r="AB267" s="103">
        <v>54144</v>
      </c>
      <c r="AC267" s="84">
        <v>107111</v>
      </c>
      <c r="AD267" s="84">
        <v>155651</v>
      </c>
      <c r="AE267" s="84">
        <v>199452</v>
      </c>
      <c r="AF267" s="84">
        <v>59449</v>
      </c>
      <c r="AG267" s="84">
        <v>108748</v>
      </c>
    </row>
    <row r="268" spans="1:33" ht="16.5" thickBot="1">
      <c r="B268" s="114" t="s">
        <v>136</v>
      </c>
      <c r="C268" s="103">
        <v>81923</v>
      </c>
      <c r="D268" s="103">
        <v>74875</v>
      </c>
      <c r="E268" s="103">
        <v>55924</v>
      </c>
      <c r="F268" s="103">
        <v>67538</v>
      </c>
      <c r="G268" s="103">
        <v>69913</v>
      </c>
      <c r="H268" s="103">
        <v>100354</v>
      </c>
      <c r="I268" s="103">
        <v>90815</v>
      </c>
      <c r="J268" s="103">
        <v>91263</v>
      </c>
      <c r="K268" s="103">
        <v>112599</v>
      </c>
      <c r="L268" s="103">
        <v>96353</v>
      </c>
      <c r="M268" s="103">
        <v>169321</v>
      </c>
      <c r="N268" s="103">
        <v>142429</v>
      </c>
      <c r="O268" s="103">
        <v>151333</v>
      </c>
      <c r="P268" s="103">
        <v>113140</v>
      </c>
      <c r="Q268" s="103">
        <v>136426</v>
      </c>
      <c r="R268" s="103">
        <v>137628</v>
      </c>
      <c r="S268" s="103">
        <v>172217</v>
      </c>
      <c r="T268" s="103">
        <v>187405</v>
      </c>
      <c r="V268" s="114" t="s">
        <v>136</v>
      </c>
      <c r="W268" s="103">
        <v>165165</v>
      </c>
      <c r="X268" s="103">
        <v>194819</v>
      </c>
      <c r="Y268" s="103">
        <v>233235</v>
      </c>
      <c r="Z268" s="103">
        <v>282781</v>
      </c>
      <c r="AA268" s="114" t="s">
        <v>136</v>
      </c>
      <c r="AB268" s="103">
        <v>268707</v>
      </c>
      <c r="AC268" s="84">
        <v>232340</v>
      </c>
      <c r="AD268" s="84">
        <v>228556</v>
      </c>
      <c r="AE268" s="84">
        <v>192032</v>
      </c>
      <c r="AF268" s="84">
        <v>194007</v>
      </c>
      <c r="AG268" s="84">
        <v>218285</v>
      </c>
    </row>
    <row r="269" spans="1:33" ht="15.75" thickBot="1">
      <c r="B269" s="112" t="s">
        <v>139</v>
      </c>
      <c r="C269" s="117">
        <f t="shared" ref="C269:N269" si="15">SUM(C263:C268)</f>
        <v>710605</v>
      </c>
      <c r="D269" s="117">
        <f t="shared" si="15"/>
        <v>732681</v>
      </c>
      <c r="E269" s="117">
        <f t="shared" si="15"/>
        <v>645789</v>
      </c>
      <c r="F269" s="117">
        <f t="shared" si="15"/>
        <v>690301</v>
      </c>
      <c r="G269" s="117">
        <f t="shared" si="15"/>
        <v>724661</v>
      </c>
      <c r="H269" s="117">
        <f t="shared" si="15"/>
        <v>792293</v>
      </c>
      <c r="I269" s="117">
        <f t="shared" si="15"/>
        <v>686620</v>
      </c>
      <c r="J269" s="117">
        <f t="shared" si="15"/>
        <v>726029</v>
      </c>
      <c r="K269" s="117">
        <f t="shared" si="15"/>
        <v>786871</v>
      </c>
      <c r="L269" s="117">
        <f t="shared" si="15"/>
        <v>823127</v>
      </c>
      <c r="M269" s="117">
        <f t="shared" si="15"/>
        <v>765712</v>
      </c>
      <c r="N269" s="117">
        <f t="shared" si="15"/>
        <v>779456</v>
      </c>
      <c r="O269" s="117">
        <v>826876</v>
      </c>
      <c r="P269" s="117">
        <v>816109</v>
      </c>
      <c r="Q269" s="117">
        <v>739184</v>
      </c>
      <c r="R269" s="117">
        <v>785580</v>
      </c>
      <c r="S269" s="117">
        <v>867316</v>
      </c>
      <c r="T269" s="117">
        <f>SUM(T263:T268)</f>
        <v>927582</v>
      </c>
      <c r="V269" s="112" t="s">
        <v>139</v>
      </c>
      <c r="W269" s="117">
        <f>SUM(W263:W268)</f>
        <v>767122</v>
      </c>
      <c r="X269" s="117">
        <f>SUM(X263:X268)</f>
        <v>866640</v>
      </c>
      <c r="Y269" s="117">
        <v>956311</v>
      </c>
      <c r="Z269" s="117">
        <v>1002878</v>
      </c>
      <c r="AA269" s="112" t="s">
        <v>139</v>
      </c>
      <c r="AB269" s="117">
        <f>SUM(AB263:AB268)</f>
        <v>872948</v>
      </c>
      <c r="AC269" s="117">
        <f>SUM(AC263:AC268)</f>
        <v>889548</v>
      </c>
      <c r="AD269" s="117">
        <v>934304</v>
      </c>
      <c r="AE269" s="117">
        <v>910581</v>
      </c>
      <c r="AF269" s="117">
        <v>750610</v>
      </c>
      <c r="AG269" s="117">
        <v>824186</v>
      </c>
    </row>
    <row r="270" spans="1:33" ht="15.75" thickBot="1">
      <c r="A270" s="47" t="s">
        <v>141</v>
      </c>
      <c r="B270" s="127" t="s">
        <v>140</v>
      </c>
      <c r="C270" s="119">
        <f t="shared" ref="C270:N270" si="16">+C260+C269</f>
        <v>1397250</v>
      </c>
      <c r="D270" s="119">
        <f t="shared" si="16"/>
        <v>1388889</v>
      </c>
      <c r="E270" s="119">
        <f t="shared" si="16"/>
        <v>1367395</v>
      </c>
      <c r="F270" s="119">
        <f t="shared" si="16"/>
        <v>1361686</v>
      </c>
      <c r="G270" s="119">
        <f t="shared" si="16"/>
        <v>1396890</v>
      </c>
      <c r="H270" s="119">
        <f t="shared" si="16"/>
        <v>1436935</v>
      </c>
      <c r="I270" s="119">
        <f t="shared" si="16"/>
        <v>1432526</v>
      </c>
      <c r="J270" s="119">
        <f t="shared" si="16"/>
        <v>1378188</v>
      </c>
      <c r="K270" s="119">
        <f t="shared" si="16"/>
        <v>1443655</v>
      </c>
      <c r="L270" s="119">
        <f t="shared" si="16"/>
        <v>1452298</v>
      </c>
      <c r="M270" s="119">
        <f t="shared" si="16"/>
        <v>1519466</v>
      </c>
      <c r="N270" s="119">
        <f t="shared" si="16"/>
        <v>1442945</v>
      </c>
      <c r="O270" s="119">
        <v>1480949</v>
      </c>
      <c r="P270" s="119">
        <v>1456659</v>
      </c>
      <c r="Q270" s="119">
        <v>1483451</v>
      </c>
      <c r="R270" s="119">
        <v>1535134</v>
      </c>
      <c r="S270" s="119">
        <v>1570787</v>
      </c>
      <c r="T270" s="119">
        <f>+T260+T269</f>
        <v>1507616</v>
      </c>
      <c r="V270" s="127" t="s">
        <v>140</v>
      </c>
      <c r="W270" s="119">
        <f>+W260+W269</f>
        <v>1473620</v>
      </c>
      <c r="X270" s="119">
        <f>+X260+X269</f>
        <v>1533355</v>
      </c>
      <c r="Y270" s="119">
        <v>1755872</v>
      </c>
      <c r="Z270" s="119">
        <v>1788873</v>
      </c>
      <c r="AA270" s="127" t="s">
        <v>140</v>
      </c>
      <c r="AB270" s="119">
        <f>+AB260+AB269</f>
        <v>1827263</v>
      </c>
      <c r="AC270" s="119">
        <f>+AC260+AC269</f>
        <v>1809039</v>
      </c>
      <c r="AD270" s="119">
        <v>1822880</v>
      </c>
      <c r="AE270" s="119">
        <v>1936548</v>
      </c>
      <c r="AF270" s="119">
        <v>2004061</v>
      </c>
      <c r="AG270" s="119">
        <v>1987327</v>
      </c>
    </row>
    <row r="271" spans="1:33" ht="15.75">
      <c r="B271" s="64"/>
      <c r="C271" s="108">
        <f>+C238-C260-C269</f>
        <v>0</v>
      </c>
      <c r="D271" s="108">
        <f t="shared" ref="D271:N271" si="17">+D238-D260-D269</f>
        <v>0</v>
      </c>
      <c r="E271" s="108">
        <f t="shared" si="17"/>
        <v>0</v>
      </c>
      <c r="F271" s="108">
        <f t="shared" si="17"/>
        <v>0</v>
      </c>
      <c r="G271" s="108">
        <f t="shared" si="17"/>
        <v>0</v>
      </c>
      <c r="H271" s="108">
        <f t="shared" si="17"/>
        <v>0</v>
      </c>
      <c r="I271" s="108">
        <f t="shared" si="17"/>
        <v>0</v>
      </c>
      <c r="J271" s="108">
        <f t="shared" si="17"/>
        <v>0</v>
      </c>
      <c r="K271" s="108">
        <f t="shared" si="17"/>
        <v>0</v>
      </c>
      <c r="L271" s="108">
        <f t="shared" si="17"/>
        <v>0</v>
      </c>
      <c r="M271" s="108">
        <f t="shared" si="17"/>
        <v>0</v>
      </c>
      <c r="N271" s="108">
        <f t="shared" si="17"/>
        <v>0</v>
      </c>
      <c r="O271" s="64"/>
    </row>
    <row r="272" spans="1:33" ht="15.75">
      <c r="B272" s="64"/>
      <c r="C272" s="102">
        <f>+C206-C267</f>
        <v>0</v>
      </c>
      <c r="D272" s="102">
        <f>+D206-D267</f>
        <v>0</v>
      </c>
      <c r="E272" s="102">
        <f>+E206-E267</f>
        <v>0</v>
      </c>
      <c r="F272" s="102">
        <f>+F206+E206-F267</f>
        <v>0</v>
      </c>
      <c r="G272" s="102">
        <f>+G206+F206+E206-G267</f>
        <v>0</v>
      </c>
      <c r="H272" s="102">
        <f>+H206+G206+F206+E206-H267</f>
        <v>0</v>
      </c>
      <c r="I272" s="102">
        <f>+I206-I267</f>
        <v>0</v>
      </c>
      <c r="J272" s="102">
        <f>+J206+I206-J267</f>
        <v>0</v>
      </c>
      <c r="K272" s="102">
        <f>+K206+J206+I206-K267</f>
        <v>0</v>
      </c>
      <c r="L272" s="102">
        <f>+L206+K206+J206+I206-L267</f>
        <v>0</v>
      </c>
      <c r="M272" s="102">
        <f>+M206-M267</f>
        <v>0</v>
      </c>
      <c r="N272" s="102">
        <f>+N206+M206-N267</f>
        <v>0</v>
      </c>
      <c r="O272" s="102"/>
      <c r="P272" s="33"/>
    </row>
    <row r="273" spans="2:2">
      <c r="B273" s="11" t="s">
        <v>182</v>
      </c>
    </row>
    <row r="274" spans="2:2">
      <c r="B274" s="1" t="s">
        <v>183</v>
      </c>
    </row>
  </sheetData>
  <phoneticPr fontId="183" type="noConversion"/>
  <hyperlinks>
    <hyperlink ref="A1" location="Contenido!A1" display="Volver al Contenido" xr:uid="{5FE28908-7A9C-430C-B313-87BF26660E81}"/>
    <hyperlink ref="B274" r:id="rId1" xr:uid="{4EAAA74B-D5DF-49CD-9493-518C1B45F2A4}"/>
  </hyperlinks>
  <pageMargins left="0.7" right="0.7" top="0.75" bottom="0.75" header="0.3" footer="0.3"/>
  <pageSetup orientation="portrait" horizontalDpi="4294967295" verticalDpi="4294967295"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582A9-407D-417A-9811-A38A63B36871}">
  <sheetPr>
    <tabColor rgb="FFFFFF00"/>
  </sheetPr>
  <dimension ref="A1:AD263"/>
  <sheetViews>
    <sheetView showGridLines="0" zoomScale="80" zoomScaleNormal="90" workbookViewId="0">
      <pane xSplit="2" ySplit="7" topLeftCell="W20" activePane="bottomRight" state="frozen"/>
      <selection pane="topRight" activeCell="C1" sqref="C1"/>
      <selection pane="bottomLeft" activeCell="A8" sqref="A8"/>
      <selection pane="bottomRight" activeCell="W50" sqref="W50"/>
    </sheetView>
  </sheetViews>
  <sheetFormatPr baseColWidth="10" defaultColWidth="11.42578125" defaultRowHeight="15"/>
  <cols>
    <col min="1" max="1" width="5.42578125" customWidth="1"/>
    <col min="2" max="2" width="66.7109375" customWidth="1"/>
    <col min="3" max="3" width="19" customWidth="1"/>
    <col min="4" max="4" width="17.5703125" customWidth="1"/>
    <col min="5" max="6" width="15.28515625" customWidth="1"/>
    <col min="7" max="7" width="17.5703125" customWidth="1"/>
    <col min="8" max="8" width="17.28515625" customWidth="1"/>
    <col min="9" max="9" width="15.28515625" customWidth="1"/>
    <col min="10" max="10" width="17.28515625" customWidth="1"/>
    <col min="11" max="11" width="16" customWidth="1"/>
    <col min="12" max="12" width="17.7109375" customWidth="1"/>
    <col min="13" max="13" width="16" customWidth="1"/>
    <col min="14" max="14" width="18.28515625" customWidth="1"/>
    <col min="15" max="15" width="16.42578125" customWidth="1"/>
    <col min="16" max="16" width="16.5703125" style="35" customWidth="1"/>
    <col min="17" max="18" width="17" style="35" customWidth="1"/>
    <col min="19" max="19" width="17.42578125" style="35" bestFit="1" customWidth="1"/>
    <col min="20" max="20" width="17.28515625" style="35" bestFit="1" customWidth="1"/>
    <col min="21" max="22" width="17.42578125" style="35" bestFit="1" customWidth="1"/>
    <col min="23" max="23" width="17.5703125" style="35" bestFit="1" customWidth="1"/>
    <col min="24" max="25" width="16.7109375" style="35" bestFit="1" customWidth="1"/>
    <col min="26" max="26" width="17.140625" style="35" bestFit="1" customWidth="1"/>
    <col min="27" max="27" width="16.7109375" style="35" bestFit="1" customWidth="1"/>
    <col min="28" max="28" width="17.140625" style="35" bestFit="1" customWidth="1"/>
    <col min="29" max="29" width="18" style="35" bestFit="1" customWidth="1"/>
    <col min="30" max="30" width="17.140625" style="35" bestFit="1" customWidth="1"/>
  </cols>
  <sheetData>
    <row r="1" spans="1:30">
      <c r="A1" s="1" t="s">
        <v>32</v>
      </c>
    </row>
    <row r="3" spans="1:30">
      <c r="B3" s="11" t="s">
        <v>184</v>
      </c>
      <c r="P3" s="58"/>
      <c r="Q3" s="58"/>
      <c r="R3" s="58"/>
      <c r="S3" s="58"/>
      <c r="T3" s="58"/>
      <c r="U3" s="58"/>
      <c r="V3" s="58"/>
      <c r="W3" s="58"/>
      <c r="X3" s="58"/>
      <c r="Y3" s="58"/>
      <c r="Z3" s="58"/>
      <c r="AA3" s="58"/>
      <c r="AB3" s="58"/>
      <c r="AC3" s="58"/>
      <c r="AD3" s="58"/>
    </row>
    <row r="4" spans="1:30">
      <c r="B4" s="13" t="s">
        <v>185</v>
      </c>
    </row>
    <row r="6" spans="1:30">
      <c r="B6" s="790"/>
      <c r="C6" s="228" t="s">
        <v>186</v>
      </c>
      <c r="D6" s="228"/>
      <c r="E6" s="228"/>
      <c r="F6" s="228"/>
      <c r="G6" s="228"/>
      <c r="H6" s="228"/>
      <c r="I6" s="228"/>
      <c r="J6" s="228"/>
      <c r="K6" s="228"/>
      <c r="L6" s="331"/>
      <c r="M6" s="228"/>
      <c r="N6" s="228"/>
      <c r="O6" s="228"/>
      <c r="P6" s="332"/>
      <c r="Q6" s="332"/>
      <c r="R6" s="332"/>
      <c r="S6" s="332"/>
      <c r="T6" s="332"/>
      <c r="U6" s="332"/>
      <c r="V6" s="332"/>
      <c r="W6" s="332"/>
      <c r="X6" s="332"/>
      <c r="Y6" s="332"/>
      <c r="Z6" s="332"/>
      <c r="AA6" s="332"/>
      <c r="AB6" s="332"/>
      <c r="AC6" s="332"/>
      <c r="AD6" s="332"/>
    </row>
    <row r="7" spans="1:30">
      <c r="B7" s="790"/>
      <c r="C7" s="205">
        <v>2016</v>
      </c>
      <c r="D7" s="48">
        <v>2017</v>
      </c>
      <c r="E7" s="48" t="s">
        <v>187</v>
      </c>
      <c r="F7" s="48" t="s">
        <v>188</v>
      </c>
      <c r="G7" s="48" t="s">
        <v>189</v>
      </c>
      <c r="H7" s="48" t="s">
        <v>190</v>
      </c>
      <c r="I7" s="48" t="s">
        <v>191</v>
      </c>
      <c r="J7" s="48" t="s">
        <v>192</v>
      </c>
      <c r="K7" s="48" t="s">
        <v>193</v>
      </c>
      <c r="L7" s="320" t="s">
        <v>194</v>
      </c>
      <c r="M7" s="48" t="s">
        <v>195</v>
      </c>
      <c r="N7" s="48" t="s">
        <v>196</v>
      </c>
      <c r="O7" s="48" t="s">
        <v>197</v>
      </c>
      <c r="P7" s="337" t="s">
        <v>198</v>
      </c>
      <c r="Q7" s="337" t="s">
        <v>199</v>
      </c>
      <c r="R7" s="337" t="s">
        <v>200</v>
      </c>
      <c r="S7" s="337" t="s">
        <v>201</v>
      </c>
      <c r="T7" s="337" t="s">
        <v>202</v>
      </c>
      <c r="U7" s="337" t="s">
        <v>203</v>
      </c>
      <c r="V7" s="337" t="s">
        <v>204</v>
      </c>
      <c r="W7" s="337" t="s">
        <v>205</v>
      </c>
      <c r="X7" s="337" t="s">
        <v>206</v>
      </c>
      <c r="Y7" s="337" t="s">
        <v>207</v>
      </c>
      <c r="Z7" s="337" t="s">
        <v>208</v>
      </c>
      <c r="AA7" s="337" t="s">
        <v>209</v>
      </c>
      <c r="AB7" s="337" t="s">
        <v>210</v>
      </c>
      <c r="AC7" s="337" t="s">
        <v>211</v>
      </c>
      <c r="AD7" s="337" t="s">
        <v>708</v>
      </c>
    </row>
    <row r="8" spans="1:30">
      <c r="B8" s="37" t="s">
        <v>212</v>
      </c>
      <c r="C8" s="49">
        <v>8774335.9359499998</v>
      </c>
      <c r="D8" s="49">
        <v>3050501.9190743743</v>
      </c>
      <c r="E8" s="49">
        <v>627253</v>
      </c>
      <c r="F8" s="49">
        <v>665797</v>
      </c>
      <c r="G8" s="49">
        <v>1290219</v>
      </c>
      <c r="H8" s="49">
        <v>1108302</v>
      </c>
      <c r="I8" s="49">
        <v>846080</v>
      </c>
      <c r="J8" s="49">
        <v>1094524</v>
      </c>
      <c r="K8" s="49">
        <f t="shared" ref="K8:Q8" si="0">SUM(K9:K13)</f>
        <v>855963</v>
      </c>
      <c r="L8" s="241">
        <f t="shared" si="0"/>
        <v>1018898</v>
      </c>
      <c r="M8" s="49">
        <f t="shared" si="0"/>
        <v>979128</v>
      </c>
      <c r="N8" s="49">
        <f t="shared" si="0"/>
        <v>1723910</v>
      </c>
      <c r="O8" s="49">
        <f t="shared" si="0"/>
        <v>1204440</v>
      </c>
      <c r="P8" s="239">
        <f t="shared" si="0"/>
        <v>382214</v>
      </c>
      <c r="Q8" s="239">
        <f t="shared" si="0"/>
        <v>1260391</v>
      </c>
      <c r="R8" s="239">
        <v>1703349.0490000001</v>
      </c>
      <c r="S8" s="218">
        <f>SUM(S9:S13)</f>
        <v>1708800.3470000001</v>
      </c>
      <c r="T8" s="218">
        <f>SUM(T9:T13)</f>
        <v>1663140.7660000003</v>
      </c>
      <c r="U8" s="218">
        <v>1537177</v>
      </c>
      <c r="V8" s="218">
        <v>1895817.2849399999</v>
      </c>
      <c r="W8" s="218">
        <v>1394430.5092500001</v>
      </c>
      <c r="X8" s="218">
        <v>1437634.9290499999</v>
      </c>
      <c r="Y8" s="218">
        <f>SUM(Y9:Y13)</f>
        <v>1767304.0829</v>
      </c>
      <c r="Z8" s="467">
        <v>1647767.5502899999</v>
      </c>
      <c r="AA8" s="467">
        <f>SUM(AA9:AA13)</f>
        <v>1690633.2067748487</v>
      </c>
      <c r="AB8" s="467">
        <v>1896016</v>
      </c>
      <c r="AC8" s="467">
        <v>2233331</v>
      </c>
      <c r="AD8" s="467">
        <v>1863439</v>
      </c>
    </row>
    <row r="9" spans="1:30">
      <c r="B9" s="37" t="s">
        <v>213</v>
      </c>
      <c r="C9" s="49">
        <v>171901.93595000001</v>
      </c>
      <c r="D9" s="49">
        <v>247126</v>
      </c>
      <c r="E9" s="49">
        <v>80136</v>
      </c>
      <c r="F9" s="49">
        <v>113491</v>
      </c>
      <c r="G9" s="49">
        <v>80464</v>
      </c>
      <c r="H9" s="49">
        <v>113024</v>
      </c>
      <c r="I9" s="49">
        <v>72374</v>
      </c>
      <c r="J9" s="49">
        <v>145664</v>
      </c>
      <c r="K9" s="49">
        <v>178632</v>
      </c>
      <c r="L9" s="241">
        <v>411855</v>
      </c>
      <c r="M9" s="49">
        <v>193571</v>
      </c>
      <c r="N9" s="49">
        <v>198081</v>
      </c>
      <c r="O9" s="49">
        <v>207091</v>
      </c>
      <c r="P9" s="239">
        <v>583719</v>
      </c>
      <c r="Q9" s="239">
        <v>235645</v>
      </c>
      <c r="R9" s="239">
        <v>262225</v>
      </c>
      <c r="S9" s="218">
        <v>340255</v>
      </c>
      <c r="T9" s="218">
        <v>312113</v>
      </c>
      <c r="U9" s="218">
        <v>397080</v>
      </c>
      <c r="V9" s="218">
        <v>523797</v>
      </c>
      <c r="W9" s="218">
        <v>518422</v>
      </c>
      <c r="X9" s="218">
        <v>511038</v>
      </c>
      <c r="Y9" s="218">
        <v>505302</v>
      </c>
      <c r="Z9" s="218">
        <v>519328.99999999994</v>
      </c>
      <c r="AA9" s="218">
        <v>672953.39867000002</v>
      </c>
      <c r="AB9" s="218">
        <v>862561</v>
      </c>
      <c r="AC9" s="218">
        <v>1014643</v>
      </c>
      <c r="AD9" s="218">
        <v>832384</v>
      </c>
    </row>
    <row r="10" spans="1:30">
      <c r="B10" s="37" t="s">
        <v>214</v>
      </c>
      <c r="C10" s="49">
        <v>835786</v>
      </c>
      <c r="D10" s="49">
        <v>880901</v>
      </c>
      <c r="E10" s="49">
        <v>235019</v>
      </c>
      <c r="F10" s="49">
        <v>242854</v>
      </c>
      <c r="G10" s="49">
        <v>276953</v>
      </c>
      <c r="H10" s="49">
        <v>287708</v>
      </c>
      <c r="I10" s="49">
        <v>282515</v>
      </c>
      <c r="J10" s="49">
        <v>277434</v>
      </c>
      <c r="K10" s="49">
        <v>250903</v>
      </c>
      <c r="L10" s="241">
        <v>297668</v>
      </c>
      <c r="M10" s="49">
        <v>297169</v>
      </c>
      <c r="N10" s="49">
        <v>170126</v>
      </c>
      <c r="O10" s="49">
        <v>271689</v>
      </c>
      <c r="P10" s="239">
        <v>332142</v>
      </c>
      <c r="Q10" s="239">
        <v>318120</v>
      </c>
      <c r="R10" s="239">
        <v>172417.00099999999</v>
      </c>
      <c r="S10" s="218">
        <v>358544.696</v>
      </c>
      <c r="T10" s="218">
        <v>280957.07999999996</v>
      </c>
      <c r="U10" s="218">
        <v>293705</v>
      </c>
      <c r="V10" s="218">
        <v>343379</v>
      </c>
      <c r="W10" s="218">
        <v>420578</v>
      </c>
      <c r="X10" s="218">
        <v>374821</v>
      </c>
      <c r="Y10" s="218">
        <v>346499</v>
      </c>
      <c r="Z10" s="218">
        <v>337137</v>
      </c>
      <c r="AA10" s="218">
        <v>310503</v>
      </c>
      <c r="AB10" s="218">
        <v>339034</v>
      </c>
      <c r="AC10" s="218">
        <v>334873</v>
      </c>
      <c r="AD10" s="218">
        <v>318176</v>
      </c>
    </row>
    <row r="11" spans="1:30">
      <c r="B11" s="37" t="s">
        <v>215</v>
      </c>
      <c r="C11" s="49"/>
      <c r="D11" s="49"/>
      <c r="E11" s="49"/>
      <c r="F11" s="49"/>
      <c r="G11" s="49"/>
      <c r="H11" s="49"/>
      <c r="I11" s="49"/>
      <c r="J11" s="49"/>
      <c r="K11" s="49"/>
      <c r="L11" s="241">
        <v>464490</v>
      </c>
      <c r="M11" s="49"/>
      <c r="N11" s="49"/>
      <c r="O11" s="49"/>
      <c r="P11" s="239">
        <v>152998</v>
      </c>
      <c r="Q11" s="239">
        <v>20922</v>
      </c>
      <c r="R11" s="239">
        <v>62233</v>
      </c>
      <c r="S11" s="218">
        <v>21169</v>
      </c>
      <c r="T11" s="218">
        <v>37862</v>
      </c>
      <c r="U11" s="218">
        <v>3914</v>
      </c>
      <c r="V11" s="218">
        <v>13030</v>
      </c>
      <c r="W11" s="218">
        <v>61447</v>
      </c>
      <c r="X11" s="218">
        <v>-54372</v>
      </c>
      <c r="Y11" s="218">
        <v>39076</v>
      </c>
      <c r="Z11" s="218">
        <v>12948</v>
      </c>
      <c r="AA11" s="218">
        <v>2486.8692200000078</v>
      </c>
      <c r="AB11" s="218">
        <v>-7750</v>
      </c>
      <c r="AC11" s="218">
        <v>22807</v>
      </c>
      <c r="AD11" s="218">
        <v>20869</v>
      </c>
    </row>
    <row r="12" spans="1:30">
      <c r="B12" s="37" t="s">
        <v>216</v>
      </c>
      <c r="C12" s="49">
        <v>7743248</v>
      </c>
      <c r="D12" s="49">
        <v>1896406</v>
      </c>
      <c r="E12" s="49">
        <v>305366</v>
      </c>
      <c r="F12" s="49">
        <v>302657</v>
      </c>
      <c r="G12" s="49">
        <v>926265</v>
      </c>
      <c r="H12" s="49">
        <v>700729</v>
      </c>
      <c r="I12" s="49">
        <v>484169</v>
      </c>
      <c r="J12" s="49">
        <v>664271</v>
      </c>
      <c r="K12" s="49">
        <v>416548</v>
      </c>
      <c r="L12" s="241">
        <v>-162906</v>
      </c>
      <c r="M12" s="49">
        <v>480688</v>
      </c>
      <c r="N12" s="49">
        <v>1348221</v>
      </c>
      <c r="O12" s="49">
        <v>713957</v>
      </c>
      <c r="P12" s="239">
        <v>-694981</v>
      </c>
      <c r="Q12" s="239">
        <v>679010</v>
      </c>
      <c r="R12" s="239">
        <v>1187403.048</v>
      </c>
      <c r="S12" s="218">
        <v>977017.65099999995</v>
      </c>
      <c r="T12" s="218">
        <v>1024225.6860000002</v>
      </c>
      <c r="U12" s="218">
        <v>839064</v>
      </c>
      <c r="V12" s="218">
        <v>1010608</v>
      </c>
      <c r="W12" s="218">
        <v>385756</v>
      </c>
      <c r="X12" s="218">
        <v>598825</v>
      </c>
      <c r="Y12" s="218">
        <v>867430</v>
      </c>
      <c r="Z12" s="218">
        <v>770323</v>
      </c>
      <c r="AA12" s="218">
        <v>695402.63640484866</v>
      </c>
      <c r="AB12" s="218">
        <v>691971</v>
      </c>
      <c r="AC12" s="218">
        <v>854100</v>
      </c>
      <c r="AD12" s="218">
        <v>682198</v>
      </c>
    </row>
    <row r="13" spans="1:30">
      <c r="B13" s="37" t="s">
        <v>217</v>
      </c>
      <c r="C13" s="49">
        <v>23400</v>
      </c>
      <c r="D13" s="49">
        <v>26068</v>
      </c>
      <c r="E13" s="49">
        <v>6732</v>
      </c>
      <c r="F13" s="49">
        <v>6795</v>
      </c>
      <c r="G13" s="49">
        <v>6537</v>
      </c>
      <c r="H13" s="49">
        <v>6841</v>
      </c>
      <c r="I13" s="49">
        <v>7022</v>
      </c>
      <c r="J13" s="49">
        <v>7155</v>
      </c>
      <c r="K13" s="49">
        <v>9880</v>
      </c>
      <c r="L13" s="241">
        <v>7791</v>
      </c>
      <c r="M13" s="49">
        <v>7700</v>
      </c>
      <c r="N13" s="49">
        <v>7482</v>
      </c>
      <c r="O13" s="49">
        <v>11703</v>
      </c>
      <c r="P13" s="239">
        <v>8336</v>
      </c>
      <c r="Q13" s="239">
        <v>6694</v>
      </c>
      <c r="R13" s="239">
        <v>19071</v>
      </c>
      <c r="S13" s="218">
        <v>11814</v>
      </c>
      <c r="T13" s="218">
        <v>7983</v>
      </c>
      <c r="U13" s="218">
        <v>3414</v>
      </c>
      <c r="V13" s="218">
        <v>5003.2849400000014</v>
      </c>
      <c r="W13" s="218">
        <v>8227.5092500000028</v>
      </c>
      <c r="X13" s="218">
        <v>7322.9290500000025</v>
      </c>
      <c r="Y13" s="218">
        <v>8997.0828999999976</v>
      </c>
      <c r="Z13" s="218">
        <v>8030.5502899999992</v>
      </c>
      <c r="AA13" s="218">
        <v>9287.3024800000057</v>
      </c>
      <c r="AB13" s="218">
        <v>10199</v>
      </c>
      <c r="AC13" s="218">
        <v>6908</v>
      </c>
      <c r="AD13" s="218">
        <v>9812</v>
      </c>
    </row>
    <row r="14" spans="1:30">
      <c r="B14" s="206" t="s">
        <v>218</v>
      </c>
      <c r="C14" s="49">
        <v>-988720</v>
      </c>
      <c r="D14" s="49">
        <v>-349308</v>
      </c>
      <c r="E14" s="49">
        <v>-80646</v>
      </c>
      <c r="F14" s="49">
        <v>-85196</v>
      </c>
      <c r="G14" s="49">
        <v>-154868</v>
      </c>
      <c r="H14" s="49">
        <v>-136874</v>
      </c>
      <c r="I14" s="49">
        <v>-113784</v>
      </c>
      <c r="J14" s="49">
        <v>-134732</v>
      </c>
      <c r="K14" s="49">
        <v>-119137</v>
      </c>
      <c r="L14" s="241">
        <v>-115950</v>
      </c>
      <c r="M14" s="239">
        <v>-127001</v>
      </c>
      <c r="N14" s="49">
        <v>-205839</v>
      </c>
      <c r="O14" s="49">
        <v>-132865</v>
      </c>
      <c r="P14" s="239">
        <v>-80936</v>
      </c>
      <c r="Q14" s="239">
        <v>-172373</v>
      </c>
      <c r="R14" s="239">
        <v>-192213.75200000001</v>
      </c>
      <c r="S14" s="218">
        <v>-211134.46899999998</v>
      </c>
      <c r="T14" s="218">
        <v>-225830.00799999997</v>
      </c>
      <c r="U14" s="218">
        <v>-177116.17366999999</v>
      </c>
      <c r="V14" s="218">
        <v>-229784</v>
      </c>
      <c r="W14" s="218">
        <v>-201743</v>
      </c>
      <c r="X14" s="218">
        <v>-205847</v>
      </c>
      <c r="Y14" s="218">
        <v>-196483.17366999999</v>
      </c>
      <c r="Z14" s="218">
        <v>-188450</v>
      </c>
      <c r="AA14" s="218">
        <v>-208126</v>
      </c>
      <c r="AB14" s="218">
        <v>-208023</v>
      </c>
      <c r="AC14" s="218">
        <v>-255143</v>
      </c>
      <c r="AD14" s="218">
        <v>-200867</v>
      </c>
    </row>
    <row r="15" spans="1:30">
      <c r="B15" s="207" t="s">
        <v>219</v>
      </c>
      <c r="C15" s="57">
        <f>SUM(C9:C14)</f>
        <v>7785615.9359499998</v>
      </c>
      <c r="D15" s="57">
        <f t="shared" ref="D15:Q15" si="1">SUM(D9:D14)</f>
        <v>2701193</v>
      </c>
      <c r="E15" s="57">
        <f t="shared" si="1"/>
        <v>546607</v>
      </c>
      <c r="F15" s="57">
        <f t="shared" si="1"/>
        <v>580601</v>
      </c>
      <c r="G15" s="57">
        <f t="shared" si="1"/>
        <v>1135351</v>
      </c>
      <c r="H15" s="57">
        <f t="shared" si="1"/>
        <v>971428</v>
      </c>
      <c r="I15" s="57">
        <f t="shared" si="1"/>
        <v>732296</v>
      </c>
      <c r="J15" s="57">
        <f t="shared" si="1"/>
        <v>959792</v>
      </c>
      <c r="K15" s="57">
        <f t="shared" si="1"/>
        <v>736826</v>
      </c>
      <c r="L15" s="333">
        <f t="shared" si="1"/>
        <v>902948</v>
      </c>
      <c r="M15" s="57">
        <f t="shared" si="1"/>
        <v>852127</v>
      </c>
      <c r="N15" s="57">
        <f t="shared" si="1"/>
        <v>1518071</v>
      </c>
      <c r="O15" s="57">
        <f t="shared" si="1"/>
        <v>1071575</v>
      </c>
      <c r="P15" s="348">
        <f t="shared" si="1"/>
        <v>301278</v>
      </c>
      <c r="Q15" s="348">
        <f t="shared" si="1"/>
        <v>1088018</v>
      </c>
      <c r="R15" s="348">
        <f>SUM(R9:R14)</f>
        <v>1511135.2969999998</v>
      </c>
      <c r="S15" s="348">
        <f>SUM(S9:S14)</f>
        <v>1497665.878</v>
      </c>
      <c r="T15" s="348">
        <f>SUM(T9:T14)</f>
        <v>1437310.7580000004</v>
      </c>
      <c r="U15" s="348">
        <v>1360060.8263300001</v>
      </c>
      <c r="V15" s="348">
        <v>1666033.2849399999</v>
      </c>
      <c r="W15" s="348">
        <v>1192687.5092500001</v>
      </c>
      <c r="X15" s="348">
        <v>1231787.9290499999</v>
      </c>
      <c r="Y15" s="348">
        <f>SUM(Y9:Y14)</f>
        <v>1570820.9092300001</v>
      </c>
      <c r="Z15" s="348">
        <v>1459317.5502899999</v>
      </c>
      <c r="AA15" s="348">
        <f>SUM(AA9:AA14)</f>
        <v>1482507.2067748487</v>
      </c>
      <c r="AB15" s="348">
        <v>1687993</v>
      </c>
      <c r="AC15" s="348">
        <v>1978188</v>
      </c>
      <c r="AD15" s="348">
        <v>1662572</v>
      </c>
    </row>
    <row r="16" spans="1:30">
      <c r="B16" s="206" t="s">
        <v>220</v>
      </c>
      <c r="C16" s="49">
        <f>SUM(C17:C21)</f>
        <v>-448802</v>
      </c>
      <c r="D16" s="49">
        <f t="shared" ref="D16:O16" si="2">SUM(D17:D21)</f>
        <v>-723671.99031999998</v>
      </c>
      <c r="E16" s="49">
        <f t="shared" si="2"/>
        <v>-190804</v>
      </c>
      <c r="F16" s="49">
        <f t="shared" si="2"/>
        <v>-229809</v>
      </c>
      <c r="G16" s="49">
        <f t="shared" si="2"/>
        <v>-196145</v>
      </c>
      <c r="H16" s="49">
        <f t="shared" si="2"/>
        <v>-275125</v>
      </c>
      <c r="I16" s="49">
        <f t="shared" si="2"/>
        <v>-202375</v>
      </c>
      <c r="J16" s="49">
        <f t="shared" si="2"/>
        <v>-309539</v>
      </c>
      <c r="K16" s="49">
        <f t="shared" si="2"/>
        <v>-325485</v>
      </c>
      <c r="L16" s="241">
        <f>SUM(L17:L22)</f>
        <v>-336604</v>
      </c>
      <c r="M16" s="239">
        <f t="shared" si="2"/>
        <v>-268335</v>
      </c>
      <c r="N16" s="49">
        <f t="shared" si="2"/>
        <v>-321436</v>
      </c>
      <c r="O16" s="49">
        <f t="shared" si="2"/>
        <v>-375755</v>
      </c>
      <c r="P16" s="239">
        <f>SUM(P17:P22)</f>
        <v>1053645</v>
      </c>
      <c r="Q16" s="239">
        <f>SUM(Q17:Q22)</f>
        <v>-325176</v>
      </c>
      <c r="R16" s="239">
        <v>-375359.18078999995</v>
      </c>
      <c r="S16" s="218">
        <f>SUM(S17:S21)</f>
        <v>-452534.15589000005</v>
      </c>
      <c r="T16" s="218">
        <f>SUM(T17:T21)</f>
        <v>-483393.13125999994</v>
      </c>
      <c r="U16" s="218">
        <v>-525021.23652999999</v>
      </c>
      <c r="V16" s="218">
        <v>-636025.78725000005</v>
      </c>
      <c r="W16" s="218">
        <v>-594262.49117000005</v>
      </c>
      <c r="X16" s="218">
        <v>-708156.61001999991</v>
      </c>
      <c r="Y16" s="218">
        <v>-595397.29123999993</v>
      </c>
      <c r="Z16" s="218">
        <v>-564340.01974999998</v>
      </c>
      <c r="AA16" s="218">
        <v>-725687.67354284879</v>
      </c>
      <c r="AB16" s="218">
        <v>-872079</v>
      </c>
      <c r="AC16" s="218">
        <v>-1035560</v>
      </c>
      <c r="AD16" s="218">
        <v>-863711</v>
      </c>
    </row>
    <row r="17" spans="2:30">
      <c r="B17" s="37" t="s">
        <v>221</v>
      </c>
      <c r="C17" s="49">
        <v>-295948</v>
      </c>
      <c r="D17" s="49">
        <v>-315320</v>
      </c>
      <c r="E17" s="49">
        <v>-81033</v>
      </c>
      <c r="F17" s="49">
        <v>-84181</v>
      </c>
      <c r="G17" s="49">
        <v>-82624</v>
      </c>
      <c r="H17" s="49">
        <v>-87689</v>
      </c>
      <c r="I17" s="49">
        <v>-86137</v>
      </c>
      <c r="J17" s="49">
        <v>-89075</v>
      </c>
      <c r="K17" s="49">
        <v>-90124</v>
      </c>
      <c r="L17" s="241">
        <v>-82017</v>
      </c>
      <c r="M17" s="239">
        <v>-77351</v>
      </c>
      <c r="N17" s="49">
        <v>-80005</v>
      </c>
      <c r="O17" s="49">
        <v>-82944</v>
      </c>
      <c r="P17" s="239">
        <v>-100926</v>
      </c>
      <c r="Q17" s="239">
        <v>-95897</v>
      </c>
      <c r="R17" s="239">
        <v>-100754.545</v>
      </c>
      <c r="S17" s="218">
        <v>-103499.579</v>
      </c>
      <c r="T17" s="218">
        <v>-104536.06700000001</v>
      </c>
      <c r="U17" s="218">
        <v>-105695</v>
      </c>
      <c r="V17" s="218">
        <v>-105747.6075</v>
      </c>
      <c r="W17" s="218">
        <v>-102697.66043</v>
      </c>
      <c r="X17" s="218">
        <v>-133355</v>
      </c>
      <c r="Y17" s="218">
        <v>-103628.00611</v>
      </c>
      <c r="Z17" s="218">
        <v>-115727.99389</v>
      </c>
      <c r="AA17" s="218">
        <v>-116830.82506999999</v>
      </c>
      <c r="AB17" s="218">
        <v>-120290</v>
      </c>
      <c r="AC17" s="218">
        <v>-123266</v>
      </c>
      <c r="AD17" s="218">
        <v>-132653</v>
      </c>
    </row>
    <row r="18" spans="2:30">
      <c r="B18" s="37" t="s">
        <v>222</v>
      </c>
      <c r="C18" s="49">
        <v>-86643</v>
      </c>
      <c r="D18" s="49">
        <v>-186476</v>
      </c>
      <c r="E18" s="49">
        <v>-60873</v>
      </c>
      <c r="F18" s="49">
        <v>-79603</v>
      </c>
      <c r="G18" s="49">
        <v>-40385</v>
      </c>
      <c r="H18" s="49">
        <v>-69667</v>
      </c>
      <c r="I18" s="49">
        <v>-47151</v>
      </c>
      <c r="J18" s="49">
        <v>-94527</v>
      </c>
      <c r="K18" s="49">
        <v>-119044</v>
      </c>
      <c r="L18" s="241">
        <v>-127574</v>
      </c>
      <c r="M18" s="239">
        <v>-103860</v>
      </c>
      <c r="N18" s="49">
        <v>-146909</v>
      </c>
      <c r="O18" s="49">
        <v>-100144</v>
      </c>
      <c r="P18" s="239">
        <v>-104994</v>
      </c>
      <c r="Q18" s="239">
        <v>-71440</v>
      </c>
      <c r="R18" s="239">
        <v>-110857</v>
      </c>
      <c r="S18" s="218">
        <v>-156998.30100000001</v>
      </c>
      <c r="T18" s="218">
        <v>-174871.647</v>
      </c>
      <c r="U18" s="218">
        <v>-234023</v>
      </c>
      <c r="V18" s="218">
        <v>-291728.32964999997</v>
      </c>
      <c r="W18" s="218">
        <v>-228064.67035000003</v>
      </c>
      <c r="X18" s="218">
        <v>-223398</v>
      </c>
      <c r="Y18" s="218">
        <v>-297990</v>
      </c>
      <c r="Z18" s="218">
        <v>-180973</v>
      </c>
      <c r="AA18" s="218">
        <v>-280805</v>
      </c>
      <c r="AB18" s="218">
        <v>-268880</v>
      </c>
      <c r="AC18" s="218">
        <v>-442084</v>
      </c>
      <c r="AD18" s="218">
        <v>-380604</v>
      </c>
    </row>
    <row r="19" spans="2:30">
      <c r="B19" s="37" t="s">
        <v>223</v>
      </c>
      <c r="C19" s="49"/>
      <c r="D19" s="49">
        <v>-173818.99032000001</v>
      </c>
      <c r="E19" s="49">
        <v>-37990</v>
      </c>
      <c r="F19" s="49">
        <v>-53464</v>
      </c>
      <c r="G19" s="49">
        <v>-59688</v>
      </c>
      <c r="H19" s="49">
        <v>-90811</v>
      </c>
      <c r="I19" s="49">
        <v>-48025</v>
      </c>
      <c r="J19" s="49">
        <v>-93523</v>
      </c>
      <c r="K19" s="49">
        <v>-92669</v>
      </c>
      <c r="L19" s="241">
        <v>-82129</v>
      </c>
      <c r="M19" s="239">
        <v>-63413</v>
      </c>
      <c r="N19" s="49">
        <v>-71989</v>
      </c>
      <c r="O19" s="49">
        <v>-121380</v>
      </c>
      <c r="P19" s="239">
        <v>-155094</v>
      </c>
      <c r="Q19" s="239">
        <v>-127786</v>
      </c>
      <c r="R19" s="239">
        <v>-127486.41661999999</v>
      </c>
      <c r="S19" s="218">
        <v>-130198.40789</v>
      </c>
      <c r="T19" s="218">
        <v>-159511.49603999997</v>
      </c>
      <c r="U19" s="218">
        <v>-136301</v>
      </c>
      <c r="V19" s="218">
        <v>-171009.84599</v>
      </c>
      <c r="W19" s="218">
        <v>-223895.94819999998</v>
      </c>
      <c r="X19" s="218">
        <v>-266598.92904999998</v>
      </c>
      <c r="Y19" s="218">
        <v>-156623.46434000001</v>
      </c>
      <c r="Z19" s="218">
        <v>-230598.16885000002</v>
      </c>
      <c r="AA19" s="218">
        <v>-286488.30248000001</v>
      </c>
      <c r="AB19" s="218">
        <v>-414947</v>
      </c>
      <c r="AC19" s="218">
        <v>-403468</v>
      </c>
      <c r="AD19" s="218">
        <v>-285330</v>
      </c>
    </row>
    <row r="20" spans="2:30">
      <c r="B20" s="37" t="s">
        <v>224</v>
      </c>
      <c r="C20" s="49" t="s">
        <v>225</v>
      </c>
      <c r="D20" s="49">
        <v>-9626</v>
      </c>
      <c r="E20" s="49"/>
      <c r="F20" s="49">
        <v>-2232</v>
      </c>
      <c r="G20" s="49">
        <v>-2261</v>
      </c>
      <c r="H20" s="49">
        <v>-2486</v>
      </c>
      <c r="I20" s="49">
        <v>-5242</v>
      </c>
      <c r="J20" s="49">
        <v>-5160</v>
      </c>
      <c r="K20" s="49">
        <v>-5014</v>
      </c>
      <c r="L20" s="241">
        <v>-4547</v>
      </c>
      <c r="M20" s="239">
        <v>-4468</v>
      </c>
      <c r="N20" s="49">
        <v>-4697</v>
      </c>
      <c r="O20" s="49">
        <v>-5121</v>
      </c>
      <c r="P20" s="239">
        <v>-5505</v>
      </c>
      <c r="Q20" s="239">
        <v>-5119</v>
      </c>
      <c r="R20" s="239">
        <v>-4945.9470000000001</v>
      </c>
      <c r="S20" s="218">
        <v>-6214.5230000000001</v>
      </c>
      <c r="T20" s="218">
        <v>-6522.9110000000019</v>
      </c>
      <c r="U20" s="218">
        <v>-6921</v>
      </c>
      <c r="V20" s="218">
        <v>-6573</v>
      </c>
      <c r="W20" s="218">
        <v>-6774</v>
      </c>
      <c r="X20" s="218">
        <v>-7230</v>
      </c>
      <c r="Y20" s="218">
        <v>-6388</v>
      </c>
      <c r="Z20" s="218">
        <v>-6272</v>
      </c>
      <c r="AA20" s="218">
        <v>-6439</v>
      </c>
      <c r="AB20" s="218">
        <v>-5788</v>
      </c>
      <c r="AC20" s="218">
        <v>-8864</v>
      </c>
      <c r="AD20" s="218">
        <v>-9941</v>
      </c>
    </row>
    <row r="21" spans="2:30">
      <c r="B21" s="37" t="s">
        <v>226</v>
      </c>
      <c r="C21" s="49">
        <v>-66211</v>
      </c>
      <c r="D21" s="49">
        <v>-38431</v>
      </c>
      <c r="E21" s="49">
        <v>-10908</v>
      </c>
      <c r="F21" s="49">
        <v>-10329</v>
      </c>
      <c r="G21" s="49">
        <v>-11187</v>
      </c>
      <c r="H21" s="49">
        <v>-24472</v>
      </c>
      <c r="I21" s="49">
        <v>-15820</v>
      </c>
      <c r="J21" s="49">
        <v>-27254</v>
      </c>
      <c r="K21" s="49">
        <v>-18634</v>
      </c>
      <c r="L21" s="241">
        <v>-13630</v>
      </c>
      <c r="M21" s="239">
        <v>-19243</v>
      </c>
      <c r="N21" s="49">
        <v>-17836</v>
      </c>
      <c r="O21" s="49">
        <v>-66166</v>
      </c>
      <c r="P21" s="239">
        <v>-57458</v>
      </c>
      <c r="Q21" s="239">
        <v>-24934</v>
      </c>
      <c r="R21" s="239">
        <v>-31315.27217</v>
      </c>
      <c r="S21" s="218">
        <v>-55623.345000000001</v>
      </c>
      <c r="T21" s="218">
        <v>-37951.01021999988</v>
      </c>
      <c r="U21" s="218">
        <v>-42081.236529999995</v>
      </c>
      <c r="V21" s="218">
        <v>-60967.004110000096</v>
      </c>
      <c r="W21" s="218">
        <v>-32830.212190000108</v>
      </c>
      <c r="X21" s="218">
        <v>-77574.680969999987</v>
      </c>
      <c r="Y21" s="218">
        <v>-30767.820789999972</v>
      </c>
      <c r="Z21" s="218">
        <v>-30768.85700999992</v>
      </c>
      <c r="AA21" s="218">
        <v>-35124.545992848769</v>
      </c>
      <c r="AB21" s="218">
        <v>-62174</v>
      </c>
      <c r="AC21" s="218">
        <v>-57878</v>
      </c>
      <c r="AD21" s="218">
        <v>-55183</v>
      </c>
    </row>
    <row r="22" spans="2:30">
      <c r="B22" s="206" t="s">
        <v>227</v>
      </c>
      <c r="C22" s="49"/>
      <c r="D22" s="49"/>
      <c r="E22" s="49"/>
      <c r="F22" s="49"/>
      <c r="G22" s="49"/>
      <c r="H22" s="49"/>
      <c r="I22" s="49"/>
      <c r="J22" s="49"/>
      <c r="K22" s="49"/>
      <c r="L22" s="241">
        <v>-26707</v>
      </c>
      <c r="M22" s="49"/>
      <c r="N22" s="49"/>
      <c r="O22" s="49"/>
      <c r="P22" s="239">
        <v>1477622</v>
      </c>
      <c r="Q22" s="239">
        <v>0</v>
      </c>
      <c r="R22" s="239">
        <v>53911</v>
      </c>
      <c r="S22" s="218">
        <v>-13067</v>
      </c>
      <c r="T22" s="218">
        <v>13930</v>
      </c>
      <c r="U22" s="218">
        <v>0</v>
      </c>
      <c r="V22" s="218">
        <v>0</v>
      </c>
      <c r="W22" s="218">
        <v>1825</v>
      </c>
      <c r="X22" s="218">
        <v>0</v>
      </c>
      <c r="Y22" s="218">
        <v>0</v>
      </c>
      <c r="Z22" s="218">
        <v>0</v>
      </c>
      <c r="AA22" s="218">
        <v>-3685</v>
      </c>
      <c r="AB22" s="218" t="s">
        <v>178</v>
      </c>
      <c r="AC22" s="218" t="s">
        <v>178</v>
      </c>
      <c r="AD22" s="218" t="s">
        <v>178</v>
      </c>
    </row>
    <row r="23" spans="2:30">
      <c r="B23" s="207" t="s">
        <v>228</v>
      </c>
      <c r="C23" s="57">
        <f>SUM(C15:C16)</f>
        <v>7336813.9359499998</v>
      </c>
      <c r="D23" s="57">
        <f>SUM(D15:D16)</f>
        <v>1977521.0096800001</v>
      </c>
      <c r="E23" s="57">
        <f t="shared" ref="E23:Q23" si="3">SUM(E15:E16)</f>
        <v>355803</v>
      </c>
      <c r="F23" s="57">
        <f t="shared" si="3"/>
        <v>350792</v>
      </c>
      <c r="G23" s="57">
        <f t="shared" si="3"/>
        <v>939206</v>
      </c>
      <c r="H23" s="57">
        <f t="shared" si="3"/>
        <v>696303</v>
      </c>
      <c r="I23" s="57">
        <f t="shared" si="3"/>
        <v>529921</v>
      </c>
      <c r="J23" s="57">
        <f t="shared" si="3"/>
        <v>650253</v>
      </c>
      <c r="K23" s="57">
        <f t="shared" si="3"/>
        <v>411341</v>
      </c>
      <c r="L23" s="333">
        <f t="shared" si="3"/>
        <v>566344</v>
      </c>
      <c r="M23" s="57">
        <f>SUM(M15:M16)</f>
        <v>583792</v>
      </c>
      <c r="N23" s="57">
        <f t="shared" si="3"/>
        <v>1196635</v>
      </c>
      <c r="O23" s="57">
        <f t="shared" si="3"/>
        <v>695820</v>
      </c>
      <c r="P23" s="348">
        <f>SUM(P15:P16)+P22</f>
        <v>2832545</v>
      </c>
      <c r="Q23" s="348">
        <f t="shared" si="3"/>
        <v>762842</v>
      </c>
      <c r="R23" s="348">
        <f>SUM(R15:R16)+R22</f>
        <v>1189687.1162099999</v>
      </c>
      <c r="S23" s="373">
        <f>((SUM(S15:S16)+S22))</f>
        <v>1032064.72211</v>
      </c>
      <c r="T23" s="373">
        <f>((SUM(T15:T16)+T22))</f>
        <v>967847.62674000044</v>
      </c>
      <c r="U23" s="373">
        <v>835039.58980000007</v>
      </c>
      <c r="V23" s="373">
        <v>1030007.4976899999</v>
      </c>
      <c r="W23" s="373">
        <v>600250.01808000007</v>
      </c>
      <c r="X23" s="373">
        <f>((SUM(X15:X16)+X22))</f>
        <v>523631.31903000001</v>
      </c>
      <c r="Y23" s="373">
        <f>((SUM(Y15:Y16)+Y22))</f>
        <v>975423.61799000017</v>
      </c>
      <c r="Z23" s="373">
        <v>894977.53053999995</v>
      </c>
      <c r="AA23" s="373">
        <f>((SUM(AA15:AA16)+AA22))</f>
        <v>753134.53323199996</v>
      </c>
      <c r="AB23" s="373">
        <v>815913</v>
      </c>
      <c r="AC23" s="373">
        <v>942628</v>
      </c>
      <c r="AD23" s="373">
        <v>798861</v>
      </c>
    </row>
    <row r="24" spans="2:30">
      <c r="B24" s="207" t="s">
        <v>229</v>
      </c>
      <c r="C24" s="57">
        <f>SUM(C25:C29)</f>
        <v>-109929</v>
      </c>
      <c r="D24" s="57">
        <f t="shared" ref="D24:T24" si="4">SUM(D25:D29)</f>
        <v>-66216</v>
      </c>
      <c r="E24" s="57">
        <f t="shared" si="4"/>
        <v>-35293</v>
      </c>
      <c r="F24" s="57">
        <f t="shared" si="4"/>
        <v>-25692</v>
      </c>
      <c r="G24" s="57">
        <f t="shared" si="4"/>
        <v>-49331</v>
      </c>
      <c r="H24" s="57">
        <f t="shared" si="4"/>
        <v>-31898</v>
      </c>
      <c r="I24" s="57">
        <f t="shared" si="4"/>
        <v>-54876</v>
      </c>
      <c r="J24" s="57">
        <f t="shared" si="4"/>
        <v>-49160</v>
      </c>
      <c r="K24" s="57">
        <f t="shared" si="4"/>
        <v>-34802</v>
      </c>
      <c r="L24" s="333">
        <f t="shared" si="4"/>
        <v>-46421</v>
      </c>
      <c r="M24" s="57">
        <f t="shared" si="4"/>
        <v>-49311</v>
      </c>
      <c r="N24" s="57">
        <f t="shared" si="4"/>
        <v>-27825</v>
      </c>
      <c r="O24" s="57">
        <f t="shared" si="4"/>
        <v>-54557</v>
      </c>
      <c r="P24" s="348">
        <f t="shared" si="4"/>
        <v>-77482</v>
      </c>
      <c r="Q24" s="348">
        <f t="shared" si="4"/>
        <v>-115769</v>
      </c>
      <c r="R24" s="348">
        <f t="shared" si="4"/>
        <v>-138931.641</v>
      </c>
      <c r="S24" s="373">
        <f t="shared" si="4"/>
        <v>-160000.11098</v>
      </c>
      <c r="T24" s="373">
        <f t="shared" si="4"/>
        <v>-216292.45220000044</v>
      </c>
      <c r="U24" s="373">
        <v>-230290.90281</v>
      </c>
      <c r="V24" s="373">
        <v>-301284.34393999999</v>
      </c>
      <c r="W24" s="373">
        <v>-125492.9870525</v>
      </c>
      <c r="X24" s="373">
        <f>SUM(X25:X29)</f>
        <v>-155109.47558659088</v>
      </c>
      <c r="Y24" s="373">
        <f>SUM(Y25:Y29)</f>
        <v>-207973.72174499999</v>
      </c>
      <c r="Z24" s="373">
        <v>-257947.52467700001</v>
      </c>
      <c r="AA24" s="373">
        <f>SUM(AA25:AA29)</f>
        <v>-149486.753578</v>
      </c>
      <c r="AB24" s="373">
        <v>-180594</v>
      </c>
      <c r="AC24" s="373">
        <v>-252507</v>
      </c>
      <c r="AD24" s="373">
        <v>-240181</v>
      </c>
    </row>
    <row r="25" spans="2:30">
      <c r="B25" s="37" t="s">
        <v>230</v>
      </c>
      <c r="C25" s="49">
        <v>68032</v>
      </c>
      <c r="D25" s="49">
        <v>43907</v>
      </c>
      <c r="E25" s="49">
        <v>10929</v>
      </c>
      <c r="F25" s="49">
        <v>18347</v>
      </c>
      <c r="G25" s="49">
        <v>19329</v>
      </c>
      <c r="H25" s="49">
        <v>25950</v>
      </c>
      <c r="I25" s="49">
        <v>14183</v>
      </c>
      <c r="J25" s="49">
        <v>18601</v>
      </c>
      <c r="K25" s="49">
        <v>19911</v>
      </c>
      <c r="L25" s="241">
        <v>13050</v>
      </c>
      <c r="M25" s="239">
        <v>21983</v>
      </c>
      <c r="N25" s="49">
        <v>10446</v>
      </c>
      <c r="O25" s="49">
        <v>8539</v>
      </c>
      <c r="P25" s="239">
        <v>8279</v>
      </c>
      <c r="Q25" s="239">
        <v>9761</v>
      </c>
      <c r="R25" s="239">
        <v>15396.054</v>
      </c>
      <c r="S25" s="218">
        <v>15629.993020000002</v>
      </c>
      <c r="T25" s="218">
        <v>28320.839980000004</v>
      </c>
      <c r="U25" s="218">
        <v>25064</v>
      </c>
      <c r="V25" s="218">
        <v>35115.753249999994</v>
      </c>
      <c r="W25" s="218">
        <v>41059.012947499999</v>
      </c>
      <c r="X25" s="218">
        <v>46619.524413409119</v>
      </c>
      <c r="Y25" s="218">
        <v>32433.160775000004</v>
      </c>
      <c r="Z25" s="218">
        <v>42806.475322999999</v>
      </c>
      <c r="AA25" s="218">
        <v>54343.363901999997</v>
      </c>
      <c r="AB25" s="218">
        <v>71988</v>
      </c>
      <c r="AC25" s="218">
        <v>39858</v>
      </c>
      <c r="AD25" s="218">
        <v>49972</v>
      </c>
    </row>
    <row r="26" spans="2:30">
      <c r="B26" s="37" t="s">
        <v>231</v>
      </c>
      <c r="C26" s="49">
        <v>-33902</v>
      </c>
      <c r="D26" s="49">
        <v>-31989</v>
      </c>
      <c r="E26" s="49">
        <v>-11252</v>
      </c>
      <c r="F26" s="49">
        <v>-6447</v>
      </c>
      <c r="G26" s="49">
        <v>-17390</v>
      </c>
      <c r="H26" s="49">
        <v>-10500</v>
      </c>
      <c r="I26" s="49">
        <v>-15154</v>
      </c>
      <c r="J26" s="49">
        <v>-17631</v>
      </c>
      <c r="K26" s="49">
        <v>-6225</v>
      </c>
      <c r="L26" s="241">
        <v>-7350</v>
      </c>
      <c r="M26" s="239">
        <v>-26159</v>
      </c>
      <c r="N26" s="49">
        <v>9032</v>
      </c>
      <c r="O26" s="49">
        <v>-15182</v>
      </c>
      <c r="P26" s="239">
        <v>-42922</v>
      </c>
      <c r="Q26" s="239">
        <v>-68131</v>
      </c>
      <c r="R26" s="239">
        <v>-71015</v>
      </c>
      <c r="S26" s="218">
        <v>-75402.178</v>
      </c>
      <c r="T26" s="218">
        <v>-118659.558</v>
      </c>
      <c r="U26" s="218">
        <v>-100618</v>
      </c>
      <c r="V26" s="218">
        <v>-168431</v>
      </c>
      <c r="W26" s="218">
        <v>6649</v>
      </c>
      <c r="X26" s="218">
        <v>-33260</v>
      </c>
      <c r="Y26" s="218">
        <v>-87851.882519999999</v>
      </c>
      <c r="Z26" s="218">
        <v>-101774.00000000001</v>
      </c>
      <c r="AA26" s="218">
        <v>-7162.479811994077</v>
      </c>
      <c r="AB26" s="218">
        <v>-49946</v>
      </c>
      <c r="AC26" s="218">
        <v>-127410</v>
      </c>
      <c r="AD26" s="218">
        <v>-70536</v>
      </c>
    </row>
    <row r="27" spans="2:30">
      <c r="B27" s="37" t="s">
        <v>232</v>
      </c>
      <c r="C27" s="49" t="s">
        <v>225</v>
      </c>
      <c r="D27" s="49">
        <v>-10483</v>
      </c>
      <c r="E27" s="49"/>
      <c r="F27" s="49">
        <v>-580</v>
      </c>
      <c r="G27" s="49">
        <v>-599</v>
      </c>
      <c r="H27" s="49">
        <v>-554</v>
      </c>
      <c r="I27" s="49">
        <v>-205</v>
      </c>
      <c r="J27" s="49">
        <v>-622</v>
      </c>
      <c r="K27" s="49">
        <v>-626</v>
      </c>
      <c r="L27" s="241">
        <v>-667</v>
      </c>
      <c r="M27" s="239">
        <v>-418</v>
      </c>
      <c r="N27" s="49">
        <v>-656</v>
      </c>
      <c r="O27" s="49">
        <v>-613</v>
      </c>
      <c r="P27" s="239">
        <v>-622</v>
      </c>
      <c r="Q27" s="239">
        <v>908</v>
      </c>
      <c r="R27" s="239">
        <v>-109.729</v>
      </c>
      <c r="S27" s="218">
        <v>-23.454999999999984</v>
      </c>
      <c r="T27" s="218">
        <v>-155.99099999999999</v>
      </c>
      <c r="U27" s="218">
        <v>174</v>
      </c>
      <c r="V27" s="218">
        <v>-159</v>
      </c>
      <c r="W27" s="218">
        <v>-173</v>
      </c>
      <c r="X27" s="218">
        <v>-76</v>
      </c>
      <c r="Y27" s="218">
        <v>-113</v>
      </c>
      <c r="Z27" s="218">
        <v>-83</v>
      </c>
      <c r="AA27" s="218">
        <v>-199</v>
      </c>
      <c r="AB27" s="218">
        <v>-82</v>
      </c>
      <c r="AC27" s="218">
        <v>14</v>
      </c>
      <c r="AD27" s="218">
        <v>-172</v>
      </c>
    </row>
    <row r="28" spans="2:30">
      <c r="B28" s="37" t="s">
        <v>233</v>
      </c>
      <c r="C28" s="49">
        <v>-143799</v>
      </c>
      <c r="D28" s="49">
        <v>-111504</v>
      </c>
      <c r="E28" s="49">
        <v>-32327</v>
      </c>
      <c r="F28" s="49">
        <v>-35052</v>
      </c>
      <c r="G28" s="49">
        <v>-40182</v>
      </c>
      <c r="H28" s="49">
        <v>-39491</v>
      </c>
      <c r="I28" s="49">
        <v>-36827</v>
      </c>
      <c r="J28" s="49">
        <v>-36411</v>
      </c>
      <c r="K28" s="49">
        <v>-37561</v>
      </c>
      <c r="L28" s="241">
        <v>-36423</v>
      </c>
      <c r="M28" s="239">
        <v>-37261</v>
      </c>
      <c r="N28" s="49">
        <v>-41114</v>
      </c>
      <c r="O28" s="49">
        <v>-46828</v>
      </c>
      <c r="P28" s="239">
        <v>-43062</v>
      </c>
      <c r="Q28" s="239">
        <v>-63097</v>
      </c>
      <c r="R28" s="239">
        <v>-80114.930999999997</v>
      </c>
      <c r="S28" s="218">
        <v>-99642.702999999994</v>
      </c>
      <c r="T28" s="218">
        <v>-124744</v>
      </c>
      <c r="U28" s="218">
        <v>-146339</v>
      </c>
      <c r="V28" s="218">
        <v>-169482</v>
      </c>
      <c r="W28" s="218">
        <v>-172124</v>
      </c>
      <c r="X28" s="218">
        <v>-179372</v>
      </c>
      <c r="Y28" s="218">
        <v>-175838</v>
      </c>
      <c r="Z28" s="218">
        <v>-197083</v>
      </c>
      <c r="AA28" s="218">
        <v>-195826</v>
      </c>
      <c r="AB28" s="218">
        <v>-200778</v>
      </c>
      <c r="AC28" s="218">
        <v>-163638</v>
      </c>
      <c r="AD28" s="218">
        <v>-215836</v>
      </c>
    </row>
    <row r="29" spans="2:30">
      <c r="B29" s="206" t="s">
        <v>226</v>
      </c>
      <c r="C29" s="49">
        <v>-260</v>
      </c>
      <c r="D29" s="49">
        <v>43853</v>
      </c>
      <c r="E29" s="49">
        <v>-2643</v>
      </c>
      <c r="F29" s="49">
        <v>-1960</v>
      </c>
      <c r="G29" s="49">
        <v>-10489</v>
      </c>
      <c r="H29" s="49">
        <v>-7303</v>
      </c>
      <c r="I29" s="49">
        <v>-16873</v>
      </c>
      <c r="J29" s="49">
        <v>-13097</v>
      </c>
      <c r="K29" s="49">
        <v>-10301</v>
      </c>
      <c r="L29" s="241">
        <v>-15031</v>
      </c>
      <c r="M29" s="239">
        <v>-7456</v>
      </c>
      <c r="N29" s="49">
        <v>-5533</v>
      </c>
      <c r="O29" s="49">
        <v>-473</v>
      </c>
      <c r="P29" s="239">
        <v>845</v>
      </c>
      <c r="Q29" s="239">
        <v>4790</v>
      </c>
      <c r="R29" s="239">
        <v>-3088.0349999999999</v>
      </c>
      <c r="S29" s="218">
        <v>-561.76799999999992</v>
      </c>
      <c r="T29" s="218">
        <v>-1053.743180000437</v>
      </c>
      <c r="U29" s="218">
        <v>-8571.9028099999996</v>
      </c>
      <c r="V29" s="218">
        <v>1671.9028099999978</v>
      </c>
      <c r="W29" s="218">
        <v>-903.99999999999636</v>
      </c>
      <c r="X29" s="218">
        <v>10978.999999999998</v>
      </c>
      <c r="Y29" s="218">
        <v>23396</v>
      </c>
      <c r="Z29" s="218">
        <v>-1813.9999999999991</v>
      </c>
      <c r="AA29" s="218">
        <v>-642.63766800590929</v>
      </c>
      <c r="AB29" s="218">
        <v>-1776</v>
      </c>
      <c r="AC29" s="218">
        <v>-1331</v>
      </c>
      <c r="AD29" s="218">
        <v>-3609</v>
      </c>
    </row>
    <row r="30" spans="2:30">
      <c r="B30" s="207" t="s">
        <v>234</v>
      </c>
      <c r="C30" s="57">
        <f>SUM(C23:C24)</f>
        <v>7226884.9359499998</v>
      </c>
      <c r="D30" s="57">
        <f>SUM(D23:D24)</f>
        <v>1911305.0096800001</v>
      </c>
      <c r="E30" s="57">
        <f t="shared" ref="E30:T30" si="5">SUM(E23:E24)</f>
        <v>320510</v>
      </c>
      <c r="F30" s="57">
        <f t="shared" si="5"/>
        <v>325100</v>
      </c>
      <c r="G30" s="57">
        <f t="shared" si="5"/>
        <v>889875</v>
      </c>
      <c r="H30" s="57">
        <f t="shared" si="5"/>
        <v>664405</v>
      </c>
      <c r="I30" s="57">
        <f t="shared" si="5"/>
        <v>475045</v>
      </c>
      <c r="J30" s="57">
        <f t="shared" si="5"/>
        <v>601093</v>
      </c>
      <c r="K30" s="57">
        <f t="shared" si="5"/>
        <v>376539</v>
      </c>
      <c r="L30" s="333">
        <f t="shared" si="5"/>
        <v>519923</v>
      </c>
      <c r="M30" s="57">
        <f>SUM(M23:M24)</f>
        <v>534481</v>
      </c>
      <c r="N30" s="57">
        <f t="shared" si="5"/>
        <v>1168810</v>
      </c>
      <c r="O30" s="57">
        <f t="shared" si="5"/>
        <v>641263</v>
      </c>
      <c r="P30" s="348">
        <f t="shared" si="5"/>
        <v>2755063</v>
      </c>
      <c r="Q30" s="348">
        <f t="shared" si="5"/>
        <v>647073</v>
      </c>
      <c r="R30" s="348">
        <f t="shared" si="5"/>
        <v>1050755.4752099998</v>
      </c>
      <c r="S30" s="348">
        <f t="shared" si="5"/>
        <v>872064.61112999998</v>
      </c>
      <c r="T30" s="348">
        <f t="shared" si="5"/>
        <v>751555.17454000004</v>
      </c>
      <c r="U30" s="348">
        <v>604748.68699000007</v>
      </c>
      <c r="V30" s="348">
        <v>728723.15374999982</v>
      </c>
      <c r="W30" s="348">
        <v>474757.03102750005</v>
      </c>
      <c r="X30" s="348">
        <f>SUM(X23:X24)</f>
        <v>368521.84344340913</v>
      </c>
      <c r="Y30" s="348">
        <f>SUM(Y23:Y24)</f>
        <v>767449.89624500019</v>
      </c>
      <c r="Z30" s="348">
        <v>637030.00586299994</v>
      </c>
      <c r="AA30" s="348">
        <f>SUM(AA23:AA24)</f>
        <v>603647.77965399995</v>
      </c>
      <c r="AB30" s="348">
        <v>635319</v>
      </c>
      <c r="AC30" s="348">
        <v>690121</v>
      </c>
      <c r="AD30" s="348">
        <v>558680</v>
      </c>
    </row>
    <row r="31" spans="2:30">
      <c r="B31" s="37" t="s">
        <v>235</v>
      </c>
      <c r="C31" s="49">
        <v>267706.06404999999</v>
      </c>
      <c r="D31" s="49">
        <v>124806.38085220339</v>
      </c>
      <c r="E31" s="49">
        <v>20872</v>
      </c>
      <c r="F31" s="49">
        <v>26757</v>
      </c>
      <c r="G31" s="49">
        <v>95427</v>
      </c>
      <c r="H31" s="49">
        <v>63830</v>
      </c>
      <c r="I31" s="49">
        <v>34028</v>
      </c>
      <c r="J31" s="49">
        <v>47699</v>
      </c>
      <c r="K31" s="49">
        <v>47941</v>
      </c>
      <c r="L31" s="241">
        <v>50120</v>
      </c>
      <c r="M31" s="49">
        <v>132992</v>
      </c>
      <c r="N31" s="49">
        <v>-95475</v>
      </c>
      <c r="O31" s="49">
        <v>32657</v>
      </c>
      <c r="P31" s="239">
        <v>472827</v>
      </c>
      <c r="Q31" s="239">
        <v>124176</v>
      </c>
      <c r="R31" s="239">
        <v>122379.21144999994</v>
      </c>
      <c r="S31" s="239">
        <v>112173.77477000008</v>
      </c>
      <c r="T31" s="239">
        <v>159818.98731</v>
      </c>
      <c r="U31" s="239">
        <v>127909.44206</v>
      </c>
      <c r="V31" s="239">
        <v>181871.73069999999</v>
      </c>
      <c r="W31" s="239">
        <v>144807.80170000001</v>
      </c>
      <c r="X31" s="218">
        <v>56298.607539999997</v>
      </c>
      <c r="Y31" s="218">
        <v>193344.64080999998</v>
      </c>
      <c r="Z31" s="218">
        <v>134388.54344000001</v>
      </c>
      <c r="AA31" s="218">
        <v>51093.52451399999</v>
      </c>
      <c r="AB31" s="218">
        <v>110491</v>
      </c>
      <c r="AC31" s="218">
        <v>149952</v>
      </c>
      <c r="AD31" s="218">
        <v>131156</v>
      </c>
    </row>
    <row r="32" spans="2:30">
      <c r="B32" s="37" t="s">
        <v>236</v>
      </c>
      <c r="C32" s="49">
        <v>-27939</v>
      </c>
      <c r="D32" s="49">
        <v>-55006</v>
      </c>
      <c r="E32" s="49">
        <v>4722</v>
      </c>
      <c r="F32" s="49">
        <v>-32</v>
      </c>
      <c r="G32" s="49">
        <v>-24446</v>
      </c>
      <c r="H32" s="49">
        <v>-14980</v>
      </c>
      <c r="I32" s="49">
        <v>191</v>
      </c>
      <c r="J32" s="49">
        <v>2569</v>
      </c>
      <c r="K32" s="49">
        <v>872</v>
      </c>
      <c r="L32" s="241">
        <v>-107</v>
      </c>
      <c r="M32" s="49">
        <v>4662</v>
      </c>
      <c r="N32" s="49">
        <v>146652</v>
      </c>
      <c r="O32" s="49">
        <v>-4511</v>
      </c>
      <c r="P32" s="239">
        <v>23368</v>
      </c>
      <c r="Q32" s="239">
        <v>-10686</v>
      </c>
      <c r="R32" s="239">
        <v>4194</v>
      </c>
      <c r="S32" s="218">
        <v>-7039</v>
      </c>
      <c r="T32" s="218">
        <v>-20241</v>
      </c>
      <c r="U32" s="218">
        <v>-6663</v>
      </c>
      <c r="V32" s="218">
        <v>4115</v>
      </c>
      <c r="W32" s="218">
        <v>-2673</v>
      </c>
      <c r="X32" s="218">
        <v>-4283.5871609999995</v>
      </c>
      <c r="Y32" s="218">
        <v>-3985.1607750000003</v>
      </c>
      <c r="Z32" s="218">
        <v>12163.524677000001</v>
      </c>
      <c r="AA32" s="218">
        <v>-8064.0577460000104</v>
      </c>
      <c r="AB32" s="218">
        <v>-12027</v>
      </c>
      <c r="AC32" s="218">
        <v>-395</v>
      </c>
      <c r="AD32" s="218">
        <v>10334</v>
      </c>
    </row>
    <row r="33" spans="2:30">
      <c r="B33" s="207" t="s">
        <v>237</v>
      </c>
      <c r="C33" s="57">
        <f t="shared" ref="C33:T33" si="6">SUM(C30:C32)</f>
        <v>7466652</v>
      </c>
      <c r="D33" s="57">
        <f t="shared" si="6"/>
        <v>1981105.3905322035</v>
      </c>
      <c r="E33" s="57">
        <f t="shared" si="6"/>
        <v>346104</v>
      </c>
      <c r="F33" s="57">
        <f t="shared" si="6"/>
        <v>351825</v>
      </c>
      <c r="G33" s="57">
        <f t="shared" si="6"/>
        <v>960856</v>
      </c>
      <c r="H33" s="57">
        <f t="shared" si="6"/>
        <v>713255</v>
      </c>
      <c r="I33" s="57">
        <f t="shared" si="6"/>
        <v>509264</v>
      </c>
      <c r="J33" s="57">
        <f t="shared" si="6"/>
        <v>651361</v>
      </c>
      <c r="K33" s="57">
        <f t="shared" si="6"/>
        <v>425352</v>
      </c>
      <c r="L33" s="333">
        <f t="shared" si="6"/>
        <v>569936</v>
      </c>
      <c r="M33" s="57">
        <f>SUM(M30:M32)</f>
        <v>672135</v>
      </c>
      <c r="N33" s="57">
        <f t="shared" si="6"/>
        <v>1219987</v>
      </c>
      <c r="O33" s="57">
        <f t="shared" si="6"/>
        <v>669409</v>
      </c>
      <c r="P33" s="348">
        <f t="shared" si="6"/>
        <v>3251258</v>
      </c>
      <c r="Q33" s="348">
        <f t="shared" si="6"/>
        <v>760563</v>
      </c>
      <c r="R33" s="348">
        <f t="shared" si="6"/>
        <v>1177328.6866599997</v>
      </c>
      <c r="S33" s="348">
        <f t="shared" si="6"/>
        <v>977199.38590000011</v>
      </c>
      <c r="T33" s="348">
        <f t="shared" si="6"/>
        <v>891133.16185000003</v>
      </c>
      <c r="U33" s="348">
        <v>725995.12905000011</v>
      </c>
      <c r="V33" s="348">
        <v>914709.88444999978</v>
      </c>
      <c r="W33" s="348">
        <v>616891.8327275</v>
      </c>
      <c r="X33" s="348">
        <f>SUM(X30:X32)</f>
        <v>420536.86382240913</v>
      </c>
      <c r="Y33" s="348">
        <f>SUM(Y30:Y32)</f>
        <v>956809.3762800002</v>
      </c>
      <c r="Z33" s="348">
        <v>783582.07397999999</v>
      </c>
      <c r="AA33" s="348">
        <f>SUM(AA30:AA32)</f>
        <v>646677.24642199988</v>
      </c>
      <c r="AB33" s="348">
        <v>733783</v>
      </c>
      <c r="AC33" s="348">
        <v>839677</v>
      </c>
      <c r="AD33" s="348">
        <v>700170</v>
      </c>
    </row>
    <row r="34" spans="2:30">
      <c r="B34" s="206" t="s">
        <v>238</v>
      </c>
      <c r="C34" s="49">
        <f>SUM(C35:C36)</f>
        <v>-2333912</v>
      </c>
      <c r="D34" s="49">
        <f t="shared" ref="D34:Q34" si="7">SUM(D35:D36)</f>
        <v>-595645</v>
      </c>
      <c r="E34" s="49">
        <f t="shared" si="7"/>
        <v>-105696</v>
      </c>
      <c r="F34" s="49">
        <f t="shared" si="7"/>
        <v>-103759</v>
      </c>
      <c r="G34" s="49">
        <f t="shared" si="7"/>
        <v>-234270</v>
      </c>
      <c r="H34" s="49">
        <f t="shared" si="7"/>
        <v>3714</v>
      </c>
      <c r="I34" s="49">
        <f t="shared" si="7"/>
        <v>-151873</v>
      </c>
      <c r="J34" s="49">
        <f t="shared" si="7"/>
        <v>-188680</v>
      </c>
      <c r="K34" s="49">
        <f t="shared" si="7"/>
        <v>14067</v>
      </c>
      <c r="L34" s="241">
        <f t="shared" si="7"/>
        <v>-49976</v>
      </c>
      <c r="M34" s="239">
        <f t="shared" si="7"/>
        <v>-150055</v>
      </c>
      <c r="N34" s="49">
        <f t="shared" si="7"/>
        <v>-339481</v>
      </c>
      <c r="O34" s="49">
        <f t="shared" si="7"/>
        <v>-173636</v>
      </c>
      <c r="P34" s="239">
        <f t="shared" si="7"/>
        <v>-175216</v>
      </c>
      <c r="Q34" s="239">
        <f t="shared" si="7"/>
        <v>-176084</v>
      </c>
      <c r="R34" s="239">
        <v>-323918.01</v>
      </c>
      <c r="S34" s="218">
        <f>SUM(S35:S36)</f>
        <v>-248772.86099999998</v>
      </c>
      <c r="T34" s="218">
        <f>SUM(T35:T36)</f>
        <v>-19640.630999999994</v>
      </c>
      <c r="U34" s="218">
        <v>-172825.39668999999</v>
      </c>
      <c r="V34" s="218">
        <v>-201533.62086</v>
      </c>
      <c r="W34" s="218">
        <v>-123887.98245000001</v>
      </c>
      <c r="X34" s="218">
        <v>139904</v>
      </c>
      <c r="Y34" s="218">
        <v>-201606</v>
      </c>
      <c r="Z34" s="218">
        <v>-170456.00000000003</v>
      </c>
      <c r="AA34" s="218">
        <v>-160496.46850484912</v>
      </c>
      <c r="AB34" s="218">
        <v>304069</v>
      </c>
      <c r="AC34" s="218">
        <v>-183763</v>
      </c>
      <c r="AD34" s="218">
        <v>-149668</v>
      </c>
    </row>
    <row r="35" spans="2:30">
      <c r="B35" s="37" t="s">
        <v>239</v>
      </c>
      <c r="C35" s="49">
        <v>-79301</v>
      </c>
      <c r="D35" s="49">
        <v>-354491</v>
      </c>
      <c r="E35" s="49">
        <v>-176614</v>
      </c>
      <c r="F35" s="49">
        <v>-167890</v>
      </c>
      <c r="G35" s="49">
        <v>-152616</v>
      </c>
      <c r="H35" s="49">
        <v>89697</v>
      </c>
      <c r="I35" s="49">
        <v>-114844</v>
      </c>
      <c r="J35" s="49">
        <v>-132273</v>
      </c>
      <c r="K35" s="49">
        <v>4830</v>
      </c>
      <c r="L35" s="241">
        <v>-34509</v>
      </c>
      <c r="M35" s="239">
        <v>-77594</v>
      </c>
      <c r="N35" s="49">
        <v>-69687</v>
      </c>
      <c r="O35" s="49">
        <v>-234607</v>
      </c>
      <c r="P35" s="239">
        <v>-34067</v>
      </c>
      <c r="Q35" s="239">
        <v>-210719</v>
      </c>
      <c r="R35" s="239">
        <v>-141652.12700000001</v>
      </c>
      <c r="S35" s="218">
        <v>-95938.021999999997</v>
      </c>
      <c r="T35" s="218">
        <v>139392.13800000001</v>
      </c>
      <c r="U35" s="218">
        <v>-39982.188589999998</v>
      </c>
      <c r="V35" s="218">
        <v>-24828.811410000002</v>
      </c>
      <c r="W35" s="218">
        <v>-147609</v>
      </c>
      <c r="X35" s="218">
        <v>97919</v>
      </c>
      <c r="Y35" s="218">
        <v>-113916</v>
      </c>
      <c r="Z35" s="218">
        <v>-111388</v>
      </c>
      <c r="AA35" s="218">
        <v>-188419.29272000003</v>
      </c>
      <c r="AB35" s="218">
        <v>349191</v>
      </c>
      <c r="AC35" s="218">
        <v>-169740</v>
      </c>
      <c r="AD35" s="218">
        <v>-175719</v>
      </c>
    </row>
    <row r="36" spans="2:30">
      <c r="B36" s="37" t="s">
        <v>240</v>
      </c>
      <c r="C36" s="49">
        <v>-2254611</v>
      </c>
      <c r="D36" s="49">
        <v>-241154</v>
      </c>
      <c r="E36" s="49">
        <v>70918</v>
      </c>
      <c r="F36" s="49">
        <v>64131</v>
      </c>
      <c r="G36" s="49">
        <v>-81654</v>
      </c>
      <c r="H36" s="49">
        <v>-85983</v>
      </c>
      <c r="I36" s="49">
        <v>-37029</v>
      </c>
      <c r="J36" s="49">
        <v>-56407</v>
      </c>
      <c r="K36" s="49">
        <v>9237</v>
      </c>
      <c r="L36" s="241">
        <v>-15467</v>
      </c>
      <c r="M36" s="239">
        <v>-72461</v>
      </c>
      <c r="N36" s="49">
        <v>-269794</v>
      </c>
      <c r="O36" s="49">
        <v>60971</v>
      </c>
      <c r="P36" s="239">
        <v>-141149</v>
      </c>
      <c r="Q36" s="239">
        <v>34635</v>
      </c>
      <c r="R36" s="239">
        <v>-182265.883</v>
      </c>
      <c r="S36" s="218">
        <v>-152834.83899999998</v>
      </c>
      <c r="T36" s="218">
        <v>-159032.769</v>
      </c>
      <c r="U36" s="218">
        <v>-132843.20809999999</v>
      </c>
      <c r="V36" s="218">
        <v>-176704.80945</v>
      </c>
      <c r="W36" s="218">
        <v>23721.01754999999</v>
      </c>
      <c r="X36" s="218">
        <v>41985</v>
      </c>
      <c r="Y36" s="218">
        <v>-87690</v>
      </c>
      <c r="Z36" s="218">
        <v>-59068</v>
      </c>
      <c r="AA36" s="218">
        <v>27922.824215150868</v>
      </c>
      <c r="AB36" s="218">
        <v>-45122</v>
      </c>
      <c r="AC36" s="218">
        <v>-14022</v>
      </c>
      <c r="AD36" s="218">
        <v>26051</v>
      </c>
    </row>
    <row r="37" spans="2:30">
      <c r="B37" s="207" t="s">
        <v>241</v>
      </c>
      <c r="C37" s="360">
        <v>7404.8</v>
      </c>
      <c r="D37" s="360">
        <v>2059.5</v>
      </c>
      <c r="E37" s="360" t="s">
        <v>242</v>
      </c>
      <c r="F37" s="360" t="s">
        <v>243</v>
      </c>
      <c r="G37" s="360">
        <v>1013079</v>
      </c>
      <c r="H37" s="360">
        <v>748271</v>
      </c>
      <c r="I37" s="360">
        <v>570014</v>
      </c>
      <c r="J37" s="360">
        <v>706313</v>
      </c>
      <c r="K37" s="360">
        <v>465799</v>
      </c>
      <c r="L37" s="360">
        <v>621536</v>
      </c>
      <c r="M37" s="360">
        <v>609446</v>
      </c>
      <c r="N37" s="360">
        <v>609446</v>
      </c>
      <c r="O37" s="360">
        <v>609446</v>
      </c>
      <c r="P37" s="360">
        <v>609446</v>
      </c>
      <c r="Q37" s="360">
        <v>882100</v>
      </c>
      <c r="R37" s="360">
        <v>1320600</v>
      </c>
      <c r="S37" s="374">
        <v>1143424</v>
      </c>
      <c r="T37" s="374">
        <v>1113959</v>
      </c>
      <c r="U37" s="374">
        <v>963216</v>
      </c>
      <c r="V37" s="374">
        <v>1224575.2283899998</v>
      </c>
      <c r="W37" s="374">
        <v>749158.81978000002</v>
      </c>
      <c r="X37" s="374">
        <v>963216</v>
      </c>
      <c r="Y37" s="374">
        <v>963216</v>
      </c>
      <c r="Z37" s="374">
        <v>1047801.598657</v>
      </c>
      <c r="AA37" s="374">
        <f>SUM(AA15,AA17,AA18,AA19,AA21,AA22,AA31,AA32)+AA41</f>
        <v>802602.99999999988</v>
      </c>
      <c r="AB37" s="374">
        <v>920165</v>
      </c>
      <c r="AC37" s="374">
        <v>1101048</v>
      </c>
      <c r="AD37" s="374">
        <v>950292</v>
      </c>
    </row>
    <row r="38" spans="2:30">
      <c r="B38" s="207" t="s">
        <v>244</v>
      </c>
      <c r="C38" s="57">
        <f t="shared" ref="C38:T38" si="8">SUM(C33:C34)</f>
        <v>5132740</v>
      </c>
      <c r="D38" s="57">
        <f t="shared" si="8"/>
        <v>1385460.3905322035</v>
      </c>
      <c r="E38" s="57">
        <f t="shared" si="8"/>
        <v>240408</v>
      </c>
      <c r="F38" s="57">
        <f t="shared" si="8"/>
        <v>248066</v>
      </c>
      <c r="G38" s="57">
        <f t="shared" si="8"/>
        <v>726586</v>
      </c>
      <c r="H38" s="57">
        <f t="shared" si="8"/>
        <v>716969</v>
      </c>
      <c r="I38" s="57">
        <f t="shared" si="8"/>
        <v>357391</v>
      </c>
      <c r="J38" s="57">
        <f t="shared" si="8"/>
        <v>462681</v>
      </c>
      <c r="K38" s="57">
        <f t="shared" si="8"/>
        <v>439419</v>
      </c>
      <c r="L38" s="333">
        <f t="shared" si="8"/>
        <v>519960</v>
      </c>
      <c r="M38" s="57">
        <f>SUM(M33:M34)</f>
        <v>522080</v>
      </c>
      <c r="N38" s="57">
        <f t="shared" si="8"/>
        <v>880506</v>
      </c>
      <c r="O38" s="57">
        <f t="shared" si="8"/>
        <v>495773</v>
      </c>
      <c r="P38" s="348">
        <f t="shared" si="8"/>
        <v>3076042</v>
      </c>
      <c r="Q38" s="348">
        <f t="shared" si="8"/>
        <v>584479</v>
      </c>
      <c r="R38" s="348">
        <f t="shared" si="8"/>
        <v>853410.67665999965</v>
      </c>
      <c r="S38" s="348">
        <f t="shared" si="8"/>
        <v>728426.52490000008</v>
      </c>
      <c r="T38" s="348">
        <f t="shared" si="8"/>
        <v>871492.53084999998</v>
      </c>
      <c r="U38" s="348">
        <v>553169.73236000014</v>
      </c>
      <c r="V38" s="348">
        <v>713176.26358999975</v>
      </c>
      <c r="W38" s="348">
        <v>493003.85027749999</v>
      </c>
      <c r="X38" s="348">
        <f>SUM(X33:X34)</f>
        <v>560440.86382240918</v>
      </c>
      <c r="Y38" s="348">
        <f>SUM(Y33:Y34)</f>
        <v>755203.3762800002</v>
      </c>
      <c r="Z38" s="348">
        <v>613126.07397999999</v>
      </c>
      <c r="AA38" s="348">
        <f>SUM(AA33:AA34)</f>
        <v>486180.77791715076</v>
      </c>
      <c r="AB38" s="348">
        <v>1037851</v>
      </c>
      <c r="AC38" s="348">
        <v>655915</v>
      </c>
      <c r="AD38" s="348">
        <v>550502</v>
      </c>
    </row>
    <row r="39" spans="2:30">
      <c r="B39" s="37" t="s">
        <v>245</v>
      </c>
      <c r="C39" s="49">
        <v>-17022</v>
      </c>
      <c r="D39" s="49">
        <v>-19947.994313528317</v>
      </c>
      <c r="E39" s="49">
        <v>-3460</v>
      </c>
      <c r="F39" s="49">
        <v>-3285</v>
      </c>
      <c r="G39" s="49">
        <v>-3419</v>
      </c>
      <c r="H39" s="49">
        <v>-3413</v>
      </c>
      <c r="I39" s="49">
        <v>-3879</v>
      </c>
      <c r="J39" s="49">
        <v>-4367</v>
      </c>
      <c r="K39" s="49">
        <v>-4342</v>
      </c>
      <c r="L39" s="241">
        <v>-4232</v>
      </c>
      <c r="M39" s="239">
        <v>-15497</v>
      </c>
      <c r="N39" s="49">
        <v>-1667</v>
      </c>
      <c r="O39" s="49">
        <v>-2143</v>
      </c>
      <c r="P39" s="239">
        <v>-1840</v>
      </c>
      <c r="Q39" s="239">
        <v>-1855</v>
      </c>
      <c r="R39" s="239">
        <v>-3411</v>
      </c>
      <c r="S39" s="218">
        <v>-5329</v>
      </c>
      <c r="T39" s="218">
        <v>-8614.2032599999984</v>
      </c>
      <c r="U39" s="218">
        <v>-10096</v>
      </c>
      <c r="V39" s="218">
        <v>-13471</v>
      </c>
      <c r="W39" s="218">
        <v>-16066.766199999998</v>
      </c>
      <c r="X39" s="218">
        <v>-17912.233800000002</v>
      </c>
      <c r="Y39" s="218">
        <v>-6341</v>
      </c>
      <c r="Z39" s="218">
        <v>-12269</v>
      </c>
      <c r="AA39" s="218">
        <v>-16139</v>
      </c>
      <c r="AB39" s="218">
        <v>-16496</v>
      </c>
      <c r="AC39" s="218">
        <v>-12837</v>
      </c>
      <c r="AD39" s="218">
        <v>-14062</v>
      </c>
    </row>
    <row r="40" spans="2:30">
      <c r="B40" s="207" t="s">
        <v>246</v>
      </c>
      <c r="C40" s="57">
        <f>SUM(C38:C39)</f>
        <v>5115718</v>
      </c>
      <c r="D40" s="57">
        <f t="shared" ref="D40:T40" si="9">SUM(D38:D39)</f>
        <v>1365512.3962186752</v>
      </c>
      <c r="E40" s="57">
        <f t="shared" si="9"/>
        <v>236948</v>
      </c>
      <c r="F40" s="57">
        <f t="shared" si="9"/>
        <v>244781</v>
      </c>
      <c r="G40" s="57">
        <f t="shared" si="9"/>
        <v>723167</v>
      </c>
      <c r="H40" s="57">
        <f t="shared" si="9"/>
        <v>713556</v>
      </c>
      <c r="I40" s="57">
        <f t="shared" si="9"/>
        <v>353512</v>
      </c>
      <c r="J40" s="57">
        <f t="shared" si="9"/>
        <v>458314</v>
      </c>
      <c r="K40" s="57">
        <f t="shared" si="9"/>
        <v>435077</v>
      </c>
      <c r="L40" s="333">
        <f t="shared" si="9"/>
        <v>515728</v>
      </c>
      <c r="M40" s="57">
        <f>SUM(M38:M39)</f>
        <v>506583</v>
      </c>
      <c r="N40" s="57">
        <f t="shared" si="9"/>
        <v>878839</v>
      </c>
      <c r="O40" s="57">
        <f t="shared" si="9"/>
        <v>493630</v>
      </c>
      <c r="P40" s="348">
        <f t="shared" si="9"/>
        <v>3074202</v>
      </c>
      <c r="Q40" s="348">
        <f t="shared" si="9"/>
        <v>582624</v>
      </c>
      <c r="R40" s="348">
        <f t="shared" si="9"/>
        <v>849999.67665999965</v>
      </c>
      <c r="S40" s="348">
        <f t="shared" si="9"/>
        <v>723097.52490000008</v>
      </c>
      <c r="T40" s="348">
        <f t="shared" si="9"/>
        <v>862878.32759</v>
      </c>
      <c r="U40" s="348">
        <v>543073.73236000014</v>
      </c>
      <c r="V40" s="348">
        <v>699705.26358999975</v>
      </c>
      <c r="W40" s="348">
        <v>476937.08407749998</v>
      </c>
      <c r="X40" s="348">
        <f>SUM(X38:X39)</f>
        <v>542528.63002240914</v>
      </c>
      <c r="Y40" s="348">
        <f>SUM(Y38:Y39)</f>
        <v>748862.3762800002</v>
      </c>
      <c r="Z40" s="348">
        <v>600857.07397999999</v>
      </c>
      <c r="AA40" s="348">
        <f>SUM(AA38:AA39)</f>
        <v>470041.77791715076</v>
      </c>
      <c r="AB40" s="348">
        <v>1021355</v>
      </c>
      <c r="AC40" s="348">
        <v>643078</v>
      </c>
      <c r="AD40" s="348">
        <v>536440</v>
      </c>
    </row>
    <row r="41" spans="2:30">
      <c r="B41" s="206"/>
      <c r="C41" s="208"/>
      <c r="D41" s="208"/>
      <c r="E41" s="208"/>
      <c r="F41" s="208"/>
      <c r="G41" s="208"/>
      <c r="H41" s="208"/>
      <c r="I41" s="208"/>
      <c r="J41" s="208"/>
      <c r="K41" s="208"/>
      <c r="L41" s="334"/>
      <c r="M41" s="208"/>
      <c r="N41" s="208"/>
      <c r="O41" s="208"/>
      <c r="P41" s="240"/>
      <c r="Q41" s="240"/>
      <c r="R41" s="240"/>
    </row>
    <row r="42" spans="2:30">
      <c r="B42" s="206"/>
      <c r="C42" s="208"/>
      <c r="D42" s="208"/>
      <c r="E42" s="208"/>
      <c r="F42" s="208"/>
      <c r="G42" s="208"/>
      <c r="H42" s="208"/>
      <c r="I42" s="208"/>
      <c r="J42" s="208"/>
      <c r="K42" s="208"/>
      <c r="L42" s="334"/>
      <c r="M42" s="208"/>
      <c r="N42" s="208"/>
      <c r="O42" s="208"/>
      <c r="P42" s="240"/>
      <c r="Q42" s="240"/>
      <c r="R42" s="240"/>
    </row>
    <row r="43" spans="2:30">
      <c r="L43" s="335"/>
      <c r="P43" s="245"/>
      <c r="Q43" s="245"/>
      <c r="R43" s="245"/>
    </row>
    <row r="44" spans="2:30">
      <c r="B44" s="11" t="s">
        <v>247</v>
      </c>
      <c r="L44" s="335"/>
      <c r="P44" s="245"/>
      <c r="Q44" s="245"/>
      <c r="R44" s="245"/>
    </row>
    <row r="45" spans="2:30">
      <c r="B45" s="13" t="s">
        <v>185</v>
      </c>
      <c r="L45" s="335"/>
      <c r="P45" s="245"/>
      <c r="Q45" s="245"/>
      <c r="R45" s="245"/>
    </row>
    <row r="46" spans="2:30" s="35" customFormat="1">
      <c r="B46"/>
      <c r="C46"/>
      <c r="D46"/>
      <c r="E46"/>
      <c r="F46"/>
      <c r="G46"/>
      <c r="H46"/>
      <c r="I46"/>
      <c r="J46"/>
      <c r="K46"/>
      <c r="L46" s="335"/>
      <c r="M46"/>
      <c r="N46"/>
      <c r="O46"/>
      <c r="P46" s="245"/>
      <c r="Q46" s="245"/>
      <c r="R46" s="245"/>
    </row>
    <row r="47" spans="2:30">
      <c r="B47" s="791" t="s">
        <v>248</v>
      </c>
      <c r="C47" s="792" t="s">
        <v>186</v>
      </c>
      <c r="D47" s="792"/>
      <c r="E47" s="792"/>
      <c r="F47" s="792"/>
      <c r="G47" s="792"/>
      <c r="H47" s="792"/>
      <c r="I47" s="792"/>
      <c r="J47" s="792"/>
      <c r="K47" s="792"/>
      <c r="L47" s="792"/>
      <c r="M47" s="792"/>
      <c r="N47" s="792"/>
      <c r="O47" s="792"/>
      <c r="P47" s="792"/>
      <c r="Q47" s="336"/>
      <c r="R47" s="336"/>
      <c r="S47" s="375"/>
      <c r="T47" s="375"/>
      <c r="U47" s="332"/>
      <c r="V47" s="332"/>
      <c r="W47" s="332"/>
      <c r="X47" s="375"/>
      <c r="Y47" s="332"/>
      <c r="Z47" s="332"/>
      <c r="AA47" s="332"/>
      <c r="AB47" s="332"/>
      <c r="AC47" s="332"/>
      <c r="AD47" s="332"/>
    </row>
    <row r="48" spans="2:30">
      <c r="B48" s="791"/>
      <c r="C48" s="48">
        <v>2016</v>
      </c>
      <c r="D48" s="48">
        <v>2017</v>
      </c>
      <c r="E48" s="48" t="s">
        <v>187</v>
      </c>
      <c r="F48" s="48" t="s">
        <v>188</v>
      </c>
      <c r="G48" s="48" t="s">
        <v>189</v>
      </c>
      <c r="H48" s="48" t="s">
        <v>190</v>
      </c>
      <c r="I48" s="48" t="s">
        <v>191</v>
      </c>
      <c r="J48" s="48" t="s">
        <v>192</v>
      </c>
      <c r="K48" s="48" t="s">
        <v>193</v>
      </c>
      <c r="L48" s="320" t="s">
        <v>194</v>
      </c>
      <c r="M48" s="48" t="s">
        <v>195</v>
      </c>
      <c r="N48" s="48" t="s">
        <v>196</v>
      </c>
      <c r="O48" s="48" t="s">
        <v>197</v>
      </c>
      <c r="P48" s="337" t="s">
        <v>198</v>
      </c>
      <c r="Q48" s="337" t="s">
        <v>199</v>
      </c>
      <c r="R48" s="337" t="s">
        <v>200</v>
      </c>
      <c r="S48" s="337" t="s">
        <v>201</v>
      </c>
      <c r="T48" s="337" t="s">
        <v>202</v>
      </c>
      <c r="U48" s="337" t="s">
        <v>203</v>
      </c>
      <c r="V48" s="337" t="s">
        <v>204</v>
      </c>
      <c r="W48" s="337" t="s">
        <v>205</v>
      </c>
      <c r="X48" s="337" t="s">
        <v>206</v>
      </c>
      <c r="Y48" s="337" t="s">
        <v>207</v>
      </c>
      <c r="Z48" s="337" t="s">
        <v>208</v>
      </c>
      <c r="AA48" s="337" t="str">
        <f>AA7</f>
        <v>3Q23</v>
      </c>
      <c r="AB48" s="337" t="s">
        <v>210</v>
      </c>
      <c r="AC48" s="337" t="s">
        <v>211</v>
      </c>
      <c r="AD48" s="337" t="s">
        <v>841</v>
      </c>
    </row>
    <row r="49" spans="2:30">
      <c r="B49" s="209" t="s">
        <v>249</v>
      </c>
      <c r="C49" s="210"/>
      <c r="D49" s="210"/>
      <c r="E49" s="210"/>
      <c r="F49" s="209"/>
      <c r="G49" s="210"/>
      <c r="H49" s="210"/>
      <c r="I49" s="210"/>
      <c r="J49" s="210"/>
      <c r="K49" s="210"/>
      <c r="L49" s="338"/>
      <c r="M49" s="210"/>
      <c r="N49" s="210"/>
      <c r="O49" s="210"/>
      <c r="P49" s="244"/>
      <c r="Q49" s="244"/>
      <c r="R49" s="244"/>
      <c r="S49" s="244"/>
      <c r="T49" s="244"/>
      <c r="X49" s="244"/>
    </row>
    <row r="50" spans="2:30">
      <c r="B50" s="37" t="s">
        <v>250</v>
      </c>
      <c r="C50" s="49">
        <v>4524</v>
      </c>
      <c r="D50" s="49">
        <v>6585</v>
      </c>
      <c r="E50" s="49">
        <v>11749</v>
      </c>
      <c r="F50" s="49">
        <v>7059</v>
      </c>
      <c r="G50" s="49">
        <v>12736</v>
      </c>
      <c r="H50" s="49">
        <v>16740</v>
      </c>
      <c r="I50" s="49">
        <v>17968</v>
      </c>
      <c r="J50" s="49">
        <v>14039</v>
      </c>
      <c r="K50" s="49">
        <v>7110</v>
      </c>
      <c r="L50" s="241">
        <v>595971</v>
      </c>
      <c r="M50" s="49">
        <v>757278</v>
      </c>
      <c r="N50" s="49">
        <v>1320153</v>
      </c>
      <c r="O50" s="49">
        <v>799542</v>
      </c>
      <c r="P50" s="239">
        <v>2067337</v>
      </c>
      <c r="Q50" s="239">
        <v>853688</v>
      </c>
      <c r="R50" s="239">
        <v>1090994</v>
      </c>
      <c r="S50" s="239">
        <v>231326</v>
      </c>
      <c r="T50" s="239">
        <v>282632</v>
      </c>
      <c r="U50" s="239">
        <v>316445</v>
      </c>
      <c r="V50" s="239">
        <v>221490</v>
      </c>
      <c r="W50" s="239">
        <v>168236</v>
      </c>
      <c r="X50" s="218">
        <v>336523</v>
      </c>
      <c r="Y50" s="218">
        <v>1484897</v>
      </c>
      <c r="Z50" s="218">
        <v>724877</v>
      </c>
      <c r="AA50" s="218">
        <v>279053</v>
      </c>
      <c r="AB50" s="218">
        <v>245819</v>
      </c>
      <c r="AC50" s="218">
        <v>1266111</v>
      </c>
      <c r="AD50" s="218">
        <v>71491</v>
      </c>
    </row>
    <row r="51" spans="2:30">
      <c r="B51" s="37" t="s">
        <v>251</v>
      </c>
      <c r="C51" s="49">
        <v>336138</v>
      </c>
      <c r="D51" s="49">
        <v>610066</v>
      </c>
      <c r="E51" s="49">
        <v>716226</v>
      </c>
      <c r="F51" s="49">
        <v>843828</v>
      </c>
      <c r="G51" s="49">
        <v>1591227</v>
      </c>
      <c r="H51" s="49">
        <v>680909</v>
      </c>
      <c r="I51" s="49">
        <v>1087284</v>
      </c>
      <c r="J51" s="49">
        <v>1330308</v>
      </c>
      <c r="K51" s="49">
        <v>1197427</v>
      </c>
      <c r="L51" s="241">
        <v>2068611</v>
      </c>
      <c r="M51" s="49">
        <v>511984</v>
      </c>
      <c r="N51" s="49">
        <v>565480</v>
      </c>
      <c r="O51" s="49">
        <v>541218</v>
      </c>
      <c r="P51" s="239">
        <v>453557</v>
      </c>
      <c r="Q51" s="239">
        <v>469733</v>
      </c>
      <c r="R51" s="239">
        <v>724512</v>
      </c>
      <c r="S51" s="239">
        <v>976131</v>
      </c>
      <c r="T51" s="239">
        <v>813634</v>
      </c>
      <c r="U51" s="239">
        <v>882793</v>
      </c>
      <c r="V51" s="239">
        <v>860842</v>
      </c>
      <c r="W51" s="239">
        <v>1185524</v>
      </c>
      <c r="X51" s="218">
        <v>907326</v>
      </c>
      <c r="Y51" s="218">
        <v>323338</v>
      </c>
      <c r="Z51" s="218">
        <v>737115</v>
      </c>
      <c r="AA51" s="218">
        <v>1577130</v>
      </c>
      <c r="AB51" s="218">
        <v>1526208</v>
      </c>
      <c r="AC51" s="218">
        <v>1479543</v>
      </c>
      <c r="AD51" s="218">
        <v>2548033</v>
      </c>
    </row>
    <row r="52" spans="2:30">
      <c r="B52" s="37" t="s">
        <v>252</v>
      </c>
      <c r="C52" s="49">
        <v>1221016</v>
      </c>
      <c r="D52" s="49">
        <v>1924928</v>
      </c>
      <c r="E52" s="49">
        <v>1913172.7178499999</v>
      </c>
      <c r="F52" s="49">
        <v>1916407</v>
      </c>
      <c r="G52" s="49">
        <v>2041938</v>
      </c>
      <c r="H52" s="49">
        <v>2086298</v>
      </c>
      <c r="I52" s="49">
        <v>1956862</v>
      </c>
      <c r="J52" s="49">
        <v>1983261</v>
      </c>
      <c r="K52" s="49">
        <v>2038412</v>
      </c>
      <c r="L52" s="241">
        <v>2061882</v>
      </c>
      <c r="M52" s="49">
        <v>2082903</v>
      </c>
      <c r="N52" s="49">
        <v>2598707</v>
      </c>
      <c r="O52" s="49">
        <v>2728926</v>
      </c>
      <c r="P52" s="239">
        <v>2804373</v>
      </c>
      <c r="Q52" s="239">
        <v>3057083</v>
      </c>
      <c r="R52" s="239">
        <v>1992387</v>
      </c>
      <c r="S52" s="239">
        <v>2203432</v>
      </c>
      <c r="T52" s="239">
        <v>2344141</v>
      </c>
      <c r="U52" s="239">
        <v>2481722</v>
      </c>
      <c r="V52" s="239">
        <v>2714897</v>
      </c>
      <c r="W52" s="239">
        <v>2905423</v>
      </c>
      <c r="X52" s="218">
        <v>3030059</v>
      </c>
      <c r="Y52" s="218">
        <v>3163797</v>
      </c>
      <c r="Z52" s="218">
        <v>3282217</v>
      </c>
      <c r="AA52" s="218">
        <v>3408653</v>
      </c>
      <c r="AB52" s="218">
        <v>3477877</v>
      </c>
      <c r="AC52" s="218">
        <v>3240632</v>
      </c>
      <c r="AD52" s="218">
        <v>3018457</v>
      </c>
    </row>
    <row r="53" spans="2:30">
      <c r="B53" s="37" t="s">
        <v>253</v>
      </c>
      <c r="C53" s="49">
        <v>37723</v>
      </c>
      <c r="D53" s="49">
        <v>37639</v>
      </c>
      <c r="E53" s="49">
        <v>38357</v>
      </c>
      <c r="F53" s="49">
        <v>35204</v>
      </c>
      <c r="G53" s="49">
        <v>34907</v>
      </c>
      <c r="H53" s="49">
        <v>39173</v>
      </c>
      <c r="I53" s="49">
        <v>37516</v>
      </c>
      <c r="J53" s="49">
        <v>34742</v>
      </c>
      <c r="K53" s="49">
        <v>34550</v>
      </c>
      <c r="L53" s="241">
        <v>103818</v>
      </c>
      <c r="M53" s="49">
        <v>63747</v>
      </c>
      <c r="N53" s="49">
        <v>34337</v>
      </c>
      <c r="O53" s="49">
        <v>41637</v>
      </c>
      <c r="P53" s="239">
        <v>45297</v>
      </c>
      <c r="Q53" s="239">
        <v>49717</v>
      </c>
      <c r="R53" s="239">
        <v>56604</v>
      </c>
      <c r="S53" s="239">
        <v>56578</v>
      </c>
      <c r="T53" s="239">
        <v>49817</v>
      </c>
      <c r="U53" s="239">
        <v>62340</v>
      </c>
      <c r="V53" s="239">
        <v>67483</v>
      </c>
      <c r="W53" s="239">
        <v>82896</v>
      </c>
      <c r="X53" s="218">
        <v>91236</v>
      </c>
      <c r="Y53" s="218">
        <v>93088</v>
      </c>
      <c r="Z53" s="218">
        <v>92273</v>
      </c>
      <c r="AA53" s="218">
        <v>103345</v>
      </c>
      <c r="AB53" s="218">
        <v>164941</v>
      </c>
      <c r="AC53" s="218">
        <v>106716</v>
      </c>
      <c r="AD53" s="218">
        <v>135191</v>
      </c>
    </row>
    <row r="54" spans="2:30">
      <c r="B54" s="37" t="s">
        <v>254</v>
      </c>
      <c r="C54" s="49">
        <v>8563</v>
      </c>
      <c r="D54" s="49">
        <v>14162</v>
      </c>
      <c r="E54" s="49">
        <v>132735</v>
      </c>
      <c r="F54" s="49">
        <v>216638</v>
      </c>
      <c r="G54" s="49">
        <v>315452</v>
      </c>
      <c r="H54" s="49">
        <v>29521</v>
      </c>
      <c r="I54" s="49">
        <v>84201</v>
      </c>
      <c r="J54" s="49">
        <v>169403</v>
      </c>
      <c r="K54" s="49">
        <v>215694</v>
      </c>
      <c r="L54" s="241">
        <v>32335</v>
      </c>
      <c r="M54" s="49">
        <v>43483</v>
      </c>
      <c r="N54" s="49">
        <v>84600</v>
      </c>
      <c r="O54" s="49">
        <v>210886</v>
      </c>
      <c r="P54" s="239">
        <v>28807</v>
      </c>
      <c r="Q54" s="239">
        <v>72195</v>
      </c>
      <c r="R54" s="239">
        <v>107737</v>
      </c>
      <c r="S54" s="239">
        <v>149271</v>
      </c>
      <c r="T54" s="239">
        <v>72150</v>
      </c>
      <c r="U54" s="239">
        <v>96648</v>
      </c>
      <c r="V54" s="239">
        <v>126437</v>
      </c>
      <c r="W54" s="239">
        <v>161365</v>
      </c>
      <c r="X54" s="218">
        <v>114235</v>
      </c>
      <c r="Y54" s="218">
        <v>138970</v>
      </c>
      <c r="Z54" s="218">
        <v>171914</v>
      </c>
      <c r="AA54" s="218">
        <v>230573</v>
      </c>
      <c r="AB54" s="218">
        <v>268730</v>
      </c>
      <c r="AC54" s="218">
        <v>303125</v>
      </c>
      <c r="AD54" s="218">
        <v>363886</v>
      </c>
    </row>
    <row r="55" spans="2:30">
      <c r="B55" s="37" t="s">
        <v>255</v>
      </c>
      <c r="C55" s="49">
        <v>0</v>
      </c>
      <c r="D55" s="49">
        <v>2611</v>
      </c>
      <c r="E55" s="49">
        <v>0</v>
      </c>
      <c r="F55" s="49">
        <v>0</v>
      </c>
      <c r="G55" s="49">
        <v>0</v>
      </c>
      <c r="H55" s="49">
        <v>0</v>
      </c>
      <c r="I55" s="49">
        <v>0</v>
      </c>
      <c r="J55" s="49">
        <v>0</v>
      </c>
      <c r="K55" s="49">
        <v>67372</v>
      </c>
      <c r="L55" s="241">
        <v>19202</v>
      </c>
      <c r="M55" s="49">
        <v>228664</v>
      </c>
      <c r="N55" s="49">
        <v>255557</v>
      </c>
      <c r="O55" s="49">
        <v>14138</v>
      </c>
      <c r="P55" s="239">
        <v>9790</v>
      </c>
      <c r="Q55" s="239">
        <v>7507</v>
      </c>
      <c r="R55" s="239">
        <v>2259</v>
      </c>
      <c r="S55" s="239">
        <v>0</v>
      </c>
      <c r="T55" s="239">
        <v>200</v>
      </c>
      <c r="U55" s="239">
        <v>0</v>
      </c>
      <c r="V55" s="239">
        <v>0</v>
      </c>
      <c r="W55" s="239">
        <v>0</v>
      </c>
      <c r="X55" s="218">
        <v>816</v>
      </c>
      <c r="Y55" s="218">
        <v>0</v>
      </c>
      <c r="Z55" s="218">
        <v>0</v>
      </c>
      <c r="AA55" s="218">
        <v>0</v>
      </c>
      <c r="AB55" s="218" t="s">
        <v>69</v>
      </c>
      <c r="AC55" s="218">
        <v>121</v>
      </c>
      <c r="AD55" s="218">
        <v>2377</v>
      </c>
    </row>
    <row r="56" spans="2:30">
      <c r="B56" s="37" t="s">
        <v>256</v>
      </c>
      <c r="C56" s="49" t="s">
        <v>225</v>
      </c>
      <c r="D56" s="49">
        <v>902.90506000000005</v>
      </c>
      <c r="E56" s="49">
        <v>490.49568999999974</v>
      </c>
      <c r="F56" s="49">
        <v>825</v>
      </c>
      <c r="G56" s="49">
        <v>423</v>
      </c>
      <c r="H56" s="49">
        <v>323</v>
      </c>
      <c r="I56" s="49">
        <v>4276</v>
      </c>
      <c r="J56" s="49">
        <v>9056</v>
      </c>
      <c r="K56" s="49">
        <v>9265</v>
      </c>
      <c r="L56" s="241">
        <v>703</v>
      </c>
      <c r="M56" s="49">
        <v>917</v>
      </c>
      <c r="N56" s="49">
        <v>1013</v>
      </c>
      <c r="O56" s="49">
        <v>580</v>
      </c>
      <c r="P56" s="239">
        <v>14994</v>
      </c>
      <c r="Q56" s="239">
        <v>14771</v>
      </c>
      <c r="R56" s="239">
        <v>15206</v>
      </c>
      <c r="S56" s="239">
        <v>9651</v>
      </c>
      <c r="T56" s="239">
        <v>78386</v>
      </c>
      <c r="U56" s="239">
        <v>78486</v>
      </c>
      <c r="V56" s="239">
        <v>78752</v>
      </c>
      <c r="W56" s="239">
        <v>78328</v>
      </c>
      <c r="X56" s="218">
        <v>89563</v>
      </c>
      <c r="Y56" s="218">
        <v>92044</v>
      </c>
      <c r="Z56" s="218">
        <v>112877</v>
      </c>
      <c r="AA56" s="218">
        <v>68834</v>
      </c>
      <c r="AB56" s="218">
        <v>107483</v>
      </c>
      <c r="AC56" s="218">
        <v>107810</v>
      </c>
      <c r="AD56" s="218">
        <v>71645</v>
      </c>
    </row>
    <row r="57" spans="2:30">
      <c r="B57" s="37" t="s">
        <v>257</v>
      </c>
      <c r="C57" s="49">
        <v>10303</v>
      </c>
      <c r="D57" s="49">
        <v>4607</v>
      </c>
      <c r="E57" s="49">
        <v>40927</v>
      </c>
      <c r="F57" s="49">
        <v>22245</v>
      </c>
      <c r="G57" s="49">
        <v>13145</v>
      </c>
      <c r="H57" s="49">
        <v>8384</v>
      </c>
      <c r="I57" s="49">
        <v>34841</v>
      </c>
      <c r="J57" s="49">
        <v>24862</v>
      </c>
      <c r="K57" s="49">
        <v>14657</v>
      </c>
      <c r="L57" s="241">
        <v>4677</v>
      </c>
      <c r="M57" s="49">
        <v>33212</v>
      </c>
      <c r="N57" s="49">
        <v>24292</v>
      </c>
      <c r="O57" s="49">
        <v>15324</v>
      </c>
      <c r="P57" s="239">
        <v>6400</v>
      </c>
      <c r="Q57" s="239">
        <v>36595</v>
      </c>
      <c r="R57" s="239">
        <v>28473</v>
      </c>
      <c r="S57" s="239">
        <v>18009</v>
      </c>
      <c r="T57" s="239">
        <v>11619</v>
      </c>
      <c r="U57" s="239">
        <v>43747</v>
      </c>
      <c r="V57" s="239">
        <v>38208</v>
      </c>
      <c r="W57" s="239">
        <v>20223</v>
      </c>
      <c r="X57" s="218">
        <v>6907</v>
      </c>
      <c r="Y57" s="218">
        <v>43208</v>
      </c>
      <c r="Z57" s="218">
        <v>31172</v>
      </c>
      <c r="AA57" s="218">
        <v>25142</v>
      </c>
      <c r="AB57" s="218">
        <v>12732</v>
      </c>
      <c r="AC57" s="218">
        <v>62059</v>
      </c>
      <c r="AD57" s="218">
        <v>38579</v>
      </c>
    </row>
    <row r="58" spans="2:30">
      <c r="B58" s="37" t="s">
        <v>258</v>
      </c>
      <c r="C58" s="49" t="s">
        <v>225</v>
      </c>
      <c r="D58" s="49">
        <v>1141</v>
      </c>
      <c r="E58" s="49">
        <v>0</v>
      </c>
      <c r="F58" s="49">
        <v>0</v>
      </c>
      <c r="G58" s="49">
        <v>1211</v>
      </c>
      <c r="H58" s="49">
        <v>1787</v>
      </c>
      <c r="I58" s="49">
        <v>1814</v>
      </c>
      <c r="J58" s="49">
        <v>1833</v>
      </c>
      <c r="K58" s="49">
        <v>1862</v>
      </c>
      <c r="L58" s="241">
        <v>1876</v>
      </c>
      <c r="M58" s="49">
        <v>1887</v>
      </c>
      <c r="N58" s="49">
        <v>1894</v>
      </c>
      <c r="O58" s="49">
        <v>1892</v>
      </c>
      <c r="P58" s="239">
        <v>1808</v>
      </c>
      <c r="Q58" s="239">
        <v>3873</v>
      </c>
      <c r="R58" s="239">
        <v>3866</v>
      </c>
      <c r="S58" s="239">
        <v>3931</v>
      </c>
      <c r="T58" s="239">
        <v>3952</v>
      </c>
      <c r="U58" s="239">
        <v>4017</v>
      </c>
      <c r="V58" s="239">
        <v>4977</v>
      </c>
      <c r="W58" s="239">
        <v>2715</v>
      </c>
      <c r="X58" s="218">
        <v>2126</v>
      </c>
      <c r="Y58" s="218">
        <v>6199</v>
      </c>
      <c r="Z58" s="218">
        <v>6352</v>
      </c>
      <c r="AA58" s="218">
        <v>6519</v>
      </c>
      <c r="AB58" s="218">
        <v>6657</v>
      </c>
      <c r="AC58" s="218">
        <v>6846</v>
      </c>
      <c r="AD58" s="218" t="s">
        <v>69</v>
      </c>
    </row>
    <row r="59" spans="2:30">
      <c r="B59" s="37" t="s">
        <v>259</v>
      </c>
      <c r="C59" s="49"/>
      <c r="D59" s="49"/>
      <c r="E59" s="49"/>
      <c r="F59" s="49"/>
      <c r="G59" s="49"/>
      <c r="H59" s="49"/>
      <c r="I59" s="49"/>
      <c r="J59" s="49"/>
      <c r="K59" s="49"/>
      <c r="L59" s="241"/>
      <c r="M59" s="49"/>
      <c r="N59" s="49"/>
      <c r="O59" s="49"/>
      <c r="P59" s="239"/>
      <c r="Q59" s="239"/>
      <c r="R59" s="239"/>
      <c r="S59" s="239"/>
      <c r="T59" s="239"/>
      <c r="U59" s="239">
        <v>34</v>
      </c>
      <c r="V59" s="239">
        <v>28</v>
      </c>
      <c r="W59" s="239">
        <v>56</v>
      </c>
      <c r="X59" s="218">
        <v>28</v>
      </c>
      <c r="Y59" s="218">
        <v>0</v>
      </c>
      <c r="Z59" s="218">
        <v>0</v>
      </c>
      <c r="AA59" s="218">
        <v>0</v>
      </c>
      <c r="AB59" s="218" t="s">
        <v>69</v>
      </c>
      <c r="AC59" s="218" t="s">
        <v>69</v>
      </c>
      <c r="AD59" s="218" t="s">
        <v>69</v>
      </c>
    </row>
    <row r="60" spans="2:30">
      <c r="B60" s="37" t="s">
        <v>260</v>
      </c>
      <c r="C60" s="49">
        <v>62077</v>
      </c>
      <c r="D60" s="49">
        <v>41067</v>
      </c>
      <c r="E60" s="49">
        <v>59156</v>
      </c>
      <c r="F60" s="49">
        <v>78695</v>
      </c>
      <c r="G60" s="49">
        <v>46824</v>
      </c>
      <c r="H60" s="49">
        <v>36509</v>
      </c>
      <c r="I60" s="49">
        <v>31529</v>
      </c>
      <c r="J60" s="49">
        <v>30564</v>
      </c>
      <c r="K60" s="49">
        <v>28009</v>
      </c>
      <c r="L60" s="241">
        <v>44373</v>
      </c>
      <c r="M60" s="49">
        <v>46416</v>
      </c>
      <c r="N60" s="49">
        <v>80603</v>
      </c>
      <c r="O60" s="49">
        <v>79333</v>
      </c>
      <c r="P60" s="239">
        <v>75495</v>
      </c>
      <c r="Q60" s="239">
        <v>66824</v>
      </c>
      <c r="R60" s="239">
        <v>81102</v>
      </c>
      <c r="S60" s="239">
        <v>90260</v>
      </c>
      <c r="T60" s="239">
        <v>91318</v>
      </c>
      <c r="U60" s="239">
        <v>88454</v>
      </c>
      <c r="V60" s="239">
        <v>106975</v>
      </c>
      <c r="W60" s="239">
        <v>131678</v>
      </c>
      <c r="X60" s="218">
        <v>91351</v>
      </c>
      <c r="Y60" s="218">
        <v>114986</v>
      </c>
      <c r="Z60" s="218">
        <v>126185</v>
      </c>
      <c r="AA60" s="218">
        <v>145255</v>
      </c>
      <c r="AB60" s="218">
        <v>167984</v>
      </c>
      <c r="AC60" s="218">
        <v>208306</v>
      </c>
      <c r="AD60" s="218">
        <v>245558</v>
      </c>
    </row>
    <row r="61" spans="2:30" ht="14.1" customHeight="1">
      <c r="B61" s="211" t="s">
        <v>261</v>
      </c>
      <c r="C61" s="212">
        <f t="shared" ref="C61:T61" si="10">SUM(C50:C60)</f>
        <v>1680344</v>
      </c>
      <c r="D61" s="212">
        <f t="shared" si="10"/>
        <v>2643708.9050599998</v>
      </c>
      <c r="E61" s="212">
        <f t="shared" si="10"/>
        <v>2912813.2135399994</v>
      </c>
      <c r="F61" s="212">
        <f t="shared" si="10"/>
        <v>3120901</v>
      </c>
      <c r="G61" s="212">
        <f t="shared" si="10"/>
        <v>4057863</v>
      </c>
      <c r="H61" s="212">
        <f t="shared" si="10"/>
        <v>2899644</v>
      </c>
      <c r="I61" s="212">
        <f t="shared" si="10"/>
        <v>3256291</v>
      </c>
      <c r="J61" s="212">
        <f t="shared" si="10"/>
        <v>3598068</v>
      </c>
      <c r="K61" s="212">
        <f t="shared" si="10"/>
        <v>3614358</v>
      </c>
      <c r="L61" s="212">
        <f t="shared" si="10"/>
        <v>4933448</v>
      </c>
      <c r="M61" s="212">
        <f t="shared" si="10"/>
        <v>3770491</v>
      </c>
      <c r="N61" s="212">
        <f t="shared" si="10"/>
        <v>4966636</v>
      </c>
      <c r="O61" s="212">
        <f t="shared" si="10"/>
        <v>4433476</v>
      </c>
      <c r="P61" s="242">
        <f t="shared" si="10"/>
        <v>5507858</v>
      </c>
      <c r="Q61" s="242">
        <f t="shared" si="10"/>
        <v>4631986</v>
      </c>
      <c r="R61" s="242">
        <f t="shared" si="10"/>
        <v>4103140</v>
      </c>
      <c r="S61" s="242">
        <f t="shared" si="10"/>
        <v>3738589</v>
      </c>
      <c r="T61" s="242">
        <f t="shared" si="10"/>
        <v>3747849</v>
      </c>
      <c r="U61" s="242">
        <v>4054686</v>
      </c>
      <c r="V61" s="242">
        <v>4220089</v>
      </c>
      <c r="W61" s="242">
        <v>4736444</v>
      </c>
      <c r="X61" s="242">
        <f>SUM(X50:X60)</f>
        <v>4670170</v>
      </c>
      <c r="Y61" s="242">
        <f>SUM(Y50:Y60)</f>
        <v>5460527</v>
      </c>
      <c r="Z61" s="242">
        <f>SUM(Z50:Z60)</f>
        <v>5284982</v>
      </c>
      <c r="AA61" s="242">
        <f>SUM(AA50:AA60)</f>
        <v>5844504</v>
      </c>
      <c r="AB61" s="242">
        <v>5978431</v>
      </c>
      <c r="AC61" s="242">
        <v>6781269</v>
      </c>
      <c r="AD61" s="242">
        <v>6495217</v>
      </c>
    </row>
    <row r="62" spans="2:30" ht="14.1" customHeight="1">
      <c r="B62" s="213" t="s">
        <v>262</v>
      </c>
      <c r="C62" s="50"/>
      <c r="D62" s="50"/>
      <c r="E62" s="50"/>
      <c r="F62" s="50"/>
      <c r="G62" s="50"/>
      <c r="H62" s="50"/>
      <c r="I62" s="50"/>
      <c r="J62" s="50"/>
      <c r="K62" s="50"/>
      <c r="L62" s="339"/>
      <c r="M62" s="50"/>
      <c r="N62" s="50"/>
      <c r="O62" s="50"/>
      <c r="P62" s="243"/>
      <c r="Q62" s="243"/>
      <c r="R62" s="243"/>
      <c r="S62" s="243"/>
      <c r="T62" s="243"/>
      <c r="U62" s="243"/>
      <c r="V62" s="243"/>
      <c r="W62" s="243"/>
      <c r="X62" s="243"/>
    </row>
    <row r="63" spans="2:30">
      <c r="B63" s="37" t="s">
        <v>263</v>
      </c>
      <c r="C63" s="49"/>
      <c r="D63" s="49"/>
      <c r="E63" s="49"/>
      <c r="F63" s="49"/>
      <c r="G63" s="49"/>
      <c r="H63" s="49"/>
      <c r="I63" s="49"/>
      <c r="J63" s="49"/>
      <c r="K63" s="49"/>
      <c r="L63" s="241"/>
      <c r="M63" s="49"/>
      <c r="N63" s="49"/>
      <c r="O63" s="49"/>
      <c r="P63" s="239"/>
      <c r="Q63" s="239"/>
      <c r="R63" s="239"/>
      <c r="S63" s="239"/>
      <c r="X63" s="239"/>
    </row>
    <row r="64" spans="2:30">
      <c r="B64" s="37" t="s">
        <v>258</v>
      </c>
      <c r="C64" s="49" t="s">
        <v>225</v>
      </c>
      <c r="D64" s="49">
        <v>35674.210180000002</v>
      </c>
      <c r="E64" s="49">
        <v>41726</v>
      </c>
      <c r="F64" s="49">
        <v>42460</v>
      </c>
      <c r="G64" s="49">
        <v>43818</v>
      </c>
      <c r="H64" s="49">
        <v>42268</v>
      </c>
      <c r="I64" s="49">
        <v>44888</v>
      </c>
      <c r="J64" s="49">
        <v>47771</v>
      </c>
      <c r="K64" s="49">
        <v>47245</v>
      </c>
      <c r="L64" s="241">
        <v>46515</v>
      </c>
      <c r="M64" s="49">
        <v>46649</v>
      </c>
      <c r="N64" s="49">
        <v>46926</v>
      </c>
      <c r="O64" s="49">
        <v>46981</v>
      </c>
      <c r="P64" s="239">
        <v>46903</v>
      </c>
      <c r="Q64" s="239">
        <v>40249</v>
      </c>
      <c r="R64" s="239">
        <v>37057</v>
      </c>
      <c r="S64" s="239">
        <v>38409</v>
      </c>
      <c r="T64" s="239">
        <v>38968</v>
      </c>
      <c r="U64" s="239">
        <v>39521</v>
      </c>
      <c r="V64" s="239">
        <v>38263</v>
      </c>
      <c r="W64" s="239">
        <v>36716</v>
      </c>
      <c r="X64" s="239">
        <v>32173</v>
      </c>
      <c r="Y64" s="239">
        <v>19446</v>
      </c>
      <c r="Z64" s="239">
        <v>17853</v>
      </c>
      <c r="AA64" s="239">
        <v>18349</v>
      </c>
      <c r="AB64" s="239">
        <v>17578</v>
      </c>
      <c r="AC64" s="239">
        <v>17971</v>
      </c>
      <c r="AD64" s="239">
        <v>18445</v>
      </c>
    </row>
    <row r="65" spans="2:30">
      <c r="B65" s="37" t="s">
        <v>264</v>
      </c>
      <c r="C65" s="49">
        <v>10225808</v>
      </c>
      <c r="D65" s="49">
        <v>11213952</v>
      </c>
      <c r="E65" s="49">
        <v>11033751.786459999</v>
      </c>
      <c r="F65" s="49">
        <v>10865644</v>
      </c>
      <c r="G65" s="49">
        <v>11270412</v>
      </c>
      <c r="H65" s="49">
        <v>12047558</v>
      </c>
      <c r="I65" s="49">
        <v>12222686</v>
      </c>
      <c r="J65" s="49">
        <v>12500583</v>
      </c>
      <c r="K65" s="49">
        <v>12474048</v>
      </c>
      <c r="L65" s="241">
        <v>12599152</v>
      </c>
      <c r="M65" s="49">
        <v>12668940</v>
      </c>
      <c r="N65" s="49">
        <v>13075952</v>
      </c>
      <c r="O65" s="49">
        <v>13254427</v>
      </c>
      <c r="P65" s="239">
        <v>14167152</v>
      </c>
      <c r="Q65" s="239">
        <v>16221607</v>
      </c>
      <c r="R65" s="239">
        <v>17954227</v>
      </c>
      <c r="S65" s="239">
        <v>18477041</v>
      </c>
      <c r="T65" s="239">
        <v>19149637</v>
      </c>
      <c r="U65" s="239">
        <v>19704117</v>
      </c>
      <c r="V65" s="239">
        <v>20486333</v>
      </c>
      <c r="W65" s="239">
        <v>20666722</v>
      </c>
      <c r="X65" s="239">
        <v>20828913</v>
      </c>
      <c r="Y65" s="239">
        <v>21366576</v>
      </c>
      <c r="Z65" s="239">
        <v>21777199</v>
      </c>
      <c r="AA65" s="239">
        <v>22119334</v>
      </c>
      <c r="AB65" s="239">
        <v>22618926</v>
      </c>
      <c r="AC65" s="239">
        <v>23662679</v>
      </c>
      <c r="AD65" s="239">
        <v>24371255</v>
      </c>
    </row>
    <row r="66" spans="2:30">
      <c r="B66" s="37" t="s">
        <v>265</v>
      </c>
      <c r="C66" s="49">
        <v>1150358</v>
      </c>
      <c r="D66" s="49">
        <v>1312791</v>
      </c>
      <c r="E66" s="49">
        <v>1363119</v>
      </c>
      <c r="F66" s="49">
        <v>1409142</v>
      </c>
      <c r="G66" s="49">
        <v>1425474</v>
      </c>
      <c r="H66" s="49">
        <v>1426083</v>
      </c>
      <c r="I66" s="49">
        <v>1426613</v>
      </c>
      <c r="J66" s="49">
        <v>1473391</v>
      </c>
      <c r="K66" s="49">
        <v>1518151</v>
      </c>
      <c r="L66" s="241">
        <v>1576332</v>
      </c>
      <c r="M66" s="49">
        <v>1620971</v>
      </c>
      <c r="N66" s="49">
        <v>1668555</v>
      </c>
      <c r="O66" s="49">
        <v>1724394</v>
      </c>
      <c r="P66" s="239">
        <v>1778999</v>
      </c>
      <c r="Q66" s="239">
        <v>1821503</v>
      </c>
      <c r="R66" s="239">
        <v>1868048</v>
      </c>
      <c r="S66" s="239">
        <v>1911094</v>
      </c>
      <c r="T66" s="239">
        <v>1967747</v>
      </c>
      <c r="U66" s="239">
        <v>2013021</v>
      </c>
      <c r="V66" s="239">
        <v>2065840</v>
      </c>
      <c r="W66" s="239">
        <v>2111534</v>
      </c>
      <c r="X66" s="239">
        <v>2175500</v>
      </c>
      <c r="Y66" s="239">
        <v>2219384</v>
      </c>
      <c r="Z66" s="239">
        <v>2260631</v>
      </c>
      <c r="AA66" s="239">
        <v>2314914</v>
      </c>
      <c r="AB66" s="239">
        <v>2371307</v>
      </c>
      <c r="AC66" s="239">
        <v>2414731</v>
      </c>
      <c r="AD66" s="239">
        <v>2461495</v>
      </c>
    </row>
    <row r="67" spans="2:30">
      <c r="B67" s="37" t="s">
        <v>266</v>
      </c>
      <c r="C67" s="49">
        <v>0</v>
      </c>
      <c r="D67" s="49">
        <v>0</v>
      </c>
      <c r="E67" s="49">
        <v>0</v>
      </c>
      <c r="F67" s="49">
        <v>0</v>
      </c>
      <c r="G67" s="49">
        <v>0</v>
      </c>
      <c r="H67" s="49">
        <v>9037</v>
      </c>
      <c r="I67" s="49">
        <v>7665</v>
      </c>
      <c r="J67" s="49">
        <v>11872</v>
      </c>
      <c r="K67" s="49">
        <v>7861</v>
      </c>
      <c r="L67" s="241">
        <v>1144</v>
      </c>
      <c r="M67" s="49">
        <v>0</v>
      </c>
      <c r="N67" s="49">
        <v>0</v>
      </c>
      <c r="O67" s="49">
        <v>0</v>
      </c>
      <c r="P67" s="239">
        <v>0</v>
      </c>
      <c r="Q67" s="239">
        <v>0</v>
      </c>
      <c r="R67" s="239">
        <v>0</v>
      </c>
      <c r="S67" s="239" t="s">
        <v>225</v>
      </c>
      <c r="T67" s="239">
        <v>0</v>
      </c>
      <c r="U67" s="239">
        <v>0</v>
      </c>
      <c r="V67" s="239">
        <v>0</v>
      </c>
      <c r="W67" s="239">
        <v>0</v>
      </c>
      <c r="X67" s="239">
        <v>0</v>
      </c>
      <c r="Y67" s="239">
        <v>0</v>
      </c>
      <c r="Z67" s="239">
        <v>0</v>
      </c>
      <c r="AA67" s="239">
        <v>0</v>
      </c>
      <c r="AB67" s="239"/>
      <c r="AC67" s="239" t="s">
        <v>178</v>
      </c>
      <c r="AD67" s="239" t="s">
        <v>69</v>
      </c>
    </row>
    <row r="68" spans="2:30">
      <c r="B68" s="37" t="s">
        <v>267</v>
      </c>
      <c r="C68" s="49">
        <v>70175</v>
      </c>
      <c r="D68" s="49">
        <v>66414</v>
      </c>
      <c r="E68" s="49">
        <v>66571</v>
      </c>
      <c r="F68" s="49">
        <v>65070</v>
      </c>
      <c r="G68" s="49">
        <v>66816</v>
      </c>
      <c r="H68" s="49">
        <v>66987</v>
      </c>
      <c r="I68" s="49">
        <v>64874</v>
      </c>
      <c r="J68" s="49">
        <v>64007</v>
      </c>
      <c r="K68" s="49">
        <v>58867</v>
      </c>
      <c r="L68" s="241">
        <v>52886</v>
      </c>
      <c r="M68" s="49">
        <v>51597</v>
      </c>
      <c r="N68" s="49">
        <v>49133</v>
      </c>
      <c r="O68" s="49">
        <v>41575</v>
      </c>
      <c r="P68" s="239">
        <v>44119</v>
      </c>
      <c r="Q68" s="239">
        <v>47184</v>
      </c>
      <c r="R68" s="239">
        <v>45671</v>
      </c>
      <c r="S68" s="239">
        <v>45631</v>
      </c>
      <c r="T68" s="239">
        <v>46011</v>
      </c>
      <c r="U68" s="239">
        <v>46437</v>
      </c>
      <c r="V68" s="239">
        <v>43797</v>
      </c>
      <c r="W68" s="239">
        <v>42677</v>
      </c>
      <c r="X68" s="239">
        <v>41298</v>
      </c>
      <c r="Y68" s="239">
        <v>41756</v>
      </c>
      <c r="Z68" s="239">
        <v>41981</v>
      </c>
      <c r="AA68" s="239">
        <v>42460</v>
      </c>
      <c r="AB68" s="239">
        <v>42677</v>
      </c>
      <c r="AC68" s="239">
        <v>43067</v>
      </c>
      <c r="AD68" s="239">
        <v>42797</v>
      </c>
    </row>
    <row r="69" spans="2:30">
      <c r="B69" s="37" t="s">
        <v>253</v>
      </c>
      <c r="C69" s="49">
        <v>32512</v>
      </c>
      <c r="D69" s="49">
        <v>37034</v>
      </c>
      <c r="E69" s="49">
        <v>22968</v>
      </c>
      <c r="F69" s="49">
        <v>18250</v>
      </c>
      <c r="G69" s="49">
        <v>18055</v>
      </c>
      <c r="H69" s="49">
        <v>13551</v>
      </c>
      <c r="I69" s="49">
        <v>11798</v>
      </c>
      <c r="J69" s="49">
        <v>11909</v>
      </c>
      <c r="K69" s="49">
        <v>14771</v>
      </c>
      <c r="L69" s="241">
        <v>13005</v>
      </c>
      <c r="M69" s="49">
        <v>23089</v>
      </c>
      <c r="N69" s="49">
        <v>16835</v>
      </c>
      <c r="O69" s="49">
        <v>11210</v>
      </c>
      <c r="P69" s="239">
        <v>9997</v>
      </c>
      <c r="Q69" s="239">
        <v>12634</v>
      </c>
      <c r="R69" s="239">
        <v>11168</v>
      </c>
      <c r="S69" s="239">
        <v>12995</v>
      </c>
      <c r="T69" s="239">
        <v>12114</v>
      </c>
      <c r="U69" s="239">
        <v>18605</v>
      </c>
      <c r="V69" s="239">
        <v>16223</v>
      </c>
      <c r="W69" s="239">
        <v>20681</v>
      </c>
      <c r="X69" s="239">
        <v>48280</v>
      </c>
      <c r="Y69" s="239">
        <v>54836</v>
      </c>
      <c r="Z69" s="239">
        <v>90803</v>
      </c>
      <c r="AA69" s="239">
        <v>129214</v>
      </c>
      <c r="AB69" s="239">
        <v>134930</v>
      </c>
      <c r="AC69" s="239">
        <v>153531</v>
      </c>
      <c r="AD69" s="239">
        <v>109024</v>
      </c>
    </row>
    <row r="70" spans="2:30">
      <c r="B70" s="37" t="s">
        <v>268</v>
      </c>
      <c r="C70" s="49">
        <v>0</v>
      </c>
      <c r="D70" s="49">
        <v>0</v>
      </c>
      <c r="E70" s="49">
        <v>0</v>
      </c>
      <c r="F70" s="49">
        <v>0</v>
      </c>
      <c r="G70" s="49">
        <v>0</v>
      </c>
      <c r="H70" s="49">
        <v>105444</v>
      </c>
      <c r="I70" s="49">
        <v>105444</v>
      </c>
      <c r="J70" s="49">
        <v>105444</v>
      </c>
      <c r="K70" s="49">
        <v>105444</v>
      </c>
      <c r="L70" s="241">
        <v>43024</v>
      </c>
      <c r="M70" s="49">
        <v>43024</v>
      </c>
      <c r="N70" s="49">
        <v>43024</v>
      </c>
      <c r="O70" s="49">
        <v>43024</v>
      </c>
      <c r="P70" s="239">
        <v>0</v>
      </c>
      <c r="Q70" s="239">
        <v>0</v>
      </c>
      <c r="R70" s="239">
        <v>0</v>
      </c>
      <c r="S70" s="239">
        <v>0</v>
      </c>
      <c r="T70" s="239">
        <v>0</v>
      </c>
      <c r="U70" s="239">
        <v>0</v>
      </c>
      <c r="V70" s="239">
        <v>0</v>
      </c>
      <c r="W70" s="239">
        <v>0</v>
      </c>
      <c r="X70" s="239">
        <v>0</v>
      </c>
      <c r="Y70" s="239">
        <v>0</v>
      </c>
      <c r="Z70" s="239">
        <v>0</v>
      </c>
      <c r="AA70" s="239">
        <v>0</v>
      </c>
      <c r="AB70" s="239" t="s">
        <v>69</v>
      </c>
      <c r="AC70" s="239" t="s">
        <v>69</v>
      </c>
      <c r="AD70" s="239" t="s">
        <v>69</v>
      </c>
    </row>
    <row r="71" spans="2:30">
      <c r="B71" s="37" t="s">
        <v>255</v>
      </c>
      <c r="C71" s="49">
        <v>0</v>
      </c>
      <c r="D71" s="49">
        <v>0</v>
      </c>
      <c r="E71" s="49">
        <v>0</v>
      </c>
      <c r="F71" s="49">
        <v>0</v>
      </c>
      <c r="G71" s="49">
        <v>11861</v>
      </c>
      <c r="H71" s="49">
        <v>2643</v>
      </c>
      <c r="I71" s="49">
        <v>10771</v>
      </c>
      <c r="J71" s="49">
        <v>0</v>
      </c>
      <c r="K71" s="49">
        <v>1962</v>
      </c>
      <c r="L71" s="241">
        <v>0</v>
      </c>
      <c r="M71" s="49">
        <v>3068</v>
      </c>
      <c r="N71" s="49">
        <v>3546</v>
      </c>
      <c r="O71" s="49">
        <v>4056</v>
      </c>
      <c r="P71" s="239">
        <v>226</v>
      </c>
      <c r="Q71" s="239">
        <v>18417</v>
      </c>
      <c r="R71" s="239">
        <v>403</v>
      </c>
      <c r="S71" s="239">
        <v>14360</v>
      </c>
      <c r="T71" s="239">
        <v>18250</v>
      </c>
      <c r="U71" s="239">
        <v>0</v>
      </c>
      <c r="V71" s="239">
        <v>2008</v>
      </c>
      <c r="W71" s="239">
        <v>0</v>
      </c>
      <c r="X71" s="239">
        <v>0</v>
      </c>
      <c r="Y71" s="239">
        <v>0</v>
      </c>
      <c r="Z71" s="239">
        <v>0</v>
      </c>
      <c r="AA71" s="239">
        <v>0</v>
      </c>
      <c r="AB71" s="239">
        <v>2615</v>
      </c>
      <c r="AC71" s="239">
        <v>72</v>
      </c>
      <c r="AD71" s="239">
        <v>52844</v>
      </c>
    </row>
    <row r="72" spans="2:30">
      <c r="B72" s="37" t="s">
        <v>226</v>
      </c>
      <c r="C72" s="49">
        <v>13572</v>
      </c>
      <c r="D72" s="49">
        <v>1513</v>
      </c>
      <c r="E72" s="49">
        <v>1502</v>
      </c>
      <c r="F72" s="49">
        <v>12493</v>
      </c>
      <c r="G72" s="49">
        <v>12490</v>
      </c>
      <c r="H72" s="49">
        <v>25236</v>
      </c>
      <c r="I72" s="49">
        <v>26954</v>
      </c>
      <c r="J72" s="49">
        <v>28724</v>
      </c>
      <c r="K72" s="49">
        <v>32895</v>
      </c>
      <c r="L72" s="241">
        <v>24011</v>
      </c>
      <c r="M72" s="49">
        <v>25926</v>
      </c>
      <c r="N72" s="49">
        <v>108900</v>
      </c>
      <c r="O72" s="49">
        <v>108905</v>
      </c>
      <c r="P72" s="239">
        <v>110310</v>
      </c>
      <c r="Q72" s="239">
        <v>114129</v>
      </c>
      <c r="R72" s="239">
        <v>118801</v>
      </c>
      <c r="S72" s="239">
        <v>109649</v>
      </c>
      <c r="T72" s="239">
        <v>106982</v>
      </c>
      <c r="U72" s="239">
        <v>90063</v>
      </c>
      <c r="V72" s="239">
        <v>61751</v>
      </c>
      <c r="W72" s="239">
        <v>61742</v>
      </c>
      <c r="X72" s="239">
        <v>61733</v>
      </c>
      <c r="Y72" s="239">
        <v>60461</v>
      </c>
      <c r="Z72" s="239">
        <v>62303</v>
      </c>
      <c r="AA72" s="239">
        <v>42733</v>
      </c>
      <c r="AB72" s="239">
        <v>140385</v>
      </c>
      <c r="AC72" s="239">
        <v>128073</v>
      </c>
      <c r="AD72" s="239">
        <v>137141</v>
      </c>
    </row>
    <row r="73" spans="2:30">
      <c r="B73" s="37" t="s">
        <v>269</v>
      </c>
      <c r="C73" s="49">
        <v>1826930</v>
      </c>
      <c r="D73" s="49">
        <v>1880845</v>
      </c>
      <c r="E73" s="49">
        <v>1915916</v>
      </c>
      <c r="F73" s="49">
        <v>1943473</v>
      </c>
      <c r="G73" s="49">
        <v>1944839</v>
      </c>
      <c r="H73" s="49">
        <v>1848092</v>
      </c>
      <c r="I73" s="49">
        <v>1917881</v>
      </c>
      <c r="J73" s="49">
        <v>1966285</v>
      </c>
      <c r="K73" s="49">
        <v>2037978</v>
      </c>
      <c r="L73" s="241">
        <v>2198004</v>
      </c>
      <c r="M73" s="49">
        <v>2360020</v>
      </c>
      <c r="N73" s="49">
        <v>2334045</v>
      </c>
      <c r="O73" s="49">
        <v>2384120</v>
      </c>
      <c r="P73" s="239">
        <v>2928478</v>
      </c>
      <c r="Q73" s="239">
        <v>3001178</v>
      </c>
      <c r="R73" s="239">
        <v>3124557</v>
      </c>
      <c r="S73" s="239">
        <v>3253229</v>
      </c>
      <c r="T73" s="239">
        <v>3299479</v>
      </c>
      <c r="U73" s="239">
        <v>3462388</v>
      </c>
      <c r="V73" s="239">
        <v>3686260</v>
      </c>
      <c r="W73" s="239">
        <v>3847568</v>
      </c>
      <c r="X73" s="239">
        <v>3794693</v>
      </c>
      <c r="Y73" s="239">
        <v>3942238</v>
      </c>
      <c r="Z73" s="239">
        <v>4053868</v>
      </c>
      <c r="AA73" s="239">
        <v>4083033</v>
      </c>
      <c r="AB73" s="239">
        <v>4022567</v>
      </c>
      <c r="AC73" s="239">
        <v>4172518</v>
      </c>
      <c r="AD73" s="239">
        <v>4278659</v>
      </c>
    </row>
    <row r="74" spans="2:30">
      <c r="B74" s="37" t="s">
        <v>270</v>
      </c>
      <c r="C74" s="49">
        <v>25457.256999999987</v>
      </c>
      <c r="D74" s="49">
        <v>22879.430109999994</v>
      </c>
      <c r="E74" s="49">
        <v>23656</v>
      </c>
      <c r="F74" s="49">
        <v>22868</v>
      </c>
      <c r="G74" s="49">
        <v>23870</v>
      </c>
      <c r="H74" s="49">
        <v>25539</v>
      </c>
      <c r="I74" s="49">
        <v>45400</v>
      </c>
      <c r="J74" s="49">
        <v>73791</v>
      </c>
      <c r="K74" s="49">
        <v>75697</v>
      </c>
      <c r="L74" s="241">
        <v>86377</v>
      </c>
      <c r="M74" s="49">
        <v>93465</v>
      </c>
      <c r="N74" s="49">
        <v>92414</v>
      </c>
      <c r="O74" s="49">
        <v>91002</v>
      </c>
      <c r="P74" s="239">
        <v>92991</v>
      </c>
      <c r="Q74" s="239">
        <v>90195</v>
      </c>
      <c r="R74" s="239">
        <v>98435</v>
      </c>
      <c r="S74" s="239">
        <v>96878</v>
      </c>
      <c r="T74" s="239">
        <v>93265</v>
      </c>
      <c r="U74" s="239">
        <v>88965</v>
      </c>
      <c r="V74" s="239">
        <v>89864</v>
      </c>
      <c r="W74" s="239">
        <v>99988</v>
      </c>
      <c r="X74" s="239">
        <v>114932</v>
      </c>
      <c r="Y74" s="239">
        <v>116665</v>
      </c>
      <c r="Z74" s="239">
        <v>104361</v>
      </c>
      <c r="AA74" s="239">
        <v>103918</v>
      </c>
      <c r="AB74" s="239">
        <v>120104</v>
      </c>
      <c r="AC74" s="239">
        <v>127962</v>
      </c>
      <c r="AD74" s="239">
        <v>140128</v>
      </c>
    </row>
    <row r="75" spans="2:30">
      <c r="B75" s="37" t="s">
        <v>271</v>
      </c>
      <c r="C75" s="49">
        <v>41843.266820000004</v>
      </c>
      <c r="D75" s="49">
        <v>37361.569890000006</v>
      </c>
      <c r="E75" s="49">
        <v>35535</v>
      </c>
      <c r="F75" s="49">
        <v>34404</v>
      </c>
      <c r="G75" s="49">
        <v>31630</v>
      </c>
      <c r="H75" s="49">
        <v>30142</v>
      </c>
      <c r="I75" s="49">
        <v>28136</v>
      </c>
      <c r="J75" s="49">
        <v>26692</v>
      </c>
      <c r="K75" s="49">
        <v>25069</v>
      </c>
      <c r="L75" s="241">
        <v>25196</v>
      </c>
      <c r="M75" s="49">
        <v>24227</v>
      </c>
      <c r="N75" s="49">
        <v>25603</v>
      </c>
      <c r="O75" s="49">
        <v>25377</v>
      </c>
      <c r="P75" s="239">
        <v>24499</v>
      </c>
      <c r="Q75" s="239">
        <v>506317</v>
      </c>
      <c r="R75" s="239">
        <v>508024</v>
      </c>
      <c r="S75" s="239">
        <v>496021</v>
      </c>
      <c r="T75" s="239">
        <v>496437</v>
      </c>
      <c r="U75" s="239">
        <v>490592</v>
      </c>
      <c r="V75" s="239">
        <v>482673</v>
      </c>
      <c r="W75" s="239">
        <v>476745</v>
      </c>
      <c r="X75" s="239">
        <v>475858</v>
      </c>
      <c r="Y75" s="239">
        <v>467812</v>
      </c>
      <c r="Z75" s="239">
        <v>467236</v>
      </c>
      <c r="AA75" s="239">
        <v>464268</v>
      </c>
      <c r="AB75" s="239">
        <v>461636</v>
      </c>
      <c r="AC75" s="239">
        <v>454840</v>
      </c>
      <c r="AD75" s="239">
        <v>449185</v>
      </c>
    </row>
    <row r="76" spans="2:30">
      <c r="B76" s="211" t="s">
        <v>272</v>
      </c>
      <c r="C76" s="212">
        <f t="shared" ref="C76:S76" si="11">SUM(C73:C75,C64:C72)</f>
        <v>13386655.52382</v>
      </c>
      <c r="D76" s="212">
        <f t="shared" si="11"/>
        <v>14608464.210179999</v>
      </c>
      <c r="E76" s="212">
        <f t="shared" si="11"/>
        <v>14504744.786459999</v>
      </c>
      <c r="F76" s="212">
        <f t="shared" si="11"/>
        <v>14413804</v>
      </c>
      <c r="G76" s="212">
        <f t="shared" si="11"/>
        <v>14849265</v>
      </c>
      <c r="H76" s="212">
        <f t="shared" si="11"/>
        <v>15642580</v>
      </c>
      <c r="I76" s="212">
        <f t="shared" si="11"/>
        <v>15913110</v>
      </c>
      <c r="J76" s="212">
        <f t="shared" si="11"/>
        <v>16310469</v>
      </c>
      <c r="K76" s="212">
        <f t="shared" si="11"/>
        <v>16399988</v>
      </c>
      <c r="L76" s="212">
        <f t="shared" si="11"/>
        <v>16665646</v>
      </c>
      <c r="M76" s="212">
        <f t="shared" si="11"/>
        <v>16960976</v>
      </c>
      <c r="N76" s="212">
        <f t="shared" si="11"/>
        <v>17464933</v>
      </c>
      <c r="O76" s="212">
        <f t="shared" si="11"/>
        <v>17735071</v>
      </c>
      <c r="P76" s="242">
        <f t="shared" si="11"/>
        <v>19203674</v>
      </c>
      <c r="Q76" s="242">
        <f t="shared" si="11"/>
        <v>21873413</v>
      </c>
      <c r="R76" s="242">
        <f t="shared" si="11"/>
        <v>23766391</v>
      </c>
      <c r="S76" s="242">
        <f t="shared" si="11"/>
        <v>24455307</v>
      </c>
      <c r="T76" s="242">
        <f>SUM(T73:T75,T63:T72)</f>
        <v>25228890</v>
      </c>
      <c r="U76" s="242">
        <v>25953709</v>
      </c>
      <c r="V76" s="242">
        <v>26973012</v>
      </c>
      <c r="W76" s="242">
        <v>27364373</v>
      </c>
      <c r="X76" s="242">
        <f>SUM(X73:X75,X63:X72)</f>
        <v>27573380</v>
      </c>
      <c r="Y76" s="242">
        <f>SUM(Y73:Y75,Y63:Y72)</f>
        <v>28289174</v>
      </c>
      <c r="Z76" s="242">
        <v>28876235</v>
      </c>
      <c r="AA76" s="242">
        <f>SUM(AA73:AA75,AA64:AA72)</f>
        <v>29318223</v>
      </c>
      <c r="AB76" s="242">
        <v>29932725</v>
      </c>
      <c r="AC76" s="242">
        <v>31175444</v>
      </c>
      <c r="AD76" s="242">
        <v>32060973</v>
      </c>
    </row>
    <row r="77" spans="2:30">
      <c r="B77" s="211" t="s">
        <v>273</v>
      </c>
      <c r="C77" s="212">
        <f t="shared" ref="C77:S77" si="12">SUM(C76+C61)</f>
        <v>15066999.52382</v>
      </c>
      <c r="D77" s="212">
        <f t="shared" si="12"/>
        <v>17252173.11524</v>
      </c>
      <c r="E77" s="212">
        <f t="shared" si="12"/>
        <v>17417558</v>
      </c>
      <c r="F77" s="212">
        <f t="shared" si="12"/>
        <v>17534705</v>
      </c>
      <c r="G77" s="212">
        <f t="shared" si="12"/>
        <v>18907128</v>
      </c>
      <c r="H77" s="212">
        <f t="shared" si="12"/>
        <v>18542224</v>
      </c>
      <c r="I77" s="212">
        <f t="shared" si="12"/>
        <v>19169401</v>
      </c>
      <c r="J77" s="212">
        <f t="shared" si="12"/>
        <v>19908537</v>
      </c>
      <c r="K77" s="212">
        <f t="shared" si="12"/>
        <v>20014346</v>
      </c>
      <c r="L77" s="212">
        <f t="shared" si="12"/>
        <v>21599094</v>
      </c>
      <c r="M77" s="212">
        <f t="shared" si="12"/>
        <v>20731467</v>
      </c>
      <c r="N77" s="212">
        <f t="shared" si="12"/>
        <v>22431569</v>
      </c>
      <c r="O77" s="212">
        <f t="shared" si="12"/>
        <v>22168547</v>
      </c>
      <c r="P77" s="242">
        <f t="shared" si="12"/>
        <v>24711532</v>
      </c>
      <c r="Q77" s="242">
        <f t="shared" si="12"/>
        <v>26505399</v>
      </c>
      <c r="R77" s="242">
        <f t="shared" si="12"/>
        <v>27869531</v>
      </c>
      <c r="S77" s="242">
        <f t="shared" si="12"/>
        <v>28193896</v>
      </c>
      <c r="T77" s="242">
        <f>SUM(T76+T61)</f>
        <v>28976739</v>
      </c>
      <c r="U77" s="242">
        <v>30008395</v>
      </c>
      <c r="V77" s="242">
        <v>31193101</v>
      </c>
      <c r="W77" s="242">
        <v>32100817</v>
      </c>
      <c r="X77" s="242">
        <f>SUM(X76+X61)</f>
        <v>32243550</v>
      </c>
      <c r="Y77" s="242">
        <f>SUM(Y76+Y61)</f>
        <v>33749701</v>
      </c>
      <c r="Z77" s="242">
        <v>34161217</v>
      </c>
      <c r="AA77" s="242">
        <f>SUM(AA76+AA61)</f>
        <v>35162727</v>
      </c>
      <c r="AB77" s="242">
        <v>35911156</v>
      </c>
      <c r="AC77" s="242">
        <v>37956713</v>
      </c>
      <c r="AD77" s="242">
        <v>38556190</v>
      </c>
    </row>
    <row r="78" spans="2:30" s="35" customFormat="1">
      <c r="B78"/>
      <c r="C78" s="214"/>
      <c r="D78" s="214"/>
      <c r="E78" s="214"/>
      <c r="F78" s="47"/>
      <c r="G78" s="47"/>
      <c r="H78" s="47"/>
      <c r="I78" s="47"/>
      <c r="J78" s="47"/>
      <c r="K78" s="47"/>
      <c r="L78" s="340"/>
      <c r="M78" s="47"/>
      <c r="N78" s="47"/>
      <c r="O78" s="47"/>
      <c r="P78" s="245"/>
      <c r="Q78" s="245"/>
      <c r="R78" s="245"/>
    </row>
    <row r="79" spans="2:30">
      <c r="B79" s="361" t="s">
        <v>274</v>
      </c>
      <c r="C79" s="349"/>
      <c r="D79" s="350"/>
      <c r="E79" s="350"/>
      <c r="F79" s="350"/>
      <c r="G79" s="350"/>
      <c r="H79" s="350"/>
      <c r="I79" s="350"/>
      <c r="J79" s="350"/>
      <c r="K79" s="350"/>
      <c r="L79" s="362"/>
      <c r="M79" s="350"/>
      <c r="N79" s="350"/>
      <c r="O79" s="350"/>
      <c r="P79" s="351"/>
      <c r="Q79" s="351"/>
      <c r="R79" s="351"/>
      <c r="S79" s="351"/>
      <c r="T79" s="351"/>
      <c r="U79" s="351"/>
      <c r="V79" s="351"/>
      <c r="W79" s="351"/>
      <c r="X79" s="351"/>
      <c r="Y79" s="351"/>
      <c r="Z79" s="351"/>
      <c r="AA79" s="351"/>
      <c r="AB79" s="351"/>
      <c r="AC79" s="351"/>
      <c r="AD79" s="351"/>
    </row>
    <row r="80" spans="2:30">
      <c r="B80" s="361" t="s">
        <v>275</v>
      </c>
      <c r="C80" s="349"/>
      <c r="D80" s="350"/>
      <c r="E80" s="350"/>
      <c r="F80" s="350"/>
      <c r="G80" s="350"/>
      <c r="H80" s="350"/>
      <c r="I80" s="350"/>
      <c r="J80" s="350"/>
      <c r="K80" s="350"/>
      <c r="L80" s="362"/>
      <c r="M80" s="350"/>
      <c r="N80" s="350"/>
      <c r="O80" s="350"/>
      <c r="P80" s="351"/>
      <c r="Q80" s="351"/>
      <c r="R80" s="351"/>
      <c r="S80" s="351"/>
      <c r="T80" s="351"/>
      <c r="U80" s="351"/>
      <c r="V80" s="351">
        <v>0</v>
      </c>
      <c r="W80" s="351"/>
      <c r="X80" s="351"/>
      <c r="Y80" s="351"/>
      <c r="Z80" s="351"/>
      <c r="AA80" s="351"/>
      <c r="AB80" s="351"/>
      <c r="AC80" s="351"/>
      <c r="AD80" s="351"/>
    </row>
    <row r="81" spans="2:30">
      <c r="B81" s="209" t="s">
        <v>249</v>
      </c>
      <c r="C81" s="210"/>
      <c r="D81" s="210"/>
      <c r="E81" s="210"/>
      <c r="F81" s="209"/>
      <c r="G81" s="209"/>
      <c r="H81" s="209"/>
      <c r="I81" s="209"/>
      <c r="J81" s="209"/>
      <c r="K81" s="209"/>
      <c r="L81" s="341"/>
      <c r="M81" s="209"/>
      <c r="N81" s="209"/>
      <c r="O81" s="209"/>
      <c r="P81" s="244"/>
      <c r="Q81" s="244"/>
      <c r="R81" s="244"/>
      <c r="S81" s="244"/>
      <c r="T81" s="244"/>
      <c r="X81" s="244"/>
    </row>
    <row r="82" spans="2:30">
      <c r="B82" s="37" t="s">
        <v>276</v>
      </c>
      <c r="C82" s="49">
        <v>71679</v>
      </c>
      <c r="D82" s="49">
        <v>268588</v>
      </c>
      <c r="E82" s="49">
        <v>261786</v>
      </c>
      <c r="F82" s="49">
        <v>287106</v>
      </c>
      <c r="G82" s="49">
        <v>98254</v>
      </c>
      <c r="H82" s="49">
        <v>334067</v>
      </c>
      <c r="I82" s="49">
        <v>344159</v>
      </c>
      <c r="J82" s="49">
        <v>337582</v>
      </c>
      <c r="K82" s="49">
        <v>981588</v>
      </c>
      <c r="L82" s="241">
        <v>709928</v>
      </c>
      <c r="M82" s="49">
        <v>886355</v>
      </c>
      <c r="N82" s="49">
        <v>919444</v>
      </c>
      <c r="O82" s="49">
        <v>96334</v>
      </c>
      <c r="P82" s="239">
        <v>94628</v>
      </c>
      <c r="Q82" s="239">
        <v>461788</v>
      </c>
      <c r="R82" s="239">
        <v>1113809</v>
      </c>
      <c r="S82" s="218">
        <v>737590</v>
      </c>
      <c r="T82" s="218">
        <v>741848</v>
      </c>
      <c r="U82" s="218">
        <v>751685</v>
      </c>
      <c r="V82" s="218">
        <v>90627</v>
      </c>
      <c r="W82" s="218">
        <v>90437</v>
      </c>
      <c r="X82" s="218">
        <v>0</v>
      </c>
      <c r="Y82" s="218">
        <v>0</v>
      </c>
      <c r="Z82" s="218"/>
      <c r="AA82" s="218">
        <v>0</v>
      </c>
      <c r="AB82" s="218"/>
      <c r="AC82" s="218"/>
      <c r="AD82" s="218"/>
    </row>
    <row r="83" spans="2:30">
      <c r="B83" s="37" t="s">
        <v>277</v>
      </c>
      <c r="C83" s="49">
        <v>192368</v>
      </c>
      <c r="D83" s="49">
        <v>182852</v>
      </c>
      <c r="E83" s="49">
        <v>183773</v>
      </c>
      <c r="F83" s="49">
        <v>183474</v>
      </c>
      <c r="G83" s="49">
        <v>197107</v>
      </c>
      <c r="H83" s="49">
        <v>23707</v>
      </c>
      <c r="I83" s="49">
        <v>22436</v>
      </c>
      <c r="J83" s="49">
        <v>15931</v>
      </c>
      <c r="K83" s="49">
        <v>26097</v>
      </c>
      <c r="L83" s="241">
        <v>367508</v>
      </c>
      <c r="M83" s="49">
        <v>371913</v>
      </c>
      <c r="N83" s="49">
        <v>363141</v>
      </c>
      <c r="O83" s="49">
        <v>542316</v>
      </c>
      <c r="P83" s="239">
        <v>217948</v>
      </c>
      <c r="Q83" s="239">
        <v>245489</v>
      </c>
      <c r="R83" s="239">
        <v>242011</v>
      </c>
      <c r="S83" s="218">
        <v>96144</v>
      </c>
      <c r="T83" s="218">
        <v>59341</v>
      </c>
      <c r="U83" s="218">
        <v>108342</v>
      </c>
      <c r="V83" s="218">
        <v>79687</v>
      </c>
      <c r="W83" s="218">
        <v>178054</v>
      </c>
      <c r="X83" s="218">
        <v>78060</v>
      </c>
      <c r="Y83" s="218">
        <v>76659</v>
      </c>
      <c r="Z83" s="218">
        <v>1598935</v>
      </c>
      <c r="AA83" s="218">
        <v>1656574</v>
      </c>
      <c r="AB83" s="218">
        <v>75811</v>
      </c>
      <c r="AC83" s="218">
        <v>75449</v>
      </c>
      <c r="AD83" s="218">
        <v>80255</v>
      </c>
    </row>
    <row r="84" spans="2:30">
      <c r="B84" s="37" t="s">
        <v>278</v>
      </c>
      <c r="C84" s="49">
        <v>0</v>
      </c>
      <c r="D84" s="49">
        <v>0</v>
      </c>
      <c r="E84" s="49">
        <v>0</v>
      </c>
      <c r="F84" s="49">
        <v>0</v>
      </c>
      <c r="G84" s="49">
        <v>0</v>
      </c>
      <c r="H84" s="49">
        <v>0</v>
      </c>
      <c r="I84" s="49">
        <v>0</v>
      </c>
      <c r="J84" s="49">
        <v>7693</v>
      </c>
      <c r="K84" s="49">
        <v>0</v>
      </c>
      <c r="L84" s="241">
        <v>9948</v>
      </c>
      <c r="M84" s="49">
        <v>0</v>
      </c>
      <c r="N84" s="49">
        <v>0</v>
      </c>
      <c r="O84" s="49">
        <v>10601</v>
      </c>
      <c r="P84" s="239">
        <v>8795</v>
      </c>
      <c r="Q84" s="239">
        <v>7816</v>
      </c>
      <c r="R84" s="239">
        <v>11139</v>
      </c>
      <c r="S84" s="218">
        <v>12359</v>
      </c>
      <c r="T84" s="218">
        <v>11911</v>
      </c>
      <c r="U84" s="218">
        <v>11703</v>
      </c>
      <c r="V84" s="218">
        <v>12875</v>
      </c>
      <c r="W84" s="218">
        <v>13896</v>
      </c>
      <c r="X84" s="218">
        <v>88833</v>
      </c>
      <c r="Y84" s="218">
        <v>577160</v>
      </c>
      <c r="Z84" s="218">
        <v>515516</v>
      </c>
      <c r="AA84" s="218">
        <v>596288</v>
      </c>
      <c r="AB84" s="218">
        <v>570815</v>
      </c>
      <c r="AC84" s="218">
        <v>238598</v>
      </c>
      <c r="AD84" s="218">
        <v>1069225</v>
      </c>
    </row>
    <row r="85" spans="2:30">
      <c r="B85" s="37" t="s">
        <v>255</v>
      </c>
      <c r="C85" s="49">
        <v>0</v>
      </c>
      <c r="D85" s="49">
        <v>0</v>
      </c>
      <c r="E85" s="49">
        <v>0</v>
      </c>
      <c r="F85" s="49">
        <v>0</v>
      </c>
      <c r="G85" s="49">
        <v>0</v>
      </c>
      <c r="H85" s="49">
        <v>0</v>
      </c>
      <c r="I85" s="49">
        <v>10565</v>
      </c>
      <c r="J85" s="49">
        <v>0</v>
      </c>
      <c r="K85" s="49">
        <v>9772</v>
      </c>
      <c r="L85" s="245" t="s">
        <v>225</v>
      </c>
      <c r="M85" s="49">
        <v>9456</v>
      </c>
      <c r="N85" s="49">
        <v>11179</v>
      </c>
      <c r="O85" s="49">
        <v>0</v>
      </c>
      <c r="P85" s="245" t="s">
        <v>225</v>
      </c>
      <c r="Q85" s="245" t="s">
        <v>225</v>
      </c>
      <c r="R85" s="245" t="s">
        <v>225</v>
      </c>
      <c r="S85" s="218" t="s">
        <v>225</v>
      </c>
      <c r="T85" s="218">
        <v>1931</v>
      </c>
      <c r="U85" s="218">
        <v>18142</v>
      </c>
      <c r="V85" s="218">
        <v>4263</v>
      </c>
      <c r="W85" s="218">
        <v>10</v>
      </c>
      <c r="X85" s="218">
        <v>14124</v>
      </c>
      <c r="Y85" s="218">
        <v>13930</v>
      </c>
      <c r="Z85" s="218">
        <v>9387</v>
      </c>
      <c r="AA85" s="218">
        <v>7835</v>
      </c>
      <c r="AB85" s="218">
        <v>6268</v>
      </c>
      <c r="AC85" s="218">
        <v>8929</v>
      </c>
      <c r="AD85" s="218">
        <v>15333</v>
      </c>
    </row>
    <row r="86" spans="2:30">
      <c r="B86" s="37" t="s">
        <v>279</v>
      </c>
      <c r="C86" s="49">
        <v>41482</v>
      </c>
      <c r="D86" s="49">
        <v>69923</v>
      </c>
      <c r="E86" s="49">
        <v>49255</v>
      </c>
      <c r="F86" s="49">
        <v>58806</v>
      </c>
      <c r="G86" s="49">
        <v>68022</v>
      </c>
      <c r="H86" s="49">
        <v>88358</v>
      </c>
      <c r="I86" s="49">
        <v>72276</v>
      </c>
      <c r="J86" s="49">
        <v>70721</v>
      </c>
      <c r="K86" s="49">
        <v>72057</v>
      </c>
      <c r="L86" s="241">
        <v>167774</v>
      </c>
      <c r="M86" s="49">
        <v>167858</v>
      </c>
      <c r="N86" s="49">
        <v>139217</v>
      </c>
      <c r="O86" s="49">
        <v>112304</v>
      </c>
      <c r="P86" s="239">
        <v>153346</v>
      </c>
      <c r="Q86" s="239">
        <v>100371</v>
      </c>
      <c r="R86" s="239">
        <v>90525</v>
      </c>
      <c r="S86" s="218">
        <v>70097</v>
      </c>
      <c r="T86" s="218">
        <v>83666</v>
      </c>
      <c r="U86" s="218">
        <v>83243</v>
      </c>
      <c r="V86" s="218">
        <v>86641</v>
      </c>
      <c r="W86" s="218">
        <v>144466</v>
      </c>
      <c r="X86" s="218">
        <v>0</v>
      </c>
      <c r="Y86" s="218">
        <v>378</v>
      </c>
      <c r="Z86" s="218">
        <v>4076</v>
      </c>
      <c r="AA86" s="218">
        <v>11518</v>
      </c>
      <c r="AB86" s="218">
        <v>25926</v>
      </c>
      <c r="AC86" s="218">
        <v>24423</v>
      </c>
      <c r="AD86" s="218">
        <v>13050</v>
      </c>
    </row>
    <row r="87" spans="2:30">
      <c r="B87" s="37" t="s">
        <v>280</v>
      </c>
      <c r="C87" s="49">
        <v>30053</v>
      </c>
      <c r="D87" s="49">
        <v>90502</v>
      </c>
      <c r="E87" s="49">
        <v>224543</v>
      </c>
      <c r="F87" s="49">
        <v>389278</v>
      </c>
      <c r="G87" s="49">
        <v>540175</v>
      </c>
      <c r="H87" s="49">
        <v>54382</v>
      </c>
      <c r="I87" s="49">
        <v>163259</v>
      </c>
      <c r="J87" s="49">
        <v>293111</v>
      </c>
      <c r="K87" s="49">
        <v>287386</v>
      </c>
      <c r="L87" s="241">
        <v>92106</v>
      </c>
      <c r="M87" s="49">
        <v>127657</v>
      </c>
      <c r="N87" s="49">
        <v>262320</v>
      </c>
      <c r="O87" s="49">
        <v>478040</v>
      </c>
      <c r="P87" s="239">
        <v>255614</v>
      </c>
      <c r="Q87" s="239">
        <v>268737</v>
      </c>
      <c r="R87" s="239">
        <v>394093</v>
      </c>
      <c r="S87" s="218">
        <v>483446</v>
      </c>
      <c r="T87" s="218">
        <v>61025</v>
      </c>
      <c r="U87" s="218">
        <v>94811</v>
      </c>
      <c r="V87" s="218">
        <v>108631</v>
      </c>
      <c r="W87" s="218">
        <v>255968</v>
      </c>
      <c r="X87" s="218">
        <v>111557</v>
      </c>
      <c r="Y87" s="218">
        <v>95999</v>
      </c>
      <c r="Z87" s="218">
        <v>152950</v>
      </c>
      <c r="AA87" s="218">
        <v>147957</v>
      </c>
      <c r="AB87" s="218">
        <v>177986</v>
      </c>
      <c r="AC87" s="218">
        <v>264376</v>
      </c>
      <c r="AD87" s="218">
        <v>151471</v>
      </c>
    </row>
    <row r="88" spans="2:30">
      <c r="B88" s="37" t="s">
        <v>281</v>
      </c>
      <c r="C88" s="49">
        <v>17540</v>
      </c>
      <c r="D88" s="49">
        <v>57997</v>
      </c>
      <c r="E88" s="49">
        <v>0</v>
      </c>
      <c r="F88" s="49">
        <v>0</v>
      </c>
      <c r="G88" s="49">
        <v>0</v>
      </c>
      <c r="H88" s="49">
        <v>0</v>
      </c>
      <c r="I88" s="49">
        <v>0</v>
      </c>
      <c r="J88" s="49">
        <v>0</v>
      </c>
      <c r="K88" s="49">
        <v>0</v>
      </c>
      <c r="L88" s="241">
        <v>0</v>
      </c>
      <c r="M88" s="49">
        <v>0</v>
      </c>
      <c r="N88" s="49">
        <v>0</v>
      </c>
      <c r="O88" s="49">
        <v>0</v>
      </c>
      <c r="P88" s="239">
        <v>0</v>
      </c>
      <c r="Q88" s="239">
        <v>0</v>
      </c>
      <c r="R88" s="239">
        <v>0</v>
      </c>
      <c r="S88" s="218">
        <v>0</v>
      </c>
      <c r="T88" s="218">
        <v>0</v>
      </c>
      <c r="U88" s="218">
        <v>0</v>
      </c>
      <c r="V88" s="218">
        <v>0</v>
      </c>
      <c r="W88" s="218">
        <v>0</v>
      </c>
      <c r="X88" s="218">
        <v>197315</v>
      </c>
      <c r="Y88" s="218">
        <v>189669</v>
      </c>
      <c r="Z88" s="218">
        <v>290418</v>
      </c>
      <c r="AA88" s="218">
        <v>484779</v>
      </c>
      <c r="AB88" s="218">
        <v>115139</v>
      </c>
      <c r="AC88" s="218">
        <v>278984</v>
      </c>
      <c r="AD88" s="218">
        <v>440573</v>
      </c>
    </row>
    <row r="89" spans="2:30">
      <c r="B89" s="37" t="s">
        <v>282</v>
      </c>
      <c r="C89" s="49">
        <v>12751</v>
      </c>
      <c r="D89" s="49">
        <v>16550</v>
      </c>
      <c r="E89" s="49">
        <v>32399</v>
      </c>
      <c r="F89" s="49">
        <v>39059</v>
      </c>
      <c r="G89" s="49">
        <v>39260</v>
      </c>
      <c r="H89" s="49">
        <v>40262</v>
      </c>
      <c r="I89" s="49">
        <v>39302</v>
      </c>
      <c r="J89" s="49">
        <v>44878</v>
      </c>
      <c r="K89" s="49">
        <v>45687</v>
      </c>
      <c r="L89" s="241">
        <v>48336</v>
      </c>
      <c r="M89" s="49">
        <v>48970</v>
      </c>
      <c r="N89" s="49">
        <v>52653</v>
      </c>
      <c r="O89" s="49">
        <v>52518</v>
      </c>
      <c r="P89" s="239">
        <v>49457</v>
      </c>
      <c r="Q89" s="239">
        <v>44836</v>
      </c>
      <c r="R89" s="239">
        <v>34900</v>
      </c>
      <c r="S89" s="218">
        <v>48778</v>
      </c>
      <c r="T89" s="218">
        <v>60851</v>
      </c>
      <c r="U89" s="218">
        <v>65207</v>
      </c>
      <c r="V89" s="218">
        <v>77913</v>
      </c>
      <c r="W89" s="218">
        <v>78654</v>
      </c>
      <c r="X89" s="218">
        <v>0</v>
      </c>
      <c r="Y89" s="218">
        <v>0</v>
      </c>
      <c r="Z89" s="218"/>
      <c r="AA89" s="218">
        <v>0</v>
      </c>
      <c r="AB89" s="218" t="s">
        <v>178</v>
      </c>
      <c r="AC89" s="218" t="s">
        <v>69</v>
      </c>
      <c r="AD89" s="218" t="s">
        <v>69</v>
      </c>
    </row>
    <row r="90" spans="2:30">
      <c r="B90" s="37" t="s">
        <v>283</v>
      </c>
      <c r="C90" s="49"/>
      <c r="D90" s="49"/>
      <c r="E90" s="49"/>
      <c r="F90" s="49"/>
      <c r="G90" s="49"/>
      <c r="H90" s="49"/>
      <c r="I90" s="49"/>
      <c r="J90" s="49"/>
      <c r="K90" s="49"/>
      <c r="L90" s="241"/>
      <c r="M90" s="49"/>
      <c r="N90" s="49"/>
      <c r="O90" s="49"/>
      <c r="P90" s="239" t="s">
        <v>225</v>
      </c>
      <c r="Q90" s="239">
        <v>67260</v>
      </c>
      <c r="R90" s="239">
        <v>0</v>
      </c>
      <c r="S90" s="218" t="s">
        <v>225</v>
      </c>
      <c r="T90" s="218">
        <v>0</v>
      </c>
      <c r="U90" s="218">
        <v>0</v>
      </c>
      <c r="V90" s="218">
        <v>0</v>
      </c>
      <c r="W90" s="218">
        <v>0</v>
      </c>
      <c r="X90" s="218">
        <v>63287</v>
      </c>
      <c r="Y90" s="218">
        <v>69876</v>
      </c>
      <c r="Z90" s="218">
        <v>60026</v>
      </c>
      <c r="AA90" s="218">
        <v>55248</v>
      </c>
      <c r="AB90" s="218">
        <v>53071</v>
      </c>
      <c r="AC90" s="218">
        <v>66598</v>
      </c>
      <c r="AD90" s="218">
        <v>57766</v>
      </c>
    </row>
    <row r="91" spans="2:30">
      <c r="B91" s="37" t="s">
        <v>284</v>
      </c>
      <c r="C91" s="49">
        <v>139946</v>
      </c>
      <c r="D91" s="49">
        <v>3112</v>
      </c>
      <c r="E91" s="49">
        <v>3111</v>
      </c>
      <c r="F91" s="49">
        <v>5159</v>
      </c>
      <c r="G91" s="49">
        <v>5137</v>
      </c>
      <c r="H91" s="49">
        <v>7835</v>
      </c>
      <c r="I91" s="49">
        <v>7831</v>
      </c>
      <c r="J91" s="49">
        <v>7798</v>
      </c>
      <c r="K91" s="49">
        <v>8411</v>
      </c>
      <c r="L91" s="241">
        <v>102079</v>
      </c>
      <c r="M91" s="49">
        <v>9731</v>
      </c>
      <c r="N91" s="49">
        <v>10102</v>
      </c>
      <c r="O91" s="49">
        <v>10406</v>
      </c>
      <c r="P91" s="239">
        <v>500513</v>
      </c>
      <c r="Q91" s="239">
        <v>1068548</v>
      </c>
      <c r="R91" s="239">
        <v>16236</v>
      </c>
      <c r="S91" s="218">
        <v>13467</v>
      </c>
      <c r="T91" s="218">
        <v>110543</v>
      </c>
      <c r="U91" s="218">
        <v>12828</v>
      </c>
      <c r="V91" s="218">
        <v>16217</v>
      </c>
      <c r="W91" s="218">
        <v>16212</v>
      </c>
      <c r="X91" s="218">
        <v>0</v>
      </c>
      <c r="Y91" s="218">
        <v>0</v>
      </c>
      <c r="Z91" s="218"/>
      <c r="AA91" s="218">
        <v>0</v>
      </c>
      <c r="AB91" s="218" t="s">
        <v>178</v>
      </c>
      <c r="AC91" s="218" t="s">
        <v>69</v>
      </c>
      <c r="AD91" s="218"/>
    </row>
    <row r="92" spans="2:30">
      <c r="B92" s="37" t="s">
        <v>285</v>
      </c>
      <c r="C92" s="49">
        <v>33610</v>
      </c>
      <c r="D92" s="49">
        <v>36344</v>
      </c>
      <c r="E92" s="49">
        <v>29714</v>
      </c>
      <c r="F92" s="49">
        <v>40457</v>
      </c>
      <c r="G92" s="49">
        <v>42515</v>
      </c>
      <c r="H92" s="49">
        <v>37047</v>
      </c>
      <c r="I92" s="49">
        <v>29156</v>
      </c>
      <c r="J92" s="49">
        <v>38239</v>
      </c>
      <c r="K92" s="49">
        <v>41182</v>
      </c>
      <c r="L92" s="241">
        <v>33341</v>
      </c>
      <c r="M92" s="49">
        <v>26512</v>
      </c>
      <c r="N92" s="49">
        <v>37797</v>
      </c>
      <c r="O92" s="49">
        <v>48833</v>
      </c>
      <c r="P92" s="239">
        <v>45094</v>
      </c>
      <c r="Q92" s="239">
        <v>36212</v>
      </c>
      <c r="R92" s="239">
        <v>45062</v>
      </c>
      <c r="S92" s="218">
        <v>50475</v>
      </c>
      <c r="T92" s="218">
        <v>46507</v>
      </c>
      <c r="U92" s="218">
        <v>36651</v>
      </c>
      <c r="V92" s="218">
        <v>47483</v>
      </c>
      <c r="W92" s="218">
        <v>53028</v>
      </c>
      <c r="X92" s="218">
        <v>611207</v>
      </c>
      <c r="Y92" s="218">
        <v>611181</v>
      </c>
      <c r="Z92" s="218">
        <v>13461</v>
      </c>
      <c r="AA92" s="218">
        <v>13454</v>
      </c>
      <c r="AB92" s="218">
        <v>1247850</v>
      </c>
      <c r="AC92" s="218">
        <v>1111322</v>
      </c>
      <c r="AD92" s="218">
        <v>17296</v>
      </c>
    </row>
    <row r="93" spans="2:30">
      <c r="B93" s="37" t="s">
        <v>286</v>
      </c>
      <c r="C93" s="49">
        <v>5495</v>
      </c>
      <c r="D93" s="49">
        <v>2056</v>
      </c>
      <c r="E93" s="49">
        <v>3309</v>
      </c>
      <c r="F93" s="49">
        <v>4655</v>
      </c>
      <c r="G93" s="49">
        <v>3579</v>
      </c>
      <c r="H93" s="49">
        <v>4250</v>
      </c>
      <c r="I93" s="49">
        <v>5103</v>
      </c>
      <c r="J93" s="49">
        <v>4157</v>
      </c>
      <c r="K93" s="49">
        <v>3782</v>
      </c>
      <c r="L93" s="241">
        <v>2173</v>
      </c>
      <c r="M93" s="49">
        <v>2176</v>
      </c>
      <c r="N93" s="49">
        <v>2730</v>
      </c>
      <c r="O93" s="49">
        <v>868</v>
      </c>
      <c r="P93" s="239">
        <v>871</v>
      </c>
      <c r="Q93" s="239">
        <v>855</v>
      </c>
      <c r="R93" s="239">
        <v>858</v>
      </c>
      <c r="S93" s="218">
        <v>858</v>
      </c>
      <c r="T93" s="218">
        <v>858</v>
      </c>
      <c r="U93" s="218">
        <v>939</v>
      </c>
      <c r="V93" s="218">
        <v>947</v>
      </c>
      <c r="W93" s="218">
        <v>947</v>
      </c>
      <c r="X93" s="218">
        <v>53810</v>
      </c>
      <c r="Y93" s="218">
        <v>40440</v>
      </c>
      <c r="Z93" s="218">
        <v>56625</v>
      </c>
      <c r="AA93" s="218">
        <v>63271</v>
      </c>
      <c r="AB93" s="218">
        <v>63940</v>
      </c>
      <c r="AC93" s="218">
        <v>50003</v>
      </c>
      <c r="AD93" s="218">
        <v>67624</v>
      </c>
    </row>
    <row r="94" spans="2:30" ht="14.1" customHeight="1">
      <c r="B94" s="37" t="s">
        <v>287</v>
      </c>
      <c r="C94" s="49">
        <v>0</v>
      </c>
      <c r="D94" s="49">
        <v>0</v>
      </c>
      <c r="E94" s="49">
        <v>0</v>
      </c>
      <c r="F94" s="49">
        <v>0</v>
      </c>
      <c r="G94" s="49">
        <v>1860</v>
      </c>
      <c r="H94" s="49">
        <v>2480</v>
      </c>
      <c r="I94" s="49">
        <v>2480</v>
      </c>
      <c r="J94" s="49">
        <v>2480</v>
      </c>
      <c r="K94" s="49">
        <v>2480</v>
      </c>
      <c r="L94" s="241">
        <v>2480</v>
      </c>
      <c r="M94" s="49">
        <v>2480</v>
      </c>
      <c r="N94" s="49">
        <v>2480</v>
      </c>
      <c r="O94" s="49">
        <v>2480</v>
      </c>
      <c r="P94" s="239">
        <v>2480</v>
      </c>
      <c r="Q94" s="239">
        <v>2480</v>
      </c>
      <c r="R94" s="239">
        <v>2480</v>
      </c>
      <c r="S94" s="218">
        <v>2480</v>
      </c>
      <c r="T94" s="218">
        <v>0</v>
      </c>
      <c r="U94" s="218">
        <v>2480</v>
      </c>
      <c r="V94" s="218">
        <v>2480</v>
      </c>
      <c r="W94" s="218">
        <v>2480</v>
      </c>
      <c r="X94" s="218">
        <v>823</v>
      </c>
      <c r="Y94" s="218">
        <v>823</v>
      </c>
      <c r="Z94" s="218">
        <v>698</v>
      </c>
      <c r="AA94" s="218">
        <v>698</v>
      </c>
      <c r="AB94" s="218">
        <v>731</v>
      </c>
      <c r="AC94" s="218">
        <v>731</v>
      </c>
      <c r="AD94" s="218">
        <v>702</v>
      </c>
    </row>
    <row r="95" spans="2:30">
      <c r="B95" s="37" t="s">
        <v>226</v>
      </c>
      <c r="C95" s="49">
        <v>53047</v>
      </c>
      <c r="D95" s="49">
        <v>61180</v>
      </c>
      <c r="E95" s="49">
        <v>57876.328179999997</v>
      </c>
      <c r="F95" s="49">
        <v>16385</v>
      </c>
      <c r="G95" s="49">
        <v>13852</v>
      </c>
      <c r="H95" s="49">
        <v>34310</v>
      </c>
      <c r="I95" s="49">
        <v>27472</v>
      </c>
      <c r="J95" s="49">
        <v>56345</v>
      </c>
      <c r="K95" s="49">
        <v>70150</v>
      </c>
      <c r="L95" s="241">
        <v>80152</v>
      </c>
      <c r="M95" s="49">
        <v>55374</v>
      </c>
      <c r="N95" s="49">
        <v>34641</v>
      </c>
      <c r="O95" s="49">
        <v>45567</v>
      </c>
      <c r="P95" s="239">
        <v>43751</v>
      </c>
      <c r="Q95" s="239">
        <v>56930</v>
      </c>
      <c r="R95" s="239">
        <v>51770</v>
      </c>
      <c r="S95" s="218">
        <v>54165</v>
      </c>
      <c r="T95" s="218">
        <v>50713</v>
      </c>
      <c r="U95" s="218">
        <v>46184</v>
      </c>
      <c r="V95" s="218">
        <v>35593</v>
      </c>
      <c r="W95" s="218">
        <v>60587</v>
      </c>
      <c r="X95" s="218">
        <v>74331</v>
      </c>
      <c r="Y95" s="218">
        <v>56511</v>
      </c>
      <c r="Z95" s="218">
        <v>41257</v>
      </c>
      <c r="AA95" s="218">
        <v>33116</v>
      </c>
      <c r="AB95" s="218">
        <v>107199</v>
      </c>
      <c r="AC95" s="218">
        <v>84476</v>
      </c>
      <c r="AD95" s="218">
        <v>55843</v>
      </c>
    </row>
    <row r="96" spans="2:30">
      <c r="B96" s="211"/>
      <c r="C96" s="212">
        <f>SUM(C82:C95)</f>
        <v>597971</v>
      </c>
      <c r="D96" s="212">
        <f>SUM(D82:D95)</f>
        <v>789104</v>
      </c>
      <c r="E96" s="212">
        <f t="shared" ref="E96:M96" si="13">SUM(E82:E95)</f>
        <v>845766.32817999995</v>
      </c>
      <c r="F96" s="212">
        <f t="shared" si="13"/>
        <v>1024379</v>
      </c>
      <c r="G96" s="212">
        <f t="shared" si="13"/>
        <v>1009761</v>
      </c>
      <c r="H96" s="212">
        <f t="shared" si="13"/>
        <v>626698</v>
      </c>
      <c r="I96" s="212">
        <f t="shared" si="13"/>
        <v>724039</v>
      </c>
      <c r="J96" s="212">
        <f t="shared" si="13"/>
        <v>878935</v>
      </c>
      <c r="K96" s="212">
        <f>SUM(K82:K95)</f>
        <v>1548592</v>
      </c>
      <c r="L96" s="212">
        <f t="shared" si="13"/>
        <v>1615825</v>
      </c>
      <c r="M96" s="212">
        <f t="shared" si="13"/>
        <v>1708482</v>
      </c>
      <c r="N96" s="212">
        <f t="shared" ref="N96:S96" si="14">SUM(N82:N95)</f>
        <v>1835704</v>
      </c>
      <c r="O96" s="212">
        <f t="shared" si="14"/>
        <v>1400267</v>
      </c>
      <c r="P96" s="242">
        <f t="shared" si="14"/>
        <v>1372497</v>
      </c>
      <c r="Q96" s="242">
        <f t="shared" si="14"/>
        <v>2361322</v>
      </c>
      <c r="R96" s="242">
        <f t="shared" si="14"/>
        <v>2002883</v>
      </c>
      <c r="S96" s="242">
        <f t="shared" si="14"/>
        <v>1569859</v>
      </c>
      <c r="T96" s="242">
        <v>1229194</v>
      </c>
      <c r="U96" s="242">
        <v>1232215</v>
      </c>
      <c r="V96" s="242">
        <v>563357</v>
      </c>
      <c r="W96" s="242">
        <v>894739</v>
      </c>
      <c r="X96" s="242">
        <f>SUM(X82:X95)</f>
        <v>1293347</v>
      </c>
      <c r="Y96" s="242">
        <f>SUM(Y82:Y95)</f>
        <v>1732626</v>
      </c>
      <c r="Z96" s="242">
        <f>SUM(Z82:Z95)</f>
        <v>2743349</v>
      </c>
      <c r="AA96" s="242">
        <f>SUM(AA82:AA95)</f>
        <v>3070738</v>
      </c>
      <c r="AB96" s="242">
        <v>2444736</v>
      </c>
      <c r="AC96" s="242">
        <v>2203889</v>
      </c>
      <c r="AD96" s="242">
        <v>1969138</v>
      </c>
    </row>
    <row r="97" spans="2:30">
      <c r="B97" s="213" t="s">
        <v>262</v>
      </c>
      <c r="C97" s="50"/>
      <c r="D97" s="50"/>
      <c r="E97" s="50"/>
      <c r="F97" s="213"/>
      <c r="G97" s="213"/>
      <c r="H97" s="213"/>
      <c r="I97" s="213"/>
      <c r="J97" s="213"/>
      <c r="K97" s="213"/>
      <c r="L97" s="342"/>
      <c r="M97" s="213"/>
      <c r="N97" s="213"/>
      <c r="O97" s="213"/>
      <c r="P97" s="243"/>
      <c r="Q97" s="243"/>
      <c r="R97" s="243"/>
      <c r="S97" s="243"/>
      <c r="T97" s="243"/>
      <c r="U97" s="243"/>
      <c r="V97" s="243"/>
      <c r="W97" s="243">
        <v>0</v>
      </c>
      <c r="X97" s="243"/>
      <c r="Y97" s="243"/>
      <c r="Z97" s="243"/>
      <c r="AA97" s="243"/>
      <c r="AB97" s="243"/>
      <c r="AC97" s="243"/>
      <c r="AD97" s="243"/>
    </row>
    <row r="98" spans="2:30">
      <c r="B98" s="37" t="s">
        <v>276</v>
      </c>
      <c r="C98" s="49">
        <v>432472</v>
      </c>
      <c r="D98" s="49">
        <v>690541</v>
      </c>
      <c r="E98" s="49">
        <v>677182</v>
      </c>
      <c r="F98" s="49">
        <v>657248</v>
      </c>
      <c r="G98" s="49">
        <v>1258364</v>
      </c>
      <c r="H98" s="49">
        <v>1215689</v>
      </c>
      <c r="I98" s="49">
        <v>1273554</v>
      </c>
      <c r="J98" s="49">
        <v>1264267</v>
      </c>
      <c r="K98" s="49">
        <v>660197</v>
      </c>
      <c r="L98" s="241">
        <v>637448</v>
      </c>
      <c r="M98" s="49">
        <v>620011</v>
      </c>
      <c r="N98" s="49">
        <v>1248161</v>
      </c>
      <c r="O98" s="49">
        <v>1228231</v>
      </c>
      <c r="P98" s="239">
        <v>1208301</v>
      </c>
      <c r="Q98" s="239">
        <v>1182886</v>
      </c>
      <c r="R98" s="239">
        <v>1722627</v>
      </c>
      <c r="S98" s="218">
        <v>1721742</v>
      </c>
      <c r="T98" s="218">
        <v>1728681</v>
      </c>
      <c r="U98" s="218">
        <v>1953199</v>
      </c>
      <c r="V98" s="218">
        <v>1985056</v>
      </c>
      <c r="W98" s="218">
        <v>2013726</v>
      </c>
      <c r="X98" s="218">
        <v>2012601</v>
      </c>
      <c r="Y98" s="218">
        <v>2046998</v>
      </c>
      <c r="Z98" s="218">
        <v>565503</v>
      </c>
      <c r="AA98" s="218">
        <v>648252</v>
      </c>
      <c r="AB98" s="218">
        <v>633914</v>
      </c>
      <c r="AC98" s="218">
        <v>620773</v>
      </c>
      <c r="AD98" s="218">
        <v>681995</v>
      </c>
    </row>
    <row r="99" spans="2:30">
      <c r="B99" s="37" t="s">
        <v>277</v>
      </c>
      <c r="C99" s="49">
        <v>313931</v>
      </c>
      <c r="D99" s="49">
        <v>801007</v>
      </c>
      <c r="E99" s="49">
        <v>806204</v>
      </c>
      <c r="F99" s="49">
        <v>1420052</v>
      </c>
      <c r="G99" s="49">
        <v>1437775</v>
      </c>
      <c r="H99" s="49">
        <v>1441504</v>
      </c>
      <c r="I99" s="49">
        <v>1457692</v>
      </c>
      <c r="J99" s="49">
        <v>1475140</v>
      </c>
      <c r="K99" s="49">
        <v>1480445</v>
      </c>
      <c r="L99" s="241">
        <v>1528971</v>
      </c>
      <c r="M99" s="49">
        <v>1554166</v>
      </c>
      <c r="N99" s="49">
        <v>1545549</v>
      </c>
      <c r="O99" s="49">
        <v>1392099</v>
      </c>
      <c r="P99" s="239">
        <v>2961318</v>
      </c>
      <c r="Q99" s="239">
        <v>3664357</v>
      </c>
      <c r="R99" s="239">
        <v>3707753</v>
      </c>
      <c r="S99" s="218">
        <v>3788738</v>
      </c>
      <c r="T99" s="218">
        <v>4829761</v>
      </c>
      <c r="U99" s="218">
        <v>4938992</v>
      </c>
      <c r="V99" s="218">
        <v>5783645</v>
      </c>
      <c r="W99" s="218">
        <v>5777900</v>
      </c>
      <c r="X99" s="218">
        <v>5805235</v>
      </c>
      <c r="Y99" s="218">
        <v>6040108</v>
      </c>
      <c r="Z99" s="218">
        <v>6119491</v>
      </c>
      <c r="AA99" s="218">
        <v>6141700</v>
      </c>
      <c r="AB99" s="218">
        <v>7959755</v>
      </c>
      <c r="AC99" s="218">
        <v>9399773</v>
      </c>
      <c r="AD99" s="218">
        <v>9575897</v>
      </c>
    </row>
    <row r="100" spans="2:30">
      <c r="B100" s="37" t="s">
        <v>278</v>
      </c>
      <c r="C100" s="49">
        <v>0</v>
      </c>
      <c r="D100" s="49">
        <v>0</v>
      </c>
      <c r="E100" s="49">
        <v>0</v>
      </c>
      <c r="F100" s="49">
        <v>0</v>
      </c>
      <c r="G100" s="49">
        <v>0</v>
      </c>
      <c r="H100" s="49">
        <v>0</v>
      </c>
      <c r="I100" s="49">
        <v>0</v>
      </c>
      <c r="J100" s="49">
        <v>42872</v>
      </c>
      <c r="K100" s="49">
        <v>42449</v>
      </c>
      <c r="L100" s="241">
        <v>39948</v>
      </c>
      <c r="M100" s="49">
        <v>47616</v>
      </c>
      <c r="N100" s="49">
        <v>45547</v>
      </c>
      <c r="O100" s="49">
        <v>46627</v>
      </c>
      <c r="P100" s="239">
        <v>44742</v>
      </c>
      <c r="Q100" s="239">
        <v>42856</v>
      </c>
      <c r="R100" s="239">
        <v>49135</v>
      </c>
      <c r="S100" s="218">
        <v>47902</v>
      </c>
      <c r="T100" s="218">
        <v>45005</v>
      </c>
      <c r="U100" s="218">
        <v>42927</v>
      </c>
      <c r="V100" s="218">
        <v>39980</v>
      </c>
      <c r="W100" s="218">
        <v>45951</v>
      </c>
      <c r="X100" s="218">
        <v>42844</v>
      </c>
      <c r="Y100" s="218">
        <v>39454</v>
      </c>
      <c r="Z100" s="218">
        <v>24179</v>
      </c>
      <c r="AA100" s="218">
        <v>23148</v>
      </c>
      <c r="AB100" s="218">
        <v>22102</v>
      </c>
      <c r="AC100" s="218">
        <v>28423</v>
      </c>
      <c r="AD100" s="218">
        <v>30137</v>
      </c>
    </row>
    <row r="101" spans="2:30">
      <c r="B101" s="37" t="s">
        <v>255</v>
      </c>
      <c r="C101" s="49">
        <v>0</v>
      </c>
      <c r="D101" s="49">
        <v>0</v>
      </c>
      <c r="E101" s="49">
        <v>0</v>
      </c>
      <c r="F101" s="49">
        <v>0</v>
      </c>
      <c r="G101" s="49">
        <v>0</v>
      </c>
      <c r="H101" s="49">
        <v>0</v>
      </c>
      <c r="I101" s="49">
        <v>9984</v>
      </c>
      <c r="J101" s="49">
        <v>2760</v>
      </c>
      <c r="K101" s="49">
        <v>0</v>
      </c>
      <c r="L101" s="241">
        <v>135</v>
      </c>
      <c r="M101" s="49">
        <v>0</v>
      </c>
      <c r="N101" s="49">
        <v>0</v>
      </c>
      <c r="O101" s="49">
        <v>0</v>
      </c>
      <c r="P101" s="239" t="s">
        <v>225</v>
      </c>
      <c r="Q101" s="239" t="s">
        <v>225</v>
      </c>
      <c r="R101" s="239" t="s">
        <v>225</v>
      </c>
      <c r="S101" s="218" t="s">
        <v>225</v>
      </c>
      <c r="T101" s="218" t="s">
        <v>225</v>
      </c>
      <c r="U101" s="218">
        <v>6561</v>
      </c>
      <c r="V101" s="218">
        <v>0</v>
      </c>
      <c r="W101" s="218">
        <v>1908</v>
      </c>
      <c r="X101" s="218">
        <v>4117</v>
      </c>
      <c r="Y101" s="218">
        <v>9655</v>
      </c>
      <c r="Z101" s="218">
        <v>20662</v>
      </c>
      <c r="AA101" s="218">
        <v>13642</v>
      </c>
      <c r="AB101" s="218">
        <v>880</v>
      </c>
      <c r="AC101" s="218" t="s">
        <v>69</v>
      </c>
      <c r="AD101" s="218" t="s">
        <v>69</v>
      </c>
    </row>
    <row r="102" spans="2:30">
      <c r="B102" s="37" t="s">
        <v>279</v>
      </c>
      <c r="C102" s="49"/>
      <c r="D102" s="49"/>
      <c r="E102" s="49"/>
      <c r="F102" s="49"/>
      <c r="G102" s="49"/>
      <c r="H102" s="49"/>
      <c r="I102" s="49"/>
      <c r="J102" s="49"/>
      <c r="K102" s="49"/>
      <c r="L102" s="241"/>
      <c r="M102" s="49"/>
      <c r="N102" s="49"/>
      <c r="O102" s="49"/>
      <c r="P102" s="239" t="s">
        <v>225</v>
      </c>
      <c r="Q102" s="239" t="s">
        <v>225</v>
      </c>
      <c r="R102" s="239">
        <v>14535</v>
      </c>
      <c r="S102" s="218">
        <v>32213</v>
      </c>
      <c r="T102" s="218">
        <v>6336</v>
      </c>
      <c r="U102" s="218">
        <v>6323</v>
      </c>
      <c r="V102" s="218">
        <v>6308</v>
      </c>
      <c r="W102" s="218">
        <v>6308</v>
      </c>
      <c r="X102" s="218">
        <v>6056</v>
      </c>
      <c r="Y102" s="218">
        <v>6024</v>
      </c>
      <c r="Z102" s="218">
        <v>5816</v>
      </c>
      <c r="AA102" s="218">
        <v>6225</v>
      </c>
      <c r="AB102" s="218">
        <v>1746</v>
      </c>
      <c r="AC102" s="218" t="s">
        <v>69</v>
      </c>
      <c r="AD102" s="218">
        <v>1679</v>
      </c>
    </row>
    <row r="103" spans="2:30">
      <c r="B103" s="37" t="s">
        <v>288</v>
      </c>
      <c r="C103" s="49"/>
      <c r="D103" s="49"/>
      <c r="E103" s="49"/>
      <c r="F103" s="49"/>
      <c r="G103" s="49"/>
      <c r="H103" s="49"/>
      <c r="I103" s="49"/>
      <c r="J103" s="49"/>
      <c r="K103" s="49"/>
      <c r="L103" s="241"/>
      <c r="M103" s="49"/>
      <c r="N103" s="49"/>
      <c r="O103" s="49"/>
      <c r="P103" s="239"/>
      <c r="Q103" s="239"/>
      <c r="R103" s="239"/>
      <c r="S103" s="218"/>
      <c r="T103" s="218"/>
      <c r="U103" s="218">
        <v>125711</v>
      </c>
      <c r="V103" s="218">
        <v>123481</v>
      </c>
      <c r="W103" s="218">
        <v>122579</v>
      </c>
      <c r="X103" s="218">
        <v>140759</v>
      </c>
      <c r="Y103" s="218">
        <v>139380</v>
      </c>
      <c r="Z103" s="218">
        <v>120978</v>
      </c>
      <c r="AA103" s="218">
        <v>119901</v>
      </c>
      <c r="AB103" s="218">
        <v>129803</v>
      </c>
      <c r="AC103" s="218">
        <v>131022</v>
      </c>
      <c r="AD103" s="218">
        <v>130980</v>
      </c>
    </row>
    <row r="104" spans="2:30">
      <c r="B104" s="37" t="s">
        <v>289</v>
      </c>
      <c r="C104" s="49"/>
      <c r="D104" s="49"/>
      <c r="E104" s="49"/>
      <c r="F104" s="49"/>
      <c r="G104" s="49"/>
      <c r="H104" s="49"/>
      <c r="I104" s="49"/>
      <c r="J104" s="49"/>
      <c r="K104" s="49"/>
      <c r="L104" s="239" t="s">
        <v>225</v>
      </c>
      <c r="M104" s="239" t="s">
        <v>225</v>
      </c>
      <c r="N104" s="239" t="s">
        <v>225</v>
      </c>
      <c r="O104" s="239" t="s">
        <v>225</v>
      </c>
      <c r="P104" s="239">
        <v>381977</v>
      </c>
      <c r="Q104" s="239">
        <v>394078</v>
      </c>
      <c r="R104" s="239">
        <v>406048</v>
      </c>
      <c r="S104" s="218">
        <v>417940</v>
      </c>
      <c r="T104" s="218">
        <v>465454</v>
      </c>
      <c r="U104" s="218">
        <v>481625</v>
      </c>
      <c r="V104" s="218">
        <v>497352</v>
      </c>
      <c r="W104" s="218">
        <v>512205</v>
      </c>
      <c r="X104" s="218">
        <v>153836</v>
      </c>
      <c r="Y104" s="218">
        <v>156332</v>
      </c>
      <c r="Z104" s="218">
        <v>156140</v>
      </c>
      <c r="AA104" s="218">
        <v>153379</v>
      </c>
      <c r="AB104" s="218">
        <v>401059</v>
      </c>
      <c r="AC104" s="218">
        <v>403018</v>
      </c>
      <c r="AD104" s="218">
        <v>405193</v>
      </c>
    </row>
    <row r="105" spans="2:30">
      <c r="B105" s="37" t="s">
        <v>281</v>
      </c>
      <c r="C105" s="49">
        <v>119857</v>
      </c>
      <c r="D105" s="49">
        <v>0</v>
      </c>
      <c r="E105" s="49">
        <v>0</v>
      </c>
      <c r="F105" s="49">
        <v>0</v>
      </c>
      <c r="G105" s="49">
        <v>102672</v>
      </c>
      <c r="H105" s="49">
        <v>0</v>
      </c>
      <c r="I105" s="49">
        <v>0</v>
      </c>
      <c r="J105" s="49">
        <v>0</v>
      </c>
      <c r="K105" s="49">
        <v>0</v>
      </c>
      <c r="L105" s="241">
        <v>0</v>
      </c>
      <c r="M105" s="49">
        <v>0</v>
      </c>
      <c r="N105" s="49">
        <v>0</v>
      </c>
      <c r="O105" s="49">
        <v>0</v>
      </c>
      <c r="P105" s="239">
        <v>0</v>
      </c>
      <c r="Q105" s="239">
        <v>0</v>
      </c>
      <c r="R105" s="239">
        <v>0</v>
      </c>
      <c r="S105" s="218">
        <v>0</v>
      </c>
      <c r="T105" s="218">
        <v>0</v>
      </c>
      <c r="U105" s="218">
        <v>0</v>
      </c>
      <c r="V105" s="218">
        <v>0</v>
      </c>
      <c r="W105" s="218">
        <v>0</v>
      </c>
      <c r="X105" s="218">
        <v>0</v>
      </c>
      <c r="Y105" s="218">
        <v>0</v>
      </c>
      <c r="Z105" s="218">
        <v>0</v>
      </c>
      <c r="AA105" s="218">
        <v>0</v>
      </c>
      <c r="AB105" s="218" t="s">
        <v>69</v>
      </c>
      <c r="AC105" s="218" t="s">
        <v>69</v>
      </c>
      <c r="AD105" s="218" t="s">
        <v>69</v>
      </c>
    </row>
    <row r="106" spans="2:30">
      <c r="B106" s="37" t="s">
        <v>290</v>
      </c>
      <c r="C106" s="49">
        <v>989445</v>
      </c>
      <c r="D106" s="49">
        <v>1147381</v>
      </c>
      <c r="E106" s="49">
        <v>1124479</v>
      </c>
      <c r="F106" s="49">
        <v>1104911</v>
      </c>
      <c r="G106" s="49">
        <v>2343209</v>
      </c>
      <c r="H106" s="49">
        <v>1176566</v>
      </c>
      <c r="I106" s="49">
        <v>1177627</v>
      </c>
      <c r="J106" s="49">
        <v>1197183</v>
      </c>
      <c r="K106" s="49">
        <v>1192371</v>
      </c>
      <c r="L106" s="241">
        <v>1185323</v>
      </c>
      <c r="M106" s="49">
        <v>1179839</v>
      </c>
      <c r="N106" s="49">
        <v>1264433</v>
      </c>
      <c r="O106" s="49">
        <v>1256820</v>
      </c>
      <c r="P106" s="239">
        <v>1318796</v>
      </c>
      <c r="Q106" s="239">
        <v>1527911</v>
      </c>
      <c r="R106" s="239">
        <v>1578813</v>
      </c>
      <c r="S106" s="218">
        <v>1635997</v>
      </c>
      <c r="T106" s="218">
        <v>1694586</v>
      </c>
      <c r="U106" s="218">
        <v>1743514</v>
      </c>
      <c r="V106" s="218">
        <v>1812416</v>
      </c>
      <c r="W106" s="218">
        <v>1828249</v>
      </c>
      <c r="X106" s="218">
        <v>1849888</v>
      </c>
      <c r="Y106" s="218">
        <v>1902182</v>
      </c>
      <c r="Z106" s="218">
        <v>1944593</v>
      </c>
      <c r="AA106" s="218">
        <v>1989623</v>
      </c>
      <c r="AB106" s="218">
        <v>2034661</v>
      </c>
      <c r="AC106" s="218">
        <v>2148182</v>
      </c>
      <c r="AD106" s="218">
        <v>2186221</v>
      </c>
    </row>
    <row r="107" spans="2:30">
      <c r="B107" s="37" t="s">
        <v>266</v>
      </c>
      <c r="C107" s="49">
        <v>2106603</v>
      </c>
      <c r="D107" s="49">
        <v>2418125</v>
      </c>
      <c r="E107" s="49">
        <v>2347207</v>
      </c>
      <c r="F107" s="49">
        <v>2283080</v>
      </c>
      <c r="G107" s="49">
        <v>1125728</v>
      </c>
      <c r="H107" s="49">
        <v>2603438</v>
      </c>
      <c r="I107" s="49">
        <v>2638945</v>
      </c>
      <c r="J107" s="49">
        <v>2699617</v>
      </c>
      <c r="K107" s="49">
        <v>2686190</v>
      </c>
      <c r="L107" s="241">
        <v>2673970</v>
      </c>
      <c r="M107" s="49">
        <v>2742928</v>
      </c>
      <c r="N107" s="49">
        <v>3012528</v>
      </c>
      <c r="O107" s="49">
        <v>2951233</v>
      </c>
      <c r="P107" s="239">
        <v>2955826</v>
      </c>
      <c r="Q107" s="239">
        <v>3439088</v>
      </c>
      <c r="R107" s="239">
        <v>3687902</v>
      </c>
      <c r="S107" s="218">
        <v>3841197</v>
      </c>
      <c r="T107" s="218">
        <v>3987167</v>
      </c>
      <c r="U107" s="218">
        <v>4114555</v>
      </c>
      <c r="V107" s="218">
        <v>4295897</v>
      </c>
      <c r="W107" s="218">
        <v>4273008</v>
      </c>
      <c r="X107" s="218">
        <v>4357908</v>
      </c>
      <c r="Y107" s="218">
        <v>4445113</v>
      </c>
      <c r="Z107" s="218">
        <v>4503307</v>
      </c>
      <c r="AA107" s="218">
        <v>4475010</v>
      </c>
      <c r="AB107" s="218">
        <v>4436717</v>
      </c>
      <c r="AC107" s="218">
        <v>4446645</v>
      </c>
      <c r="AD107" s="218">
        <v>4442999</v>
      </c>
    </row>
    <row r="108" spans="2:30">
      <c r="B108" s="37" t="s">
        <v>282</v>
      </c>
      <c r="C108" s="49">
        <v>32509</v>
      </c>
      <c r="D108" s="49">
        <v>54250</v>
      </c>
      <c r="E108" s="49">
        <v>40848</v>
      </c>
      <c r="F108" s="49">
        <v>42962</v>
      </c>
      <c r="G108" s="49">
        <v>20333</v>
      </c>
      <c r="H108" s="49">
        <v>35925</v>
      </c>
      <c r="I108" s="49">
        <v>39380</v>
      </c>
      <c r="J108" s="49">
        <v>37756</v>
      </c>
      <c r="K108" s="49">
        <v>41836</v>
      </c>
      <c r="L108" s="241">
        <v>41236</v>
      </c>
      <c r="M108" s="49">
        <v>34179</v>
      </c>
      <c r="N108" s="49">
        <v>40742</v>
      </c>
      <c r="O108" s="49">
        <v>42419</v>
      </c>
      <c r="P108" s="239">
        <v>48065</v>
      </c>
      <c r="Q108" s="239">
        <v>50331</v>
      </c>
      <c r="R108" s="239">
        <v>50036</v>
      </c>
      <c r="S108" s="218">
        <v>35141</v>
      </c>
      <c r="T108" s="218">
        <v>37211</v>
      </c>
      <c r="U108" s="218">
        <v>22461</v>
      </c>
      <c r="V108" s="218">
        <v>20532</v>
      </c>
      <c r="W108" s="218">
        <v>24671</v>
      </c>
      <c r="X108" s="218">
        <v>28142</v>
      </c>
      <c r="Y108" s="218">
        <v>31151</v>
      </c>
      <c r="Z108" s="218">
        <v>31283</v>
      </c>
      <c r="AA108" s="218">
        <v>37010</v>
      </c>
      <c r="AB108" s="218">
        <v>38163</v>
      </c>
      <c r="AC108" s="218">
        <v>38158</v>
      </c>
      <c r="AD108" s="218">
        <v>38473</v>
      </c>
    </row>
    <row r="109" spans="2:30" ht="18" customHeight="1">
      <c r="B109" s="37" t="s">
        <v>291</v>
      </c>
      <c r="C109" s="49">
        <v>153035</v>
      </c>
      <c r="D109" s="49">
        <v>121553</v>
      </c>
      <c r="E109" s="49">
        <v>125321</v>
      </c>
      <c r="F109" s="49">
        <v>113686</v>
      </c>
      <c r="G109" s="49">
        <v>34827</v>
      </c>
      <c r="H109" s="49">
        <v>90708</v>
      </c>
      <c r="I109" s="49">
        <v>91036</v>
      </c>
      <c r="J109" s="49">
        <v>92755</v>
      </c>
      <c r="K109" s="49">
        <v>86780</v>
      </c>
      <c r="L109" s="241">
        <v>62367</v>
      </c>
      <c r="M109" s="49">
        <v>59509</v>
      </c>
      <c r="N109" s="49">
        <v>58816</v>
      </c>
      <c r="O109" s="49">
        <v>83168</v>
      </c>
      <c r="P109" s="239">
        <v>88682</v>
      </c>
      <c r="Q109" s="239">
        <v>128730</v>
      </c>
      <c r="R109" s="239">
        <v>119037</v>
      </c>
      <c r="S109" s="218">
        <v>116588</v>
      </c>
      <c r="T109" s="218">
        <v>124758</v>
      </c>
      <c r="U109" s="218">
        <v>0</v>
      </c>
      <c r="V109" s="218">
        <v>0</v>
      </c>
      <c r="W109" s="218">
        <v>0</v>
      </c>
      <c r="X109" s="218">
        <v>0</v>
      </c>
      <c r="Y109" s="218">
        <v>0</v>
      </c>
      <c r="Z109" s="218">
        <v>0</v>
      </c>
      <c r="AA109" s="218">
        <v>0</v>
      </c>
      <c r="AB109" s="218">
        <v>0</v>
      </c>
      <c r="AC109" s="218" t="s">
        <v>69</v>
      </c>
      <c r="AD109" s="218" t="s">
        <v>69</v>
      </c>
    </row>
    <row r="110" spans="2:30">
      <c r="B110" s="37" t="s">
        <v>292</v>
      </c>
      <c r="C110" s="49">
        <v>0</v>
      </c>
      <c r="D110" s="49">
        <v>24053</v>
      </c>
      <c r="E110" s="49">
        <v>0</v>
      </c>
      <c r="F110" s="49">
        <v>0</v>
      </c>
      <c r="G110" s="49">
        <v>0</v>
      </c>
      <c r="H110" s="49">
        <v>19093</v>
      </c>
      <c r="I110" s="49">
        <v>18473</v>
      </c>
      <c r="J110" s="49">
        <v>17853</v>
      </c>
      <c r="K110" s="49">
        <v>17232</v>
      </c>
      <c r="L110" s="241">
        <v>16612</v>
      </c>
      <c r="M110" s="49">
        <v>15992</v>
      </c>
      <c r="N110" s="49">
        <v>15372</v>
      </c>
      <c r="O110" s="49">
        <v>14752</v>
      </c>
      <c r="P110" s="239">
        <v>14132</v>
      </c>
      <c r="Q110" s="239">
        <v>13512</v>
      </c>
      <c r="R110" s="239">
        <v>12892</v>
      </c>
      <c r="S110" s="218">
        <v>12272</v>
      </c>
      <c r="T110" s="218">
        <v>0</v>
      </c>
      <c r="U110" s="218">
        <v>0</v>
      </c>
      <c r="V110" s="218">
        <v>0</v>
      </c>
      <c r="W110" s="218">
        <v>0</v>
      </c>
      <c r="X110" s="218">
        <v>0</v>
      </c>
      <c r="Y110" s="218">
        <v>0</v>
      </c>
      <c r="Z110" s="218">
        <v>0</v>
      </c>
      <c r="AA110" s="218">
        <v>0</v>
      </c>
      <c r="AB110" s="218">
        <v>0</v>
      </c>
      <c r="AC110" s="218" t="s">
        <v>69</v>
      </c>
      <c r="AD110" s="218" t="s">
        <v>69</v>
      </c>
    </row>
    <row r="111" spans="2:30" ht="22.15" customHeight="1">
      <c r="B111" s="37" t="s">
        <v>226</v>
      </c>
      <c r="C111" s="49">
        <v>24053</v>
      </c>
      <c r="D111" s="49">
        <v>6503</v>
      </c>
      <c r="E111" s="49">
        <v>27454.67182</v>
      </c>
      <c r="F111" s="49">
        <v>53841</v>
      </c>
      <c r="G111" s="49">
        <v>34532</v>
      </c>
      <c r="H111" s="49">
        <v>33078</v>
      </c>
      <c r="I111" s="49">
        <v>33602</v>
      </c>
      <c r="J111" s="49">
        <v>34572</v>
      </c>
      <c r="K111" s="49">
        <v>35152</v>
      </c>
      <c r="L111" s="241">
        <v>35652</v>
      </c>
      <c r="M111" s="49">
        <v>46714</v>
      </c>
      <c r="N111" s="49">
        <v>48201</v>
      </c>
      <c r="O111" s="49">
        <v>93739</v>
      </c>
      <c r="P111" s="239">
        <v>77624</v>
      </c>
      <c r="Q111" s="239">
        <v>36621</v>
      </c>
      <c r="R111" s="239">
        <v>37118</v>
      </c>
      <c r="S111" s="218">
        <v>41193</v>
      </c>
      <c r="T111" s="218">
        <v>35851</v>
      </c>
      <c r="U111" s="218">
        <v>33982</v>
      </c>
      <c r="V111" s="218">
        <v>29540</v>
      </c>
      <c r="W111" s="218">
        <v>26750</v>
      </c>
      <c r="X111" s="218">
        <v>12337</v>
      </c>
      <c r="Y111" s="218">
        <v>2453</v>
      </c>
      <c r="Z111" s="218">
        <v>3209</v>
      </c>
      <c r="AA111" s="218">
        <v>3209</v>
      </c>
      <c r="AB111" s="218">
        <v>15908</v>
      </c>
      <c r="AC111" s="218">
        <v>12373</v>
      </c>
      <c r="AD111" s="218">
        <v>534</v>
      </c>
    </row>
    <row r="112" spans="2:30">
      <c r="B112" s="211" t="s">
        <v>293</v>
      </c>
      <c r="C112" s="212">
        <f>SUM(C98:C111)</f>
        <v>4171905</v>
      </c>
      <c r="D112" s="212">
        <f>SUM(D98:D111)</f>
        <v>5263413</v>
      </c>
      <c r="E112" s="212">
        <f t="shared" ref="E112:M112" si="15">SUM(E98:E111)</f>
        <v>5148695.6718199998</v>
      </c>
      <c r="F112" s="215">
        <f t="shared" si="15"/>
        <v>5675780</v>
      </c>
      <c r="G112" s="215">
        <f t="shared" si="15"/>
        <v>6357440</v>
      </c>
      <c r="H112" s="215">
        <f t="shared" si="15"/>
        <v>6616001</v>
      </c>
      <c r="I112" s="215">
        <f t="shared" si="15"/>
        <v>6740293</v>
      </c>
      <c r="J112" s="215">
        <f t="shared" si="15"/>
        <v>6864775</v>
      </c>
      <c r="K112" s="215">
        <f>SUM(K98:K111)</f>
        <v>6242652</v>
      </c>
      <c r="L112" s="215">
        <f t="shared" si="15"/>
        <v>6221662</v>
      </c>
      <c r="M112" s="215">
        <f t="shared" si="15"/>
        <v>6300954</v>
      </c>
      <c r="N112" s="215">
        <f t="shared" ref="N112:S112" si="16">SUM(N98:N111)</f>
        <v>7279349</v>
      </c>
      <c r="O112" s="215">
        <f t="shared" si="16"/>
        <v>7109088</v>
      </c>
      <c r="P112" s="242">
        <f t="shared" si="16"/>
        <v>9099463</v>
      </c>
      <c r="Q112" s="242">
        <f t="shared" si="16"/>
        <v>10480370</v>
      </c>
      <c r="R112" s="242">
        <f t="shared" si="16"/>
        <v>11385896</v>
      </c>
      <c r="S112" s="242">
        <f t="shared" si="16"/>
        <v>11690923</v>
      </c>
      <c r="T112" s="242">
        <v>12954810</v>
      </c>
      <c r="U112" s="242">
        <v>13469850</v>
      </c>
      <c r="V112" s="242">
        <v>14594207</v>
      </c>
      <c r="W112" s="242">
        <v>14633255</v>
      </c>
      <c r="X112" s="242">
        <f>SUM(X98:X111)</f>
        <v>14413723</v>
      </c>
      <c r="Y112" s="242">
        <f>SUM(Y98:Y111)</f>
        <v>14818850</v>
      </c>
      <c r="Z112" s="495">
        <v>13495161</v>
      </c>
      <c r="AA112" s="495">
        <f>SUM(AA98:AA111)</f>
        <v>13611099</v>
      </c>
      <c r="AB112" s="495">
        <v>15674708</v>
      </c>
      <c r="AC112" s="495">
        <v>17228367</v>
      </c>
      <c r="AD112" s="495">
        <v>17494108</v>
      </c>
    </row>
    <row r="113" spans="1:30">
      <c r="C113" s="47"/>
      <c r="D113" s="47"/>
      <c r="E113" s="214"/>
      <c r="L113" s="335"/>
      <c r="P113" s="245"/>
      <c r="Q113" s="245"/>
      <c r="R113" s="245"/>
      <c r="S113" s="245"/>
      <c r="X113" s="245"/>
    </row>
    <row r="114" spans="1:30">
      <c r="B114" s="37" t="s">
        <v>245</v>
      </c>
      <c r="C114" s="49">
        <v>178733</v>
      </c>
      <c r="D114" s="49">
        <v>214939</v>
      </c>
      <c r="E114" s="49">
        <v>201431</v>
      </c>
      <c r="F114" s="49">
        <v>212706</v>
      </c>
      <c r="G114" s="49">
        <v>226286</v>
      </c>
      <c r="H114" s="49">
        <v>230878</v>
      </c>
      <c r="I114" s="49">
        <v>282713</v>
      </c>
      <c r="J114" s="49">
        <v>287177</v>
      </c>
      <c r="K114" s="49">
        <v>273453</v>
      </c>
      <c r="L114" s="241">
        <v>1967288</v>
      </c>
      <c r="M114" s="49">
        <v>502442</v>
      </c>
      <c r="N114" s="49">
        <v>369210</v>
      </c>
      <c r="O114" s="49">
        <v>327872</v>
      </c>
      <c r="P114" s="239" t="s">
        <v>225</v>
      </c>
      <c r="Q114" s="239" t="s">
        <v>225</v>
      </c>
      <c r="R114" s="239" t="s">
        <v>225</v>
      </c>
      <c r="S114" s="239" t="s">
        <v>225</v>
      </c>
      <c r="T114" s="239" t="s">
        <v>225</v>
      </c>
      <c r="X114" s="239"/>
    </row>
    <row r="115" spans="1:30">
      <c r="B115" s="352"/>
      <c r="C115" s="353"/>
      <c r="D115" s="353"/>
      <c r="E115" s="354"/>
      <c r="F115" s="353"/>
      <c r="G115" s="353"/>
      <c r="H115" s="353"/>
      <c r="I115" s="352"/>
      <c r="J115" s="353"/>
      <c r="K115" s="353"/>
      <c r="L115" s="363"/>
      <c r="M115" s="353"/>
      <c r="N115" s="353"/>
      <c r="O115" s="353"/>
      <c r="P115" s="355"/>
      <c r="Q115" s="355"/>
      <c r="R115" s="355"/>
      <c r="S115" s="355"/>
      <c r="X115" s="355"/>
    </row>
    <row r="116" spans="1:30">
      <c r="B116" s="213" t="s">
        <v>294</v>
      </c>
      <c r="C116" s="50"/>
      <c r="D116" s="50"/>
      <c r="E116" s="50"/>
      <c r="F116" s="50"/>
      <c r="G116" s="50"/>
      <c r="H116" s="50"/>
      <c r="I116" s="213"/>
      <c r="J116" s="50"/>
      <c r="K116" s="50"/>
      <c r="L116" s="339"/>
      <c r="M116" s="50"/>
      <c r="N116" s="50"/>
      <c r="O116" s="50"/>
      <c r="P116" s="243"/>
      <c r="Q116" s="243"/>
      <c r="R116" s="243"/>
      <c r="S116" s="243"/>
      <c r="T116" s="243"/>
      <c r="U116" s="243"/>
      <c r="V116" s="243"/>
      <c r="W116" s="243"/>
      <c r="X116" s="243"/>
      <c r="Y116" s="243"/>
      <c r="Z116" s="243"/>
      <c r="AA116" s="243"/>
      <c r="AB116" s="243"/>
      <c r="AC116" s="243"/>
      <c r="AD116" s="243"/>
    </row>
    <row r="117" spans="1:30">
      <c r="B117" s="37" t="s">
        <v>295</v>
      </c>
      <c r="C117" s="49">
        <v>2372437</v>
      </c>
      <c r="D117" s="49">
        <v>3590020</v>
      </c>
      <c r="E117" s="49">
        <v>3590020</v>
      </c>
      <c r="F117" s="49">
        <v>3590020</v>
      </c>
      <c r="G117" s="49">
        <v>3590020</v>
      </c>
      <c r="H117" s="49">
        <v>3590020</v>
      </c>
      <c r="I117" s="49">
        <v>3590020</v>
      </c>
      <c r="J117" s="49">
        <v>3590020</v>
      </c>
      <c r="K117" s="49">
        <v>3590020</v>
      </c>
      <c r="L117" s="241">
        <v>3590020</v>
      </c>
      <c r="M117" s="49">
        <v>3590020</v>
      </c>
      <c r="N117" s="49">
        <v>3590020</v>
      </c>
      <c r="O117" s="49">
        <v>3590020</v>
      </c>
      <c r="P117" s="239">
        <v>3590020</v>
      </c>
      <c r="Q117" s="239">
        <v>3590020</v>
      </c>
      <c r="R117" s="239">
        <v>3590020</v>
      </c>
      <c r="S117" s="218">
        <v>3590020</v>
      </c>
      <c r="T117" s="218">
        <v>3590020</v>
      </c>
      <c r="U117" s="218">
        <v>3590020</v>
      </c>
      <c r="V117" s="218">
        <v>3590020</v>
      </c>
      <c r="W117" s="218">
        <v>3590020</v>
      </c>
      <c r="X117" s="218">
        <v>0</v>
      </c>
      <c r="Y117" s="218">
        <v>0</v>
      </c>
      <c r="Z117" s="218">
        <v>0</v>
      </c>
      <c r="AA117" s="218">
        <v>0</v>
      </c>
      <c r="AB117" s="218" t="s">
        <v>178</v>
      </c>
      <c r="AC117" s="218" t="s">
        <v>178</v>
      </c>
      <c r="AD117" s="218">
        <v>3590020</v>
      </c>
    </row>
    <row r="118" spans="1:30">
      <c r="B118" s="37" t="s">
        <v>296</v>
      </c>
      <c r="C118" s="49">
        <v>1217583</v>
      </c>
      <c r="D118" s="49">
        <v>666</v>
      </c>
      <c r="E118" s="49">
        <v>666</v>
      </c>
      <c r="F118" s="49">
        <v>666</v>
      </c>
      <c r="G118" s="49">
        <v>666</v>
      </c>
      <c r="H118" s="49">
        <v>666</v>
      </c>
      <c r="I118" s="49">
        <v>666</v>
      </c>
      <c r="J118" s="49">
        <v>666</v>
      </c>
      <c r="K118" s="49">
        <v>666</v>
      </c>
      <c r="L118" s="241">
        <v>666</v>
      </c>
      <c r="M118" s="49">
        <v>666</v>
      </c>
      <c r="N118" s="49">
        <v>666</v>
      </c>
      <c r="O118" s="49">
        <v>666</v>
      </c>
      <c r="P118" s="239">
        <v>666</v>
      </c>
      <c r="Q118" s="239">
        <v>666</v>
      </c>
      <c r="R118" s="239">
        <v>666</v>
      </c>
      <c r="S118" s="218">
        <v>666</v>
      </c>
      <c r="T118" s="218">
        <v>666</v>
      </c>
      <c r="U118" s="218">
        <v>666</v>
      </c>
      <c r="V118" s="218">
        <v>666</v>
      </c>
      <c r="W118" s="218">
        <v>666</v>
      </c>
      <c r="X118" s="218">
        <v>3590020</v>
      </c>
      <c r="Y118" s="218">
        <v>3590020</v>
      </c>
      <c r="Z118" s="218">
        <v>3590020</v>
      </c>
      <c r="AA118" s="218">
        <v>3590020</v>
      </c>
      <c r="AB118" s="218">
        <v>3590020</v>
      </c>
      <c r="AC118" s="218">
        <v>3590020</v>
      </c>
      <c r="AD118" s="218">
        <v>666</v>
      </c>
    </row>
    <row r="119" spans="1:30">
      <c r="B119" s="37" t="s">
        <v>297</v>
      </c>
      <c r="C119" s="49">
        <v>6527704</v>
      </c>
      <c r="D119" s="49">
        <v>7394031</v>
      </c>
      <c r="E119" s="49">
        <v>7394031</v>
      </c>
      <c r="F119" s="49">
        <v>6549032</v>
      </c>
      <c r="G119" s="49">
        <v>6549032</v>
      </c>
      <c r="H119" s="49">
        <v>7404769</v>
      </c>
      <c r="I119" s="49">
        <v>7404769</v>
      </c>
      <c r="J119" s="49">
        <v>7404769</v>
      </c>
      <c r="K119" s="49">
        <v>7404769</v>
      </c>
      <c r="L119" s="241">
        <v>8172442</v>
      </c>
      <c r="M119" s="49">
        <v>8172442</v>
      </c>
      <c r="N119" s="49">
        <v>8172442</v>
      </c>
      <c r="O119" s="49">
        <v>8172442</v>
      </c>
      <c r="P119" s="239">
        <v>9863692</v>
      </c>
      <c r="Q119" s="239">
        <v>9332529</v>
      </c>
      <c r="R119" s="239">
        <v>9332529</v>
      </c>
      <c r="S119" s="218">
        <v>9332529</v>
      </c>
      <c r="T119" s="218">
        <v>11045897</v>
      </c>
      <c r="U119" s="218">
        <v>11588971</v>
      </c>
      <c r="V119" s="218">
        <v>12288676</v>
      </c>
      <c r="W119" s="218">
        <v>12765613</v>
      </c>
      <c r="X119" s="218">
        <v>666</v>
      </c>
      <c r="Y119" s="218">
        <v>666</v>
      </c>
      <c r="Z119" s="218">
        <v>666</v>
      </c>
      <c r="AA119" s="218">
        <v>666</v>
      </c>
      <c r="AB119" s="218">
        <v>666</v>
      </c>
      <c r="AC119" s="218">
        <v>666</v>
      </c>
      <c r="AD119" s="218">
        <v>15176635</v>
      </c>
    </row>
    <row r="120" spans="1:30">
      <c r="B120" s="37" t="s">
        <v>298</v>
      </c>
      <c r="C120" s="49"/>
      <c r="D120" s="49"/>
      <c r="E120" s="49"/>
      <c r="F120" s="49"/>
      <c r="G120" s="49"/>
      <c r="H120" s="49"/>
      <c r="I120" s="49"/>
      <c r="J120" s="49"/>
      <c r="K120" s="49"/>
      <c r="L120" s="239" t="s">
        <v>225</v>
      </c>
      <c r="M120" s="49"/>
      <c r="N120" s="49"/>
      <c r="O120" s="49"/>
      <c r="P120" s="239">
        <v>-364659</v>
      </c>
      <c r="Q120" s="239">
        <v>-364659</v>
      </c>
      <c r="R120" s="239">
        <v>-240676</v>
      </c>
      <c r="S120" s="218">
        <v>-240676</v>
      </c>
      <c r="T120" s="218">
        <v>0</v>
      </c>
      <c r="U120" s="218">
        <v>-283180</v>
      </c>
      <c r="V120" s="218">
        <v>-277910</v>
      </c>
      <c r="W120" s="218">
        <v>-282626</v>
      </c>
      <c r="X120" s="218">
        <v>12608141</v>
      </c>
      <c r="Y120" s="218">
        <v>13357003</v>
      </c>
      <c r="Z120" s="218">
        <v>13957861</v>
      </c>
      <c r="AA120" s="218">
        <v>14427903</v>
      </c>
      <c r="AB120" s="218">
        <v>13997026</v>
      </c>
      <c r="AC120" s="218">
        <v>14640103</v>
      </c>
      <c r="AD120" s="218" t="s">
        <v>69</v>
      </c>
    </row>
    <row r="121" spans="1:30">
      <c r="B121" s="37" t="s">
        <v>299</v>
      </c>
      <c r="C121" s="49">
        <v>0</v>
      </c>
      <c r="D121" s="49">
        <v>0</v>
      </c>
      <c r="E121" s="49">
        <v>236948</v>
      </c>
      <c r="F121" s="49">
        <v>482122</v>
      </c>
      <c r="G121" s="49">
        <v>1173923</v>
      </c>
      <c r="H121" s="49">
        <v>73192</v>
      </c>
      <c r="I121" s="49">
        <v>73389</v>
      </c>
      <c r="J121" s="49">
        <v>70369</v>
      </c>
      <c r="K121" s="49">
        <v>77405</v>
      </c>
      <c r="L121" s="241">
        <v>31191</v>
      </c>
      <c r="M121" s="49">
        <v>63630</v>
      </c>
      <c r="N121" s="49">
        <v>62841</v>
      </c>
      <c r="O121" s="49">
        <v>53225</v>
      </c>
      <c r="P121" s="239">
        <v>140114</v>
      </c>
      <c r="Q121" s="239">
        <v>166601</v>
      </c>
      <c r="R121" s="239">
        <v>17481</v>
      </c>
      <c r="S121" s="218">
        <v>32052</v>
      </c>
      <c r="T121" s="218">
        <v>-237377</v>
      </c>
      <c r="U121" s="218">
        <v>0</v>
      </c>
      <c r="V121" s="218">
        <v>0</v>
      </c>
      <c r="W121" s="218">
        <v>0</v>
      </c>
      <c r="X121" s="218">
        <v>-21376</v>
      </c>
      <c r="Y121" s="218">
        <v>0</v>
      </c>
      <c r="Z121" s="218">
        <v>0</v>
      </c>
      <c r="AA121" s="218">
        <v>0</v>
      </c>
      <c r="AB121" s="218" t="s">
        <v>69</v>
      </c>
      <c r="AC121" s="218" t="s">
        <v>69</v>
      </c>
      <c r="AD121" s="218">
        <v>-162743</v>
      </c>
    </row>
    <row r="122" spans="1:30">
      <c r="B122" s="37" t="s">
        <v>300</v>
      </c>
      <c r="C122" s="49"/>
      <c r="D122" s="49"/>
      <c r="E122" s="49"/>
      <c r="F122" s="49"/>
      <c r="G122" s="49"/>
      <c r="H122" s="49"/>
      <c r="I122" s="49"/>
      <c r="J122" s="49"/>
      <c r="K122" s="49"/>
      <c r="L122" s="241"/>
      <c r="M122" s="49"/>
      <c r="N122" s="49"/>
      <c r="O122" s="49"/>
      <c r="P122" s="239">
        <v>114129</v>
      </c>
      <c r="Q122" s="239">
        <v>582624</v>
      </c>
      <c r="R122" s="239">
        <v>1432623</v>
      </c>
      <c r="S122" s="218">
        <v>1828402</v>
      </c>
      <c r="T122" s="218">
        <v>0</v>
      </c>
      <c r="U122" s="218">
        <v>0</v>
      </c>
      <c r="V122" s="218">
        <v>0</v>
      </c>
      <c r="W122" s="218">
        <v>0</v>
      </c>
      <c r="X122" s="218">
        <v>0</v>
      </c>
      <c r="Y122" s="218">
        <v>-27626</v>
      </c>
      <c r="Z122" s="218">
        <v>-41961</v>
      </c>
      <c r="AA122" s="218">
        <v>-41358</v>
      </c>
      <c r="AB122" s="218">
        <v>-207572</v>
      </c>
      <c r="AC122" s="218">
        <v>-214592</v>
      </c>
      <c r="AD122" s="218" t="s">
        <v>178</v>
      </c>
    </row>
    <row r="123" spans="1:30">
      <c r="B123" s="37" t="s">
        <v>301</v>
      </c>
      <c r="C123" s="49">
        <v>0</v>
      </c>
      <c r="D123" s="49">
        <v>0</v>
      </c>
      <c r="E123" s="49">
        <v>0</v>
      </c>
      <c r="F123" s="49">
        <v>0</v>
      </c>
      <c r="G123" s="49">
        <v>0</v>
      </c>
      <c r="H123" s="49">
        <v>0</v>
      </c>
      <c r="I123" s="49">
        <v>353512</v>
      </c>
      <c r="J123" s="49">
        <v>811826</v>
      </c>
      <c r="K123" s="49">
        <v>876789</v>
      </c>
      <c r="L123" s="241">
        <v>0</v>
      </c>
      <c r="M123" s="49">
        <v>392831</v>
      </c>
      <c r="N123" s="49">
        <v>1121337</v>
      </c>
      <c r="O123" s="49">
        <v>1514967</v>
      </c>
      <c r="P123" s="239">
        <v>524450</v>
      </c>
      <c r="Q123" s="239">
        <v>0</v>
      </c>
      <c r="R123" s="239">
        <v>0</v>
      </c>
      <c r="S123" s="218">
        <v>0</v>
      </c>
      <c r="T123" s="218">
        <v>0</v>
      </c>
      <c r="U123" s="218">
        <v>0</v>
      </c>
      <c r="V123" s="218">
        <v>0</v>
      </c>
      <c r="W123" s="218">
        <v>0</v>
      </c>
      <c r="X123" s="218">
        <v>0</v>
      </c>
      <c r="Y123" s="218">
        <v>0</v>
      </c>
      <c r="Z123" s="218">
        <v>0</v>
      </c>
      <c r="AA123" s="218">
        <v>0</v>
      </c>
      <c r="AB123" s="218" t="s">
        <v>178</v>
      </c>
      <c r="AC123" s="218" t="s">
        <v>178</v>
      </c>
      <c r="AD123" s="218" t="s">
        <v>69</v>
      </c>
    </row>
    <row r="124" spans="1:30">
      <c r="A124" s="226"/>
      <c r="B124" s="211" t="s">
        <v>302</v>
      </c>
      <c r="C124" s="343">
        <f t="shared" ref="C124:K124" si="17">SUM(C114:C123)</f>
        <v>10296457</v>
      </c>
      <c r="D124" s="343">
        <f t="shared" si="17"/>
        <v>11199656</v>
      </c>
      <c r="E124" s="343">
        <f t="shared" si="17"/>
        <v>11423096</v>
      </c>
      <c r="F124" s="343">
        <f t="shared" si="17"/>
        <v>10834546</v>
      </c>
      <c r="G124" s="343">
        <f t="shared" si="17"/>
        <v>11539927</v>
      </c>
      <c r="H124" s="343">
        <f t="shared" si="17"/>
        <v>11299525</v>
      </c>
      <c r="I124" s="343">
        <f t="shared" si="17"/>
        <v>11705069</v>
      </c>
      <c r="J124" s="343">
        <f t="shared" si="17"/>
        <v>12164827</v>
      </c>
      <c r="K124" s="343">
        <f t="shared" si="17"/>
        <v>12223102</v>
      </c>
      <c r="L124" s="242">
        <f>SUM(L117:L123)</f>
        <v>11794319</v>
      </c>
      <c r="M124" s="343">
        <f>SUM(M114:M123)</f>
        <v>12722031</v>
      </c>
      <c r="N124" s="343">
        <f>SUM(N114:N123)</f>
        <v>13316516</v>
      </c>
      <c r="O124" s="343">
        <f>SUM(O114:O123)</f>
        <v>13659192</v>
      </c>
      <c r="P124" s="242">
        <f>SUM(P117:P123)</f>
        <v>13868412</v>
      </c>
      <c r="Q124" s="242">
        <f>SUM(Q117:Q123)</f>
        <v>13307781</v>
      </c>
      <c r="R124" s="242">
        <f>SUM(R117:R123)</f>
        <v>14132643</v>
      </c>
      <c r="S124" s="242">
        <f>SUM(S117:S123)</f>
        <v>14542993</v>
      </c>
      <c r="T124" s="242">
        <v>14399206</v>
      </c>
      <c r="U124" s="242">
        <v>14896477</v>
      </c>
      <c r="V124" s="242">
        <v>15601452</v>
      </c>
      <c r="W124" s="242">
        <v>16073673</v>
      </c>
      <c r="X124" s="242">
        <f>SUM(X117:X123)</f>
        <v>16177451</v>
      </c>
      <c r="Y124" s="242">
        <f>SUM(Y117:Y123)</f>
        <v>16920063</v>
      </c>
      <c r="Z124" s="495">
        <v>17506586</v>
      </c>
      <c r="AA124" s="495">
        <f>SUM(AA117:AA123)</f>
        <v>17977231</v>
      </c>
      <c r="AB124" s="495">
        <v>17380140</v>
      </c>
      <c r="AC124" s="495">
        <v>18016197</v>
      </c>
      <c r="AD124" s="495">
        <v>18604578</v>
      </c>
    </row>
    <row r="125" spans="1:30">
      <c r="B125" s="37" t="s">
        <v>303</v>
      </c>
      <c r="C125" s="364"/>
      <c r="D125" s="364"/>
      <c r="E125" s="364"/>
      <c r="F125" s="364"/>
      <c r="G125" s="364"/>
      <c r="H125" s="364"/>
      <c r="I125" s="364"/>
      <c r="J125" s="364"/>
      <c r="K125" s="364"/>
      <c r="L125" s="218">
        <v>1967288</v>
      </c>
      <c r="M125" s="218"/>
      <c r="N125" s="218"/>
      <c r="O125" s="218"/>
      <c r="P125" s="218">
        <v>371159</v>
      </c>
      <c r="Q125" s="218">
        <v>355926</v>
      </c>
      <c r="R125" s="218">
        <v>348109</v>
      </c>
      <c r="S125" s="218">
        <v>390121</v>
      </c>
      <c r="T125" s="218">
        <v>393529</v>
      </c>
      <c r="U125" s="218">
        <v>409853</v>
      </c>
      <c r="V125" s="218">
        <v>434085</v>
      </c>
      <c r="W125" s="218">
        <v>499150</v>
      </c>
      <c r="X125" s="218">
        <v>359029</v>
      </c>
      <c r="Y125" s="218">
        <v>278162</v>
      </c>
      <c r="Z125" s="218">
        <v>416121</v>
      </c>
      <c r="AA125" s="218">
        <v>503659</v>
      </c>
      <c r="AB125" s="218">
        <v>411572</v>
      </c>
      <c r="AC125" s="218">
        <v>508260</v>
      </c>
      <c r="AD125" s="218">
        <v>488366</v>
      </c>
    </row>
    <row r="126" spans="1:30">
      <c r="B126" s="211" t="s">
        <v>304</v>
      </c>
      <c r="C126" s="343">
        <f t="shared" ref="C126:K126" si="18">SUM(C124+C112+C96)</f>
        <v>15066333</v>
      </c>
      <c r="D126" s="343">
        <f t="shared" si="18"/>
        <v>17252173</v>
      </c>
      <c r="E126" s="343">
        <f t="shared" si="18"/>
        <v>17417558</v>
      </c>
      <c r="F126" s="343">
        <f t="shared" si="18"/>
        <v>17534705</v>
      </c>
      <c r="G126" s="343">
        <f t="shared" si="18"/>
        <v>18907128</v>
      </c>
      <c r="H126" s="343">
        <f t="shared" si="18"/>
        <v>18542224</v>
      </c>
      <c r="I126" s="343">
        <f t="shared" si="18"/>
        <v>19169401</v>
      </c>
      <c r="J126" s="343">
        <f t="shared" si="18"/>
        <v>19908537</v>
      </c>
      <c r="K126" s="343">
        <f t="shared" si="18"/>
        <v>20014346</v>
      </c>
      <c r="L126" s="242">
        <f>SUM(L124+L112+L96+L125)</f>
        <v>21599094</v>
      </c>
      <c r="M126" s="343">
        <f>SUM(M124+M112+M96)</f>
        <v>20731467</v>
      </c>
      <c r="N126" s="343">
        <f>SUM(N124+N112+N96)</f>
        <v>22431569</v>
      </c>
      <c r="O126" s="343">
        <f>SUM(O124+O112+O96)</f>
        <v>22168547</v>
      </c>
      <c r="P126" s="242">
        <f>SUM(P124+P112+P96+P125)</f>
        <v>24711531</v>
      </c>
      <c r="Q126" s="242">
        <f>SUM(Q124+Q112+Q96+Q125)</f>
        <v>26505399</v>
      </c>
      <c r="R126" s="242">
        <f>SUM(R124+R112+R96+R125)</f>
        <v>27869531</v>
      </c>
      <c r="S126" s="242">
        <f>SUM(S124+S112+S96+S125)</f>
        <v>28193896</v>
      </c>
      <c r="T126" s="242">
        <v>28976739</v>
      </c>
      <c r="U126" s="242">
        <v>30008395</v>
      </c>
      <c r="V126" s="242">
        <v>31193101</v>
      </c>
      <c r="W126" s="242">
        <v>32100817</v>
      </c>
      <c r="X126" s="242">
        <f>SUM(X124+X112+X96+X125)</f>
        <v>32243550</v>
      </c>
      <c r="Y126" s="242">
        <f>SUM(Y124+Y112+Y96+Y125)</f>
        <v>33749701</v>
      </c>
      <c r="Z126" s="495">
        <v>34161217</v>
      </c>
      <c r="AA126" s="495">
        <f>SUM(AA124+AA112+AA96+AA125)</f>
        <v>35162727</v>
      </c>
      <c r="AB126" s="495">
        <v>35911156</v>
      </c>
      <c r="AC126" s="495">
        <v>37956713</v>
      </c>
      <c r="AD126" s="495">
        <v>38556190</v>
      </c>
    </row>
    <row r="127" spans="1:30">
      <c r="C127" s="356">
        <f>+C126-C77</f>
        <v>-666.52381999976933</v>
      </c>
      <c r="D127" s="356">
        <f t="shared" ref="D127:R127" si="19">+D126-D77</f>
        <v>-0.11524000018835068</v>
      </c>
      <c r="E127" s="356">
        <f t="shared" si="19"/>
        <v>0</v>
      </c>
      <c r="F127" s="356">
        <f t="shared" si="19"/>
        <v>0</v>
      </c>
      <c r="G127" s="356">
        <f t="shared" si="19"/>
        <v>0</v>
      </c>
      <c r="H127" s="356">
        <f t="shared" si="19"/>
        <v>0</v>
      </c>
      <c r="I127" s="356">
        <f t="shared" si="19"/>
        <v>0</v>
      </c>
      <c r="J127" s="356">
        <f t="shared" si="19"/>
        <v>0</v>
      </c>
      <c r="K127" s="356">
        <f t="shared" si="19"/>
        <v>0</v>
      </c>
      <c r="L127" s="356">
        <f t="shared" si="19"/>
        <v>0</v>
      </c>
      <c r="M127" s="356">
        <f t="shared" si="19"/>
        <v>0</v>
      </c>
      <c r="N127" s="356">
        <f t="shared" si="19"/>
        <v>0</v>
      </c>
      <c r="O127" s="356">
        <f t="shared" si="19"/>
        <v>0</v>
      </c>
      <c r="P127" s="356">
        <f t="shared" si="19"/>
        <v>-1</v>
      </c>
      <c r="Q127" s="356">
        <f t="shared" si="19"/>
        <v>0</v>
      </c>
      <c r="R127" s="356">
        <f t="shared" si="19"/>
        <v>0</v>
      </c>
      <c r="S127" s="245"/>
      <c r="X127" s="462">
        <f>X126-X77</f>
        <v>0</v>
      </c>
      <c r="AA127" s="35">
        <f>AA126-AA77</f>
        <v>0</v>
      </c>
      <c r="AC127" s="35" t="s">
        <v>69</v>
      </c>
    </row>
    <row r="128" spans="1:30" ht="15" customHeight="1">
      <c r="L128" s="335"/>
      <c r="P128" s="245"/>
      <c r="Q128" s="245"/>
      <c r="R128" s="245"/>
      <c r="S128" s="245"/>
    </row>
    <row r="129" spans="2:30">
      <c r="B129" s="11" t="s">
        <v>305</v>
      </c>
      <c r="L129" s="335"/>
      <c r="P129" s="245"/>
      <c r="Q129" s="245"/>
      <c r="R129" s="245"/>
      <c r="S129" s="245"/>
      <c r="AD129" s="35" t="s">
        <v>69</v>
      </c>
    </row>
    <row r="130" spans="2:30">
      <c r="B130" s="13" t="s">
        <v>185</v>
      </c>
      <c r="L130" s="335"/>
      <c r="P130" s="245"/>
      <c r="Q130" s="245"/>
      <c r="R130" s="245"/>
      <c r="S130" s="245"/>
    </row>
    <row r="131" spans="2:30" ht="14.65" customHeight="1">
      <c r="L131" s="335"/>
      <c r="P131" s="245"/>
      <c r="Q131" s="245"/>
      <c r="R131" s="245"/>
      <c r="S131" s="245"/>
    </row>
    <row r="132" spans="2:30">
      <c r="B132" s="790" t="s">
        <v>306</v>
      </c>
      <c r="C132" s="792" t="s">
        <v>186</v>
      </c>
      <c r="D132" s="792"/>
      <c r="E132" s="792"/>
      <c r="F132" s="792"/>
      <c r="G132" s="792"/>
      <c r="H132" s="792"/>
      <c r="I132" s="792"/>
      <c r="J132" s="792"/>
      <c r="K132" s="792"/>
      <c r="L132" s="792"/>
      <c r="M132" s="792"/>
      <c r="N132" s="792"/>
      <c r="O132" s="792"/>
      <c r="P132" s="792"/>
      <c r="Q132" s="336"/>
      <c r="R132" s="336"/>
      <c r="S132" s="375"/>
      <c r="T132" s="375"/>
      <c r="U132" s="332"/>
      <c r="V132" s="332"/>
      <c r="W132" s="332"/>
      <c r="X132" s="375"/>
      <c r="Y132" s="332"/>
      <c r="Z132" s="332"/>
      <c r="AA132" s="332"/>
      <c r="AB132" s="332"/>
      <c r="AC132" s="332"/>
      <c r="AD132" s="332"/>
    </row>
    <row r="133" spans="2:30">
      <c r="B133" s="790"/>
      <c r="C133" s="205">
        <v>2016</v>
      </c>
      <c r="D133" s="48">
        <v>2017</v>
      </c>
      <c r="E133" s="48" t="s">
        <v>187</v>
      </c>
      <c r="F133" s="48" t="s">
        <v>188</v>
      </c>
      <c r="G133" s="48" t="s">
        <v>189</v>
      </c>
      <c r="H133" s="48" t="s">
        <v>190</v>
      </c>
      <c r="I133" s="48" t="s">
        <v>191</v>
      </c>
      <c r="J133" s="48" t="s">
        <v>192</v>
      </c>
      <c r="K133" s="48" t="s">
        <v>193</v>
      </c>
      <c r="L133" s="320" t="s">
        <v>194</v>
      </c>
      <c r="M133" s="48" t="s">
        <v>195</v>
      </c>
      <c r="N133" s="48" t="s">
        <v>196</v>
      </c>
      <c r="O133" s="48" t="s">
        <v>197</v>
      </c>
      <c r="P133" s="337" t="s">
        <v>198</v>
      </c>
      <c r="Q133" s="337" t="s">
        <v>199</v>
      </c>
      <c r="R133" s="337" t="s">
        <v>200</v>
      </c>
      <c r="S133" s="337" t="s">
        <v>201</v>
      </c>
      <c r="T133" s="337" t="s">
        <v>202</v>
      </c>
      <c r="U133" s="337" t="s">
        <v>203</v>
      </c>
      <c r="V133" s="337" t="s">
        <v>204</v>
      </c>
      <c r="W133" s="337" t="s">
        <v>205</v>
      </c>
      <c r="X133" s="337" t="s">
        <v>206</v>
      </c>
      <c r="Y133" s="337" t="s">
        <v>207</v>
      </c>
      <c r="Z133" s="337" t="s">
        <v>208</v>
      </c>
      <c r="AA133" s="337" t="str">
        <f>AA7</f>
        <v>3Q23</v>
      </c>
      <c r="AB133" s="337" t="s">
        <v>210</v>
      </c>
      <c r="AC133" s="337" t="s">
        <v>211</v>
      </c>
      <c r="AD133" s="337" t="s">
        <v>841</v>
      </c>
    </row>
    <row r="134" spans="2:30">
      <c r="B134" s="37" t="s">
        <v>307</v>
      </c>
      <c r="C134" s="49">
        <v>1099482.87901</v>
      </c>
      <c r="D134" s="49">
        <v>2039364</v>
      </c>
      <c r="E134" s="49">
        <f t="shared" ref="E134:N134" si="20">SUM(E135:E136)</f>
        <v>834640</v>
      </c>
      <c r="F134" s="49">
        <f t="shared" si="20"/>
        <v>844171</v>
      </c>
      <c r="G134" s="49">
        <f t="shared" si="20"/>
        <v>716485</v>
      </c>
      <c r="H134" s="49">
        <f t="shared" si="20"/>
        <v>808236</v>
      </c>
      <c r="I134" s="49">
        <f t="shared" si="20"/>
        <v>806853</v>
      </c>
      <c r="J134" s="49">
        <f t="shared" si="20"/>
        <v>807586</v>
      </c>
      <c r="K134" s="49">
        <f t="shared" si="20"/>
        <v>782483</v>
      </c>
      <c r="L134" s="241">
        <f t="shared" si="20"/>
        <v>852480</v>
      </c>
      <c r="M134" s="49">
        <f t="shared" si="20"/>
        <v>851478</v>
      </c>
      <c r="N134" s="49">
        <f t="shared" si="20"/>
        <v>1700533</v>
      </c>
      <c r="O134" s="49">
        <f>SUM(O135:O136)</f>
        <v>956151</v>
      </c>
      <c r="P134" s="239">
        <f>P135+P136</f>
        <v>989357</v>
      </c>
      <c r="Q134" s="239">
        <f>Q135+Q136</f>
        <v>1000176</v>
      </c>
      <c r="R134" s="239">
        <v>922052.06234039995</v>
      </c>
      <c r="S134" s="218">
        <f>S135+S136</f>
        <v>913149.23843959998</v>
      </c>
      <c r="T134" s="218">
        <f>T135+T136</f>
        <v>829950</v>
      </c>
      <c r="U134" s="218">
        <v>843349</v>
      </c>
      <c r="V134" s="218">
        <v>894435</v>
      </c>
      <c r="W134" s="218">
        <v>1106247</v>
      </c>
      <c r="X134" s="218">
        <f>SUM(X135:X136)</f>
        <v>1072375</v>
      </c>
      <c r="Y134" s="467">
        <f>SUM(Y135:Y136)</f>
        <v>1032113</v>
      </c>
      <c r="Z134" s="467">
        <v>1031340</v>
      </c>
      <c r="AA134" s="467">
        <f>SUM(AA135:AA136)</f>
        <v>1251718</v>
      </c>
      <c r="AB134" s="467">
        <v>1272147</v>
      </c>
      <c r="AC134" s="467">
        <v>1281068</v>
      </c>
      <c r="AD134" s="467">
        <v>1271772</v>
      </c>
    </row>
    <row r="135" spans="2:30">
      <c r="B135" s="37" t="s">
        <v>308</v>
      </c>
      <c r="C135" s="49">
        <v>1076083</v>
      </c>
      <c r="D135" s="49">
        <v>2013296</v>
      </c>
      <c r="E135" s="49">
        <v>827908</v>
      </c>
      <c r="F135" s="49">
        <v>837376</v>
      </c>
      <c r="G135" s="49">
        <v>709948</v>
      </c>
      <c r="H135" s="49">
        <v>801395</v>
      </c>
      <c r="I135" s="49">
        <v>799831</v>
      </c>
      <c r="J135" s="49">
        <v>800431</v>
      </c>
      <c r="K135" s="49">
        <v>772603</v>
      </c>
      <c r="L135" s="241">
        <v>844689</v>
      </c>
      <c r="M135" s="49">
        <v>843778</v>
      </c>
      <c r="N135" s="49">
        <v>1693051</v>
      </c>
      <c r="O135" s="49">
        <v>944448</v>
      </c>
      <c r="P135" s="263">
        <v>970710</v>
      </c>
      <c r="Q135" s="239">
        <v>991025</v>
      </c>
      <c r="R135" s="239">
        <v>898410</v>
      </c>
      <c r="S135" s="218">
        <v>896986</v>
      </c>
      <c r="T135" s="218">
        <v>820516</v>
      </c>
      <c r="U135" s="218">
        <v>838279</v>
      </c>
      <c r="V135" s="218">
        <v>886683</v>
      </c>
      <c r="W135" s="218">
        <v>1095571</v>
      </c>
      <c r="X135" s="218">
        <v>1062857</v>
      </c>
      <c r="Y135" s="218">
        <v>1021616</v>
      </c>
      <c r="Z135" s="218">
        <v>1021082</v>
      </c>
      <c r="AA135" s="218">
        <v>1239253</v>
      </c>
      <c r="AB135" s="218">
        <v>1257910</v>
      </c>
      <c r="AC135" s="218">
        <v>1271020</v>
      </c>
      <c r="AD135" s="218">
        <v>1260536</v>
      </c>
    </row>
    <row r="136" spans="2:30">
      <c r="B136" s="37" t="s">
        <v>260</v>
      </c>
      <c r="C136" s="49">
        <v>23399.879010000001</v>
      </c>
      <c r="D136" s="49">
        <v>26068</v>
      </c>
      <c r="E136" s="49">
        <v>6732</v>
      </c>
      <c r="F136" s="49">
        <v>6795</v>
      </c>
      <c r="G136" s="49">
        <v>6537</v>
      </c>
      <c r="H136" s="49">
        <v>6841</v>
      </c>
      <c r="I136" s="49">
        <v>7022</v>
      </c>
      <c r="J136" s="49">
        <v>7155</v>
      </c>
      <c r="K136" s="49">
        <v>9880</v>
      </c>
      <c r="L136" s="241">
        <v>7791</v>
      </c>
      <c r="M136" s="49">
        <v>7700</v>
      </c>
      <c r="N136" s="49">
        <v>7482</v>
      </c>
      <c r="O136" s="49">
        <v>11703</v>
      </c>
      <c r="P136" s="263">
        <v>18647</v>
      </c>
      <c r="Q136" s="239">
        <v>9151</v>
      </c>
      <c r="R136" s="239">
        <v>23642.062340399996</v>
      </c>
      <c r="S136" s="218">
        <v>16163.238439600005</v>
      </c>
      <c r="T136" s="218">
        <v>9434</v>
      </c>
      <c r="U136" s="218">
        <v>5070</v>
      </c>
      <c r="V136" s="218">
        <v>7752</v>
      </c>
      <c r="W136" s="218">
        <v>10676</v>
      </c>
      <c r="X136" s="218">
        <v>9518</v>
      </c>
      <c r="Y136" s="218">
        <v>10497</v>
      </c>
      <c r="Z136" s="218">
        <v>10258</v>
      </c>
      <c r="AA136" s="218">
        <v>12465</v>
      </c>
      <c r="AB136" s="218">
        <v>14237</v>
      </c>
      <c r="AC136" s="218">
        <v>10048</v>
      </c>
      <c r="AD136" s="218">
        <v>11236</v>
      </c>
    </row>
    <row r="137" spans="2:30">
      <c r="B137" s="37" t="s">
        <v>309</v>
      </c>
      <c r="C137" s="49">
        <v>-148298</v>
      </c>
      <c r="D137" s="49">
        <v>-261532</v>
      </c>
      <c r="E137" s="49">
        <v>-102316</v>
      </c>
      <c r="F137" s="49">
        <v>-104763</v>
      </c>
      <c r="G137" s="49">
        <v>-110622</v>
      </c>
      <c r="H137" s="49">
        <v>-118540</v>
      </c>
      <c r="I137" s="49">
        <v>-112689</v>
      </c>
      <c r="J137" s="49">
        <v>-115180</v>
      </c>
      <c r="K137" s="49">
        <v>-123950</v>
      </c>
      <c r="L137" s="241">
        <v>-123020</v>
      </c>
      <c r="M137" s="239">
        <v>-117137</v>
      </c>
      <c r="N137" s="49">
        <v>-203946</v>
      </c>
      <c r="O137" s="49">
        <v>-134892</v>
      </c>
      <c r="P137" s="239">
        <v>-150363</v>
      </c>
      <c r="Q137" s="239">
        <v>-147343</v>
      </c>
      <c r="R137" s="239">
        <v>-129734</v>
      </c>
      <c r="S137" s="218">
        <v>-154770</v>
      </c>
      <c r="T137" s="218">
        <v>-165237</v>
      </c>
      <c r="U137" s="218">
        <v>-127927</v>
      </c>
      <c r="V137" s="218">
        <v>-165237</v>
      </c>
      <c r="W137" s="218">
        <v>-186991</v>
      </c>
      <c r="X137" s="218">
        <v>-181184</v>
      </c>
      <c r="Y137" s="467">
        <v>-140498</v>
      </c>
      <c r="Z137" s="467">
        <v>-139624</v>
      </c>
      <c r="AA137" s="467">
        <v>-159260</v>
      </c>
      <c r="AB137" s="467">
        <v>-162550</v>
      </c>
      <c r="AC137" s="467">
        <v>-172929</v>
      </c>
      <c r="AD137" s="467">
        <v>-159387</v>
      </c>
    </row>
    <row r="138" spans="2:30">
      <c r="B138" s="207" t="s">
        <v>310</v>
      </c>
      <c r="C138" s="57">
        <f>SUM(C135:C137)</f>
        <v>951184.87901000003</v>
      </c>
      <c r="D138" s="57">
        <f>SUM(D135:D137)</f>
        <v>1777832</v>
      </c>
      <c r="E138" s="57">
        <f t="shared" ref="E138:P138" si="21">SUM(E135:E137)</f>
        <v>732324</v>
      </c>
      <c r="F138" s="57">
        <f t="shared" si="21"/>
        <v>739408</v>
      </c>
      <c r="G138" s="57">
        <f t="shared" si="21"/>
        <v>605863</v>
      </c>
      <c r="H138" s="57">
        <f t="shared" si="21"/>
        <v>689696</v>
      </c>
      <c r="I138" s="57">
        <f t="shared" si="21"/>
        <v>694164</v>
      </c>
      <c r="J138" s="57">
        <f t="shared" si="21"/>
        <v>692406</v>
      </c>
      <c r="K138" s="57">
        <f t="shared" si="21"/>
        <v>658533</v>
      </c>
      <c r="L138" s="333">
        <f t="shared" si="21"/>
        <v>729460</v>
      </c>
      <c r="M138" s="57">
        <f t="shared" si="21"/>
        <v>734341</v>
      </c>
      <c r="N138" s="57">
        <f t="shared" si="21"/>
        <v>1496587</v>
      </c>
      <c r="O138" s="57">
        <f t="shared" si="21"/>
        <v>821259</v>
      </c>
      <c r="P138" s="57">
        <f t="shared" si="21"/>
        <v>838994</v>
      </c>
      <c r="Q138" s="57">
        <f>SUM(Q135:Q137)</f>
        <v>852833</v>
      </c>
      <c r="R138" s="57">
        <f>SUM(R135:R137)</f>
        <v>792318.06234039995</v>
      </c>
      <c r="S138" s="376">
        <f>SUM(S135:S137)</f>
        <v>758379.23843959998</v>
      </c>
      <c r="T138" s="376">
        <f>SUM(T135:T137)</f>
        <v>664713</v>
      </c>
      <c r="U138" s="376">
        <v>715422</v>
      </c>
      <c r="V138" s="376">
        <v>729198</v>
      </c>
      <c r="W138" s="376">
        <v>919256</v>
      </c>
      <c r="X138" s="376">
        <f>SUM(X135:X137)</f>
        <v>891191</v>
      </c>
      <c r="Y138" s="376">
        <f>SUM(Y135:Y137)</f>
        <v>891615</v>
      </c>
      <c r="Z138" s="376">
        <v>891716</v>
      </c>
      <c r="AA138" s="376">
        <f>SUM(AA135:AA137)</f>
        <v>1092458</v>
      </c>
      <c r="AB138" s="376">
        <v>1109597</v>
      </c>
      <c r="AC138" s="376">
        <v>1108139</v>
      </c>
      <c r="AD138" s="376">
        <v>1112385</v>
      </c>
    </row>
    <row r="139" spans="2:30">
      <c r="B139" s="207" t="s">
        <v>311</v>
      </c>
      <c r="C139" s="57">
        <f>SUM(C140:C144)</f>
        <v>-528915.87901000003</v>
      </c>
      <c r="D139" s="57">
        <f t="shared" ref="D139:P139" si="22">SUM(D140:D144)</f>
        <v>-811211</v>
      </c>
      <c r="E139" s="57">
        <f>SUM(E140:E144)</f>
        <v>-259669</v>
      </c>
      <c r="F139" s="57">
        <f t="shared" si="22"/>
        <v>-266599.70914000017</v>
      </c>
      <c r="G139" s="57">
        <f t="shared" si="22"/>
        <v>-265301.68775999983</v>
      </c>
      <c r="H139" s="57">
        <f>SUM(H140:H144)</f>
        <v>-310723</v>
      </c>
      <c r="I139" s="57">
        <f t="shared" si="22"/>
        <v>-275211</v>
      </c>
      <c r="J139" s="57">
        <f t="shared" si="22"/>
        <v>-315199</v>
      </c>
      <c r="K139" s="57">
        <f t="shared" si="22"/>
        <v>-293376</v>
      </c>
      <c r="L139" s="333">
        <f t="shared" si="22"/>
        <v>-274963</v>
      </c>
      <c r="M139" s="57">
        <f>SUM(M140:M144)</f>
        <v>-270109</v>
      </c>
      <c r="N139" s="57">
        <f t="shared" si="22"/>
        <v>-266759</v>
      </c>
      <c r="O139" s="57">
        <f t="shared" si="22"/>
        <v>-279007</v>
      </c>
      <c r="P139" s="57">
        <f t="shared" si="22"/>
        <v>-335923</v>
      </c>
      <c r="Q139" s="57">
        <f>SUM(Q140:Q144)</f>
        <v>-279729</v>
      </c>
      <c r="R139" s="57">
        <f>SUM(R140:R144)</f>
        <v>-298611.75536040001</v>
      </c>
      <c r="S139" s="373">
        <f>SUM(S140:S144)</f>
        <v>-297045.54541960004</v>
      </c>
      <c r="T139" s="373">
        <f>SUM(T140:T144)</f>
        <v>-336565</v>
      </c>
      <c r="U139" s="373">
        <v>-308650</v>
      </c>
      <c r="V139" s="373">
        <v>-309209</v>
      </c>
      <c r="W139" s="373">
        <v>-319621</v>
      </c>
      <c r="X139" s="373">
        <f>SUM(X140:X144)</f>
        <v>-391330</v>
      </c>
      <c r="Y139" s="373">
        <f>SUM(Y140:Y144)</f>
        <v>-332649</v>
      </c>
      <c r="Z139" s="373">
        <v>-339705</v>
      </c>
      <c r="AA139" s="373">
        <f>SUM(AA140:AA144)</f>
        <v>-351666</v>
      </c>
      <c r="AB139" s="373">
        <v>-400872</v>
      </c>
      <c r="AC139" s="373">
        <v>-358673</v>
      </c>
      <c r="AD139" s="373">
        <v>-383688</v>
      </c>
    </row>
    <row r="140" spans="2:30">
      <c r="B140" s="37" t="s">
        <v>221</v>
      </c>
      <c r="C140" s="49">
        <v>-275181</v>
      </c>
      <c r="D140" s="49">
        <v>-302269</v>
      </c>
      <c r="E140" s="49">
        <v>-77724</v>
      </c>
      <c r="F140" s="49">
        <v>-79437.08490999999</v>
      </c>
      <c r="G140" s="49">
        <v>-79695.635910000012</v>
      </c>
      <c r="H140" s="49">
        <v>-84104</v>
      </c>
      <c r="I140" s="49">
        <v>-83116</v>
      </c>
      <c r="J140" s="49">
        <v>-86108</v>
      </c>
      <c r="K140" s="49">
        <v>-87512</v>
      </c>
      <c r="L140" s="241">
        <v>-79759</v>
      </c>
      <c r="M140" s="239">
        <v>-74866</v>
      </c>
      <c r="N140" s="49">
        <v>-75789</v>
      </c>
      <c r="O140" s="49">
        <v>-79077</v>
      </c>
      <c r="P140" s="239">
        <v>-96909</v>
      </c>
      <c r="Q140" s="239">
        <v>-91145</v>
      </c>
      <c r="R140" s="239">
        <v>-94312.440979999999</v>
      </c>
      <c r="S140" s="218">
        <v>-95299.559020000001</v>
      </c>
      <c r="T140" s="218">
        <v>-99790</v>
      </c>
      <c r="U140" s="218">
        <v>-98621</v>
      </c>
      <c r="V140" s="218">
        <v>-96848</v>
      </c>
      <c r="W140" s="218">
        <v>-92294</v>
      </c>
      <c r="X140" s="218">
        <v>-117725</v>
      </c>
      <c r="Y140" s="218">
        <v>-92209</v>
      </c>
      <c r="Z140" s="218">
        <v>-102392</v>
      </c>
      <c r="AA140" s="218">
        <v>-102278</v>
      </c>
      <c r="AB140" s="218">
        <v>-112896</v>
      </c>
      <c r="AC140" s="218">
        <v>-109604</v>
      </c>
      <c r="AD140" s="218">
        <v>-112506</v>
      </c>
    </row>
    <row r="141" spans="2:30">
      <c r="B141" s="37" t="s">
        <v>312</v>
      </c>
      <c r="C141" s="49">
        <v>-13746</v>
      </c>
      <c r="D141" s="49">
        <v>-13602</v>
      </c>
      <c r="E141" s="49">
        <v>-3016</v>
      </c>
      <c r="F141" s="49">
        <v>-3361.6449299999986</v>
      </c>
      <c r="G141" s="49">
        <v>-3472.1449000000016</v>
      </c>
      <c r="H141" s="49">
        <v>-5460</v>
      </c>
      <c r="I141" s="49">
        <v>-3151</v>
      </c>
      <c r="J141" s="49">
        <v>-3661</v>
      </c>
      <c r="K141" s="49">
        <v>-3935</v>
      </c>
      <c r="L141" s="241">
        <v>-3392</v>
      </c>
      <c r="M141" s="239">
        <v>-3005</v>
      </c>
      <c r="N141" s="49">
        <v>-3973</v>
      </c>
      <c r="O141" s="49">
        <v>-4052</v>
      </c>
      <c r="P141" s="239">
        <v>-7293</v>
      </c>
      <c r="Q141" s="239">
        <v>-3689</v>
      </c>
      <c r="R141" s="239">
        <v>-5354</v>
      </c>
      <c r="S141" s="218">
        <v>-3848</v>
      </c>
      <c r="T141" s="218">
        <v>-6073</v>
      </c>
      <c r="U141" s="218">
        <v>-4403</v>
      </c>
      <c r="V141" s="218">
        <v>-5419</v>
      </c>
      <c r="W141" s="218">
        <v>-5424</v>
      </c>
      <c r="X141" s="218">
        <v>-8377</v>
      </c>
      <c r="Y141" s="218">
        <v>-5452</v>
      </c>
      <c r="Z141" s="218">
        <v>-5709</v>
      </c>
      <c r="AA141" s="218">
        <v>-5979</v>
      </c>
      <c r="AB141" s="218">
        <v>-8530</v>
      </c>
      <c r="AC141" s="218">
        <v>-3660</v>
      </c>
      <c r="AD141" s="218">
        <v>-7752</v>
      </c>
    </row>
    <row r="142" spans="2:30">
      <c r="B142" s="37" t="s">
        <v>223</v>
      </c>
      <c r="C142" s="49">
        <v>-124276.87901</v>
      </c>
      <c r="D142" s="49">
        <v>-129992</v>
      </c>
      <c r="E142" s="49">
        <v>-27374</v>
      </c>
      <c r="F142" s="49">
        <v>-28499.908660000005</v>
      </c>
      <c r="G142" s="49">
        <v>-30424.873219999998</v>
      </c>
      <c r="H142" s="49">
        <v>-50225</v>
      </c>
      <c r="I142" s="49">
        <v>-26995</v>
      </c>
      <c r="J142" s="49">
        <v>-60163</v>
      </c>
      <c r="K142" s="49">
        <v>-38649</v>
      </c>
      <c r="L142" s="241">
        <v>-36223</v>
      </c>
      <c r="M142" s="239">
        <v>-30082</v>
      </c>
      <c r="N142" s="49">
        <v>-26967</v>
      </c>
      <c r="O142" s="49">
        <v>-31328</v>
      </c>
      <c r="P142" s="239">
        <v>-52321</v>
      </c>
      <c r="Q142" s="239">
        <v>-30613</v>
      </c>
      <c r="R142" s="239">
        <v>-32042.271390399997</v>
      </c>
      <c r="S142" s="218">
        <v>-33149.029389600008</v>
      </c>
      <c r="T142" s="218">
        <v>-58873</v>
      </c>
      <c r="U142" s="218">
        <v>-34775</v>
      </c>
      <c r="V142" s="218">
        <v>-39454</v>
      </c>
      <c r="W142" s="218">
        <v>-44017</v>
      </c>
      <c r="X142" s="218">
        <v>-72721</v>
      </c>
      <c r="Y142" s="218">
        <v>-43681</v>
      </c>
      <c r="Z142" s="218">
        <v>-44615</v>
      </c>
      <c r="AA142" s="218">
        <v>-55311</v>
      </c>
      <c r="AB142" s="218">
        <v>-78372</v>
      </c>
      <c r="AC142" s="218">
        <v>-43523</v>
      </c>
      <c r="AD142" s="218">
        <v>-53640</v>
      </c>
    </row>
    <row r="143" spans="2:30">
      <c r="B143" s="37" t="s">
        <v>224</v>
      </c>
      <c r="C143" s="49" t="s">
        <v>225</v>
      </c>
      <c r="D143" s="49">
        <v>-328174</v>
      </c>
      <c r="E143" s="49">
        <v>-145819</v>
      </c>
      <c r="F143" s="49">
        <v>-144676.13161000016</v>
      </c>
      <c r="G143" s="49">
        <v>-143519.27898999985</v>
      </c>
      <c r="H143" s="49">
        <v>-144958</v>
      </c>
      <c r="I143" s="49">
        <v>-144967</v>
      </c>
      <c r="J143" s="49">
        <v>-144568</v>
      </c>
      <c r="K143" s="49">
        <v>-143908</v>
      </c>
      <c r="L143" s="241">
        <v>-142114</v>
      </c>
      <c r="M143" s="239">
        <v>-140551</v>
      </c>
      <c r="N143" s="49">
        <v>-140231</v>
      </c>
      <c r="O143" s="49">
        <v>-139803</v>
      </c>
      <c r="P143" s="239">
        <v>-141730</v>
      </c>
      <c r="Q143" s="239">
        <v>-136891</v>
      </c>
      <c r="R143" s="239">
        <v>-148054.9228</v>
      </c>
      <c r="S143" s="218">
        <v>-144258.0772</v>
      </c>
      <c r="T143" s="218">
        <v>-149899</v>
      </c>
      <c r="U143" s="218">
        <v>-146994</v>
      </c>
      <c r="V143" s="218">
        <v>-147044</v>
      </c>
      <c r="W143" s="218">
        <v>-164205</v>
      </c>
      <c r="X143" s="218">
        <v>-162450</v>
      </c>
      <c r="Y143" s="218">
        <v>-167390</v>
      </c>
      <c r="Z143" s="218">
        <v>-161939</v>
      </c>
      <c r="AA143" s="218">
        <v>-168885</v>
      </c>
      <c r="AB143" s="218">
        <v>-169831</v>
      </c>
      <c r="AC143" s="218">
        <v>-168794</v>
      </c>
      <c r="AD143" s="218">
        <v>-180060</v>
      </c>
    </row>
    <row r="144" spans="2:30">
      <c r="B144" s="37" t="s">
        <v>260</v>
      </c>
      <c r="C144" s="49">
        <v>-115712</v>
      </c>
      <c r="D144" s="49">
        <v>-37174</v>
      </c>
      <c r="E144" s="49">
        <v>-5736</v>
      </c>
      <c r="F144" s="49">
        <v>-10624.939030000001</v>
      </c>
      <c r="G144" s="49">
        <v>-8189.7547399999985</v>
      </c>
      <c r="H144" s="49">
        <v>-25976</v>
      </c>
      <c r="I144" s="49">
        <v>-16982</v>
      </c>
      <c r="J144" s="49">
        <v>-20699</v>
      </c>
      <c r="K144" s="49">
        <v>-19372</v>
      </c>
      <c r="L144" s="241">
        <v>-13475</v>
      </c>
      <c r="M144" s="239">
        <v>-21605</v>
      </c>
      <c r="N144" s="49">
        <v>-19799</v>
      </c>
      <c r="O144" s="49">
        <v>-24747</v>
      </c>
      <c r="P144" s="239">
        <v>-37670</v>
      </c>
      <c r="Q144" s="239">
        <v>-17391</v>
      </c>
      <c r="R144" s="239">
        <v>-18848.120190000001</v>
      </c>
      <c r="S144" s="218">
        <v>-20490.879809999999</v>
      </c>
      <c r="T144" s="218">
        <v>-21930</v>
      </c>
      <c r="U144" s="218">
        <v>-23857</v>
      </c>
      <c r="V144" s="218">
        <v>-20444</v>
      </c>
      <c r="W144" s="218">
        <v>-13681</v>
      </c>
      <c r="X144" s="218">
        <v>-30057</v>
      </c>
      <c r="Y144" s="218">
        <v>-23917</v>
      </c>
      <c r="Z144" s="218">
        <v>-25050</v>
      </c>
      <c r="AA144" s="218">
        <v>-19213</v>
      </c>
      <c r="AB144" s="218">
        <v>-31243</v>
      </c>
      <c r="AC144" s="218">
        <v>-33092</v>
      </c>
      <c r="AD144" s="218">
        <v>-29730</v>
      </c>
    </row>
    <row r="145" spans="2:30">
      <c r="B145" s="207" t="s">
        <v>228</v>
      </c>
      <c r="C145" s="57">
        <f t="shared" ref="C145:T145" si="23">SUM(C138:C139)</f>
        <v>422269</v>
      </c>
      <c r="D145" s="57">
        <f t="shared" si="23"/>
        <v>966621</v>
      </c>
      <c r="E145" s="57">
        <f t="shared" si="23"/>
        <v>472655</v>
      </c>
      <c r="F145" s="57">
        <f t="shared" si="23"/>
        <v>472808.29085999983</v>
      </c>
      <c r="G145" s="57">
        <f t="shared" si="23"/>
        <v>340561.31224000017</v>
      </c>
      <c r="H145" s="57">
        <f t="shared" si="23"/>
        <v>378973</v>
      </c>
      <c r="I145" s="57">
        <f t="shared" si="23"/>
        <v>418953</v>
      </c>
      <c r="J145" s="57">
        <f t="shared" si="23"/>
        <v>377207</v>
      </c>
      <c r="K145" s="57">
        <f t="shared" si="23"/>
        <v>365157</v>
      </c>
      <c r="L145" s="333">
        <f t="shared" si="23"/>
        <v>454497</v>
      </c>
      <c r="M145" s="57">
        <f t="shared" si="23"/>
        <v>464232</v>
      </c>
      <c r="N145" s="57">
        <f t="shared" si="23"/>
        <v>1229828</v>
      </c>
      <c r="O145" s="57">
        <f t="shared" si="23"/>
        <v>542252</v>
      </c>
      <c r="P145" s="57">
        <f t="shared" si="23"/>
        <v>503071</v>
      </c>
      <c r="Q145" s="57">
        <f t="shared" si="23"/>
        <v>573104</v>
      </c>
      <c r="R145" s="57">
        <f t="shared" si="23"/>
        <v>493706.30697999994</v>
      </c>
      <c r="S145" s="376">
        <f t="shared" si="23"/>
        <v>461333.69301999995</v>
      </c>
      <c r="T145" s="376">
        <f t="shared" si="23"/>
        <v>328148</v>
      </c>
      <c r="U145" s="376">
        <v>406772</v>
      </c>
      <c r="V145" s="376">
        <v>419989</v>
      </c>
      <c r="W145" s="376">
        <v>599635</v>
      </c>
      <c r="X145" s="376">
        <f>SUM(X138:X139)</f>
        <v>499861</v>
      </c>
      <c r="Y145" s="376">
        <f>SUM(Y138:Y139)</f>
        <v>558966</v>
      </c>
      <c r="Z145" s="376">
        <v>552011</v>
      </c>
      <c r="AA145" s="376">
        <f>SUM(AA138:AA139)</f>
        <v>740792</v>
      </c>
      <c r="AB145" s="376">
        <v>708725</v>
      </c>
      <c r="AC145" s="376">
        <v>749466</v>
      </c>
      <c r="AD145" s="376">
        <v>728697</v>
      </c>
    </row>
    <row r="146" spans="2:30">
      <c r="B146" s="37" t="s">
        <v>313</v>
      </c>
      <c r="C146" s="49">
        <f>SUM(C147:C151)</f>
        <v>-109929</v>
      </c>
      <c r="D146" s="49">
        <f>SUM(D147:D151)</f>
        <v>-66216</v>
      </c>
      <c r="E146" s="49">
        <v>-35293</v>
      </c>
      <c r="F146" s="49">
        <f t="shared" ref="F146:Q146" si="24">SUM(F147:F151)</f>
        <v>-25692</v>
      </c>
      <c r="G146" s="49">
        <f t="shared" si="24"/>
        <v>-49331</v>
      </c>
      <c r="H146" s="49">
        <f t="shared" si="24"/>
        <v>-31898</v>
      </c>
      <c r="I146" s="49">
        <f t="shared" si="24"/>
        <v>-54493</v>
      </c>
      <c r="J146" s="49">
        <f t="shared" si="24"/>
        <v>-49190</v>
      </c>
      <c r="K146" s="49">
        <f t="shared" si="24"/>
        <v>-35369</v>
      </c>
      <c r="L146" s="241">
        <f t="shared" si="24"/>
        <v>-46970</v>
      </c>
      <c r="M146" s="239">
        <f t="shared" si="24"/>
        <v>-48618</v>
      </c>
      <c r="N146" s="49">
        <f t="shared" si="24"/>
        <v>-27897</v>
      </c>
      <c r="O146" s="49">
        <f t="shared" si="24"/>
        <v>-51135</v>
      </c>
      <c r="P146" s="49">
        <f t="shared" si="24"/>
        <v>-80333</v>
      </c>
      <c r="Q146" s="239">
        <f t="shared" si="24"/>
        <v>-116197</v>
      </c>
      <c r="R146" s="239">
        <v>-138431</v>
      </c>
      <c r="S146" s="218">
        <f>SUM(S147:S151)</f>
        <v>-159706.97498</v>
      </c>
      <c r="T146" s="218">
        <f>SUM(T147:T151)</f>
        <v>-215905</v>
      </c>
      <c r="U146" s="218">
        <v>-232100</v>
      </c>
      <c r="V146" s="218">
        <v>-301033</v>
      </c>
      <c r="W146" s="218">
        <v>-125416</v>
      </c>
      <c r="X146" s="218">
        <f>SUM(X147:X151)</f>
        <v>-155004</v>
      </c>
      <c r="Y146" s="467">
        <f>SUM(Y147:Y151)</f>
        <v>-207881</v>
      </c>
      <c r="Z146" s="467">
        <v>-257895</v>
      </c>
      <c r="AA146" s="467">
        <f>SUM(AA147:AA151)</f>
        <v>-149410</v>
      </c>
      <c r="AB146" s="467">
        <v>-180532</v>
      </c>
      <c r="AC146" s="467">
        <v>-252392</v>
      </c>
      <c r="AD146" s="467">
        <v>-240101</v>
      </c>
    </row>
    <row r="147" spans="2:30">
      <c r="B147" s="37" t="s">
        <v>314</v>
      </c>
      <c r="C147" s="49">
        <v>68032</v>
      </c>
      <c r="D147" s="49">
        <v>43907</v>
      </c>
      <c r="E147" s="49">
        <v>10886</v>
      </c>
      <c r="F147" s="49">
        <v>18347</v>
      </c>
      <c r="G147" s="49">
        <v>19329</v>
      </c>
      <c r="H147" s="49">
        <v>25950</v>
      </c>
      <c r="I147" s="49">
        <v>14183</v>
      </c>
      <c r="J147" s="49">
        <v>18601</v>
      </c>
      <c r="K147" s="49">
        <v>19911</v>
      </c>
      <c r="L147" s="241">
        <v>13050</v>
      </c>
      <c r="M147" s="239">
        <v>21983</v>
      </c>
      <c r="N147" s="49">
        <v>10446</v>
      </c>
      <c r="O147" s="49">
        <v>8539</v>
      </c>
      <c r="P147" s="239">
        <v>8279</v>
      </c>
      <c r="Q147" s="239">
        <v>9761</v>
      </c>
      <c r="R147" s="239">
        <v>15396</v>
      </c>
      <c r="S147" s="218">
        <v>15630.025020000001</v>
      </c>
      <c r="T147" s="218">
        <v>28321</v>
      </c>
      <c r="U147" s="218">
        <v>25064</v>
      </c>
      <c r="V147" s="218">
        <v>35116</v>
      </c>
      <c r="W147" s="218">
        <v>41059</v>
      </c>
      <c r="X147" s="218">
        <v>46619</v>
      </c>
      <c r="Y147" s="218">
        <v>32433</v>
      </c>
      <c r="Z147" s="218">
        <v>42807</v>
      </c>
      <c r="AA147" s="218">
        <v>54343</v>
      </c>
      <c r="AB147" s="218">
        <v>71988</v>
      </c>
      <c r="AC147" s="218">
        <v>39858</v>
      </c>
      <c r="AD147" s="218">
        <v>49972</v>
      </c>
    </row>
    <row r="148" spans="2:30">
      <c r="B148" s="37" t="s">
        <v>315</v>
      </c>
      <c r="C148" s="49">
        <v>-33902</v>
      </c>
      <c r="D148" s="49">
        <v>-31989</v>
      </c>
      <c r="E148" s="49">
        <v>-9620</v>
      </c>
      <c r="F148" s="49">
        <v>-6447</v>
      </c>
      <c r="G148" s="49">
        <v>-17390</v>
      </c>
      <c r="H148" s="49">
        <v>-10500</v>
      </c>
      <c r="I148" s="49">
        <v>-15154</v>
      </c>
      <c r="J148" s="49">
        <v>-17631</v>
      </c>
      <c r="K148" s="49">
        <v>-6225</v>
      </c>
      <c r="L148" s="241">
        <v>-7350</v>
      </c>
      <c r="M148" s="239">
        <v>-26159</v>
      </c>
      <c r="N148" s="49">
        <v>9032</v>
      </c>
      <c r="O148" s="49">
        <v>-15182</v>
      </c>
      <c r="P148" s="239">
        <v>-42342</v>
      </c>
      <c r="Q148" s="239">
        <v>-68620</v>
      </c>
      <c r="R148" s="239">
        <v>-70977</v>
      </c>
      <c r="S148" s="218">
        <v>-75290</v>
      </c>
      <c r="T148" s="218">
        <v>-118492</v>
      </c>
      <c r="U148" s="218">
        <v>-100473</v>
      </c>
      <c r="V148" s="218">
        <v>-167148</v>
      </c>
      <c r="W148" s="218">
        <v>8202</v>
      </c>
      <c r="X148" s="218">
        <v>-32067</v>
      </c>
      <c r="Y148" s="218">
        <v>-86695</v>
      </c>
      <c r="Z148" s="218">
        <v>-101723</v>
      </c>
      <c r="AA148" s="218">
        <v>-16519</v>
      </c>
      <c r="AB148" s="218">
        <v>-40446</v>
      </c>
      <c r="AC148" s="218">
        <v>-127292</v>
      </c>
      <c r="AD148" s="218">
        <v>-70462</v>
      </c>
    </row>
    <row r="149" spans="2:30">
      <c r="B149" s="37" t="s">
        <v>316</v>
      </c>
      <c r="C149" s="49" t="s">
        <v>225</v>
      </c>
      <c r="D149" s="49">
        <v>-10483</v>
      </c>
      <c r="E149" s="49">
        <v>-580</v>
      </c>
      <c r="F149" s="49">
        <v>-580</v>
      </c>
      <c r="G149" s="49">
        <v>-599</v>
      </c>
      <c r="H149" s="49">
        <v>-554</v>
      </c>
      <c r="I149" s="49">
        <v>-205</v>
      </c>
      <c r="J149" s="49">
        <v>-622</v>
      </c>
      <c r="K149" s="49">
        <v>-626</v>
      </c>
      <c r="L149" s="241">
        <v>-667</v>
      </c>
      <c r="M149" s="239">
        <v>-418</v>
      </c>
      <c r="N149" s="49">
        <v>-656</v>
      </c>
      <c r="O149" s="49">
        <v>-613</v>
      </c>
      <c r="P149" s="239">
        <v>-622</v>
      </c>
      <c r="Q149" s="239">
        <v>908</v>
      </c>
      <c r="R149" s="239">
        <v>-126</v>
      </c>
      <c r="S149" s="218">
        <v>-5</v>
      </c>
      <c r="T149" s="218">
        <v>-156</v>
      </c>
      <c r="U149" s="218">
        <v>174</v>
      </c>
      <c r="V149" s="218">
        <v>-159</v>
      </c>
      <c r="W149" s="218">
        <v>-173</v>
      </c>
      <c r="X149" s="218">
        <v>-76</v>
      </c>
      <c r="Y149" s="218">
        <v>-113</v>
      </c>
      <c r="Z149" s="218">
        <v>-83</v>
      </c>
      <c r="AA149" s="218">
        <v>-199</v>
      </c>
      <c r="AB149" s="218">
        <v>-82</v>
      </c>
      <c r="AC149" s="218">
        <v>14</v>
      </c>
      <c r="AD149" s="218">
        <v>-172</v>
      </c>
    </row>
    <row r="150" spans="2:30">
      <c r="B150" s="37" t="s">
        <v>233</v>
      </c>
      <c r="C150" s="49">
        <v>-143799</v>
      </c>
      <c r="D150" s="49">
        <v>-111504</v>
      </c>
      <c r="E150" s="49">
        <v>-31704</v>
      </c>
      <c r="F150" s="49">
        <v>-35052</v>
      </c>
      <c r="G150" s="49">
        <v>-40182</v>
      </c>
      <c r="H150" s="49">
        <v>-39491</v>
      </c>
      <c r="I150" s="49">
        <v>-36444</v>
      </c>
      <c r="J150" s="49">
        <v>-36441</v>
      </c>
      <c r="K150" s="49">
        <v>-36635</v>
      </c>
      <c r="L150" s="241">
        <v>-35479</v>
      </c>
      <c r="M150" s="239">
        <v>-36389</v>
      </c>
      <c r="N150" s="49">
        <v>-41007</v>
      </c>
      <c r="O150" s="49">
        <v>-43225</v>
      </c>
      <c r="P150" s="239">
        <v>-46314</v>
      </c>
      <c r="Q150" s="239">
        <v>-62773</v>
      </c>
      <c r="R150" s="239">
        <v>-79492</v>
      </c>
      <c r="S150" s="218">
        <v>-99434</v>
      </c>
      <c r="T150" s="218">
        <v>-124518</v>
      </c>
      <c r="U150" s="218">
        <v>-145881</v>
      </c>
      <c r="V150" s="218">
        <v>-169088</v>
      </c>
      <c r="W150" s="218">
        <v>-171600</v>
      </c>
      <c r="X150" s="218">
        <v>-179049</v>
      </c>
      <c r="Y150" s="218">
        <v>-175503</v>
      </c>
      <c r="Z150" s="218">
        <v>-197083</v>
      </c>
      <c r="AA150" s="218">
        <v>-195826</v>
      </c>
      <c r="AB150" s="218">
        <v>-200778</v>
      </c>
      <c r="AC150" s="218">
        <v>-163638</v>
      </c>
      <c r="AD150" s="218">
        <v>-215836</v>
      </c>
    </row>
    <row r="151" spans="2:30">
      <c r="B151" s="37" t="s">
        <v>260</v>
      </c>
      <c r="C151" s="49">
        <v>-260</v>
      </c>
      <c r="D151" s="49">
        <v>43853</v>
      </c>
      <c r="E151" s="49">
        <v>-4275</v>
      </c>
      <c r="F151" s="49">
        <v>-1960</v>
      </c>
      <c r="G151" s="49">
        <v>-10489</v>
      </c>
      <c r="H151" s="49">
        <v>-7303</v>
      </c>
      <c r="I151" s="49">
        <v>-16873</v>
      </c>
      <c r="J151" s="49">
        <v>-13097</v>
      </c>
      <c r="K151" s="49">
        <v>-11794</v>
      </c>
      <c r="L151" s="241">
        <v>-16524</v>
      </c>
      <c r="M151" s="239">
        <v>-7635</v>
      </c>
      <c r="N151" s="49">
        <v>-5712</v>
      </c>
      <c r="O151" s="49">
        <v>-654</v>
      </c>
      <c r="P151" s="239">
        <v>666</v>
      </c>
      <c r="Q151" s="239">
        <v>4527</v>
      </c>
      <c r="R151" s="239">
        <v>-3232</v>
      </c>
      <c r="S151" s="218">
        <v>-608</v>
      </c>
      <c r="T151" s="218">
        <v>-1060</v>
      </c>
      <c r="U151" s="218">
        <v>-10984</v>
      </c>
      <c r="V151" s="218">
        <v>246</v>
      </c>
      <c r="W151" s="218">
        <v>-2904</v>
      </c>
      <c r="X151" s="218">
        <v>9569</v>
      </c>
      <c r="Y151" s="218">
        <v>21997</v>
      </c>
      <c r="Z151" s="218">
        <v>-1813</v>
      </c>
      <c r="AA151" s="218">
        <v>8791</v>
      </c>
      <c r="AB151" s="218">
        <v>-11214</v>
      </c>
      <c r="AC151" s="218">
        <v>-1334</v>
      </c>
      <c r="AD151" s="218">
        <v>-3603</v>
      </c>
    </row>
    <row r="152" spans="2:30">
      <c r="B152" s="207" t="s">
        <v>317</v>
      </c>
      <c r="C152" s="57">
        <f t="shared" ref="C152:P152" si="25">SUM(C145:C146)</f>
        <v>312340</v>
      </c>
      <c r="D152" s="57">
        <f t="shared" si="25"/>
        <v>900405</v>
      </c>
      <c r="E152" s="57">
        <f t="shared" si="25"/>
        <v>437362</v>
      </c>
      <c r="F152" s="57">
        <f t="shared" si="25"/>
        <v>447116.29085999983</v>
      </c>
      <c r="G152" s="57">
        <f t="shared" si="25"/>
        <v>291230.31224000017</v>
      </c>
      <c r="H152" s="57">
        <f t="shared" si="25"/>
        <v>347075</v>
      </c>
      <c r="I152" s="57">
        <f t="shared" si="25"/>
        <v>364460</v>
      </c>
      <c r="J152" s="57">
        <f t="shared" si="25"/>
        <v>328017</v>
      </c>
      <c r="K152" s="57">
        <f t="shared" si="25"/>
        <v>329788</v>
      </c>
      <c r="L152" s="333">
        <f t="shared" si="25"/>
        <v>407527</v>
      </c>
      <c r="M152" s="57">
        <f t="shared" si="25"/>
        <v>415614</v>
      </c>
      <c r="N152" s="57">
        <f t="shared" si="25"/>
        <v>1201931</v>
      </c>
      <c r="O152" s="57">
        <f t="shared" si="25"/>
        <v>491117</v>
      </c>
      <c r="P152" s="57">
        <f t="shared" si="25"/>
        <v>422738</v>
      </c>
      <c r="Q152" s="57">
        <f>SUM(Q145:Q146)</f>
        <v>456907</v>
      </c>
      <c r="R152" s="57">
        <f>SUM(R145:R146)</f>
        <v>355275.30697999994</v>
      </c>
      <c r="S152" s="373">
        <f>SUM(S145:S146)</f>
        <v>301626.71803999995</v>
      </c>
      <c r="T152" s="373">
        <f>SUM(T145:T146)</f>
        <v>112243</v>
      </c>
      <c r="U152" s="373">
        <v>174672</v>
      </c>
      <c r="V152" s="373">
        <v>118956</v>
      </c>
      <c r="W152" s="373">
        <v>474219</v>
      </c>
      <c r="X152" s="373">
        <f>SUM(X145:X146)</f>
        <v>344857</v>
      </c>
      <c r="Y152" s="373">
        <f>SUM(Y145:Y146)</f>
        <v>351085</v>
      </c>
      <c r="Z152" s="373">
        <v>294116</v>
      </c>
      <c r="AA152" s="373">
        <f>SUM(AA145:AA146)</f>
        <v>591382</v>
      </c>
      <c r="AB152" s="373">
        <v>528193</v>
      </c>
      <c r="AC152" s="373">
        <v>497074</v>
      </c>
      <c r="AD152" s="373">
        <v>488596</v>
      </c>
    </row>
    <row r="153" spans="2:30">
      <c r="B153" s="37" t="s">
        <v>318</v>
      </c>
      <c r="C153" s="49">
        <v>30152</v>
      </c>
      <c r="D153" s="49">
        <v>18271</v>
      </c>
      <c r="E153" s="49">
        <v>19347</v>
      </c>
      <c r="F153" s="49">
        <v>22431</v>
      </c>
      <c r="G153" s="49">
        <v>-2887</v>
      </c>
      <c r="H153" s="49">
        <v>7270</v>
      </c>
      <c r="I153" s="49">
        <v>16244</v>
      </c>
      <c r="J153" s="49">
        <v>10141</v>
      </c>
      <c r="K153" s="49">
        <v>16972</v>
      </c>
      <c r="L153" s="241">
        <v>26543</v>
      </c>
      <c r="M153" s="49">
        <v>20314</v>
      </c>
      <c r="N153" s="49">
        <v>-63930</v>
      </c>
      <c r="O153" s="49">
        <v>16039</v>
      </c>
      <c r="P153" s="239">
        <v>-32857</v>
      </c>
      <c r="Q153" s="239">
        <v>1214</v>
      </c>
      <c r="R153" s="239">
        <v>11200.693020000006</v>
      </c>
      <c r="S153" s="218">
        <v>1875.5947400000005</v>
      </c>
      <c r="T153" s="218">
        <v>-2491</v>
      </c>
      <c r="U153" s="218">
        <v>8123</v>
      </c>
      <c r="V153" s="218">
        <v>4148</v>
      </c>
      <c r="W153" s="218">
        <v>54841</v>
      </c>
      <c r="X153" s="218">
        <v>45241</v>
      </c>
      <c r="Y153" s="218">
        <v>57664</v>
      </c>
      <c r="Z153" s="218">
        <v>82296</v>
      </c>
      <c r="AA153" s="218">
        <v>79705</v>
      </c>
      <c r="AB153" s="218">
        <v>89572</v>
      </c>
      <c r="AC153" s="218">
        <v>79171</v>
      </c>
      <c r="AD153" s="218">
        <v>99249</v>
      </c>
    </row>
    <row r="154" spans="2:30">
      <c r="B154" s="37" t="s">
        <v>319</v>
      </c>
      <c r="C154" s="49">
        <v>-26947</v>
      </c>
      <c r="D154" s="49">
        <v>35451</v>
      </c>
      <c r="E154" s="49">
        <v>4747</v>
      </c>
      <c r="F154" s="49">
        <v>-564</v>
      </c>
      <c r="G154" s="49">
        <v>-3244</v>
      </c>
      <c r="H154" s="49">
        <v>-6993</v>
      </c>
      <c r="I154" s="49">
        <v>-9562</v>
      </c>
      <c r="J154" s="49">
        <v>325</v>
      </c>
      <c r="K154" s="49">
        <v>589</v>
      </c>
      <c r="L154" s="241">
        <v>-1136</v>
      </c>
      <c r="M154" s="239">
        <v>-10187</v>
      </c>
      <c r="N154" s="49">
        <v>145268</v>
      </c>
      <c r="O154" s="49">
        <v>-13848</v>
      </c>
      <c r="P154" s="239">
        <v>-10641</v>
      </c>
      <c r="Q154" s="239">
        <v>-13717</v>
      </c>
      <c r="R154" s="239">
        <v>-11786</v>
      </c>
      <c r="S154" s="218">
        <v>-38996.287760000007</v>
      </c>
      <c r="T154" s="218">
        <v>-15245</v>
      </c>
      <c r="U154" s="218">
        <v>-21804</v>
      </c>
      <c r="V154" s="218">
        <v>-15737</v>
      </c>
      <c r="W154" s="218">
        <v>-20517</v>
      </c>
      <c r="X154" s="218">
        <v>-27628</v>
      </c>
      <c r="Y154" s="218">
        <v>-12921</v>
      </c>
      <c r="Z154" s="218">
        <v>-27145</v>
      </c>
      <c r="AA154" s="218">
        <v>-33118</v>
      </c>
      <c r="AB154" s="218">
        <v>-51836</v>
      </c>
      <c r="AC154" s="218">
        <v>-21320</v>
      </c>
      <c r="AD154" s="218">
        <v>-17757</v>
      </c>
    </row>
    <row r="155" spans="2:30">
      <c r="B155" s="207" t="s">
        <v>320</v>
      </c>
      <c r="C155" s="57">
        <f>SUM(C152:C154)</f>
        <v>315545</v>
      </c>
      <c r="D155" s="57">
        <f>SUM(D152:D154)</f>
        <v>954127</v>
      </c>
      <c r="E155" s="57">
        <f t="shared" ref="E155:P155" si="26">SUM(E152:E154)</f>
        <v>461456</v>
      </c>
      <c r="F155" s="57">
        <f t="shared" si="26"/>
        <v>468983.29085999983</v>
      </c>
      <c r="G155" s="57">
        <f t="shared" si="26"/>
        <v>285099.31224000017</v>
      </c>
      <c r="H155" s="57">
        <f t="shared" si="26"/>
        <v>347352</v>
      </c>
      <c r="I155" s="57">
        <f t="shared" si="26"/>
        <v>371142</v>
      </c>
      <c r="J155" s="57">
        <f t="shared" si="26"/>
        <v>338483</v>
      </c>
      <c r="K155" s="57">
        <f t="shared" si="26"/>
        <v>347349</v>
      </c>
      <c r="L155" s="333">
        <f t="shared" si="26"/>
        <v>432934</v>
      </c>
      <c r="M155" s="57">
        <f t="shared" si="26"/>
        <v>425741</v>
      </c>
      <c r="N155" s="57">
        <f t="shared" si="26"/>
        <v>1283269</v>
      </c>
      <c r="O155" s="57">
        <f t="shared" si="26"/>
        <v>493308</v>
      </c>
      <c r="P155" s="57">
        <f t="shared" si="26"/>
        <v>379240</v>
      </c>
      <c r="Q155" s="57">
        <f>SUM(Q152:Q154)</f>
        <v>444404</v>
      </c>
      <c r="R155" s="57">
        <f>SUM(R152:R154)</f>
        <v>354689.99999999994</v>
      </c>
      <c r="S155" s="373">
        <f>SUM(S152:S154)</f>
        <v>264506.02501999994</v>
      </c>
      <c r="T155" s="373">
        <f>SUM(T152:T154)</f>
        <v>94507</v>
      </c>
      <c r="U155" s="373">
        <v>160991</v>
      </c>
      <c r="V155" s="373">
        <v>107367</v>
      </c>
      <c r="W155" s="373">
        <v>508543</v>
      </c>
      <c r="X155" s="373">
        <f>SUM(X152:X154)</f>
        <v>362470</v>
      </c>
      <c r="Y155" s="373">
        <f>SUM(Y152:Y154)</f>
        <v>395828</v>
      </c>
      <c r="Z155" s="373">
        <v>349267</v>
      </c>
      <c r="AA155" s="373">
        <f>SUM(AA152:AA154)</f>
        <v>637969</v>
      </c>
      <c r="AB155" s="373">
        <v>565929</v>
      </c>
      <c r="AC155" s="373">
        <v>554925</v>
      </c>
      <c r="AD155" s="373">
        <v>570088</v>
      </c>
    </row>
    <row r="156" spans="2:30">
      <c r="B156" s="37" t="s">
        <v>321</v>
      </c>
      <c r="C156" s="49">
        <f>SUM(C157:C158)</f>
        <v>-69738</v>
      </c>
      <c r="D156" s="49">
        <f>SUM(D157:D158)</f>
        <v>-318705</v>
      </c>
      <c r="E156" s="49">
        <f t="shared" ref="E156:Q156" si="27">SUM(E157:E158)</f>
        <v>-156193</v>
      </c>
      <c r="F156" s="49">
        <f t="shared" si="27"/>
        <v>-126633</v>
      </c>
      <c r="G156" s="49">
        <f t="shared" si="27"/>
        <v>-93561</v>
      </c>
      <c r="H156" s="49">
        <f t="shared" si="27"/>
        <v>103386</v>
      </c>
      <c r="I156" s="49">
        <f t="shared" si="27"/>
        <v>-137075</v>
      </c>
      <c r="J156" s="49">
        <f t="shared" si="27"/>
        <v>-98143</v>
      </c>
      <c r="K156" s="49">
        <f t="shared" si="27"/>
        <v>67263</v>
      </c>
      <c r="L156" s="241">
        <f t="shared" si="27"/>
        <v>-83303</v>
      </c>
      <c r="M156" s="239">
        <f t="shared" si="27"/>
        <v>-103852</v>
      </c>
      <c r="N156" s="49">
        <f t="shared" si="27"/>
        <v>-362502</v>
      </c>
      <c r="O156" s="49">
        <f t="shared" si="27"/>
        <v>-90608</v>
      </c>
      <c r="P156" s="49">
        <f t="shared" si="27"/>
        <v>-2956</v>
      </c>
      <c r="Q156" s="239">
        <f t="shared" si="27"/>
        <v>-134410</v>
      </c>
      <c r="R156" s="239">
        <v>-103181</v>
      </c>
      <c r="S156" s="218">
        <f>SUM(S157:S158)</f>
        <v>-71206</v>
      </c>
      <c r="T156" s="218">
        <f>SUM(T157:T158)</f>
        <v>47469</v>
      </c>
      <c r="U156" s="218">
        <v>-38365</v>
      </c>
      <c r="V156" s="218">
        <v>-23507</v>
      </c>
      <c r="W156" s="218">
        <v>-105749</v>
      </c>
      <c r="X156" s="218">
        <f>SUM(X157:X158)</f>
        <v>18998</v>
      </c>
      <c r="Y156" s="467">
        <f>SUM(Y157:Y158)</f>
        <v>-83467</v>
      </c>
      <c r="Z156" s="467">
        <v>-75796</v>
      </c>
      <c r="AA156" s="467">
        <f>SUM(AA157:AA158)</f>
        <v>-147325</v>
      </c>
      <c r="AB156" s="467">
        <v>351126</v>
      </c>
      <c r="AC156" s="467">
        <v>-132843</v>
      </c>
      <c r="AD156" s="467">
        <v>-130433</v>
      </c>
    </row>
    <row r="157" spans="2:30">
      <c r="B157" s="37" t="s">
        <v>239</v>
      </c>
      <c r="C157" s="49">
        <v>-79299</v>
      </c>
      <c r="D157" s="49">
        <v>-354491</v>
      </c>
      <c r="E157" s="49">
        <v>-176614</v>
      </c>
      <c r="F157" s="49">
        <v>-167891</v>
      </c>
      <c r="G157" s="49">
        <v>-152616</v>
      </c>
      <c r="H157" s="49">
        <v>89697</v>
      </c>
      <c r="I157" s="49">
        <v>-114844</v>
      </c>
      <c r="J157" s="49">
        <v>-132273</v>
      </c>
      <c r="K157" s="49">
        <v>4830</v>
      </c>
      <c r="L157" s="241">
        <v>-34509</v>
      </c>
      <c r="M157" s="239">
        <v>-77594</v>
      </c>
      <c r="N157" s="49">
        <v>-69687</v>
      </c>
      <c r="O157" s="49">
        <v>-234607</v>
      </c>
      <c r="P157" s="239">
        <v>-34067</v>
      </c>
      <c r="Q157" s="239">
        <v>-210719</v>
      </c>
      <c r="R157" s="239">
        <v>-141652</v>
      </c>
      <c r="S157" s="218">
        <v>-95938</v>
      </c>
      <c r="T157" s="218">
        <v>139392</v>
      </c>
      <c r="U157" s="218">
        <v>-39983</v>
      </c>
      <c r="V157" s="218">
        <v>-24828</v>
      </c>
      <c r="W157" s="218">
        <v>-147609</v>
      </c>
      <c r="X157" s="218">
        <v>97919</v>
      </c>
      <c r="Y157" s="218">
        <v>-113917</v>
      </c>
      <c r="Z157" s="218">
        <v>-111388</v>
      </c>
      <c r="AA157" s="218">
        <v>-188420</v>
      </c>
      <c r="AB157" s="218">
        <v>349191</v>
      </c>
      <c r="AC157" s="218">
        <v>-169742</v>
      </c>
      <c r="AD157" s="218">
        <v>-175719</v>
      </c>
    </row>
    <row r="158" spans="2:30">
      <c r="B158" s="37" t="s">
        <v>240</v>
      </c>
      <c r="C158" s="49">
        <v>9561</v>
      </c>
      <c r="D158" s="49">
        <v>35786</v>
      </c>
      <c r="E158" s="49">
        <v>20421</v>
      </c>
      <c r="F158" s="49">
        <v>41258</v>
      </c>
      <c r="G158" s="49">
        <v>59055</v>
      </c>
      <c r="H158" s="49">
        <v>13689</v>
      </c>
      <c r="I158" s="49">
        <v>-22231</v>
      </c>
      <c r="J158" s="49">
        <v>34130</v>
      </c>
      <c r="K158" s="49">
        <v>62433</v>
      </c>
      <c r="L158" s="241">
        <v>-48794</v>
      </c>
      <c r="M158" s="239">
        <v>-26258</v>
      </c>
      <c r="N158" s="49">
        <v>-292815</v>
      </c>
      <c r="O158" s="49">
        <v>143999</v>
      </c>
      <c r="P158" s="239">
        <v>31111</v>
      </c>
      <c r="Q158" s="239">
        <v>76309</v>
      </c>
      <c r="R158" s="239">
        <v>38471</v>
      </c>
      <c r="S158" s="218">
        <v>24732</v>
      </c>
      <c r="T158" s="218">
        <v>-91923</v>
      </c>
      <c r="U158" s="218">
        <v>1618</v>
      </c>
      <c r="V158" s="218">
        <v>1321</v>
      </c>
      <c r="W158" s="218">
        <v>41860</v>
      </c>
      <c r="X158" s="218">
        <v>-78921</v>
      </c>
      <c r="Y158" s="218">
        <v>30450</v>
      </c>
      <c r="Z158" s="218">
        <v>35592</v>
      </c>
      <c r="AA158" s="218">
        <v>41095</v>
      </c>
      <c r="AB158" s="218">
        <v>1935</v>
      </c>
      <c r="AC158" s="218">
        <v>36899</v>
      </c>
      <c r="AD158" s="218">
        <v>45286</v>
      </c>
    </row>
    <row r="159" spans="2:30" ht="29.25">
      <c r="B159" s="216" t="s">
        <v>322</v>
      </c>
      <c r="C159" s="57">
        <f>SUM(C155:C156)</f>
        <v>245807</v>
      </c>
      <c r="D159" s="57">
        <f>SUM(D155:D156)</f>
        <v>635422</v>
      </c>
      <c r="E159" s="57">
        <f t="shared" ref="E159:R159" si="28">SUM(E155:E156)</f>
        <v>305263</v>
      </c>
      <c r="F159" s="57">
        <f t="shared" si="28"/>
        <v>342350.29085999983</v>
      </c>
      <c r="G159" s="57">
        <f t="shared" si="28"/>
        <v>191538.31224000017</v>
      </c>
      <c r="H159" s="57">
        <f t="shared" si="28"/>
        <v>450738</v>
      </c>
      <c r="I159" s="57">
        <f t="shared" si="28"/>
        <v>234067</v>
      </c>
      <c r="J159" s="57">
        <f t="shared" si="28"/>
        <v>240340</v>
      </c>
      <c r="K159" s="57">
        <f t="shared" si="28"/>
        <v>414612</v>
      </c>
      <c r="L159" s="333">
        <f t="shared" si="28"/>
        <v>349631</v>
      </c>
      <c r="M159" s="57">
        <f t="shared" si="28"/>
        <v>321889</v>
      </c>
      <c r="N159" s="57">
        <f t="shared" si="28"/>
        <v>920767</v>
      </c>
      <c r="O159" s="57">
        <f t="shared" si="28"/>
        <v>402700</v>
      </c>
      <c r="P159" s="57">
        <f t="shared" si="28"/>
        <v>376284</v>
      </c>
      <c r="Q159" s="57">
        <f t="shared" si="28"/>
        <v>309994</v>
      </c>
      <c r="R159" s="57">
        <f t="shared" si="28"/>
        <v>251508.99999999994</v>
      </c>
      <c r="S159" s="376">
        <v>193300.02501999994</v>
      </c>
      <c r="T159" s="376">
        <f>SUM(T155:T156)</f>
        <v>141976</v>
      </c>
      <c r="U159" s="376">
        <v>122626</v>
      </c>
      <c r="V159" s="376">
        <v>83860</v>
      </c>
      <c r="W159" s="376">
        <v>402794</v>
      </c>
      <c r="X159" s="376">
        <f>SUM(X155:X156)</f>
        <v>381468</v>
      </c>
      <c r="Y159" s="376">
        <f>SUM(Y155:Y156)</f>
        <v>312361</v>
      </c>
      <c r="Z159" s="376">
        <v>273471</v>
      </c>
      <c r="AA159" s="376">
        <f>SUM(AA155:AA156)</f>
        <v>490644</v>
      </c>
      <c r="AB159" s="376">
        <v>917055</v>
      </c>
      <c r="AC159" s="376">
        <v>422082</v>
      </c>
      <c r="AD159" s="376">
        <v>439655</v>
      </c>
    </row>
    <row r="160" spans="2:30">
      <c r="B160" s="37" t="s">
        <v>323</v>
      </c>
      <c r="C160" s="49">
        <v>-17022</v>
      </c>
      <c r="D160" s="49">
        <v>-19947.994313528299</v>
      </c>
      <c r="E160" s="49">
        <v>-3460</v>
      </c>
      <c r="F160" s="49">
        <v>-3285</v>
      </c>
      <c r="G160" s="49">
        <v>-3419</v>
      </c>
      <c r="H160" s="49">
        <v>-3413</v>
      </c>
      <c r="I160" s="49">
        <v>-3879</v>
      </c>
      <c r="J160" s="49">
        <v>-4367</v>
      </c>
      <c r="K160" s="49">
        <v>-4342</v>
      </c>
      <c r="L160" s="241">
        <v>-4232</v>
      </c>
      <c r="M160" s="239">
        <v>-15497</v>
      </c>
      <c r="N160" s="49">
        <v>-1667</v>
      </c>
      <c r="O160" s="49">
        <v>-2143</v>
      </c>
      <c r="P160" s="239">
        <v>-1840</v>
      </c>
      <c r="Q160" s="239">
        <v>-1855</v>
      </c>
      <c r="R160" s="239">
        <v>-3411</v>
      </c>
      <c r="S160" s="218">
        <v>-5329</v>
      </c>
      <c r="T160" s="218">
        <v>-8614</v>
      </c>
      <c r="U160" s="218">
        <v>-10096</v>
      </c>
      <c r="V160" s="218">
        <v>-13471</v>
      </c>
      <c r="W160" s="218">
        <v>-16067</v>
      </c>
      <c r="X160" s="218">
        <v>-17912</v>
      </c>
      <c r="Y160" s="218">
        <v>-6341</v>
      </c>
      <c r="Z160" s="218">
        <v>-12269</v>
      </c>
      <c r="AA160" s="218">
        <v>-16139</v>
      </c>
      <c r="AB160" s="218">
        <v>-16496</v>
      </c>
      <c r="AC160" s="218">
        <v>-12837</v>
      </c>
      <c r="AD160" s="218">
        <v>-14062</v>
      </c>
    </row>
    <row r="161" spans="1:30">
      <c r="B161" s="207" t="s">
        <v>324</v>
      </c>
      <c r="C161" s="57">
        <f>SUM(C159:C160)</f>
        <v>228785</v>
      </c>
      <c r="D161" s="57">
        <f t="shared" ref="D161:T161" si="29">SUM(D159:D160)</f>
        <v>615474.0056864717</v>
      </c>
      <c r="E161" s="57">
        <f t="shared" si="29"/>
        <v>301803</v>
      </c>
      <c r="F161" s="57">
        <f t="shared" si="29"/>
        <v>339065.29085999983</v>
      </c>
      <c r="G161" s="57">
        <f t="shared" si="29"/>
        <v>188119.31224000017</v>
      </c>
      <c r="H161" s="57">
        <f t="shared" si="29"/>
        <v>447325</v>
      </c>
      <c r="I161" s="57">
        <f t="shared" si="29"/>
        <v>230188</v>
      </c>
      <c r="J161" s="57">
        <f t="shared" si="29"/>
        <v>235973</v>
      </c>
      <c r="K161" s="57">
        <f t="shared" si="29"/>
        <v>410270</v>
      </c>
      <c r="L161" s="333">
        <f t="shared" si="29"/>
        <v>345399</v>
      </c>
      <c r="M161" s="57">
        <f t="shared" si="29"/>
        <v>306392</v>
      </c>
      <c r="N161" s="57">
        <f t="shared" si="29"/>
        <v>919100</v>
      </c>
      <c r="O161" s="57">
        <f t="shared" si="29"/>
        <v>400557</v>
      </c>
      <c r="P161" s="57">
        <f t="shared" si="29"/>
        <v>374444</v>
      </c>
      <c r="Q161" s="57">
        <f t="shared" si="29"/>
        <v>308139</v>
      </c>
      <c r="R161" s="57">
        <f t="shared" si="29"/>
        <v>248097.99999999994</v>
      </c>
      <c r="S161" s="376">
        <f t="shared" si="29"/>
        <v>187971.02501999994</v>
      </c>
      <c r="T161" s="376">
        <f t="shared" si="29"/>
        <v>133362</v>
      </c>
      <c r="U161" s="376">
        <v>112530</v>
      </c>
      <c r="V161" s="376">
        <v>70389</v>
      </c>
      <c r="W161" s="376">
        <v>386727</v>
      </c>
      <c r="X161" s="376">
        <f>SUM(X159:X160)</f>
        <v>363556</v>
      </c>
      <c r="Y161" s="376">
        <f>SUM(Y159:Y160)</f>
        <v>306020</v>
      </c>
      <c r="Z161" s="376">
        <v>261202</v>
      </c>
      <c r="AA161" s="376">
        <f>SUM(AA159:AA160)</f>
        <v>474505</v>
      </c>
      <c r="AB161" s="376">
        <v>900559</v>
      </c>
      <c r="AC161" s="376">
        <v>409245</v>
      </c>
      <c r="AD161" s="376">
        <v>425593</v>
      </c>
    </row>
    <row r="162" spans="1:30">
      <c r="B162" s="206"/>
      <c r="C162" s="208"/>
      <c r="D162" s="208"/>
      <c r="E162" s="208"/>
      <c r="F162" s="208"/>
      <c r="G162" s="208"/>
      <c r="H162" s="208"/>
      <c r="I162" s="208"/>
      <c r="J162" s="208"/>
      <c r="K162" s="208"/>
      <c r="L162" s="334"/>
      <c r="M162" s="208"/>
      <c r="N162" s="208"/>
      <c r="O162" s="208"/>
      <c r="P162" s="240"/>
      <c r="Q162" s="240"/>
      <c r="R162" s="240"/>
      <c r="S162" s="240"/>
    </row>
    <row r="163" spans="1:30">
      <c r="A163" s="35"/>
      <c r="B163" s="35"/>
      <c r="C163" s="35"/>
      <c r="D163" s="35"/>
      <c r="E163" s="35"/>
      <c r="F163" s="35"/>
      <c r="G163" s="35"/>
      <c r="H163" s="35"/>
      <c r="I163" s="35"/>
      <c r="J163" s="35"/>
      <c r="K163" s="35"/>
      <c r="L163" s="35"/>
      <c r="M163" s="35"/>
      <c r="N163" s="35"/>
      <c r="O163" s="35"/>
    </row>
    <row r="164" spans="1:30">
      <c r="L164" s="335"/>
      <c r="P164" s="245"/>
      <c r="Q164" s="245"/>
      <c r="R164" s="245"/>
      <c r="S164" s="245"/>
    </row>
    <row r="165" spans="1:30">
      <c r="B165" s="11" t="s">
        <v>325</v>
      </c>
      <c r="L165" s="335"/>
      <c r="P165" s="245"/>
      <c r="Q165" s="245"/>
      <c r="R165" s="245"/>
      <c r="S165" s="245"/>
    </row>
    <row r="166" spans="1:30">
      <c r="B166" s="13" t="s">
        <v>185</v>
      </c>
      <c r="L166" s="335"/>
      <c r="P166" s="245"/>
      <c r="Q166" s="245"/>
      <c r="R166" s="245"/>
      <c r="S166" s="245"/>
    </row>
    <row r="167" spans="1:30">
      <c r="L167" s="335"/>
      <c r="P167" s="245"/>
      <c r="Q167" s="245"/>
      <c r="R167" s="245"/>
      <c r="S167" s="245"/>
    </row>
    <row r="168" spans="1:30">
      <c r="B168" s="791" t="s">
        <v>326</v>
      </c>
      <c r="C168" s="792" t="s">
        <v>186</v>
      </c>
      <c r="D168" s="792"/>
      <c r="E168" s="792"/>
      <c r="F168" s="792"/>
      <c r="G168" s="792"/>
      <c r="H168" s="792"/>
      <c r="I168" s="792"/>
      <c r="J168" s="792"/>
      <c r="K168" s="792"/>
      <c r="L168" s="792"/>
      <c r="M168" s="792"/>
      <c r="N168" s="792"/>
      <c r="O168" s="792"/>
      <c r="P168" s="792"/>
      <c r="Q168" s="336"/>
      <c r="R168" s="336"/>
      <c r="S168" s="375"/>
      <c r="T168" s="375"/>
      <c r="U168" s="332"/>
      <c r="V168" s="332"/>
      <c r="W168" s="332"/>
      <c r="X168" s="375"/>
      <c r="Y168" s="375"/>
      <c r="Z168" s="375"/>
      <c r="AA168" s="375"/>
      <c r="AB168" s="375"/>
      <c r="AC168" s="375"/>
      <c r="AD168" s="375"/>
    </row>
    <row r="169" spans="1:30">
      <c r="B169" s="791"/>
      <c r="C169" s="205">
        <v>2016</v>
      </c>
      <c r="D169" s="48">
        <v>2017</v>
      </c>
      <c r="E169" s="48" t="s">
        <v>187</v>
      </c>
      <c r="F169" s="48" t="s">
        <v>188</v>
      </c>
      <c r="G169" s="48" t="s">
        <v>189</v>
      </c>
      <c r="H169" s="48" t="s">
        <v>190</v>
      </c>
      <c r="I169" s="48" t="s">
        <v>191</v>
      </c>
      <c r="J169" s="48" t="s">
        <v>192</v>
      </c>
      <c r="K169" s="48" t="s">
        <v>193</v>
      </c>
      <c r="L169" s="320" t="s">
        <v>194</v>
      </c>
      <c r="M169" s="48" t="s">
        <v>195</v>
      </c>
      <c r="N169" s="48" t="s">
        <v>196</v>
      </c>
      <c r="O169" s="48" t="s">
        <v>197</v>
      </c>
      <c r="P169" s="337" t="s">
        <v>198</v>
      </c>
      <c r="Q169" s="337" t="s">
        <v>199</v>
      </c>
      <c r="R169" s="337" t="s">
        <v>200</v>
      </c>
      <c r="S169" s="337" t="s">
        <v>201</v>
      </c>
      <c r="T169" s="337" t="s">
        <v>202</v>
      </c>
      <c r="U169" s="337" t="s">
        <v>203</v>
      </c>
      <c r="V169" s="337" t="s">
        <v>204</v>
      </c>
      <c r="W169" s="337" t="s">
        <v>205</v>
      </c>
      <c r="X169" s="337" t="s">
        <v>206</v>
      </c>
      <c r="Y169" s="337" t="str">
        <f>+Y7</f>
        <v>1Q23</v>
      </c>
      <c r="Z169" s="337" t="s">
        <v>208</v>
      </c>
      <c r="AA169" s="337" t="s">
        <v>209</v>
      </c>
      <c r="AB169" s="337" t="s">
        <v>210</v>
      </c>
      <c r="AC169" s="337" t="s">
        <v>211</v>
      </c>
      <c r="AD169" s="337" t="s">
        <v>841</v>
      </c>
    </row>
    <row r="170" spans="1:30">
      <c r="B170" s="213" t="s">
        <v>327</v>
      </c>
      <c r="C170" s="50"/>
      <c r="D170" s="50"/>
      <c r="E170" s="50"/>
      <c r="F170" s="213"/>
      <c r="G170" s="50"/>
      <c r="H170" s="50"/>
      <c r="I170" s="50"/>
      <c r="J170" s="50"/>
      <c r="K170" s="50"/>
      <c r="L170" s="339"/>
      <c r="M170" s="50"/>
      <c r="N170" s="50"/>
      <c r="O170" s="50"/>
      <c r="P170" s="243"/>
      <c r="Q170" s="243"/>
      <c r="R170" s="243"/>
      <c r="S170" s="243"/>
      <c r="T170" s="243"/>
      <c r="U170" s="243"/>
      <c r="V170" s="243"/>
      <c r="W170" s="243"/>
      <c r="X170" s="243"/>
      <c r="Y170" s="243"/>
      <c r="Z170" s="243"/>
      <c r="AA170" s="243"/>
      <c r="AB170" s="243"/>
      <c r="AC170" s="243"/>
      <c r="AD170" s="243"/>
    </row>
    <row r="171" spans="1:30">
      <c r="B171" s="37" t="s">
        <v>328</v>
      </c>
      <c r="C171" s="49">
        <v>4524</v>
      </c>
      <c r="D171" s="49">
        <v>6585</v>
      </c>
      <c r="E171" s="49">
        <v>11749</v>
      </c>
      <c r="F171" s="49">
        <v>7059</v>
      </c>
      <c r="G171" s="49">
        <v>12736</v>
      </c>
      <c r="H171" s="49">
        <v>16740</v>
      </c>
      <c r="I171" s="49">
        <v>17968</v>
      </c>
      <c r="J171" s="49">
        <v>14039</v>
      </c>
      <c r="K171" s="49">
        <v>7110</v>
      </c>
      <c r="L171" s="241">
        <v>595971</v>
      </c>
      <c r="M171" s="49">
        <v>757278</v>
      </c>
      <c r="N171" s="49">
        <v>1320153</v>
      </c>
      <c r="O171" s="49">
        <v>799542</v>
      </c>
      <c r="P171" s="239">
        <v>2067337</v>
      </c>
      <c r="Q171" s="239">
        <v>853688</v>
      </c>
      <c r="R171" s="239">
        <v>1090994</v>
      </c>
      <c r="S171" s="239">
        <v>231301</v>
      </c>
      <c r="T171" s="239">
        <v>282632</v>
      </c>
      <c r="U171" s="239">
        <v>316445</v>
      </c>
      <c r="V171" s="239">
        <v>220960</v>
      </c>
      <c r="W171" s="239">
        <v>168236</v>
      </c>
      <c r="X171" s="239">
        <v>336523</v>
      </c>
      <c r="Y171" s="239">
        <v>1485297</v>
      </c>
      <c r="Z171" s="239">
        <v>724877</v>
      </c>
      <c r="AA171" s="239">
        <v>279053</v>
      </c>
      <c r="AB171" s="239">
        <v>245819</v>
      </c>
      <c r="AC171" s="239">
        <v>1266111</v>
      </c>
      <c r="AD171" s="239">
        <v>71491</v>
      </c>
    </row>
    <row r="172" spans="1:30">
      <c r="B172" s="37" t="s">
        <v>251</v>
      </c>
      <c r="C172" s="49">
        <v>336138</v>
      </c>
      <c r="D172" s="49">
        <v>610066</v>
      </c>
      <c r="E172" s="49">
        <v>716226</v>
      </c>
      <c r="F172" s="49">
        <v>843828</v>
      </c>
      <c r="G172" s="49">
        <v>1591227</v>
      </c>
      <c r="H172" s="49">
        <v>680909</v>
      </c>
      <c r="I172" s="49">
        <v>1087284</v>
      </c>
      <c r="J172" s="49">
        <v>1330308</v>
      </c>
      <c r="K172" s="49">
        <v>1197427</v>
      </c>
      <c r="L172" s="241">
        <v>2068611</v>
      </c>
      <c r="M172" s="49">
        <v>511984</v>
      </c>
      <c r="N172" s="49">
        <v>565480</v>
      </c>
      <c r="O172" s="49">
        <v>541218</v>
      </c>
      <c r="P172" s="239">
        <v>453557</v>
      </c>
      <c r="Q172" s="239">
        <v>469733</v>
      </c>
      <c r="R172" s="239">
        <v>724512</v>
      </c>
      <c r="S172" s="239">
        <v>976156</v>
      </c>
      <c r="T172" s="239">
        <v>813634</v>
      </c>
      <c r="U172" s="239">
        <v>882793</v>
      </c>
      <c r="V172" s="239">
        <v>861372</v>
      </c>
      <c r="W172" s="239">
        <v>1185524</v>
      </c>
      <c r="X172" s="239">
        <v>907326</v>
      </c>
      <c r="Y172" s="239">
        <v>322938</v>
      </c>
      <c r="Z172" s="239">
        <v>737115</v>
      </c>
      <c r="AA172" s="239">
        <v>1577130</v>
      </c>
      <c r="AB172" s="239">
        <v>1526208</v>
      </c>
      <c r="AC172" s="239">
        <v>1479543</v>
      </c>
      <c r="AD172" s="239">
        <v>2548033</v>
      </c>
    </row>
    <row r="173" spans="1:30">
      <c r="B173" s="37" t="s">
        <v>329</v>
      </c>
      <c r="C173" s="49">
        <v>83117</v>
      </c>
      <c r="D173" s="49">
        <v>287868</v>
      </c>
      <c r="E173" s="49">
        <v>230726.7178499999</v>
      </c>
      <c r="F173" s="49">
        <v>315405</v>
      </c>
      <c r="G173" s="49">
        <v>246775</v>
      </c>
      <c r="H173" s="49">
        <v>270923</v>
      </c>
      <c r="I173" s="49">
        <v>276793</v>
      </c>
      <c r="J173" s="49">
        <v>293727</v>
      </c>
      <c r="K173" s="49">
        <v>248303</v>
      </c>
      <c r="L173" s="241">
        <v>256674</v>
      </c>
      <c r="M173" s="49">
        <v>281522</v>
      </c>
      <c r="N173" s="49">
        <v>1181589</v>
      </c>
      <c r="O173" s="49">
        <v>632473</v>
      </c>
      <c r="P173" s="239">
        <v>658932</v>
      </c>
      <c r="Q173" s="239">
        <v>692135</v>
      </c>
      <c r="R173" s="239">
        <v>594163</v>
      </c>
      <c r="S173" s="239">
        <v>327586</v>
      </c>
      <c r="T173" s="239">
        <v>324875</v>
      </c>
      <c r="U173" s="239">
        <v>352894</v>
      </c>
      <c r="V173" s="239">
        <v>396609</v>
      </c>
      <c r="W173" s="239">
        <v>504431</v>
      </c>
      <c r="X173" s="239">
        <v>478085</v>
      </c>
      <c r="Y173" s="239">
        <v>447842</v>
      </c>
      <c r="Z173" s="239">
        <v>392566</v>
      </c>
      <c r="AA173" s="239">
        <v>438883</v>
      </c>
      <c r="AB173" s="239">
        <v>441987</v>
      </c>
      <c r="AC173" s="239">
        <v>394010</v>
      </c>
      <c r="AD173" s="239">
        <v>317373</v>
      </c>
    </row>
    <row r="174" spans="1:30">
      <c r="B174" s="37" t="s">
        <v>330</v>
      </c>
      <c r="C174" s="49">
        <v>16700</v>
      </c>
      <c r="D174" s="49">
        <v>18831</v>
      </c>
      <c r="E174" s="49">
        <v>17085</v>
      </c>
      <c r="F174" s="49">
        <v>16396</v>
      </c>
      <c r="G174" s="49">
        <v>16099</v>
      </c>
      <c r="H174" s="49">
        <v>20365</v>
      </c>
      <c r="I174" s="49">
        <v>18709</v>
      </c>
      <c r="J174" s="49">
        <v>15935</v>
      </c>
      <c r="K174" s="49">
        <v>15742</v>
      </c>
      <c r="L174" s="241">
        <v>14942</v>
      </c>
      <c r="M174" s="49">
        <v>15165</v>
      </c>
      <c r="N174" s="49">
        <v>14959</v>
      </c>
      <c r="O174" s="49">
        <v>17505</v>
      </c>
      <c r="P174" s="239">
        <v>22652</v>
      </c>
      <c r="Q174" s="239">
        <v>20707</v>
      </c>
      <c r="R174" s="239">
        <v>21090</v>
      </c>
      <c r="S174" s="239">
        <v>22097</v>
      </c>
      <c r="T174" s="239">
        <v>18767</v>
      </c>
      <c r="U174" s="239">
        <v>23287</v>
      </c>
      <c r="V174" s="239">
        <v>20401</v>
      </c>
      <c r="W174" s="239">
        <v>23850</v>
      </c>
      <c r="X174" s="239">
        <v>26889</v>
      </c>
      <c r="Y174" s="239">
        <v>27497</v>
      </c>
      <c r="Z174" s="239">
        <v>27086</v>
      </c>
      <c r="AA174" s="239">
        <v>27388</v>
      </c>
      <c r="AB174" s="239">
        <v>30654</v>
      </c>
      <c r="AC174" s="239">
        <v>32594</v>
      </c>
      <c r="AD174" s="239">
        <v>36874</v>
      </c>
    </row>
    <row r="175" spans="1:30">
      <c r="B175" s="37" t="s">
        <v>331</v>
      </c>
      <c r="C175" s="49">
        <v>0</v>
      </c>
      <c r="D175" s="49">
        <v>4307</v>
      </c>
      <c r="E175" s="49">
        <v>0</v>
      </c>
      <c r="F175" s="49">
        <v>0</v>
      </c>
      <c r="G175" s="49">
        <v>9512</v>
      </c>
      <c r="H175" s="49">
        <v>14879</v>
      </c>
      <c r="I175" s="49">
        <v>16631</v>
      </c>
      <c r="J175" s="49">
        <v>19974</v>
      </c>
      <c r="K175" s="49">
        <v>25639</v>
      </c>
      <c r="L175" s="241">
        <v>17452</v>
      </c>
      <c r="M175" s="49">
        <v>9681</v>
      </c>
      <c r="N175" s="49">
        <v>19543</v>
      </c>
      <c r="O175" s="49">
        <v>19717</v>
      </c>
      <c r="P175" s="239">
        <v>22259</v>
      </c>
      <c r="Q175" s="239">
        <v>19330</v>
      </c>
      <c r="R175" s="239">
        <v>20505</v>
      </c>
      <c r="S175" s="239">
        <v>35823</v>
      </c>
      <c r="T175" s="239">
        <v>45134</v>
      </c>
      <c r="U175" s="239">
        <v>49667</v>
      </c>
      <c r="V175" s="239">
        <v>49466</v>
      </c>
      <c r="W175" s="239">
        <v>52484</v>
      </c>
      <c r="X175" s="239">
        <v>42955</v>
      </c>
      <c r="Y175" s="239">
        <v>46311</v>
      </c>
      <c r="Z175" s="239">
        <v>0</v>
      </c>
      <c r="AA175" s="239">
        <v>0</v>
      </c>
      <c r="AB175" s="239" t="s">
        <v>69</v>
      </c>
      <c r="AC175" s="239" t="s">
        <v>69</v>
      </c>
      <c r="AD175" s="239" t="s">
        <v>69</v>
      </c>
    </row>
    <row r="176" spans="1:30">
      <c r="B176" s="37" t="s">
        <v>332</v>
      </c>
      <c r="C176" s="49">
        <v>17531</v>
      </c>
      <c r="D176" s="49">
        <v>14162</v>
      </c>
      <c r="E176" s="49">
        <v>132735</v>
      </c>
      <c r="F176" s="49">
        <v>216638</v>
      </c>
      <c r="G176" s="49">
        <v>314092</v>
      </c>
      <c r="H176" s="49">
        <v>29521</v>
      </c>
      <c r="I176" s="49">
        <v>84201</v>
      </c>
      <c r="J176" s="49">
        <v>169403</v>
      </c>
      <c r="K176" s="49">
        <v>215694</v>
      </c>
      <c r="L176" s="241">
        <v>32335</v>
      </c>
      <c r="M176" s="49">
        <v>43483</v>
      </c>
      <c r="N176" s="49">
        <v>84600</v>
      </c>
      <c r="O176" s="49">
        <v>210886</v>
      </c>
      <c r="P176" s="239">
        <v>28807</v>
      </c>
      <c r="Q176" s="239">
        <v>72195</v>
      </c>
      <c r="R176" s="239">
        <v>107737</v>
      </c>
      <c r="S176" s="239">
        <v>149273</v>
      </c>
      <c r="T176" s="239">
        <v>72150</v>
      </c>
      <c r="U176" s="239">
        <v>96648</v>
      </c>
      <c r="V176" s="239">
        <v>126437</v>
      </c>
      <c r="W176" s="239">
        <v>161365</v>
      </c>
      <c r="X176" s="239">
        <v>114235</v>
      </c>
      <c r="Y176" s="239">
        <v>138970</v>
      </c>
      <c r="Z176" s="239">
        <v>171914</v>
      </c>
      <c r="AA176" s="239">
        <v>230573</v>
      </c>
      <c r="AB176" s="239">
        <v>268730</v>
      </c>
      <c r="AC176" s="239">
        <v>303125</v>
      </c>
      <c r="AD176" s="239">
        <v>363886</v>
      </c>
    </row>
    <row r="177" spans="2:30">
      <c r="B177" s="37" t="s">
        <v>255</v>
      </c>
      <c r="C177" s="49">
        <v>0</v>
      </c>
      <c r="D177" s="49">
        <v>2611</v>
      </c>
      <c r="E177" s="49">
        <v>0</v>
      </c>
      <c r="F177" s="49">
        <v>0</v>
      </c>
      <c r="G177" s="49">
        <v>0</v>
      </c>
      <c r="H177" s="49">
        <v>0</v>
      </c>
      <c r="I177" s="49">
        <v>0</v>
      </c>
      <c r="J177" s="49">
        <v>0</v>
      </c>
      <c r="K177" s="49">
        <v>67372</v>
      </c>
      <c r="L177" s="241">
        <v>19202</v>
      </c>
      <c r="M177" s="49">
        <v>228664</v>
      </c>
      <c r="N177" s="49">
        <v>255557</v>
      </c>
      <c r="O177" s="49">
        <v>14138</v>
      </c>
      <c r="P177" s="239">
        <v>12368</v>
      </c>
      <c r="Q177" s="239">
        <v>7507</v>
      </c>
      <c r="R177" s="239">
        <v>2259</v>
      </c>
      <c r="S177" s="239">
        <v>0</v>
      </c>
      <c r="T177" s="239">
        <v>200</v>
      </c>
      <c r="U177" s="239">
        <v>0</v>
      </c>
      <c r="V177" s="239">
        <v>0</v>
      </c>
      <c r="W177" s="239">
        <v>0</v>
      </c>
      <c r="X177" s="239">
        <v>816</v>
      </c>
      <c r="Y177" s="239">
        <v>0</v>
      </c>
      <c r="Z177" s="239">
        <v>0</v>
      </c>
      <c r="AA177" s="239">
        <v>0</v>
      </c>
      <c r="AB177" s="239" t="s">
        <v>69</v>
      </c>
      <c r="AC177" s="239">
        <v>121</v>
      </c>
      <c r="AD177" s="239">
        <v>2377</v>
      </c>
    </row>
    <row r="178" spans="2:30">
      <c r="B178" s="37" t="s">
        <v>283</v>
      </c>
      <c r="C178" s="49">
        <v>23518</v>
      </c>
      <c r="D178" s="49">
        <v>0</v>
      </c>
      <c r="E178" s="49">
        <v>0</v>
      </c>
      <c r="F178" s="49">
        <v>0</v>
      </c>
      <c r="G178" s="49">
        <v>0</v>
      </c>
      <c r="H178" s="49">
        <v>0</v>
      </c>
      <c r="I178" s="49">
        <v>0</v>
      </c>
      <c r="J178" s="49">
        <v>0</v>
      </c>
      <c r="K178" s="49">
        <v>0</v>
      </c>
      <c r="L178" s="239">
        <v>0</v>
      </c>
      <c r="M178" s="218">
        <v>0</v>
      </c>
      <c r="N178" s="218">
        <v>0</v>
      </c>
      <c r="O178" s="218">
        <v>0</v>
      </c>
      <c r="P178" s="239" t="s">
        <v>225</v>
      </c>
      <c r="Q178" s="239" t="s">
        <v>225</v>
      </c>
      <c r="R178" s="239" t="s">
        <v>225</v>
      </c>
      <c r="S178" s="239" t="s">
        <v>225</v>
      </c>
      <c r="T178" s="239">
        <v>0</v>
      </c>
      <c r="U178" s="239">
        <v>0</v>
      </c>
      <c r="V178" s="239">
        <v>0</v>
      </c>
      <c r="W178" s="239">
        <v>0</v>
      </c>
      <c r="X178" s="239">
        <v>0</v>
      </c>
      <c r="Y178" s="239">
        <v>0</v>
      </c>
      <c r="Z178" s="239">
        <v>0</v>
      </c>
      <c r="AA178" s="239">
        <v>0</v>
      </c>
      <c r="AB178" s="239" t="s">
        <v>69</v>
      </c>
      <c r="AC178" s="239" t="s">
        <v>69</v>
      </c>
      <c r="AD178" s="239" t="s">
        <v>69</v>
      </c>
    </row>
    <row r="179" spans="2:30">
      <c r="B179" s="37" t="s">
        <v>333</v>
      </c>
      <c r="C179" s="49">
        <v>18041</v>
      </c>
      <c r="D179" s="49">
        <v>902.90506000000005</v>
      </c>
      <c r="E179" s="49">
        <v>490.49568999999974</v>
      </c>
      <c r="F179" s="49">
        <v>825</v>
      </c>
      <c r="G179" s="49">
        <v>423</v>
      </c>
      <c r="H179" s="49">
        <v>323</v>
      </c>
      <c r="I179" s="49">
        <v>4276</v>
      </c>
      <c r="J179" s="49">
        <v>9056</v>
      </c>
      <c r="K179" s="49">
        <v>9265</v>
      </c>
      <c r="L179" s="241">
        <v>703</v>
      </c>
      <c r="M179" s="49">
        <v>917</v>
      </c>
      <c r="N179" s="49">
        <v>1013</v>
      </c>
      <c r="O179" s="49">
        <v>580</v>
      </c>
      <c r="P179" s="239">
        <v>5649</v>
      </c>
      <c r="Q179" s="239">
        <v>14771</v>
      </c>
      <c r="R179" s="239">
        <v>15206</v>
      </c>
      <c r="S179" s="239">
        <v>10966</v>
      </c>
      <c r="T179" s="239">
        <v>78913</v>
      </c>
      <c r="U179" s="239">
        <v>79038</v>
      </c>
      <c r="V179" s="239">
        <v>80325</v>
      </c>
      <c r="W179" s="239">
        <v>78676</v>
      </c>
      <c r="X179" s="239">
        <v>91373</v>
      </c>
      <c r="Y179" s="239">
        <v>89565</v>
      </c>
      <c r="Z179" s="239">
        <v>113868</v>
      </c>
      <c r="AA179" s="239">
        <v>69675</v>
      </c>
      <c r="AB179" s="239">
        <v>235642</v>
      </c>
      <c r="AC179" s="239">
        <v>109067</v>
      </c>
      <c r="AD179" s="239">
        <v>71012</v>
      </c>
    </row>
    <row r="180" spans="2:30">
      <c r="B180" s="37" t="s">
        <v>334</v>
      </c>
      <c r="C180" s="49">
        <v>10303</v>
      </c>
      <c r="D180" s="49">
        <v>4607</v>
      </c>
      <c r="E180" s="49">
        <v>40927</v>
      </c>
      <c r="F180" s="49">
        <v>22245</v>
      </c>
      <c r="G180" s="49">
        <v>13145</v>
      </c>
      <c r="H180" s="49">
        <v>8384</v>
      </c>
      <c r="I180" s="49">
        <v>34841</v>
      </c>
      <c r="J180" s="49">
        <v>24862</v>
      </c>
      <c r="K180" s="49">
        <v>14657</v>
      </c>
      <c r="L180" s="241">
        <v>4677</v>
      </c>
      <c r="M180" s="49">
        <v>33212</v>
      </c>
      <c r="N180" s="49">
        <v>24292</v>
      </c>
      <c r="O180" s="49">
        <v>15324</v>
      </c>
      <c r="P180" s="239">
        <v>6400</v>
      </c>
      <c r="Q180" s="239">
        <v>36595</v>
      </c>
      <c r="R180" s="239">
        <v>28473</v>
      </c>
      <c r="S180" s="239">
        <v>18009</v>
      </c>
      <c r="T180" s="239">
        <v>11619</v>
      </c>
      <c r="U180" s="239">
        <v>43747</v>
      </c>
      <c r="V180" s="239">
        <v>38208</v>
      </c>
      <c r="W180" s="239">
        <v>20223</v>
      </c>
      <c r="X180" s="239">
        <v>6907</v>
      </c>
      <c r="Y180" s="239">
        <v>43208</v>
      </c>
      <c r="Z180" s="239">
        <v>31172</v>
      </c>
      <c r="AA180" s="239">
        <v>25142</v>
      </c>
      <c r="AB180" s="239">
        <v>12732</v>
      </c>
      <c r="AC180" s="239">
        <v>62059</v>
      </c>
      <c r="AD180" s="239">
        <v>38579</v>
      </c>
    </row>
    <row r="181" spans="2:30">
      <c r="B181" s="37" t="s">
        <v>335</v>
      </c>
      <c r="C181" s="49">
        <v>0</v>
      </c>
      <c r="D181" s="49">
        <v>1141</v>
      </c>
      <c r="E181" s="49">
        <v>0</v>
      </c>
      <c r="F181" s="49">
        <v>0</v>
      </c>
      <c r="G181" s="49">
        <v>1211</v>
      </c>
      <c r="H181" s="49">
        <v>1787</v>
      </c>
      <c r="I181" s="49">
        <v>1814</v>
      </c>
      <c r="J181" s="49">
        <v>1833</v>
      </c>
      <c r="K181" s="49">
        <v>1862</v>
      </c>
      <c r="L181" s="241">
        <v>1876</v>
      </c>
      <c r="M181" s="49">
        <v>1887</v>
      </c>
      <c r="N181" s="49">
        <v>1894</v>
      </c>
      <c r="O181" s="49">
        <v>1892</v>
      </c>
      <c r="P181" s="239">
        <v>1808</v>
      </c>
      <c r="Q181" s="239">
        <v>3873</v>
      </c>
      <c r="R181" s="239">
        <v>3866</v>
      </c>
      <c r="S181" s="239">
        <v>3931</v>
      </c>
      <c r="T181" s="239">
        <v>3952</v>
      </c>
      <c r="U181" s="239">
        <v>4017</v>
      </c>
      <c r="V181" s="239">
        <v>4977</v>
      </c>
      <c r="W181" s="239">
        <v>2715</v>
      </c>
      <c r="X181" s="239">
        <v>2126</v>
      </c>
      <c r="Y181" s="239">
        <v>6199</v>
      </c>
      <c r="Z181" s="239">
        <v>6352</v>
      </c>
      <c r="AA181" s="239">
        <v>6519</v>
      </c>
      <c r="AB181" s="239">
        <v>6657</v>
      </c>
      <c r="AC181" s="239">
        <v>6846</v>
      </c>
      <c r="AD181" s="239" t="s">
        <v>69</v>
      </c>
    </row>
    <row r="182" spans="2:30">
      <c r="B182" s="37" t="s">
        <v>260</v>
      </c>
      <c r="C182" s="49">
        <v>49486</v>
      </c>
      <c r="D182" s="49">
        <v>42433</v>
      </c>
      <c r="E182" s="49">
        <v>66666</v>
      </c>
      <c r="F182" s="49">
        <v>83296</v>
      </c>
      <c r="G182" s="49">
        <v>41921</v>
      </c>
      <c r="H182" s="49">
        <v>48818</v>
      </c>
      <c r="I182" s="49">
        <v>43681</v>
      </c>
      <c r="J182" s="49">
        <v>41017</v>
      </c>
      <c r="K182" s="49">
        <v>36844</v>
      </c>
      <c r="L182" s="241">
        <v>41133</v>
      </c>
      <c r="M182" s="49">
        <v>39483</v>
      </c>
      <c r="N182" s="49">
        <v>76935</v>
      </c>
      <c r="O182" s="49">
        <v>71323</v>
      </c>
      <c r="P182" s="239">
        <v>69415</v>
      </c>
      <c r="Q182" s="239">
        <v>56067</v>
      </c>
      <c r="R182" s="239">
        <v>72492</v>
      </c>
      <c r="S182" s="239">
        <v>65642</v>
      </c>
      <c r="T182" s="239">
        <v>59975</v>
      </c>
      <c r="U182" s="239">
        <v>54712</v>
      </c>
      <c r="V182" s="239">
        <v>72671</v>
      </c>
      <c r="W182" s="239">
        <v>93362</v>
      </c>
      <c r="X182" s="239">
        <v>59746</v>
      </c>
      <c r="Y182" s="239">
        <v>81920</v>
      </c>
      <c r="Z182" s="239">
        <v>116468</v>
      </c>
      <c r="AA182" s="239">
        <v>128070</v>
      </c>
      <c r="AB182" s="239">
        <v>217967</v>
      </c>
      <c r="AC182" s="239">
        <v>126260</v>
      </c>
      <c r="AD182" s="239">
        <v>134767</v>
      </c>
    </row>
    <row r="183" spans="2:30">
      <c r="B183" s="211"/>
      <c r="C183" s="51">
        <f t="shared" ref="C183:T183" si="30">SUM(C171:C182)</f>
        <v>559358</v>
      </c>
      <c r="D183" s="51">
        <f t="shared" si="30"/>
        <v>993513.90506000002</v>
      </c>
      <c r="E183" s="51">
        <f t="shared" si="30"/>
        <v>1216605.2135399999</v>
      </c>
      <c r="F183" s="51">
        <f t="shared" si="30"/>
        <v>1505692</v>
      </c>
      <c r="G183" s="51">
        <f t="shared" si="30"/>
        <v>2247141</v>
      </c>
      <c r="H183" s="51">
        <f t="shared" si="30"/>
        <v>1092649</v>
      </c>
      <c r="I183" s="51">
        <f t="shared" si="30"/>
        <v>1586198</v>
      </c>
      <c r="J183" s="51">
        <f t="shared" si="30"/>
        <v>1920154</v>
      </c>
      <c r="K183" s="51">
        <f t="shared" si="30"/>
        <v>1839915</v>
      </c>
      <c r="L183" s="212">
        <f t="shared" si="30"/>
        <v>3053576</v>
      </c>
      <c r="M183" s="51">
        <f t="shared" si="30"/>
        <v>1923276</v>
      </c>
      <c r="N183" s="51">
        <f t="shared" si="30"/>
        <v>3546015</v>
      </c>
      <c r="O183" s="51">
        <f t="shared" si="30"/>
        <v>2324598</v>
      </c>
      <c r="P183" s="242">
        <f t="shared" si="30"/>
        <v>3349184</v>
      </c>
      <c r="Q183" s="242">
        <f t="shared" si="30"/>
        <v>2246601</v>
      </c>
      <c r="R183" s="242">
        <f t="shared" si="30"/>
        <v>2681297</v>
      </c>
      <c r="S183" s="242">
        <f t="shared" si="30"/>
        <v>1840784</v>
      </c>
      <c r="T183" s="242">
        <f t="shared" si="30"/>
        <v>1711851</v>
      </c>
      <c r="U183" s="242">
        <v>1903248</v>
      </c>
      <c r="V183" s="242">
        <v>1871426</v>
      </c>
      <c r="W183" s="242">
        <v>2290866</v>
      </c>
      <c r="X183" s="242">
        <f>SUM(X171:X182)</f>
        <v>2066981</v>
      </c>
      <c r="Y183" s="242">
        <f>SUM(Y171:Y182)</f>
        <v>2689747</v>
      </c>
      <c r="Z183" s="495">
        <v>2321418</v>
      </c>
      <c r="AA183" s="495">
        <f>SUM(AA171:AA182)</f>
        <v>2782433</v>
      </c>
      <c r="AB183" s="495">
        <v>2986396</v>
      </c>
      <c r="AC183" s="495">
        <v>3779736</v>
      </c>
      <c r="AD183" s="495">
        <v>3584392</v>
      </c>
    </row>
    <row r="184" spans="2:30">
      <c r="B184" s="213" t="s">
        <v>336</v>
      </c>
      <c r="C184" s="50"/>
      <c r="D184" s="50"/>
      <c r="E184" s="50"/>
      <c r="F184" s="213"/>
      <c r="G184" s="50"/>
      <c r="H184" s="50"/>
      <c r="I184" s="50"/>
      <c r="J184" s="50"/>
      <c r="K184" s="50"/>
      <c r="L184" s="339"/>
      <c r="M184" s="50"/>
      <c r="N184" s="50"/>
      <c r="O184" s="50"/>
      <c r="P184" s="243"/>
      <c r="Q184" s="243"/>
      <c r="R184" s="243"/>
      <c r="S184" s="243"/>
      <c r="T184" s="243"/>
      <c r="U184" s="243"/>
      <c r="V184" s="243"/>
      <c r="W184" s="243"/>
      <c r="X184" s="243"/>
      <c r="Y184" s="243"/>
      <c r="Z184" s="243"/>
      <c r="AA184" s="243"/>
      <c r="AB184" s="243"/>
      <c r="AC184" s="243"/>
      <c r="AD184" s="243"/>
    </row>
    <row r="185" spans="2:30">
      <c r="B185" s="217" t="s">
        <v>337</v>
      </c>
      <c r="C185" s="52"/>
      <c r="D185" s="52"/>
      <c r="E185" s="52"/>
      <c r="F185" s="52"/>
      <c r="G185" s="52"/>
      <c r="H185" s="52"/>
      <c r="I185" s="52"/>
      <c r="J185" s="52"/>
      <c r="K185" s="52"/>
      <c r="L185" s="344"/>
      <c r="M185" s="52"/>
      <c r="N185" s="52"/>
      <c r="O185" s="52"/>
      <c r="P185" s="246"/>
      <c r="Q185" s="246"/>
      <c r="R185" s="246"/>
      <c r="S185" s="246"/>
      <c r="T185" s="246"/>
      <c r="X185" s="246"/>
    </row>
    <row r="186" spans="2:30">
      <c r="B186" s="37" t="s">
        <v>335</v>
      </c>
      <c r="C186" s="49">
        <v>0</v>
      </c>
      <c r="D186" s="49">
        <v>35674</v>
      </c>
      <c r="E186" s="49">
        <v>0</v>
      </c>
      <c r="F186" s="49">
        <v>0</v>
      </c>
      <c r="G186" s="49">
        <v>43818</v>
      </c>
      <c r="H186" s="49">
        <v>42268</v>
      </c>
      <c r="I186" s="49">
        <v>44888</v>
      </c>
      <c r="J186" s="49">
        <v>47771</v>
      </c>
      <c r="K186" s="49">
        <v>47245</v>
      </c>
      <c r="L186" s="241">
        <v>46515</v>
      </c>
      <c r="M186" s="49">
        <v>46649</v>
      </c>
      <c r="N186" s="49">
        <v>46926</v>
      </c>
      <c r="O186" s="49">
        <v>46981</v>
      </c>
      <c r="P186" s="239">
        <v>46903</v>
      </c>
      <c r="Q186" s="239">
        <v>40249</v>
      </c>
      <c r="R186" s="239">
        <v>37057</v>
      </c>
      <c r="S186" s="239">
        <v>38409</v>
      </c>
      <c r="T186" s="239">
        <v>38968</v>
      </c>
      <c r="U186" s="239">
        <v>39521</v>
      </c>
      <c r="V186" s="239">
        <v>38263</v>
      </c>
      <c r="W186" s="239">
        <v>36716</v>
      </c>
      <c r="X186" s="239">
        <v>32173</v>
      </c>
      <c r="Y186" s="239">
        <v>19446</v>
      </c>
      <c r="Z186" s="239">
        <v>17853</v>
      </c>
      <c r="AA186" s="239">
        <v>18349</v>
      </c>
      <c r="AB186" s="239">
        <v>17578</v>
      </c>
      <c r="AC186" s="239">
        <v>17971</v>
      </c>
      <c r="AD186" s="239">
        <v>18445</v>
      </c>
    </row>
    <row r="187" spans="2:30">
      <c r="B187" s="37" t="s">
        <v>329</v>
      </c>
      <c r="C187" s="49">
        <v>9117</v>
      </c>
      <c r="D187" s="49">
        <v>20329</v>
      </c>
      <c r="E187" s="49">
        <v>14973.786459999159</v>
      </c>
      <c r="F187" s="49">
        <v>20664</v>
      </c>
      <c r="G187" s="49">
        <v>9769</v>
      </c>
      <c r="H187" s="49">
        <v>10575</v>
      </c>
      <c r="I187" s="49">
        <v>10666</v>
      </c>
      <c r="J187" s="49">
        <v>10594</v>
      </c>
      <c r="K187" s="49">
        <v>10663</v>
      </c>
      <c r="L187" s="241">
        <v>10679</v>
      </c>
      <c r="M187" s="49">
        <v>10700</v>
      </c>
      <c r="N187" s="49">
        <v>10726</v>
      </c>
      <c r="O187" s="49">
        <v>578837</v>
      </c>
      <c r="P187" s="239">
        <v>498309</v>
      </c>
      <c r="Q187" s="239">
        <v>417349</v>
      </c>
      <c r="R187" s="239">
        <v>336573</v>
      </c>
      <c r="S187" s="239">
        <v>551165</v>
      </c>
      <c r="T187" s="239">
        <v>524184</v>
      </c>
      <c r="U187" s="239">
        <v>497288</v>
      </c>
      <c r="V187" s="239">
        <v>1187261</v>
      </c>
      <c r="W187" s="239">
        <v>450585</v>
      </c>
      <c r="X187" s="239">
        <v>426197</v>
      </c>
      <c r="Y187" s="239">
        <v>402740</v>
      </c>
      <c r="Z187" s="239">
        <v>379553</v>
      </c>
      <c r="AA187" s="239">
        <v>365811</v>
      </c>
      <c r="AB187" s="239">
        <v>365945</v>
      </c>
      <c r="AC187" s="239">
        <v>366134</v>
      </c>
      <c r="AD187" s="239">
        <v>366366</v>
      </c>
    </row>
    <row r="188" spans="2:30">
      <c r="B188" s="37" t="s">
        <v>338</v>
      </c>
      <c r="C188" s="49">
        <v>1150358</v>
      </c>
      <c r="D188" s="49">
        <v>1312791</v>
      </c>
      <c r="E188" s="49">
        <v>1363119</v>
      </c>
      <c r="F188" s="49">
        <v>1409142</v>
      </c>
      <c r="G188" s="49">
        <v>1425474</v>
      </c>
      <c r="H188" s="49">
        <v>1426083</v>
      </c>
      <c r="I188" s="49">
        <v>1426613</v>
      </c>
      <c r="J188" s="49">
        <v>1473391</v>
      </c>
      <c r="K188" s="49">
        <v>1518151</v>
      </c>
      <c r="L188" s="241">
        <v>1576332</v>
      </c>
      <c r="M188" s="49">
        <v>1620971</v>
      </c>
      <c r="N188" s="49">
        <v>1668555</v>
      </c>
      <c r="O188" s="49">
        <v>1724394</v>
      </c>
      <c r="P188" s="239">
        <v>1778999</v>
      </c>
      <c r="Q188" s="239">
        <v>1821503</v>
      </c>
      <c r="R188" s="239">
        <v>1868048</v>
      </c>
      <c r="S188" s="239">
        <v>1911094</v>
      </c>
      <c r="T188" s="239">
        <v>1967747</v>
      </c>
      <c r="U188" s="239">
        <v>2013021</v>
      </c>
      <c r="V188" s="239">
        <v>2065840</v>
      </c>
      <c r="W188" s="239">
        <v>2111534</v>
      </c>
      <c r="X188" s="239">
        <v>2175500</v>
      </c>
      <c r="Y188" s="239">
        <v>2219384</v>
      </c>
      <c r="Z188" s="239">
        <v>2260631</v>
      </c>
      <c r="AA188" s="239">
        <v>2314914</v>
      </c>
      <c r="AB188" s="239">
        <v>2371307</v>
      </c>
      <c r="AC188" s="239">
        <v>2414731</v>
      </c>
      <c r="AD188" s="239">
        <v>2461495</v>
      </c>
    </row>
    <row r="189" spans="2:30">
      <c r="B189" s="37" t="s">
        <v>339</v>
      </c>
      <c r="C189" s="49">
        <v>229085</v>
      </c>
      <c r="D189" s="49" t="s">
        <v>225</v>
      </c>
      <c r="E189" s="49" t="s">
        <v>225</v>
      </c>
      <c r="F189" s="49" t="s">
        <v>225</v>
      </c>
      <c r="G189" s="49" t="s">
        <v>225</v>
      </c>
      <c r="H189" s="49" t="s">
        <v>225</v>
      </c>
      <c r="I189" s="49" t="s">
        <v>225</v>
      </c>
      <c r="J189" s="49" t="s">
        <v>225</v>
      </c>
      <c r="K189" s="218" t="s">
        <v>225</v>
      </c>
      <c r="L189" s="241">
        <v>242</v>
      </c>
      <c r="M189" s="218" t="s">
        <v>225</v>
      </c>
      <c r="N189" s="218" t="s">
        <v>225</v>
      </c>
      <c r="O189" s="49">
        <v>0</v>
      </c>
      <c r="P189" s="239" t="s">
        <v>225</v>
      </c>
      <c r="Q189" s="239" t="s">
        <v>225</v>
      </c>
      <c r="R189" s="239">
        <v>2436</v>
      </c>
      <c r="S189" s="239">
        <v>1117</v>
      </c>
      <c r="T189" s="239">
        <v>0</v>
      </c>
      <c r="U189" s="239">
        <v>286</v>
      </c>
      <c r="V189" s="239">
        <v>49</v>
      </c>
      <c r="W189" s="239">
        <v>59</v>
      </c>
      <c r="X189" s="239">
        <v>127</v>
      </c>
      <c r="Y189" s="239">
        <v>307</v>
      </c>
      <c r="Z189" s="239">
        <v>717</v>
      </c>
      <c r="AA189" s="239">
        <v>680</v>
      </c>
      <c r="AB189" s="239">
        <v>826</v>
      </c>
      <c r="AC189" s="239">
        <v>764</v>
      </c>
      <c r="AD189" s="239" t="s">
        <v>69</v>
      </c>
    </row>
    <row r="190" spans="2:30">
      <c r="B190" s="37" t="s">
        <v>283</v>
      </c>
      <c r="C190" s="49">
        <v>0</v>
      </c>
      <c r="D190" s="49">
        <v>0</v>
      </c>
      <c r="E190" s="49">
        <v>0</v>
      </c>
      <c r="F190" s="49">
        <v>0</v>
      </c>
      <c r="G190" s="49">
        <v>0</v>
      </c>
      <c r="H190" s="49">
        <v>0</v>
      </c>
      <c r="I190" s="49">
        <v>76</v>
      </c>
      <c r="J190" s="49">
        <v>329</v>
      </c>
      <c r="K190" s="49">
        <v>2226</v>
      </c>
      <c r="L190" s="245" t="s">
        <v>225</v>
      </c>
      <c r="M190" s="49">
        <v>0</v>
      </c>
      <c r="N190" s="49">
        <v>0</v>
      </c>
      <c r="O190" s="49">
        <v>0</v>
      </c>
      <c r="P190" s="239" t="s">
        <v>225</v>
      </c>
      <c r="Q190" s="239">
        <v>41074</v>
      </c>
      <c r="R190" s="239" t="s">
        <v>225</v>
      </c>
      <c r="S190" s="239" t="s">
        <v>225</v>
      </c>
      <c r="T190" s="239">
        <v>0</v>
      </c>
      <c r="U190" s="239">
        <v>0</v>
      </c>
      <c r="V190" s="239">
        <v>0</v>
      </c>
      <c r="W190" s="239">
        <v>0</v>
      </c>
      <c r="X190" s="239">
        <v>0</v>
      </c>
      <c r="Y190" s="239">
        <v>0</v>
      </c>
      <c r="Z190" s="239">
        <v>0</v>
      </c>
      <c r="AA190" s="239">
        <v>0</v>
      </c>
      <c r="AB190" s="239" t="s">
        <v>69</v>
      </c>
      <c r="AC190" s="239" t="s">
        <v>69</v>
      </c>
      <c r="AD190" s="239" t="s">
        <v>69</v>
      </c>
    </row>
    <row r="191" spans="2:30">
      <c r="B191" s="37" t="s">
        <v>267</v>
      </c>
      <c r="C191" s="49">
        <v>70175</v>
      </c>
      <c r="D191" s="49">
        <v>66414</v>
      </c>
      <c r="E191" s="49">
        <v>66571</v>
      </c>
      <c r="F191" s="49">
        <v>65070</v>
      </c>
      <c r="G191" s="49">
        <v>66816</v>
      </c>
      <c r="H191" s="49">
        <v>66987</v>
      </c>
      <c r="I191" s="49">
        <v>64874</v>
      </c>
      <c r="J191" s="49">
        <v>64007</v>
      </c>
      <c r="K191" s="49">
        <v>58867</v>
      </c>
      <c r="L191" s="241">
        <v>52886</v>
      </c>
      <c r="M191" s="49">
        <v>51597</v>
      </c>
      <c r="N191" s="49">
        <v>49133</v>
      </c>
      <c r="O191" s="49">
        <v>41575</v>
      </c>
      <c r="P191" s="239">
        <v>44119</v>
      </c>
      <c r="Q191" s="239">
        <v>47184</v>
      </c>
      <c r="R191" s="239">
        <v>45671</v>
      </c>
      <c r="S191" s="239">
        <v>45631</v>
      </c>
      <c r="T191" s="239">
        <v>46011</v>
      </c>
      <c r="U191" s="239">
        <v>46437</v>
      </c>
      <c r="V191" s="239">
        <v>43797</v>
      </c>
      <c r="W191" s="239">
        <v>42677</v>
      </c>
      <c r="X191" s="239">
        <v>41298</v>
      </c>
      <c r="Y191" s="239">
        <v>41756</v>
      </c>
      <c r="Z191" s="239">
        <v>41981</v>
      </c>
      <c r="AA191" s="239">
        <v>42460</v>
      </c>
      <c r="AB191" s="239">
        <v>42677</v>
      </c>
      <c r="AC191" s="239">
        <v>43067</v>
      </c>
      <c r="AD191" s="239">
        <v>42797</v>
      </c>
    </row>
    <row r="192" spans="2:30">
      <c r="B192" s="37" t="s">
        <v>268</v>
      </c>
      <c r="C192" s="49">
        <v>0</v>
      </c>
      <c r="D192" s="49">
        <v>0</v>
      </c>
      <c r="E192" s="49">
        <v>0</v>
      </c>
      <c r="F192" s="49">
        <v>0</v>
      </c>
      <c r="G192" s="49">
        <v>0</v>
      </c>
      <c r="H192" s="49">
        <v>105444</v>
      </c>
      <c r="I192" s="49">
        <v>105444</v>
      </c>
      <c r="J192" s="49">
        <v>105444</v>
      </c>
      <c r="K192" s="49">
        <v>105444</v>
      </c>
      <c r="L192" s="241">
        <v>43024</v>
      </c>
      <c r="M192" s="49">
        <v>43024</v>
      </c>
      <c r="N192" s="49">
        <v>43024</v>
      </c>
      <c r="O192" s="49">
        <v>43024</v>
      </c>
      <c r="P192" s="239">
        <v>0</v>
      </c>
      <c r="Q192" s="239">
        <v>0</v>
      </c>
      <c r="R192" s="239">
        <v>0</v>
      </c>
      <c r="S192" s="239">
        <v>0</v>
      </c>
      <c r="T192" s="239">
        <v>0</v>
      </c>
      <c r="U192" s="239">
        <v>0</v>
      </c>
      <c r="V192" s="239">
        <v>0</v>
      </c>
      <c r="W192" s="239">
        <v>0</v>
      </c>
      <c r="X192" s="239">
        <v>0</v>
      </c>
      <c r="Y192" s="239">
        <v>0</v>
      </c>
      <c r="Z192" s="239">
        <v>0</v>
      </c>
      <c r="AA192" s="239">
        <v>0</v>
      </c>
      <c r="AB192" s="239" t="s">
        <v>69</v>
      </c>
      <c r="AC192" s="239" t="s">
        <v>69</v>
      </c>
      <c r="AD192" s="239" t="s">
        <v>69</v>
      </c>
    </row>
    <row r="193" spans="2:30">
      <c r="B193" s="37" t="s">
        <v>255</v>
      </c>
      <c r="C193" s="49">
        <v>0</v>
      </c>
      <c r="D193" s="49">
        <v>0</v>
      </c>
      <c r="E193" s="49">
        <v>0</v>
      </c>
      <c r="F193" s="49">
        <v>11861</v>
      </c>
      <c r="G193" s="49">
        <v>11861</v>
      </c>
      <c r="H193" s="49">
        <v>2643</v>
      </c>
      <c r="I193" s="49">
        <v>10771</v>
      </c>
      <c r="J193" s="49">
        <v>0</v>
      </c>
      <c r="K193" s="49">
        <v>1962</v>
      </c>
      <c r="L193" s="241">
        <v>0</v>
      </c>
      <c r="M193" s="49">
        <v>3068</v>
      </c>
      <c r="N193" s="49">
        <v>3546</v>
      </c>
      <c r="O193" s="49">
        <v>4056</v>
      </c>
      <c r="P193" s="239">
        <v>226</v>
      </c>
      <c r="Q193" s="239">
        <v>18417</v>
      </c>
      <c r="R193" s="239">
        <v>403</v>
      </c>
      <c r="S193" s="239">
        <v>14360</v>
      </c>
      <c r="T193" s="239">
        <v>18250</v>
      </c>
      <c r="U193" s="239">
        <v>0</v>
      </c>
      <c r="V193" s="239">
        <v>2008</v>
      </c>
      <c r="W193" s="239">
        <v>0</v>
      </c>
      <c r="X193" s="239">
        <v>0</v>
      </c>
      <c r="Y193" s="239">
        <v>0</v>
      </c>
      <c r="Z193" s="239">
        <v>0</v>
      </c>
      <c r="AA193" s="239">
        <v>0</v>
      </c>
      <c r="AB193" s="239">
        <v>2615</v>
      </c>
      <c r="AC193" s="239">
        <v>72</v>
      </c>
      <c r="AD193" s="239">
        <v>52844</v>
      </c>
    </row>
    <row r="194" spans="2:30">
      <c r="B194" s="37" t="s">
        <v>340</v>
      </c>
      <c r="C194" s="49">
        <v>0</v>
      </c>
      <c r="D194" s="49">
        <v>0</v>
      </c>
      <c r="E194" s="49">
        <v>0</v>
      </c>
      <c r="F194" s="49">
        <v>0</v>
      </c>
      <c r="G194" s="49">
        <v>0</v>
      </c>
      <c r="H194" s="49">
        <v>0</v>
      </c>
      <c r="I194" s="49">
        <v>0</v>
      </c>
      <c r="J194" s="49">
        <v>0</v>
      </c>
      <c r="K194" s="49">
        <v>0</v>
      </c>
      <c r="L194" s="241">
        <v>0</v>
      </c>
      <c r="M194" s="49">
        <v>12226</v>
      </c>
      <c r="N194" s="49">
        <v>5472</v>
      </c>
      <c r="O194" s="49">
        <v>5080</v>
      </c>
      <c r="P194" s="239">
        <v>7538</v>
      </c>
      <c r="Q194" s="239">
        <v>11984</v>
      </c>
      <c r="R194" s="239">
        <v>16245</v>
      </c>
      <c r="S194" s="239">
        <v>7006</v>
      </c>
      <c r="T194" s="239">
        <v>4738</v>
      </c>
      <c r="U194" s="239">
        <v>2038</v>
      </c>
      <c r="V194" s="239">
        <v>0</v>
      </c>
      <c r="W194" s="239">
        <v>0</v>
      </c>
      <c r="X194" s="239">
        <v>0</v>
      </c>
      <c r="Y194" s="239">
        <v>917</v>
      </c>
      <c r="Z194" s="239">
        <v>0</v>
      </c>
      <c r="AA194" s="239">
        <v>0</v>
      </c>
      <c r="AB194" s="239" t="s">
        <v>69</v>
      </c>
      <c r="AC194" s="239" t="s">
        <v>69</v>
      </c>
      <c r="AD194" s="239" t="s">
        <v>69</v>
      </c>
    </row>
    <row r="195" spans="2:30" ht="14.1" customHeight="1">
      <c r="B195" s="37" t="s">
        <v>260</v>
      </c>
      <c r="C195" s="49">
        <v>13572</v>
      </c>
      <c r="D195" s="49">
        <v>1000</v>
      </c>
      <c r="E195" s="49">
        <v>43228</v>
      </c>
      <c r="F195" s="49">
        <v>54956</v>
      </c>
      <c r="G195" s="49">
        <v>12490</v>
      </c>
      <c r="H195" s="49">
        <v>1476</v>
      </c>
      <c r="I195" s="49">
        <v>1467</v>
      </c>
      <c r="J195" s="49">
        <v>1458</v>
      </c>
      <c r="K195" s="49">
        <v>1449</v>
      </c>
      <c r="L195" s="241">
        <v>12693</v>
      </c>
      <c r="M195" s="49">
        <v>13700</v>
      </c>
      <c r="N195" s="49">
        <v>103428</v>
      </c>
      <c r="O195" s="49">
        <v>103825</v>
      </c>
      <c r="P195" s="239">
        <v>102772</v>
      </c>
      <c r="Q195" s="239">
        <v>102146</v>
      </c>
      <c r="R195" s="239">
        <v>102557</v>
      </c>
      <c r="S195" s="239">
        <v>102642</v>
      </c>
      <c r="T195" s="239">
        <v>102250</v>
      </c>
      <c r="U195" s="239">
        <v>88025</v>
      </c>
      <c r="V195" s="239">
        <v>61751</v>
      </c>
      <c r="W195" s="239">
        <v>61742</v>
      </c>
      <c r="X195" s="239">
        <v>70433</v>
      </c>
      <c r="Y195" s="239">
        <v>68244</v>
      </c>
      <c r="Z195" s="239">
        <v>62303</v>
      </c>
      <c r="AA195" s="239">
        <v>42732</v>
      </c>
      <c r="AB195" s="239">
        <v>109226</v>
      </c>
      <c r="AC195" s="239">
        <v>96548</v>
      </c>
      <c r="AD195" s="239">
        <v>105595</v>
      </c>
    </row>
    <row r="196" spans="2:30">
      <c r="B196" s="211" t="s">
        <v>341</v>
      </c>
      <c r="C196" s="51">
        <f t="shared" ref="C196:N196" si="31">SUM(C186:C195)</f>
        <v>1472307</v>
      </c>
      <c r="D196" s="51">
        <f t="shared" si="31"/>
        <v>1436208</v>
      </c>
      <c r="E196" s="51">
        <f t="shared" si="31"/>
        <v>1487891.7864599992</v>
      </c>
      <c r="F196" s="51">
        <f t="shared" si="31"/>
        <v>1561693</v>
      </c>
      <c r="G196" s="51">
        <f t="shared" si="31"/>
        <v>1570228</v>
      </c>
      <c r="H196" s="51">
        <f t="shared" si="31"/>
        <v>1655476</v>
      </c>
      <c r="I196" s="51">
        <f t="shared" si="31"/>
        <v>1664799</v>
      </c>
      <c r="J196" s="51">
        <f t="shared" si="31"/>
        <v>1702994</v>
      </c>
      <c r="K196" s="51">
        <f t="shared" si="31"/>
        <v>1746007</v>
      </c>
      <c r="L196" s="212">
        <f t="shared" si="31"/>
        <v>1742371</v>
      </c>
      <c r="M196" s="51">
        <f t="shared" si="31"/>
        <v>1801935</v>
      </c>
      <c r="N196" s="51">
        <f t="shared" si="31"/>
        <v>1930810</v>
      </c>
      <c r="O196" s="51">
        <f t="shared" ref="O196:T196" si="32">SUM(O186:O195)</f>
        <v>2547772</v>
      </c>
      <c r="P196" s="242">
        <f t="shared" si="32"/>
        <v>2478866</v>
      </c>
      <c r="Q196" s="242">
        <f t="shared" si="32"/>
        <v>2499906</v>
      </c>
      <c r="R196" s="242">
        <f t="shared" si="32"/>
        <v>2408990</v>
      </c>
      <c r="S196" s="242">
        <f t="shared" si="32"/>
        <v>2671424</v>
      </c>
      <c r="T196" s="242">
        <f t="shared" si="32"/>
        <v>2702148</v>
      </c>
      <c r="U196" s="242">
        <v>2686616</v>
      </c>
      <c r="V196" s="242">
        <v>3398969</v>
      </c>
      <c r="W196" s="242">
        <v>2703313</v>
      </c>
      <c r="X196" s="242">
        <f>SUM(X186:X195)</f>
        <v>2745728</v>
      </c>
      <c r="Y196" s="242">
        <f>SUM(Y186:Y195)</f>
        <v>2752794</v>
      </c>
      <c r="Z196" s="495">
        <v>2763038</v>
      </c>
      <c r="AA196" s="495">
        <f>SUM(AA186:AA195)</f>
        <v>2784946</v>
      </c>
      <c r="AB196" s="495">
        <v>2910174</v>
      </c>
      <c r="AC196" s="495">
        <v>2939287</v>
      </c>
      <c r="AD196" s="495">
        <v>3047542</v>
      </c>
    </row>
    <row r="197" spans="2:30">
      <c r="B197" s="37" t="s">
        <v>269</v>
      </c>
      <c r="C197" s="49">
        <v>1203699</v>
      </c>
      <c r="D197" s="49">
        <v>1185326</v>
      </c>
      <c r="E197" s="49">
        <v>1218871</v>
      </c>
      <c r="F197" s="49">
        <v>1242101</v>
      </c>
      <c r="G197" s="49">
        <v>1141153</v>
      </c>
      <c r="H197" s="49">
        <v>1150275</v>
      </c>
      <c r="I197" s="49">
        <v>1202280</v>
      </c>
      <c r="J197" s="49">
        <v>1213126</v>
      </c>
      <c r="K197" s="49">
        <v>1253850</v>
      </c>
      <c r="L197" s="241">
        <v>1390300</v>
      </c>
      <c r="M197" s="49">
        <v>1510113</v>
      </c>
      <c r="N197" s="49">
        <v>1515680</v>
      </c>
      <c r="O197" s="49">
        <v>1549139</v>
      </c>
      <c r="P197" s="239">
        <v>1517335</v>
      </c>
      <c r="Q197" s="239">
        <v>1537544</v>
      </c>
      <c r="R197" s="239">
        <v>1549745</v>
      </c>
      <c r="S197" s="239">
        <v>1568124</v>
      </c>
      <c r="T197" s="239">
        <v>1452061</v>
      </c>
      <c r="U197" s="239">
        <v>1495185</v>
      </c>
      <c r="V197" s="239">
        <v>1558923</v>
      </c>
      <c r="W197" s="239">
        <v>1630269</v>
      </c>
      <c r="X197" s="239">
        <v>1566341</v>
      </c>
      <c r="Y197" s="239">
        <v>1560646</v>
      </c>
      <c r="Z197" s="239">
        <v>1620179</v>
      </c>
      <c r="AA197" s="239">
        <v>1677954</v>
      </c>
      <c r="AB197" s="239">
        <v>1596572</v>
      </c>
      <c r="AC197" s="239">
        <v>1675744</v>
      </c>
      <c r="AD197" s="239">
        <v>1749979</v>
      </c>
    </row>
    <row r="198" spans="2:30">
      <c r="B198" s="37" t="s">
        <v>342</v>
      </c>
      <c r="C198" s="49">
        <v>6554702</v>
      </c>
      <c r="D198" s="49">
        <v>7203760</v>
      </c>
      <c r="E198" s="49">
        <v>7336924</v>
      </c>
      <c r="F198" s="49">
        <v>7217789</v>
      </c>
      <c r="G198" s="49">
        <v>7285026</v>
      </c>
      <c r="H198" s="49">
        <v>7095933</v>
      </c>
      <c r="I198" s="49">
        <v>7023767</v>
      </c>
      <c r="J198" s="49">
        <v>7026623</v>
      </c>
      <c r="K198" s="49">
        <v>7047922</v>
      </c>
      <c r="L198" s="241">
        <v>7156235</v>
      </c>
      <c r="M198" s="49">
        <v>7153557</v>
      </c>
      <c r="N198" s="49">
        <v>7151094</v>
      </c>
      <c r="O198" s="49">
        <v>7827146</v>
      </c>
      <c r="P198" s="239">
        <v>7912308</v>
      </c>
      <c r="Q198" s="239">
        <v>8330318</v>
      </c>
      <c r="R198" s="239">
        <v>8654330</v>
      </c>
      <c r="S198" s="239">
        <v>8790703</v>
      </c>
      <c r="T198" s="239">
        <v>8936180</v>
      </c>
      <c r="U198" s="239">
        <v>9313061</v>
      </c>
      <c r="V198" s="239">
        <v>8895514</v>
      </c>
      <c r="W198" s="239">
        <v>9904020</v>
      </c>
      <c r="X198" s="239">
        <v>10242590</v>
      </c>
      <c r="Y198" s="239">
        <v>10561192</v>
      </c>
      <c r="Z198" s="239">
        <v>10963443</v>
      </c>
      <c r="AA198" s="239">
        <v>11377651</v>
      </c>
      <c r="AB198" s="239">
        <v>11770158</v>
      </c>
      <c r="AC198" s="239">
        <v>12350974</v>
      </c>
      <c r="AD198" s="239">
        <v>12760162</v>
      </c>
    </row>
    <row r="199" spans="2:30">
      <c r="B199" s="37" t="s">
        <v>271</v>
      </c>
      <c r="C199" s="49">
        <v>110936</v>
      </c>
      <c r="D199" s="49">
        <v>277941</v>
      </c>
      <c r="E199" s="49">
        <v>137603</v>
      </c>
      <c r="F199" s="49">
        <v>137790</v>
      </c>
      <c r="G199" s="49">
        <v>152216</v>
      </c>
      <c r="H199" s="49">
        <v>295698</v>
      </c>
      <c r="I199" s="49">
        <v>278554</v>
      </c>
      <c r="J199" s="49">
        <v>299428</v>
      </c>
      <c r="K199" s="49">
        <v>302226</v>
      </c>
      <c r="L199" s="241">
        <v>306071</v>
      </c>
      <c r="M199" s="49">
        <v>300500</v>
      </c>
      <c r="N199" s="49">
        <v>302412</v>
      </c>
      <c r="O199" s="49">
        <v>319989</v>
      </c>
      <c r="P199" s="239">
        <v>359753</v>
      </c>
      <c r="Q199" s="239">
        <v>1918001</v>
      </c>
      <c r="R199" s="239">
        <v>1656620</v>
      </c>
      <c r="S199" s="239">
        <v>1626388</v>
      </c>
      <c r="T199" s="239">
        <v>1614997</v>
      </c>
      <c r="U199" s="239">
        <v>1689614</v>
      </c>
      <c r="V199" s="239">
        <v>1680877</v>
      </c>
      <c r="W199" s="239">
        <v>1678109</v>
      </c>
      <c r="X199" s="239">
        <v>1678233</v>
      </c>
      <c r="Y199" s="239">
        <v>1665617</v>
      </c>
      <c r="Z199" s="239">
        <v>1642393</v>
      </c>
      <c r="AA199" s="239">
        <v>1631185</v>
      </c>
      <c r="AB199" s="239">
        <v>1626979</v>
      </c>
      <c r="AC199" s="239">
        <v>1630876</v>
      </c>
      <c r="AD199" s="239">
        <v>1642745</v>
      </c>
    </row>
    <row r="200" spans="2:30">
      <c r="B200" s="211" t="s">
        <v>343</v>
      </c>
      <c r="C200" s="365">
        <f t="shared" ref="C200:N200" si="33">SUM(C197:C199,C186:C195)</f>
        <v>9341644</v>
      </c>
      <c r="D200" s="365">
        <f t="shared" si="33"/>
        <v>10103235</v>
      </c>
      <c r="E200" s="365">
        <f t="shared" si="33"/>
        <v>10181289.786459999</v>
      </c>
      <c r="F200" s="365">
        <f t="shared" si="33"/>
        <v>10159373</v>
      </c>
      <c r="G200" s="365">
        <f t="shared" si="33"/>
        <v>10148623</v>
      </c>
      <c r="H200" s="365">
        <f t="shared" si="33"/>
        <v>10197382</v>
      </c>
      <c r="I200" s="365">
        <f t="shared" si="33"/>
        <v>10169400</v>
      </c>
      <c r="J200" s="365">
        <f t="shared" si="33"/>
        <v>10242171</v>
      </c>
      <c r="K200" s="365">
        <f t="shared" si="33"/>
        <v>10350005</v>
      </c>
      <c r="L200" s="242">
        <f t="shared" si="33"/>
        <v>10594977</v>
      </c>
      <c r="M200" s="365">
        <f t="shared" si="33"/>
        <v>10766105</v>
      </c>
      <c r="N200" s="365">
        <f t="shared" si="33"/>
        <v>10899996</v>
      </c>
      <c r="O200" s="365">
        <f t="shared" ref="O200:T200" si="34">SUM(O197:O199,O186:O195)</f>
        <v>12244046</v>
      </c>
      <c r="P200" s="242">
        <f t="shared" si="34"/>
        <v>12268262</v>
      </c>
      <c r="Q200" s="242">
        <f t="shared" si="34"/>
        <v>14285769</v>
      </c>
      <c r="R200" s="242">
        <f t="shared" si="34"/>
        <v>14269685</v>
      </c>
      <c r="S200" s="242">
        <f t="shared" si="34"/>
        <v>14656639</v>
      </c>
      <c r="T200" s="242">
        <f t="shared" si="34"/>
        <v>14705386</v>
      </c>
      <c r="U200" s="242">
        <v>15184476</v>
      </c>
      <c r="V200" s="242">
        <v>15534283</v>
      </c>
      <c r="W200" s="242">
        <v>15915711</v>
      </c>
      <c r="X200" s="242">
        <f>SUM(X197:X199,X186:X195)</f>
        <v>16232892</v>
      </c>
      <c r="Y200" s="242">
        <f>SUM(Y197:Y199,Y186:Y195)</f>
        <v>16540249</v>
      </c>
      <c r="Z200" s="495">
        <v>16989053</v>
      </c>
      <c r="AA200" s="495">
        <f>SUM(AA197:AA199,AA186:AA195)</f>
        <v>17471736</v>
      </c>
      <c r="AB200" s="495">
        <v>17903883</v>
      </c>
      <c r="AC200" s="495">
        <v>18596881</v>
      </c>
      <c r="AD200" s="495">
        <v>19200428</v>
      </c>
    </row>
    <row r="201" spans="2:30">
      <c r="B201" s="211" t="s">
        <v>344</v>
      </c>
      <c r="C201" s="365">
        <f t="shared" ref="C201:T201" si="35">C200+C183</f>
        <v>9901002</v>
      </c>
      <c r="D201" s="365">
        <f t="shared" si="35"/>
        <v>11096748.905060001</v>
      </c>
      <c r="E201" s="365">
        <f t="shared" si="35"/>
        <v>11397895</v>
      </c>
      <c r="F201" s="365">
        <f t="shared" si="35"/>
        <v>11665065</v>
      </c>
      <c r="G201" s="365">
        <f t="shared" si="35"/>
        <v>12395764</v>
      </c>
      <c r="H201" s="365">
        <f t="shared" si="35"/>
        <v>11290031</v>
      </c>
      <c r="I201" s="365">
        <f t="shared" si="35"/>
        <v>11755598</v>
      </c>
      <c r="J201" s="365">
        <f t="shared" si="35"/>
        <v>12162325</v>
      </c>
      <c r="K201" s="365">
        <f t="shared" si="35"/>
        <v>12189920</v>
      </c>
      <c r="L201" s="242">
        <f t="shared" si="35"/>
        <v>13648553</v>
      </c>
      <c r="M201" s="365">
        <f t="shared" si="35"/>
        <v>12689381</v>
      </c>
      <c r="N201" s="365">
        <f t="shared" si="35"/>
        <v>14446011</v>
      </c>
      <c r="O201" s="365">
        <f t="shared" si="35"/>
        <v>14568644</v>
      </c>
      <c r="P201" s="242">
        <f t="shared" si="35"/>
        <v>15617446</v>
      </c>
      <c r="Q201" s="242">
        <f t="shared" si="35"/>
        <v>16532370</v>
      </c>
      <c r="R201" s="242">
        <f t="shared" si="35"/>
        <v>16950982</v>
      </c>
      <c r="S201" s="242">
        <f t="shared" si="35"/>
        <v>16497423</v>
      </c>
      <c r="T201" s="242">
        <f t="shared" si="35"/>
        <v>16417237</v>
      </c>
      <c r="U201" s="242">
        <v>17087724</v>
      </c>
      <c r="V201" s="242">
        <v>17405709</v>
      </c>
      <c r="W201" s="242">
        <v>18206577</v>
      </c>
      <c r="X201" s="242">
        <f>X200+X183</f>
        <v>18299873</v>
      </c>
      <c r="Y201" s="242">
        <f>Y200+Y183</f>
        <v>19229996</v>
      </c>
      <c r="Z201" s="495">
        <v>19310471</v>
      </c>
      <c r="AA201" s="495">
        <f>AA200+AA183</f>
        <v>20254169</v>
      </c>
      <c r="AB201" s="495">
        <v>20890279</v>
      </c>
      <c r="AC201" s="495">
        <v>22376617</v>
      </c>
      <c r="AD201" s="495">
        <v>22784820</v>
      </c>
    </row>
    <row r="202" spans="2:30">
      <c r="B202" s="219"/>
      <c r="C202" s="220"/>
      <c r="D202" s="220"/>
      <c r="E202" s="220"/>
      <c r="F202" s="220"/>
      <c r="G202" s="221"/>
      <c r="H202" s="221"/>
      <c r="I202" s="221"/>
      <c r="J202" s="222"/>
      <c r="K202" s="221"/>
      <c r="L202" s="345"/>
      <c r="M202" s="221"/>
      <c r="N202" s="221"/>
      <c r="O202" s="221"/>
      <c r="P202" s="346"/>
      <c r="Q202" s="346"/>
      <c r="R202" s="346"/>
      <c r="S202" s="346"/>
      <c r="T202" s="346"/>
      <c r="X202" s="346"/>
    </row>
    <row r="203" spans="2:30">
      <c r="B203" s="788" t="s">
        <v>274</v>
      </c>
      <c r="C203" s="789" t="s">
        <v>186</v>
      </c>
      <c r="D203" s="789"/>
      <c r="E203" s="789"/>
      <c r="F203" s="789"/>
      <c r="G203" s="789"/>
      <c r="H203" s="789"/>
      <c r="I203" s="789"/>
      <c r="J203" s="789"/>
      <c r="K203" s="789"/>
      <c r="L203" s="789"/>
      <c r="M203" s="789"/>
      <c r="N203" s="789"/>
      <c r="O203" s="789"/>
      <c r="P203" s="789"/>
      <c r="Q203" s="366"/>
      <c r="R203" s="366"/>
      <c r="S203" s="377"/>
      <c r="T203" s="377"/>
      <c r="U203" s="377"/>
      <c r="V203" s="377"/>
      <c r="W203" s="377"/>
      <c r="X203" s="377"/>
      <c r="Y203" s="377"/>
      <c r="Z203" s="377"/>
      <c r="AA203" s="377"/>
      <c r="AB203" s="377"/>
      <c r="AC203" s="377"/>
      <c r="AD203" s="377"/>
    </row>
    <row r="204" spans="2:30">
      <c r="B204" s="788"/>
      <c r="C204" s="349">
        <v>2016</v>
      </c>
      <c r="D204" s="350">
        <v>2017</v>
      </c>
      <c r="E204" s="350" t="s">
        <v>187</v>
      </c>
      <c r="F204" s="350" t="s">
        <v>188</v>
      </c>
      <c r="G204" s="350" t="s">
        <v>189</v>
      </c>
      <c r="H204" s="350" t="s">
        <v>190</v>
      </c>
      <c r="I204" s="350" t="s">
        <v>191</v>
      </c>
      <c r="J204" s="350" t="s">
        <v>192</v>
      </c>
      <c r="K204" s="350" t="s">
        <v>193</v>
      </c>
      <c r="L204" s="362" t="s">
        <v>194</v>
      </c>
      <c r="M204" s="350" t="s">
        <v>195</v>
      </c>
      <c r="N204" s="350" t="s">
        <v>196</v>
      </c>
      <c r="O204" s="350" t="s">
        <v>197</v>
      </c>
      <c r="P204" s="351" t="s">
        <v>198</v>
      </c>
      <c r="Q204" s="351" t="s">
        <v>199</v>
      </c>
      <c r="R204" s="351" t="s">
        <v>200</v>
      </c>
      <c r="S204" s="351" t="s">
        <v>201</v>
      </c>
      <c r="T204" s="351" t="s">
        <v>202</v>
      </c>
      <c r="U204" s="351" t="s">
        <v>203</v>
      </c>
      <c r="V204" s="351" t="s">
        <v>204</v>
      </c>
      <c r="W204" s="351" t="s">
        <v>205</v>
      </c>
      <c r="X204" s="351" t="s">
        <v>206</v>
      </c>
      <c r="Y204" s="351" t="str">
        <f>+Y7</f>
        <v>1Q23</v>
      </c>
      <c r="Z204" s="351" t="s">
        <v>208</v>
      </c>
      <c r="AA204" s="351" t="s">
        <v>209</v>
      </c>
      <c r="AB204" s="351" t="s">
        <v>210</v>
      </c>
      <c r="AC204" s="351" t="s">
        <v>345</v>
      </c>
      <c r="AD204" s="351" t="s">
        <v>841</v>
      </c>
    </row>
    <row r="205" spans="2:30">
      <c r="B205" s="213" t="s">
        <v>346</v>
      </c>
      <c r="C205" s="50"/>
      <c r="D205" s="50"/>
      <c r="E205" s="50"/>
      <c r="F205" s="213"/>
      <c r="G205" s="50"/>
      <c r="H205" s="50"/>
      <c r="I205" s="50"/>
      <c r="J205" s="50"/>
      <c r="K205" s="50"/>
      <c r="L205" s="339"/>
      <c r="M205" s="50"/>
      <c r="N205" s="50"/>
      <c r="O205" s="50"/>
      <c r="P205" s="243"/>
      <c r="Q205" s="243"/>
      <c r="R205" s="243"/>
      <c r="S205" s="243"/>
      <c r="T205" s="243"/>
      <c r="U205" s="243"/>
      <c r="V205" s="243">
        <v>0</v>
      </c>
      <c r="W205" s="243">
        <v>0</v>
      </c>
      <c r="X205" s="243"/>
      <c r="Y205" s="243"/>
      <c r="Z205" s="243"/>
      <c r="AA205" s="243"/>
      <c r="AB205" s="243"/>
      <c r="AC205" s="243"/>
      <c r="AD205" s="243"/>
    </row>
    <row r="206" spans="2:30">
      <c r="B206" s="37" t="s">
        <v>347</v>
      </c>
      <c r="C206" s="49">
        <v>71679</v>
      </c>
      <c r="D206" s="49">
        <v>268588</v>
      </c>
      <c r="E206" s="49">
        <v>261786</v>
      </c>
      <c r="F206" s="49">
        <v>287106</v>
      </c>
      <c r="G206" s="49">
        <v>98254</v>
      </c>
      <c r="H206" s="49">
        <v>334067</v>
      </c>
      <c r="I206" s="49">
        <v>344159</v>
      </c>
      <c r="J206" s="49">
        <v>337890</v>
      </c>
      <c r="K206" s="49">
        <v>981588</v>
      </c>
      <c r="L206" s="241">
        <v>709928</v>
      </c>
      <c r="M206" s="49">
        <v>886355</v>
      </c>
      <c r="N206" s="49">
        <v>919444</v>
      </c>
      <c r="O206" s="49">
        <v>96334</v>
      </c>
      <c r="P206" s="239">
        <v>94628</v>
      </c>
      <c r="Q206" s="239">
        <v>461788</v>
      </c>
      <c r="R206" s="239">
        <v>1113809</v>
      </c>
      <c r="S206" s="239">
        <v>737590</v>
      </c>
      <c r="T206" s="239">
        <v>741848</v>
      </c>
      <c r="U206" s="239">
        <v>751685</v>
      </c>
      <c r="V206" s="239">
        <v>90627</v>
      </c>
      <c r="W206" s="239">
        <v>90437</v>
      </c>
      <c r="X206" s="239">
        <v>78060</v>
      </c>
      <c r="Y206" s="239">
        <v>76659</v>
      </c>
      <c r="Z206" s="239">
        <v>1598935</v>
      </c>
      <c r="AA206" s="239">
        <v>648252</v>
      </c>
      <c r="AB206" s="239">
        <v>75811</v>
      </c>
      <c r="AC206" s="239">
        <v>75449</v>
      </c>
      <c r="AD206" s="239">
        <v>80255</v>
      </c>
    </row>
    <row r="207" spans="2:30">
      <c r="B207" s="37" t="s">
        <v>348</v>
      </c>
      <c r="C207" s="49">
        <v>192368</v>
      </c>
      <c r="D207" s="49">
        <v>182852</v>
      </c>
      <c r="E207" s="49">
        <v>183773</v>
      </c>
      <c r="F207" s="49">
        <v>183474</v>
      </c>
      <c r="G207" s="49">
        <v>197107</v>
      </c>
      <c r="H207" s="49">
        <v>23707</v>
      </c>
      <c r="I207" s="49">
        <v>22436</v>
      </c>
      <c r="J207" s="49">
        <v>15931</v>
      </c>
      <c r="K207" s="49">
        <v>26097</v>
      </c>
      <c r="L207" s="241">
        <v>367508</v>
      </c>
      <c r="M207" s="49">
        <v>371913</v>
      </c>
      <c r="N207" s="49">
        <v>363141</v>
      </c>
      <c r="O207" s="49">
        <v>542316</v>
      </c>
      <c r="P207" s="239">
        <v>217948</v>
      </c>
      <c r="Q207" s="239">
        <v>245489</v>
      </c>
      <c r="R207" s="239">
        <v>242011</v>
      </c>
      <c r="S207" s="239">
        <v>96144</v>
      </c>
      <c r="T207" s="239">
        <v>59341</v>
      </c>
      <c r="U207" s="239">
        <v>108342</v>
      </c>
      <c r="V207" s="239">
        <v>79687</v>
      </c>
      <c r="W207" s="239">
        <v>178054</v>
      </c>
      <c r="X207" s="239">
        <v>88833</v>
      </c>
      <c r="Y207" s="239">
        <v>577160</v>
      </c>
      <c r="Z207" s="239">
        <v>515516</v>
      </c>
      <c r="AA207" s="239">
        <v>596288</v>
      </c>
      <c r="AB207" s="239">
        <v>570815</v>
      </c>
      <c r="AC207" s="239">
        <v>238598</v>
      </c>
      <c r="AD207" s="239">
        <v>1069225</v>
      </c>
    </row>
    <row r="208" spans="2:30">
      <c r="B208" s="37" t="s">
        <v>278</v>
      </c>
      <c r="C208" s="49">
        <v>0</v>
      </c>
      <c r="D208" s="49">
        <v>0</v>
      </c>
      <c r="E208" s="49">
        <v>0</v>
      </c>
      <c r="F208" s="49">
        <v>0</v>
      </c>
      <c r="G208" s="49">
        <v>0</v>
      </c>
      <c r="H208" s="49">
        <v>0</v>
      </c>
      <c r="I208" s="49">
        <v>0</v>
      </c>
      <c r="J208" s="49">
        <v>0</v>
      </c>
      <c r="K208" s="49">
        <v>293</v>
      </c>
      <c r="L208" s="241">
        <v>282</v>
      </c>
      <c r="M208" s="49">
        <v>240</v>
      </c>
      <c r="N208" s="49">
        <v>194</v>
      </c>
      <c r="O208" s="49">
        <v>141</v>
      </c>
      <c r="P208" s="239">
        <v>81</v>
      </c>
      <c r="Q208" s="239">
        <v>81</v>
      </c>
      <c r="R208" s="239">
        <v>63</v>
      </c>
      <c r="S208" s="239">
        <v>46</v>
      </c>
      <c r="T208" s="239">
        <v>28</v>
      </c>
      <c r="U208" s="239">
        <v>11703</v>
      </c>
      <c r="V208" s="239">
        <v>12875</v>
      </c>
      <c r="W208" s="239">
        <v>13896</v>
      </c>
      <c r="X208" s="239">
        <v>14124</v>
      </c>
      <c r="Y208" s="239">
        <v>13930</v>
      </c>
      <c r="Z208" s="239">
        <v>9387</v>
      </c>
      <c r="AA208" s="239">
        <v>7835</v>
      </c>
      <c r="AB208" s="239">
        <v>6268</v>
      </c>
      <c r="AC208" s="239">
        <v>8929</v>
      </c>
      <c r="AD208" s="239">
        <v>15333</v>
      </c>
    </row>
    <row r="209" spans="2:30">
      <c r="B209" s="37" t="s">
        <v>349</v>
      </c>
      <c r="C209" s="49"/>
      <c r="D209" s="49"/>
      <c r="E209" s="49"/>
      <c r="F209" s="49"/>
      <c r="G209" s="49"/>
      <c r="H209" s="49"/>
      <c r="I209" s="49"/>
      <c r="J209" s="49"/>
      <c r="K209" s="49"/>
      <c r="L209" s="239" t="s">
        <v>225</v>
      </c>
      <c r="M209" s="239" t="s">
        <v>225</v>
      </c>
      <c r="N209" s="239" t="s">
        <v>225</v>
      </c>
      <c r="O209" s="239" t="s">
        <v>225</v>
      </c>
      <c r="P209" s="239">
        <v>2578</v>
      </c>
      <c r="Q209" s="239">
        <v>0</v>
      </c>
      <c r="R209" s="239">
        <v>0</v>
      </c>
      <c r="S209" s="239">
        <v>0</v>
      </c>
      <c r="T209" s="239">
        <v>1931</v>
      </c>
      <c r="U209" s="239">
        <v>18142</v>
      </c>
      <c r="V209" s="239">
        <v>4263</v>
      </c>
      <c r="W209" s="239">
        <v>10</v>
      </c>
      <c r="X209" s="239">
        <v>0</v>
      </c>
      <c r="Y209" s="239">
        <v>378</v>
      </c>
      <c r="Z209" s="239">
        <v>4076</v>
      </c>
      <c r="AA209" s="239">
        <v>11518</v>
      </c>
      <c r="AB209" s="239">
        <v>25926</v>
      </c>
      <c r="AC209" s="239">
        <v>24423</v>
      </c>
      <c r="AD209" s="239">
        <v>13050</v>
      </c>
    </row>
    <row r="210" spans="2:30">
      <c r="B210" s="37" t="s">
        <v>279</v>
      </c>
      <c r="C210" s="49">
        <v>41482</v>
      </c>
      <c r="D210" s="49">
        <v>69923</v>
      </c>
      <c r="E210" s="49">
        <v>49255</v>
      </c>
      <c r="F210" s="49">
        <v>58806</v>
      </c>
      <c r="G210" s="49">
        <v>68022</v>
      </c>
      <c r="H210" s="49">
        <v>88358</v>
      </c>
      <c r="I210" s="49">
        <v>72276</v>
      </c>
      <c r="J210" s="49">
        <v>70721</v>
      </c>
      <c r="K210" s="49">
        <v>72057</v>
      </c>
      <c r="L210" s="241">
        <v>167774</v>
      </c>
      <c r="M210" s="49">
        <v>167858</v>
      </c>
      <c r="N210" s="49">
        <v>139217</v>
      </c>
      <c r="O210" s="49">
        <v>112304</v>
      </c>
      <c r="P210" s="239">
        <v>153346</v>
      </c>
      <c r="Q210" s="239">
        <v>100371</v>
      </c>
      <c r="R210" s="239">
        <v>90525</v>
      </c>
      <c r="S210" s="239">
        <v>71377</v>
      </c>
      <c r="T210" s="239">
        <v>84465</v>
      </c>
      <c r="U210" s="239">
        <v>84169</v>
      </c>
      <c r="V210" s="239">
        <v>88701</v>
      </c>
      <c r="W210" s="239">
        <v>145342</v>
      </c>
      <c r="X210" s="239">
        <v>114962</v>
      </c>
      <c r="Y210" s="239">
        <v>95111</v>
      </c>
      <c r="Z210" s="239">
        <v>153098</v>
      </c>
      <c r="AA210" s="239">
        <v>148794</v>
      </c>
      <c r="AB210" s="239">
        <v>180007</v>
      </c>
      <c r="AC210" s="239">
        <v>265952</v>
      </c>
      <c r="AD210" s="239">
        <v>151287</v>
      </c>
    </row>
    <row r="211" spans="2:30">
      <c r="B211" s="37" t="s">
        <v>350</v>
      </c>
      <c r="C211" s="49">
        <v>39021</v>
      </c>
      <c r="D211" s="49">
        <v>90502</v>
      </c>
      <c r="E211" s="49">
        <v>224543</v>
      </c>
      <c r="F211" s="49">
        <v>389278</v>
      </c>
      <c r="G211" s="49">
        <v>540175</v>
      </c>
      <c r="H211" s="49">
        <v>54382</v>
      </c>
      <c r="I211" s="49">
        <v>163232</v>
      </c>
      <c r="J211" s="49">
        <v>293084</v>
      </c>
      <c r="K211" s="49">
        <v>287359</v>
      </c>
      <c r="L211" s="241">
        <v>92106</v>
      </c>
      <c r="M211" s="49">
        <v>127657</v>
      </c>
      <c r="N211" s="49">
        <v>262320</v>
      </c>
      <c r="O211" s="49">
        <v>478040</v>
      </c>
      <c r="P211" s="239">
        <v>255614</v>
      </c>
      <c r="Q211" s="239">
        <v>268737</v>
      </c>
      <c r="R211" s="239">
        <v>394085</v>
      </c>
      <c r="S211" s="239">
        <v>483437</v>
      </c>
      <c r="T211" s="239">
        <v>60990</v>
      </c>
      <c r="U211" s="239">
        <v>94776</v>
      </c>
      <c r="V211" s="239">
        <v>108596</v>
      </c>
      <c r="W211" s="239">
        <v>255933</v>
      </c>
      <c r="X211" s="239">
        <v>197279</v>
      </c>
      <c r="Y211" s="239">
        <v>189634</v>
      </c>
      <c r="Z211" s="239">
        <v>290383</v>
      </c>
      <c r="AA211" s="239">
        <v>484743</v>
      </c>
      <c r="AB211" s="239">
        <v>115157</v>
      </c>
      <c r="AC211" s="239">
        <v>279002</v>
      </c>
      <c r="AD211" s="239">
        <v>440591</v>
      </c>
    </row>
    <row r="212" spans="2:30">
      <c r="B212" s="37" t="s">
        <v>351</v>
      </c>
      <c r="C212" s="49">
        <v>17540</v>
      </c>
      <c r="D212" s="49">
        <v>57997</v>
      </c>
      <c r="E212" s="49">
        <v>0</v>
      </c>
      <c r="F212" s="49">
        <v>0</v>
      </c>
      <c r="G212" s="49">
        <v>0</v>
      </c>
      <c r="H212" s="49">
        <v>0</v>
      </c>
      <c r="I212" s="49">
        <v>0</v>
      </c>
      <c r="J212" s="49">
        <v>0</v>
      </c>
      <c r="K212" s="49">
        <v>0</v>
      </c>
      <c r="L212" s="241">
        <v>0</v>
      </c>
      <c r="M212" s="49">
        <v>0</v>
      </c>
      <c r="N212" s="49">
        <v>0</v>
      </c>
      <c r="O212" s="49">
        <v>0</v>
      </c>
      <c r="P212" s="239" t="s">
        <v>225</v>
      </c>
      <c r="Q212" s="239">
        <v>0</v>
      </c>
      <c r="R212" s="239">
        <v>0</v>
      </c>
      <c r="S212" s="239"/>
      <c r="T212" s="239">
        <v>6</v>
      </c>
      <c r="U212" s="239">
        <v>0</v>
      </c>
      <c r="V212" s="239">
        <v>0</v>
      </c>
      <c r="W212" s="239">
        <v>0</v>
      </c>
      <c r="X212" s="239">
        <v>0</v>
      </c>
      <c r="Y212" s="239">
        <v>0</v>
      </c>
      <c r="Z212" s="239">
        <v>0</v>
      </c>
      <c r="AA212" s="239">
        <v>0</v>
      </c>
      <c r="AB212" s="239" t="s">
        <v>69</v>
      </c>
      <c r="AC212" s="239" t="s">
        <v>69</v>
      </c>
      <c r="AD212" s="239" t="s">
        <v>69</v>
      </c>
    </row>
    <row r="213" spans="2:30">
      <c r="B213" s="37" t="s">
        <v>352</v>
      </c>
      <c r="C213" s="49">
        <v>12766</v>
      </c>
      <c r="D213" s="49">
        <v>16550</v>
      </c>
      <c r="E213" s="49">
        <v>32399</v>
      </c>
      <c r="F213" s="49">
        <v>39059</v>
      </c>
      <c r="G213" s="49">
        <v>39260</v>
      </c>
      <c r="H213" s="49">
        <v>40262</v>
      </c>
      <c r="I213" s="49">
        <v>39302</v>
      </c>
      <c r="J213" s="49">
        <v>44878</v>
      </c>
      <c r="K213" s="49">
        <v>45687</v>
      </c>
      <c r="L213" s="241">
        <v>48336</v>
      </c>
      <c r="M213" s="49">
        <v>48970</v>
      </c>
      <c r="N213" s="49">
        <v>52653</v>
      </c>
      <c r="O213" s="49">
        <v>52518</v>
      </c>
      <c r="P213" s="239">
        <v>49457</v>
      </c>
      <c r="Q213" s="239">
        <v>44836</v>
      </c>
      <c r="R213" s="239">
        <v>34900</v>
      </c>
      <c r="S213" s="239">
        <v>48778</v>
      </c>
      <c r="T213" s="239">
        <v>58371</v>
      </c>
      <c r="U213" s="239">
        <v>0</v>
      </c>
      <c r="V213" s="239">
        <v>0</v>
      </c>
      <c r="W213" s="239">
        <v>0</v>
      </c>
      <c r="X213" s="239">
        <v>0</v>
      </c>
      <c r="Y213" s="239">
        <v>0</v>
      </c>
      <c r="Z213" s="239">
        <v>0</v>
      </c>
      <c r="AA213" s="239">
        <v>0</v>
      </c>
      <c r="AB213" s="239">
        <v>53071</v>
      </c>
      <c r="AC213" s="239" t="s">
        <v>69</v>
      </c>
      <c r="AD213" s="239" t="s">
        <v>69</v>
      </c>
    </row>
    <row r="214" spans="2:30">
      <c r="B214" s="37" t="s">
        <v>353</v>
      </c>
      <c r="C214" s="49"/>
      <c r="D214" s="49"/>
      <c r="E214" s="49"/>
      <c r="F214" s="49"/>
      <c r="G214" s="49"/>
      <c r="H214" s="49"/>
      <c r="I214" s="49"/>
      <c r="J214" s="49"/>
      <c r="K214" s="49"/>
      <c r="L214" s="241"/>
      <c r="M214" s="49"/>
      <c r="N214" s="49"/>
      <c r="O214" s="49"/>
      <c r="P214" s="239">
        <v>0</v>
      </c>
      <c r="Q214" s="239">
        <v>67260</v>
      </c>
      <c r="R214" s="239">
        <v>67330</v>
      </c>
      <c r="S214" s="239">
        <v>102</v>
      </c>
      <c r="T214" s="239">
        <v>0</v>
      </c>
      <c r="U214" s="239">
        <v>67687</v>
      </c>
      <c r="V214" s="239">
        <v>80393</v>
      </c>
      <c r="W214" s="239">
        <v>78654</v>
      </c>
      <c r="X214" s="239">
        <v>60807</v>
      </c>
      <c r="Y214" s="239">
        <v>67396</v>
      </c>
      <c r="Z214" s="239">
        <v>60026</v>
      </c>
      <c r="AA214" s="239">
        <v>55248</v>
      </c>
      <c r="AB214" s="239" t="s">
        <v>69</v>
      </c>
      <c r="AC214" s="239">
        <v>66598</v>
      </c>
      <c r="AD214" s="239">
        <v>57766</v>
      </c>
    </row>
    <row r="215" spans="2:30">
      <c r="B215" s="37" t="s">
        <v>354</v>
      </c>
      <c r="C215" s="49">
        <v>139946</v>
      </c>
      <c r="D215" s="49">
        <v>3112</v>
      </c>
      <c r="E215" s="49">
        <v>3111</v>
      </c>
      <c r="F215" s="49">
        <v>5159</v>
      </c>
      <c r="G215" s="49">
        <v>5137</v>
      </c>
      <c r="H215" s="49">
        <v>7835</v>
      </c>
      <c r="I215" s="49">
        <v>7831</v>
      </c>
      <c r="J215" s="49">
        <v>7798</v>
      </c>
      <c r="K215" s="49">
        <v>8411</v>
      </c>
      <c r="L215" s="241">
        <v>102079</v>
      </c>
      <c r="M215" s="49">
        <v>9731</v>
      </c>
      <c r="N215" s="49">
        <v>10102</v>
      </c>
      <c r="O215" s="49">
        <v>10406</v>
      </c>
      <c r="P215" s="239">
        <v>500513</v>
      </c>
      <c r="Q215" s="239">
        <v>1068548</v>
      </c>
      <c r="R215" s="239">
        <v>16236</v>
      </c>
      <c r="S215" s="239">
        <v>13467</v>
      </c>
      <c r="T215" s="239">
        <v>110543</v>
      </c>
      <c r="U215" s="239">
        <v>12828</v>
      </c>
      <c r="V215" s="239">
        <v>16217</v>
      </c>
      <c r="W215" s="239">
        <v>16212</v>
      </c>
      <c r="X215" s="239">
        <v>611042</v>
      </c>
      <c r="Y215" s="239">
        <v>611181</v>
      </c>
      <c r="Z215" s="239">
        <v>13461</v>
      </c>
      <c r="AA215" s="239">
        <v>13454</v>
      </c>
      <c r="AB215" s="239">
        <v>1374021</v>
      </c>
      <c r="AC215" s="239">
        <v>1111322</v>
      </c>
      <c r="AD215" s="239">
        <v>17296</v>
      </c>
    </row>
    <row r="216" spans="2:30">
      <c r="B216" s="37" t="s">
        <v>291</v>
      </c>
      <c r="C216" s="49">
        <v>33610</v>
      </c>
      <c r="D216" s="49">
        <v>36344</v>
      </c>
      <c r="E216" s="49">
        <v>29714</v>
      </c>
      <c r="F216" s="49">
        <v>40457</v>
      </c>
      <c r="G216" s="49">
        <v>42515</v>
      </c>
      <c r="H216" s="49">
        <v>37047</v>
      </c>
      <c r="I216" s="49">
        <v>29156</v>
      </c>
      <c r="J216" s="49">
        <v>38239</v>
      </c>
      <c r="K216" s="49">
        <v>41182</v>
      </c>
      <c r="L216" s="241">
        <v>33341</v>
      </c>
      <c r="M216" s="49">
        <v>26512</v>
      </c>
      <c r="N216" s="49">
        <v>37797</v>
      </c>
      <c r="O216" s="49">
        <v>48833</v>
      </c>
      <c r="P216" s="239">
        <v>45094</v>
      </c>
      <c r="Q216" s="239">
        <v>36212</v>
      </c>
      <c r="R216" s="239">
        <v>45062</v>
      </c>
      <c r="S216" s="239">
        <v>50475</v>
      </c>
      <c r="T216" s="239">
        <v>46507</v>
      </c>
      <c r="U216" s="239">
        <v>36651</v>
      </c>
      <c r="V216" s="239">
        <v>47483</v>
      </c>
      <c r="W216" s="239">
        <v>53028</v>
      </c>
      <c r="X216" s="239">
        <v>53810</v>
      </c>
      <c r="Y216" s="239">
        <v>40440</v>
      </c>
      <c r="Z216" s="239">
        <v>56625</v>
      </c>
      <c r="AA216" s="239">
        <v>63271</v>
      </c>
      <c r="AB216" s="239">
        <v>63940</v>
      </c>
      <c r="AC216" s="239">
        <v>50003</v>
      </c>
      <c r="AD216" s="239">
        <v>67624</v>
      </c>
    </row>
    <row r="217" spans="2:30">
      <c r="B217" s="37" t="s">
        <v>286</v>
      </c>
      <c r="C217" s="49">
        <v>5495</v>
      </c>
      <c r="D217" s="49">
        <v>2056</v>
      </c>
      <c r="E217" s="49">
        <v>3309</v>
      </c>
      <c r="F217" s="49">
        <v>4655</v>
      </c>
      <c r="G217" s="49">
        <v>3579</v>
      </c>
      <c r="H217" s="49">
        <v>4250</v>
      </c>
      <c r="I217" s="49">
        <v>5103</v>
      </c>
      <c r="J217" s="49">
        <v>4157</v>
      </c>
      <c r="K217" s="49">
        <v>3782</v>
      </c>
      <c r="L217" s="241">
        <v>2173</v>
      </c>
      <c r="M217" s="49">
        <v>2176</v>
      </c>
      <c r="N217" s="49">
        <v>2730</v>
      </c>
      <c r="O217" s="49">
        <v>868</v>
      </c>
      <c r="P217" s="239">
        <v>871</v>
      </c>
      <c r="Q217" s="239">
        <v>855</v>
      </c>
      <c r="R217" s="239">
        <v>858</v>
      </c>
      <c r="S217" s="239">
        <v>858</v>
      </c>
      <c r="T217" s="239">
        <v>858</v>
      </c>
      <c r="U217" s="239">
        <v>939</v>
      </c>
      <c r="V217" s="239">
        <v>947</v>
      </c>
      <c r="W217" s="239">
        <v>947</v>
      </c>
      <c r="X217" s="239">
        <v>823</v>
      </c>
      <c r="Y217" s="239">
        <v>823</v>
      </c>
      <c r="Z217" s="239">
        <v>698</v>
      </c>
      <c r="AA217" s="239">
        <v>698</v>
      </c>
      <c r="AB217" s="239">
        <v>731</v>
      </c>
      <c r="AC217" s="239">
        <v>731</v>
      </c>
      <c r="AD217" s="239">
        <v>702</v>
      </c>
    </row>
    <row r="218" spans="2:30">
      <c r="B218" s="37" t="s">
        <v>287</v>
      </c>
      <c r="C218" s="49">
        <v>0</v>
      </c>
      <c r="D218" s="49">
        <v>0</v>
      </c>
      <c r="E218" s="49">
        <v>0</v>
      </c>
      <c r="F218" s="49">
        <v>0</v>
      </c>
      <c r="G218" s="49">
        <v>1860</v>
      </c>
      <c r="H218" s="49">
        <v>2480</v>
      </c>
      <c r="I218" s="49">
        <v>2480</v>
      </c>
      <c r="J218" s="49">
        <v>2480</v>
      </c>
      <c r="K218" s="49">
        <v>2480</v>
      </c>
      <c r="L218" s="241">
        <v>2480</v>
      </c>
      <c r="M218" s="49">
        <v>2480</v>
      </c>
      <c r="N218" s="49">
        <v>2480</v>
      </c>
      <c r="O218" s="49">
        <v>2480</v>
      </c>
      <c r="P218" s="239">
        <v>2480</v>
      </c>
      <c r="Q218" s="239">
        <v>2480</v>
      </c>
      <c r="R218" s="239">
        <v>2480</v>
      </c>
      <c r="S218" s="239">
        <v>2480</v>
      </c>
      <c r="T218" s="239">
        <v>2480</v>
      </c>
      <c r="U218" s="239">
        <v>0</v>
      </c>
      <c r="V218" s="239">
        <v>0</v>
      </c>
      <c r="W218" s="239">
        <v>0</v>
      </c>
      <c r="X218" s="239">
        <v>0</v>
      </c>
      <c r="Y218" s="239">
        <v>0</v>
      </c>
      <c r="Z218" s="239">
        <v>0</v>
      </c>
      <c r="AA218" s="239">
        <v>0</v>
      </c>
      <c r="AB218" s="239" t="s">
        <v>69</v>
      </c>
      <c r="AC218" s="239" t="s">
        <v>69</v>
      </c>
      <c r="AD218" s="239" t="s">
        <v>69</v>
      </c>
    </row>
    <row r="219" spans="2:30">
      <c r="B219" s="37" t="s">
        <v>355</v>
      </c>
      <c r="C219" s="49"/>
      <c r="D219" s="49"/>
      <c r="E219" s="49"/>
      <c r="F219" s="49"/>
      <c r="G219" s="49"/>
      <c r="H219" s="49"/>
      <c r="I219" s="49"/>
      <c r="J219" s="49"/>
      <c r="K219" s="49"/>
      <c r="L219" s="241"/>
      <c r="M219" s="49"/>
      <c r="N219" s="49"/>
      <c r="O219" s="49"/>
      <c r="P219" s="239">
        <v>0</v>
      </c>
      <c r="Q219" s="239">
        <v>3947</v>
      </c>
      <c r="R219" s="239">
        <v>0</v>
      </c>
      <c r="S219" s="239">
        <v>0</v>
      </c>
      <c r="T219" s="239">
        <v>0</v>
      </c>
      <c r="U219" s="239">
        <v>0</v>
      </c>
      <c r="V219" s="239">
        <v>0</v>
      </c>
      <c r="W219" s="239">
        <v>2480</v>
      </c>
      <c r="X219" s="239">
        <v>0</v>
      </c>
      <c r="Y219" s="239">
        <v>0</v>
      </c>
      <c r="Z219" s="239">
        <v>0</v>
      </c>
      <c r="AA219" s="239">
        <v>0</v>
      </c>
      <c r="AB219" s="239" t="s">
        <v>69</v>
      </c>
      <c r="AC219" s="239" t="s">
        <v>69</v>
      </c>
      <c r="AD219" s="239" t="s">
        <v>69</v>
      </c>
    </row>
    <row r="220" spans="2:30">
      <c r="B220" s="37" t="s">
        <v>260</v>
      </c>
      <c r="C220" s="49">
        <v>53047</v>
      </c>
      <c r="D220" s="49">
        <v>61180</v>
      </c>
      <c r="E220" s="49">
        <v>57876</v>
      </c>
      <c r="F220" s="49">
        <v>16385</v>
      </c>
      <c r="G220" s="49">
        <v>13852</v>
      </c>
      <c r="H220" s="49">
        <v>34310</v>
      </c>
      <c r="I220" s="49">
        <v>27472</v>
      </c>
      <c r="J220" s="49">
        <v>56345</v>
      </c>
      <c r="K220" s="49">
        <v>70150</v>
      </c>
      <c r="L220" s="241">
        <v>80152</v>
      </c>
      <c r="M220" s="49">
        <v>55374</v>
      </c>
      <c r="N220" s="49">
        <v>34641</v>
      </c>
      <c r="O220" s="49">
        <v>45567</v>
      </c>
      <c r="P220" s="239">
        <v>43743</v>
      </c>
      <c r="Q220" s="239">
        <v>56916</v>
      </c>
      <c r="R220" s="239">
        <v>51763</v>
      </c>
      <c r="S220" s="239">
        <v>54158</v>
      </c>
      <c r="T220" s="239">
        <v>50707</v>
      </c>
      <c r="U220" s="239">
        <v>46192</v>
      </c>
      <c r="V220" s="239">
        <v>35605</v>
      </c>
      <c r="W220" s="239">
        <v>60592</v>
      </c>
      <c r="X220" s="239">
        <v>76799</v>
      </c>
      <c r="Y220" s="239">
        <v>58988</v>
      </c>
      <c r="Z220" s="239">
        <v>41265</v>
      </c>
      <c r="AA220" s="239">
        <v>33110</v>
      </c>
      <c r="AB220" s="239">
        <v>107190</v>
      </c>
      <c r="AC220" s="239">
        <v>84479</v>
      </c>
      <c r="AD220" s="239">
        <v>55849</v>
      </c>
    </row>
    <row r="221" spans="2:30">
      <c r="B221" s="211"/>
      <c r="C221" s="51">
        <f t="shared" ref="C221:N221" si="36">SUM(C206:C220)</f>
        <v>606954</v>
      </c>
      <c r="D221" s="51">
        <f t="shared" si="36"/>
        <v>789104</v>
      </c>
      <c r="E221" s="51">
        <f t="shared" si="36"/>
        <v>845766</v>
      </c>
      <c r="F221" s="51">
        <f t="shared" si="36"/>
        <v>1024379</v>
      </c>
      <c r="G221" s="51">
        <f t="shared" si="36"/>
        <v>1009761</v>
      </c>
      <c r="H221" s="51">
        <f t="shared" si="36"/>
        <v>626698</v>
      </c>
      <c r="I221" s="51">
        <f t="shared" si="36"/>
        <v>713447</v>
      </c>
      <c r="J221" s="51">
        <f t="shared" si="36"/>
        <v>871523</v>
      </c>
      <c r="K221" s="51">
        <f t="shared" si="36"/>
        <v>1539086</v>
      </c>
      <c r="L221" s="212">
        <f t="shared" si="36"/>
        <v>1606159</v>
      </c>
      <c r="M221" s="51">
        <f t="shared" si="36"/>
        <v>1699266</v>
      </c>
      <c r="N221" s="51">
        <f t="shared" si="36"/>
        <v>1824719</v>
      </c>
      <c r="O221" s="51">
        <f t="shared" ref="O221:T221" si="37">SUM(O206:O220)</f>
        <v>1389807</v>
      </c>
      <c r="P221" s="242">
        <f t="shared" si="37"/>
        <v>1366353</v>
      </c>
      <c r="Q221" s="242">
        <f t="shared" si="37"/>
        <v>2357520</v>
      </c>
      <c r="R221" s="242">
        <f t="shared" si="37"/>
        <v>2059122</v>
      </c>
      <c r="S221" s="242">
        <f t="shared" si="37"/>
        <v>1558912</v>
      </c>
      <c r="T221" s="242">
        <f t="shared" si="37"/>
        <v>1218075</v>
      </c>
      <c r="U221" s="242">
        <v>1233114</v>
      </c>
      <c r="V221" s="242">
        <v>565394</v>
      </c>
      <c r="W221" s="242">
        <v>895585</v>
      </c>
      <c r="X221" s="242">
        <f>SUM(X206:X220)</f>
        <v>1296539</v>
      </c>
      <c r="Y221" s="242">
        <f>SUM(Y206:Y220)</f>
        <v>1731700</v>
      </c>
      <c r="Z221" s="242">
        <v>2743470</v>
      </c>
      <c r="AA221" s="242">
        <f>SUM(AA206:AA220)</f>
        <v>2063211</v>
      </c>
      <c r="AB221" s="242">
        <v>2572937</v>
      </c>
      <c r="AC221" s="242">
        <v>2205486</v>
      </c>
      <c r="AD221" s="242">
        <v>1968978</v>
      </c>
    </row>
    <row r="222" spans="2:30">
      <c r="B222" s="213" t="s">
        <v>356</v>
      </c>
      <c r="C222" s="50"/>
      <c r="D222" s="50"/>
      <c r="E222" s="50"/>
      <c r="F222" s="213"/>
      <c r="G222" s="50"/>
      <c r="H222" s="50"/>
      <c r="I222" s="50"/>
      <c r="J222" s="50"/>
      <c r="K222" s="50"/>
      <c r="L222" s="339"/>
      <c r="M222" s="50"/>
      <c r="N222" s="50"/>
      <c r="O222" s="50"/>
      <c r="P222" s="243"/>
      <c r="Q222" s="243"/>
      <c r="R222" s="243"/>
      <c r="S222" s="243"/>
      <c r="T222" s="243"/>
      <c r="U222" s="243"/>
      <c r="V222" s="243"/>
      <c r="W222" s="243"/>
      <c r="X222" s="243"/>
      <c r="Y222" s="243"/>
      <c r="Z222" s="243"/>
      <c r="AA222" s="243"/>
      <c r="AB222" s="243"/>
      <c r="AC222" s="243"/>
      <c r="AD222" s="243"/>
    </row>
    <row r="223" spans="2:30">
      <c r="B223" s="223" t="s">
        <v>357</v>
      </c>
      <c r="C223" s="224"/>
      <c r="D223" s="225"/>
      <c r="E223" s="225"/>
      <c r="F223" s="224"/>
      <c r="G223" s="224"/>
      <c r="H223" s="224"/>
      <c r="I223" s="224"/>
      <c r="J223" s="224"/>
      <c r="K223" s="224"/>
      <c r="L223" s="347"/>
      <c r="M223" s="224"/>
      <c r="N223" s="224"/>
      <c r="O223" s="224"/>
      <c r="P223" s="267"/>
      <c r="Q223" s="267"/>
      <c r="R223" s="267"/>
      <c r="S223" s="267"/>
      <c r="T223" s="267"/>
      <c r="U223" s="267"/>
      <c r="V223" s="267"/>
      <c r="W223" s="267"/>
      <c r="X223" s="267"/>
      <c r="Y223" s="267"/>
      <c r="Z223" s="267"/>
      <c r="AA223" s="267"/>
      <c r="AB223" s="267"/>
      <c r="AC223" s="267"/>
      <c r="AD223" s="267"/>
    </row>
    <row r="224" spans="2:30">
      <c r="B224" s="37" t="s">
        <v>347</v>
      </c>
      <c r="C224" s="49">
        <v>432472</v>
      </c>
      <c r="D224" s="49">
        <v>690541</v>
      </c>
      <c r="E224" s="49">
        <v>677182</v>
      </c>
      <c r="F224" s="49">
        <v>657248</v>
      </c>
      <c r="G224" s="49">
        <v>1258364</v>
      </c>
      <c r="H224" s="49">
        <v>1215689</v>
      </c>
      <c r="I224" s="49">
        <v>1273554</v>
      </c>
      <c r="J224" s="49">
        <v>1264523</v>
      </c>
      <c r="K224" s="49">
        <v>660197</v>
      </c>
      <c r="L224" s="241">
        <v>637448</v>
      </c>
      <c r="M224" s="49">
        <v>620011</v>
      </c>
      <c r="N224" s="49">
        <v>1248161</v>
      </c>
      <c r="O224" s="49">
        <v>1228231</v>
      </c>
      <c r="P224" s="241">
        <v>1208301</v>
      </c>
      <c r="Q224" s="241">
        <v>1182886</v>
      </c>
      <c r="R224" s="241">
        <v>1722627</v>
      </c>
      <c r="S224" s="239">
        <v>1721742</v>
      </c>
      <c r="T224" s="239">
        <v>1728681</v>
      </c>
      <c r="U224" s="239">
        <v>1953199</v>
      </c>
      <c r="V224" s="239">
        <v>1985056</v>
      </c>
      <c r="W224" s="239">
        <v>2013726</v>
      </c>
      <c r="X224" s="239">
        <v>2012601</v>
      </c>
      <c r="Y224" s="239">
        <v>2046998</v>
      </c>
      <c r="Z224" s="239">
        <v>565503</v>
      </c>
      <c r="AA224" s="239">
        <v>1656574</v>
      </c>
      <c r="AB224" s="239">
        <v>633914</v>
      </c>
      <c r="AC224" s="239">
        <v>620773</v>
      </c>
      <c r="AD224" s="239">
        <v>681995</v>
      </c>
    </row>
    <row r="225" spans="2:30">
      <c r="B225" s="37" t="s">
        <v>348</v>
      </c>
      <c r="C225" s="49">
        <v>313931</v>
      </c>
      <c r="D225" s="49">
        <v>801007</v>
      </c>
      <c r="E225" s="49">
        <v>806204</v>
      </c>
      <c r="F225" s="49">
        <v>1420052</v>
      </c>
      <c r="G225" s="49">
        <v>1437775</v>
      </c>
      <c r="H225" s="49">
        <v>1441504</v>
      </c>
      <c r="I225" s="49">
        <v>1457692</v>
      </c>
      <c r="J225" s="49">
        <v>1475140</v>
      </c>
      <c r="K225" s="49">
        <v>1480445</v>
      </c>
      <c r="L225" s="241">
        <v>1528971</v>
      </c>
      <c r="M225" s="49">
        <v>1554166</v>
      </c>
      <c r="N225" s="49">
        <v>1545549</v>
      </c>
      <c r="O225" s="49">
        <v>1392099</v>
      </c>
      <c r="P225" s="241">
        <v>2961318</v>
      </c>
      <c r="Q225" s="241">
        <v>3664357</v>
      </c>
      <c r="R225" s="241">
        <v>3707753</v>
      </c>
      <c r="S225" s="239">
        <v>3788738</v>
      </c>
      <c r="T225" s="239">
        <v>4829761</v>
      </c>
      <c r="U225" s="239">
        <v>4938992</v>
      </c>
      <c r="V225" s="239">
        <v>5783645</v>
      </c>
      <c r="W225" s="239">
        <v>5777900</v>
      </c>
      <c r="X225" s="239">
        <v>5805235</v>
      </c>
      <c r="Y225" s="239">
        <v>6040108</v>
      </c>
      <c r="Z225" s="239">
        <v>6119491</v>
      </c>
      <c r="AA225" s="239">
        <v>6141700</v>
      </c>
      <c r="AB225" s="239">
        <v>7959755</v>
      </c>
      <c r="AC225" s="239">
        <v>9399773</v>
      </c>
      <c r="AD225" s="239">
        <v>9575897</v>
      </c>
    </row>
    <row r="226" spans="2:30">
      <c r="B226" s="37" t="s">
        <v>278</v>
      </c>
      <c r="C226" s="49">
        <v>0</v>
      </c>
      <c r="D226" s="49">
        <v>0</v>
      </c>
      <c r="E226" s="49">
        <v>0</v>
      </c>
      <c r="F226" s="49">
        <v>0</v>
      </c>
      <c r="G226" s="49">
        <v>0</v>
      </c>
      <c r="H226" s="49">
        <v>0</v>
      </c>
      <c r="I226" s="49">
        <v>0</v>
      </c>
      <c r="J226" s="49">
        <v>0</v>
      </c>
      <c r="K226" s="49">
        <v>158</v>
      </c>
      <c r="L226" s="241">
        <v>101</v>
      </c>
      <c r="M226" s="49">
        <v>73</v>
      </c>
      <c r="N226" s="49">
        <v>62</v>
      </c>
      <c r="O226" s="49">
        <v>35</v>
      </c>
      <c r="P226" s="241">
        <v>18</v>
      </c>
      <c r="Q226" s="241">
        <v>0</v>
      </c>
      <c r="R226" s="241">
        <v>0</v>
      </c>
      <c r="S226" s="239">
        <v>0</v>
      </c>
      <c r="T226" s="239">
        <v>0</v>
      </c>
      <c r="U226" s="239">
        <v>42927</v>
      </c>
      <c r="V226" s="239">
        <v>39980</v>
      </c>
      <c r="W226" s="239">
        <v>45951</v>
      </c>
      <c r="X226" s="239">
        <v>42844</v>
      </c>
      <c r="Y226" s="239">
        <v>39454</v>
      </c>
      <c r="Z226" s="239">
        <v>24179</v>
      </c>
      <c r="AA226" s="239">
        <v>23148</v>
      </c>
      <c r="AB226" s="239">
        <v>22102</v>
      </c>
      <c r="AC226" s="239">
        <v>28423</v>
      </c>
      <c r="AD226" s="239">
        <v>30137</v>
      </c>
    </row>
    <row r="227" spans="2:30">
      <c r="B227" s="37" t="s">
        <v>255</v>
      </c>
      <c r="C227" s="49">
        <v>0</v>
      </c>
      <c r="D227" s="49">
        <v>0</v>
      </c>
      <c r="E227" s="49">
        <v>0</v>
      </c>
      <c r="F227" s="49">
        <v>0</v>
      </c>
      <c r="G227" s="49">
        <v>0</v>
      </c>
      <c r="H227" s="49">
        <v>0</v>
      </c>
      <c r="I227" s="49">
        <v>0</v>
      </c>
      <c r="J227" s="49">
        <v>2760</v>
      </c>
      <c r="K227" s="49">
        <v>0</v>
      </c>
      <c r="L227" s="241">
        <v>135</v>
      </c>
      <c r="M227" s="49">
        <v>0</v>
      </c>
      <c r="N227" s="49">
        <v>0</v>
      </c>
      <c r="O227" s="49">
        <v>0</v>
      </c>
      <c r="P227" s="241">
        <v>0</v>
      </c>
      <c r="Q227" s="241">
        <v>0</v>
      </c>
      <c r="R227" s="241">
        <v>0</v>
      </c>
      <c r="S227" s="239"/>
      <c r="T227" s="239">
        <v>0</v>
      </c>
      <c r="U227" s="239">
        <v>6561</v>
      </c>
      <c r="V227" s="239">
        <v>0</v>
      </c>
      <c r="W227" s="239">
        <v>1908</v>
      </c>
      <c r="X227" s="239">
        <v>4117</v>
      </c>
      <c r="Y227" s="239">
        <v>9655</v>
      </c>
      <c r="Z227" s="239">
        <v>20662</v>
      </c>
      <c r="AA227" s="239">
        <v>13642</v>
      </c>
      <c r="AB227" s="239">
        <v>880</v>
      </c>
      <c r="AC227" s="239">
        <v>10182</v>
      </c>
      <c r="AD227" s="239" t="s">
        <v>69</v>
      </c>
    </row>
    <row r="228" spans="2:30">
      <c r="B228" s="37" t="s">
        <v>279</v>
      </c>
      <c r="C228" s="49"/>
      <c r="D228" s="49"/>
      <c r="E228" s="49"/>
      <c r="F228" s="49"/>
      <c r="G228" s="49"/>
      <c r="H228" s="49"/>
      <c r="I228" s="49"/>
      <c r="J228" s="49"/>
      <c r="K228" s="49"/>
      <c r="L228" s="241"/>
      <c r="M228" s="49"/>
      <c r="N228" s="49"/>
      <c r="O228" s="49"/>
      <c r="P228" s="241">
        <v>0</v>
      </c>
      <c r="Q228" s="241">
        <v>0</v>
      </c>
      <c r="R228" s="241">
        <v>14535</v>
      </c>
      <c r="S228" s="239">
        <v>32213</v>
      </c>
      <c r="T228" s="239">
        <v>6336</v>
      </c>
      <c r="U228" s="239">
        <v>6323</v>
      </c>
      <c r="V228" s="239">
        <v>6308</v>
      </c>
      <c r="W228" s="239">
        <v>6308</v>
      </c>
      <c r="X228" s="239">
        <v>6056</v>
      </c>
      <c r="Y228" s="239">
        <v>6024</v>
      </c>
      <c r="Z228" s="239">
        <v>5816</v>
      </c>
      <c r="AA228" s="239">
        <v>6225</v>
      </c>
      <c r="AB228" s="239">
        <v>1746</v>
      </c>
      <c r="AC228" s="239">
        <v>1746</v>
      </c>
      <c r="AD228" s="239">
        <v>1679</v>
      </c>
    </row>
    <row r="229" spans="2:30">
      <c r="B229" s="37" t="s">
        <v>358</v>
      </c>
      <c r="C229" s="49"/>
      <c r="D229" s="49"/>
      <c r="E229" s="49"/>
      <c r="F229" s="49"/>
      <c r="G229" s="49"/>
      <c r="H229" s="49"/>
      <c r="I229" s="49"/>
      <c r="J229" s="49"/>
      <c r="K229" s="49"/>
      <c r="L229" s="239" t="s">
        <v>225</v>
      </c>
      <c r="M229" s="239" t="s">
        <v>225</v>
      </c>
      <c r="N229" s="239" t="s">
        <v>225</v>
      </c>
      <c r="O229" s="239" t="s">
        <v>225</v>
      </c>
      <c r="P229" s="241">
        <v>381978</v>
      </c>
      <c r="Q229" s="241">
        <v>394078</v>
      </c>
      <c r="R229" s="241">
        <v>406048</v>
      </c>
      <c r="S229" s="239">
        <v>417940</v>
      </c>
      <c r="T229" s="239">
        <v>465847</v>
      </c>
      <c r="U229" s="239">
        <v>481232</v>
      </c>
      <c r="V229" s="239">
        <v>496959</v>
      </c>
      <c r="W229" s="239">
        <v>512205</v>
      </c>
      <c r="X229" s="239">
        <v>154282</v>
      </c>
      <c r="Y229" s="239">
        <v>156777</v>
      </c>
      <c r="Z229" s="239">
        <v>156140</v>
      </c>
      <c r="AA229" s="239">
        <v>153379</v>
      </c>
      <c r="AB229" s="239">
        <v>401059</v>
      </c>
      <c r="AC229" s="239">
        <v>403018</v>
      </c>
      <c r="AD229" s="239">
        <v>405193</v>
      </c>
    </row>
    <row r="230" spans="2:30">
      <c r="B230" s="37" t="s">
        <v>351</v>
      </c>
      <c r="C230" s="49">
        <v>119857</v>
      </c>
      <c r="D230" s="49">
        <v>0</v>
      </c>
      <c r="E230" s="49">
        <v>0</v>
      </c>
      <c r="F230" s="49">
        <v>0</v>
      </c>
      <c r="G230" s="49">
        <v>0</v>
      </c>
      <c r="H230" s="49">
        <v>0</v>
      </c>
      <c r="I230" s="49">
        <v>0</v>
      </c>
      <c r="J230" s="49">
        <v>0</v>
      </c>
      <c r="K230" s="49">
        <v>0</v>
      </c>
      <c r="L230" s="241">
        <v>0</v>
      </c>
      <c r="M230" s="49">
        <v>0</v>
      </c>
      <c r="N230" s="49">
        <v>0</v>
      </c>
      <c r="O230" s="49">
        <v>0</v>
      </c>
      <c r="P230" s="241">
        <v>0</v>
      </c>
      <c r="Q230" s="241">
        <v>0</v>
      </c>
      <c r="R230" s="241">
        <v>0</v>
      </c>
      <c r="S230" s="239">
        <v>0</v>
      </c>
      <c r="T230" s="239">
        <v>0</v>
      </c>
      <c r="U230" s="239">
        <v>0</v>
      </c>
      <c r="V230" s="239">
        <v>0</v>
      </c>
      <c r="W230" s="239">
        <v>0</v>
      </c>
      <c r="X230" s="239">
        <v>0</v>
      </c>
      <c r="Y230" s="239">
        <v>0</v>
      </c>
      <c r="Z230" s="239">
        <v>0</v>
      </c>
      <c r="AA230" s="239">
        <v>0</v>
      </c>
      <c r="AB230" s="239" t="s">
        <v>69</v>
      </c>
      <c r="AC230" s="239" t="s">
        <v>69</v>
      </c>
      <c r="AD230" s="239" t="s">
        <v>69</v>
      </c>
    </row>
    <row r="231" spans="2:30">
      <c r="B231" s="37" t="s">
        <v>359</v>
      </c>
      <c r="C231" s="49">
        <v>0</v>
      </c>
      <c r="D231" s="49">
        <v>0</v>
      </c>
      <c r="E231" s="49">
        <v>0</v>
      </c>
      <c r="F231" s="49">
        <v>0</v>
      </c>
      <c r="G231" s="49">
        <v>0</v>
      </c>
      <c r="H231" s="49">
        <v>0</v>
      </c>
      <c r="I231" s="49">
        <v>0</v>
      </c>
      <c r="J231" s="49">
        <v>0</v>
      </c>
      <c r="K231" s="49">
        <v>0</v>
      </c>
      <c r="L231" s="241">
        <v>0</v>
      </c>
      <c r="M231" s="49">
        <v>0</v>
      </c>
      <c r="N231" s="49">
        <v>82703</v>
      </c>
      <c r="O231" s="49">
        <v>77117</v>
      </c>
      <c r="P231" s="241">
        <v>71465</v>
      </c>
      <c r="Q231" s="241">
        <v>65790</v>
      </c>
      <c r="R231" s="241">
        <v>50633</v>
      </c>
      <c r="S231" s="239">
        <v>53056</v>
      </c>
      <c r="T231" s="239">
        <v>50553</v>
      </c>
      <c r="U231" s="239">
        <v>50291</v>
      </c>
      <c r="V231" s="239">
        <v>50960</v>
      </c>
      <c r="W231" s="239">
        <v>52653</v>
      </c>
      <c r="X231" s="239">
        <v>47011</v>
      </c>
      <c r="Y231" s="239">
        <v>43319</v>
      </c>
      <c r="Z231" s="239">
        <v>36901</v>
      </c>
      <c r="AA231" s="239">
        <v>33205</v>
      </c>
      <c r="AB231" s="239">
        <v>32715</v>
      </c>
      <c r="AC231" s="239">
        <v>29673</v>
      </c>
      <c r="AD231" s="239">
        <v>26232</v>
      </c>
    </row>
    <row r="232" spans="2:30">
      <c r="B232" s="37" t="s">
        <v>353</v>
      </c>
      <c r="C232" s="49">
        <v>1056505</v>
      </c>
      <c r="D232" s="49">
        <v>831111</v>
      </c>
      <c r="E232" s="49">
        <v>810693</v>
      </c>
      <c r="F232" s="49">
        <v>769433</v>
      </c>
      <c r="G232" s="49">
        <v>710377</v>
      </c>
      <c r="H232" s="49">
        <v>735689</v>
      </c>
      <c r="I232" s="49">
        <v>757847</v>
      </c>
      <c r="J232" s="49">
        <v>721825</v>
      </c>
      <c r="K232" s="49">
        <v>660889</v>
      </c>
      <c r="L232" s="241">
        <v>686732</v>
      </c>
      <c r="M232" s="49">
        <v>713361</v>
      </c>
      <c r="N232" s="49">
        <v>1005975</v>
      </c>
      <c r="O232" s="49">
        <v>1074349</v>
      </c>
      <c r="P232" s="241">
        <v>913557</v>
      </c>
      <c r="Q232" s="241">
        <v>868910</v>
      </c>
      <c r="R232" s="241">
        <v>786903</v>
      </c>
      <c r="S232" s="239">
        <v>825416</v>
      </c>
      <c r="T232" s="239">
        <v>899825</v>
      </c>
      <c r="U232" s="239">
        <v>896426</v>
      </c>
      <c r="V232" s="239">
        <v>913961</v>
      </c>
      <c r="W232" s="239">
        <v>872940</v>
      </c>
      <c r="X232" s="239">
        <v>1081435</v>
      </c>
      <c r="Y232" s="239">
        <v>1050684</v>
      </c>
      <c r="Z232" s="239">
        <v>1014622</v>
      </c>
      <c r="AA232" s="239">
        <v>972972</v>
      </c>
      <c r="AB232" s="239">
        <v>887770</v>
      </c>
      <c r="AC232" s="239">
        <v>846713</v>
      </c>
      <c r="AD232" s="239">
        <v>823071</v>
      </c>
    </row>
    <row r="233" spans="2:30">
      <c r="B233" s="37" t="s">
        <v>352</v>
      </c>
      <c r="C233" s="49">
        <v>32510</v>
      </c>
      <c r="D233" s="49">
        <v>54250</v>
      </c>
      <c r="E233" s="49">
        <v>40848</v>
      </c>
      <c r="F233" s="49">
        <v>42962</v>
      </c>
      <c r="G233" s="49">
        <v>34827</v>
      </c>
      <c r="H233" s="49">
        <v>35925</v>
      </c>
      <c r="I233" s="49">
        <v>39380</v>
      </c>
      <c r="J233" s="49">
        <v>37756</v>
      </c>
      <c r="K233" s="49">
        <v>41836</v>
      </c>
      <c r="L233" s="241">
        <v>41236</v>
      </c>
      <c r="M233" s="49">
        <v>34179</v>
      </c>
      <c r="N233" s="49">
        <v>40742</v>
      </c>
      <c r="O233" s="49">
        <v>42419</v>
      </c>
      <c r="P233" s="241">
        <v>48065</v>
      </c>
      <c r="Q233" s="241">
        <v>50331</v>
      </c>
      <c r="R233" s="241">
        <v>50036</v>
      </c>
      <c r="S233" s="239">
        <v>35141</v>
      </c>
      <c r="T233" s="239">
        <v>25559</v>
      </c>
      <c r="U233" s="239">
        <v>22461</v>
      </c>
      <c r="V233" s="239">
        <v>20532</v>
      </c>
      <c r="W233" s="239">
        <v>24671</v>
      </c>
      <c r="X233" s="239">
        <v>28142</v>
      </c>
      <c r="Y233" s="239">
        <v>31151</v>
      </c>
      <c r="Z233" s="239">
        <v>31283</v>
      </c>
      <c r="AA233" s="239">
        <v>37010</v>
      </c>
      <c r="AB233" s="239">
        <v>38163</v>
      </c>
      <c r="AC233" s="239">
        <v>38158</v>
      </c>
      <c r="AD233" s="239">
        <v>38473</v>
      </c>
    </row>
    <row r="234" spans="2:30">
      <c r="B234" s="37" t="s">
        <v>291</v>
      </c>
      <c r="C234" s="49">
        <v>153035</v>
      </c>
      <c r="D234" s="49">
        <v>121553</v>
      </c>
      <c r="E234" s="49">
        <v>125321</v>
      </c>
      <c r="F234" s="49">
        <v>113686</v>
      </c>
      <c r="G234" s="49">
        <v>102672</v>
      </c>
      <c r="H234" s="49">
        <v>90708</v>
      </c>
      <c r="I234" s="49">
        <v>91036</v>
      </c>
      <c r="J234" s="49">
        <v>92755</v>
      </c>
      <c r="K234" s="49">
        <v>86780</v>
      </c>
      <c r="L234" s="241">
        <v>62367</v>
      </c>
      <c r="M234" s="49">
        <v>59509</v>
      </c>
      <c r="N234" s="49">
        <v>58816</v>
      </c>
      <c r="O234" s="49">
        <v>57993</v>
      </c>
      <c r="P234" s="241">
        <v>85736</v>
      </c>
      <c r="Q234" s="241">
        <v>126098</v>
      </c>
      <c r="R234" s="241">
        <v>116409</v>
      </c>
      <c r="S234" s="239">
        <v>111585</v>
      </c>
      <c r="T234" s="239">
        <v>119407</v>
      </c>
      <c r="U234" s="239">
        <v>120263</v>
      </c>
      <c r="V234" s="239">
        <v>117193</v>
      </c>
      <c r="W234" s="239">
        <v>116233</v>
      </c>
      <c r="X234" s="239">
        <v>135617</v>
      </c>
      <c r="Y234" s="239">
        <v>136965</v>
      </c>
      <c r="Z234" s="239">
        <v>118684</v>
      </c>
      <c r="AA234" s="239">
        <v>116811</v>
      </c>
      <c r="AB234" s="239">
        <v>124951</v>
      </c>
      <c r="AC234" s="239">
        <v>127811</v>
      </c>
      <c r="AD234" s="239">
        <v>128330</v>
      </c>
    </row>
    <row r="235" spans="2:30" ht="14.65" customHeight="1">
      <c r="B235" s="37" t="s">
        <v>292</v>
      </c>
      <c r="C235" s="49">
        <v>0</v>
      </c>
      <c r="D235" s="49">
        <v>0</v>
      </c>
      <c r="E235" s="49">
        <v>0</v>
      </c>
      <c r="F235" s="49">
        <v>0</v>
      </c>
      <c r="G235" s="49">
        <v>0</v>
      </c>
      <c r="H235" s="49">
        <v>0</v>
      </c>
      <c r="I235" s="49">
        <v>0</v>
      </c>
      <c r="J235" s="49">
        <v>17853</v>
      </c>
      <c r="K235" s="49">
        <v>0</v>
      </c>
      <c r="L235" s="241">
        <v>16612</v>
      </c>
      <c r="M235" s="49">
        <v>15992</v>
      </c>
      <c r="N235" s="49">
        <v>15372</v>
      </c>
      <c r="O235" s="49">
        <v>14752</v>
      </c>
      <c r="P235" s="241">
        <v>14132</v>
      </c>
      <c r="Q235" s="241">
        <v>13512</v>
      </c>
      <c r="R235" s="241">
        <v>12892</v>
      </c>
      <c r="S235" s="239">
        <v>12272</v>
      </c>
      <c r="T235" s="239">
        <v>11652</v>
      </c>
      <c r="U235" s="239">
        <v>0</v>
      </c>
      <c r="V235" s="239">
        <v>0</v>
      </c>
      <c r="W235" s="239">
        <v>0</v>
      </c>
      <c r="X235" s="239">
        <v>0</v>
      </c>
      <c r="Y235" s="239">
        <v>0</v>
      </c>
      <c r="Z235" s="239">
        <v>0</v>
      </c>
      <c r="AA235" s="239">
        <v>0</v>
      </c>
      <c r="AB235" s="239" t="s">
        <v>69</v>
      </c>
      <c r="AC235" s="239" t="s">
        <v>69</v>
      </c>
      <c r="AD235" s="239" t="s">
        <v>69</v>
      </c>
    </row>
    <row r="236" spans="2:30">
      <c r="B236" s="37" t="s">
        <v>360</v>
      </c>
      <c r="C236" s="49">
        <v>0</v>
      </c>
      <c r="D236" s="49">
        <v>0</v>
      </c>
      <c r="E236" s="49">
        <v>0</v>
      </c>
      <c r="F236" s="49">
        <v>0</v>
      </c>
      <c r="G236" s="49">
        <v>333844</v>
      </c>
      <c r="H236" s="49">
        <v>0</v>
      </c>
      <c r="I236" s="49">
        <v>0</v>
      </c>
      <c r="J236" s="49">
        <v>363061</v>
      </c>
      <c r="K236" s="49">
        <v>0</v>
      </c>
      <c r="L236" s="241">
        <v>351904</v>
      </c>
      <c r="M236" s="49">
        <v>388616</v>
      </c>
      <c r="N236" s="49">
        <v>383471</v>
      </c>
      <c r="O236" s="49">
        <v>383984</v>
      </c>
      <c r="P236" s="241">
        <v>380135</v>
      </c>
      <c r="Q236" s="241">
        <v>397485</v>
      </c>
      <c r="R236" s="241">
        <v>393236</v>
      </c>
      <c r="S236" s="239">
        <v>389131</v>
      </c>
      <c r="T236" s="239">
        <v>384980</v>
      </c>
      <c r="U236" s="239">
        <v>469256</v>
      </c>
      <c r="V236" s="239">
        <v>469324</v>
      </c>
      <c r="W236" s="239">
        <v>484907</v>
      </c>
      <c r="X236" s="239">
        <v>492633</v>
      </c>
      <c r="Y236" s="239">
        <v>523154</v>
      </c>
      <c r="Z236" s="239">
        <v>683141</v>
      </c>
      <c r="AA236" s="239">
        <v>683067</v>
      </c>
      <c r="AB236" s="239">
        <v>675038</v>
      </c>
      <c r="AC236" s="239">
        <v>642164</v>
      </c>
      <c r="AD236" s="239">
        <v>624406</v>
      </c>
    </row>
    <row r="237" spans="2:30" ht="24" customHeight="1">
      <c r="B237" s="37" t="s">
        <v>361</v>
      </c>
      <c r="C237" s="49">
        <v>24053</v>
      </c>
      <c r="D237" s="49">
        <v>24053</v>
      </c>
      <c r="E237" s="49">
        <v>318578</v>
      </c>
      <c r="F237" s="49">
        <v>320021</v>
      </c>
      <c r="G237" s="49">
        <v>20333</v>
      </c>
      <c r="H237" s="49">
        <v>0</v>
      </c>
      <c r="I237" s="49">
        <v>0</v>
      </c>
      <c r="J237" s="49">
        <v>0</v>
      </c>
      <c r="K237" s="49">
        <v>0</v>
      </c>
      <c r="L237" s="241">
        <v>0</v>
      </c>
      <c r="M237" s="49">
        <v>0</v>
      </c>
      <c r="N237" s="49">
        <v>0</v>
      </c>
      <c r="O237" s="49">
        <v>0</v>
      </c>
      <c r="P237" s="239" t="s">
        <v>225</v>
      </c>
      <c r="Q237" s="239" t="s">
        <v>225</v>
      </c>
      <c r="R237" s="239" t="s">
        <v>225</v>
      </c>
      <c r="S237" s="239" t="s">
        <v>225</v>
      </c>
      <c r="T237" s="239">
        <v>0</v>
      </c>
      <c r="U237" s="239">
        <v>0</v>
      </c>
      <c r="V237" s="239">
        <v>0</v>
      </c>
      <c r="W237" s="239">
        <v>0</v>
      </c>
      <c r="X237" s="239">
        <v>0</v>
      </c>
      <c r="Y237" s="239">
        <v>0</v>
      </c>
      <c r="Z237" s="239">
        <v>0</v>
      </c>
      <c r="AA237" s="239">
        <v>0</v>
      </c>
      <c r="AB237" s="239" t="s">
        <v>69</v>
      </c>
      <c r="AC237" s="239" t="s">
        <v>69</v>
      </c>
      <c r="AD237" s="239" t="s">
        <v>69</v>
      </c>
    </row>
    <row r="238" spans="2:30">
      <c r="B238" s="37" t="s">
        <v>260</v>
      </c>
      <c r="C238" s="49">
        <v>0</v>
      </c>
      <c r="D238" s="49">
        <v>327579</v>
      </c>
      <c r="E238" s="49">
        <v>27455</v>
      </c>
      <c r="F238" s="49">
        <v>53841</v>
      </c>
      <c r="G238" s="49">
        <v>34532</v>
      </c>
      <c r="H238" s="49">
        <v>385101</v>
      </c>
      <c r="I238" s="49">
        <v>381705</v>
      </c>
      <c r="J238" s="49">
        <v>34572</v>
      </c>
      <c r="K238" s="49">
        <v>407469</v>
      </c>
      <c r="L238" s="241">
        <v>35652</v>
      </c>
      <c r="M238" s="49">
        <v>46714</v>
      </c>
      <c r="N238" s="49">
        <v>48201</v>
      </c>
      <c r="O238" s="49">
        <v>53134</v>
      </c>
      <c r="P238" s="241">
        <v>54032</v>
      </c>
      <c r="Q238" s="241">
        <v>11973</v>
      </c>
      <c r="R238" s="239">
        <v>12103</v>
      </c>
      <c r="S238" s="239">
        <v>12232</v>
      </c>
      <c r="T238" s="239">
        <v>3981</v>
      </c>
      <c r="U238" s="239">
        <v>4446</v>
      </c>
      <c r="V238" s="239">
        <v>4555</v>
      </c>
      <c r="W238" s="239">
        <v>2672</v>
      </c>
      <c r="X238" s="239">
        <v>9757</v>
      </c>
      <c r="Y238" s="239">
        <v>11464</v>
      </c>
      <c r="Z238" s="239">
        <v>3209</v>
      </c>
      <c r="AA238" s="239">
        <v>3209</v>
      </c>
      <c r="AB238" s="239">
        <v>15908</v>
      </c>
      <c r="AC238" s="239">
        <v>445</v>
      </c>
      <c r="AD238" s="239">
        <v>535</v>
      </c>
    </row>
    <row r="239" spans="2:30">
      <c r="B239" s="211"/>
      <c r="C239" s="51">
        <f t="shared" ref="C239:N239" si="38">SUM(C224:C238)</f>
        <v>2132363</v>
      </c>
      <c r="D239" s="51">
        <f t="shared" si="38"/>
        <v>2850094</v>
      </c>
      <c r="E239" s="51">
        <f t="shared" si="38"/>
        <v>2806281</v>
      </c>
      <c r="F239" s="51">
        <f t="shared" si="38"/>
        <v>3377243</v>
      </c>
      <c r="G239" s="51">
        <f t="shared" si="38"/>
        <v>3932724</v>
      </c>
      <c r="H239" s="51">
        <f t="shared" si="38"/>
        <v>3904616</v>
      </c>
      <c r="I239" s="51">
        <f t="shared" si="38"/>
        <v>4001214</v>
      </c>
      <c r="J239" s="51">
        <f t="shared" si="38"/>
        <v>4010245</v>
      </c>
      <c r="K239" s="51">
        <f t="shared" si="38"/>
        <v>3337774</v>
      </c>
      <c r="L239" s="212">
        <f t="shared" si="38"/>
        <v>3361158</v>
      </c>
      <c r="M239" s="51">
        <f t="shared" si="38"/>
        <v>3432621</v>
      </c>
      <c r="N239" s="51">
        <f t="shared" si="38"/>
        <v>4429052</v>
      </c>
      <c r="O239" s="51">
        <f t="shared" ref="O239:T239" si="39">SUM(O224:O238)</f>
        <v>4324113</v>
      </c>
      <c r="P239" s="242">
        <f t="shared" si="39"/>
        <v>6118737</v>
      </c>
      <c r="Q239" s="242">
        <f t="shared" si="39"/>
        <v>6775420</v>
      </c>
      <c r="R239" s="242">
        <f t="shared" si="39"/>
        <v>7273175</v>
      </c>
      <c r="S239" s="242">
        <f t="shared" si="39"/>
        <v>7399466</v>
      </c>
      <c r="T239" s="242">
        <f t="shared" si="39"/>
        <v>8526582</v>
      </c>
      <c r="U239" s="242">
        <v>8992377</v>
      </c>
      <c r="V239" s="242">
        <v>9888473</v>
      </c>
      <c r="W239" s="242">
        <v>9912074</v>
      </c>
      <c r="X239" s="242">
        <f>SUM(X224:X238)</f>
        <v>9819730</v>
      </c>
      <c r="Y239" s="242">
        <f>SUM(Y224:Y238)</f>
        <v>10095753</v>
      </c>
      <c r="Z239" s="495">
        <v>8779631</v>
      </c>
      <c r="AA239" s="495">
        <f>SUM(AA224:AA238)</f>
        <v>9840942</v>
      </c>
      <c r="AB239" s="495">
        <v>10794001</v>
      </c>
      <c r="AC239" s="495">
        <v>12148879</v>
      </c>
      <c r="AD239" s="495">
        <v>12335948</v>
      </c>
    </row>
    <row r="240" spans="2:30">
      <c r="B240" s="226"/>
      <c r="C240" s="227"/>
      <c r="D240" s="227"/>
      <c r="E240" s="227"/>
      <c r="F240" s="227"/>
      <c r="G240" s="227"/>
      <c r="H240" s="227"/>
      <c r="I240" s="227"/>
      <c r="J240" s="227"/>
      <c r="K240" s="227"/>
      <c r="L240" s="367"/>
      <c r="M240" s="227"/>
      <c r="N240" s="227"/>
      <c r="O240" s="227"/>
      <c r="P240" s="247"/>
      <c r="Q240" s="247"/>
      <c r="R240" s="247"/>
      <c r="S240" s="247"/>
      <c r="T240" s="247"/>
      <c r="X240" s="247"/>
      <c r="Y240" s="247"/>
      <c r="Z240" s="247"/>
      <c r="AA240" s="247"/>
      <c r="AB240" s="247"/>
      <c r="AC240" s="247"/>
      <c r="AD240" s="247"/>
    </row>
    <row r="241" spans="2:30">
      <c r="B241" s="37" t="s">
        <v>362</v>
      </c>
      <c r="C241" s="49">
        <v>178733</v>
      </c>
      <c r="D241" s="49">
        <v>214939</v>
      </c>
      <c r="E241" s="49">
        <v>201431</v>
      </c>
      <c r="F241" s="49">
        <v>212706</v>
      </c>
      <c r="G241" s="49">
        <v>226286</v>
      </c>
      <c r="H241" s="49">
        <v>230878</v>
      </c>
      <c r="I241" s="49">
        <v>282713</v>
      </c>
      <c r="J241" s="49">
        <v>287177</v>
      </c>
      <c r="K241" s="49">
        <v>273453</v>
      </c>
      <c r="L241" s="241">
        <v>1967288</v>
      </c>
      <c r="M241" s="49">
        <v>502442</v>
      </c>
      <c r="N241" s="49">
        <v>369210</v>
      </c>
      <c r="O241" s="49">
        <v>327872</v>
      </c>
      <c r="P241" s="239">
        <v>371159</v>
      </c>
      <c r="Q241" s="239">
        <v>355926</v>
      </c>
      <c r="R241" s="239">
        <v>348109</v>
      </c>
      <c r="S241" s="239">
        <v>390121</v>
      </c>
      <c r="T241" s="239">
        <v>393529</v>
      </c>
      <c r="U241" s="239">
        <v>409853</v>
      </c>
      <c r="V241" s="239">
        <v>434085</v>
      </c>
      <c r="W241" s="239">
        <v>499150</v>
      </c>
      <c r="X241" s="239">
        <v>359029</v>
      </c>
      <c r="Y241" s="239">
        <v>278162</v>
      </c>
      <c r="Z241" s="239">
        <v>416121</v>
      </c>
      <c r="AA241" s="239">
        <v>503659</v>
      </c>
      <c r="AB241" s="239">
        <v>411572</v>
      </c>
      <c r="AC241" s="239">
        <v>508260</v>
      </c>
      <c r="AD241" s="239">
        <v>488366</v>
      </c>
    </row>
    <row r="242" spans="2:30">
      <c r="B242" s="357"/>
      <c r="C242" s="358"/>
      <c r="D242" s="358"/>
      <c r="E242" s="358"/>
      <c r="F242" s="358"/>
      <c r="G242" s="358"/>
      <c r="H242" s="358"/>
      <c r="I242" s="358"/>
      <c r="J242" s="357"/>
      <c r="K242" s="358"/>
      <c r="L242" s="368"/>
      <c r="M242" s="358"/>
      <c r="N242" s="358"/>
      <c r="O242" s="358"/>
      <c r="P242" s="359"/>
      <c r="Q242" s="359"/>
      <c r="R242" s="359"/>
      <c r="S242" s="359"/>
      <c r="T242" s="359"/>
      <c r="U242" s="359"/>
      <c r="V242" s="359">
        <v>0</v>
      </c>
      <c r="W242" s="359">
        <v>0</v>
      </c>
      <c r="X242" s="359"/>
      <c r="Y242" s="359"/>
      <c r="Z242" s="359"/>
      <c r="AA242" s="359"/>
      <c r="AB242" s="359"/>
      <c r="AC242" s="359"/>
      <c r="AD242" s="359"/>
    </row>
    <row r="243" spans="2:30">
      <c r="B243" s="213" t="s">
        <v>363</v>
      </c>
      <c r="C243" s="50"/>
      <c r="D243" s="50"/>
      <c r="E243" s="50"/>
      <c r="F243" s="213"/>
      <c r="G243" s="50"/>
      <c r="H243" s="50"/>
      <c r="I243" s="50"/>
      <c r="J243" s="50"/>
      <c r="K243" s="50"/>
      <c r="L243" s="339"/>
      <c r="M243" s="50"/>
      <c r="N243" s="50"/>
      <c r="O243" s="50"/>
      <c r="P243" s="243"/>
      <c r="Q243" s="243"/>
      <c r="R243" s="243"/>
      <c r="S243" s="243"/>
      <c r="T243" s="243"/>
      <c r="U243" s="243"/>
      <c r="V243" s="243">
        <v>0</v>
      </c>
      <c r="W243" s="243">
        <v>0</v>
      </c>
      <c r="X243" s="243"/>
      <c r="Y243" s="243"/>
      <c r="Z243" s="243"/>
      <c r="AA243" s="243"/>
      <c r="AB243" s="243"/>
      <c r="AC243" s="243"/>
      <c r="AD243" s="243"/>
    </row>
    <row r="244" spans="2:30">
      <c r="B244" s="37" t="s">
        <v>364</v>
      </c>
      <c r="C244" s="49">
        <v>2372437</v>
      </c>
      <c r="D244" s="49">
        <v>3590020</v>
      </c>
      <c r="E244" s="49">
        <v>3590020</v>
      </c>
      <c r="F244" s="49">
        <v>3590020</v>
      </c>
      <c r="G244" s="49">
        <v>3590020</v>
      </c>
      <c r="H244" s="49">
        <v>3590020</v>
      </c>
      <c r="I244" s="49">
        <v>3590020</v>
      </c>
      <c r="J244" s="49">
        <v>3590020</v>
      </c>
      <c r="K244" s="49">
        <v>3590020</v>
      </c>
      <c r="L244" s="241">
        <v>3590020</v>
      </c>
      <c r="M244" s="49">
        <v>3590020</v>
      </c>
      <c r="N244" s="49">
        <v>3590020</v>
      </c>
      <c r="O244" s="49">
        <v>3590020</v>
      </c>
      <c r="P244" s="239">
        <v>3590020</v>
      </c>
      <c r="Q244" s="239">
        <v>3590020</v>
      </c>
      <c r="R244" s="239">
        <v>3590020</v>
      </c>
      <c r="S244" s="239">
        <v>3590020</v>
      </c>
      <c r="T244" s="239">
        <v>3590020</v>
      </c>
      <c r="U244" s="239">
        <v>3590020</v>
      </c>
      <c r="V244" s="239">
        <v>3590020</v>
      </c>
      <c r="W244" s="239">
        <v>3590020</v>
      </c>
      <c r="X244" s="239">
        <v>3590020</v>
      </c>
      <c r="Y244" s="239">
        <v>3590020</v>
      </c>
      <c r="Z244" s="239">
        <v>3590020</v>
      </c>
      <c r="AA244" s="239">
        <v>3590020</v>
      </c>
      <c r="AB244" s="239">
        <v>3590020</v>
      </c>
      <c r="AC244" s="239">
        <v>3590020</v>
      </c>
      <c r="AD244" s="239">
        <v>3590020</v>
      </c>
    </row>
    <row r="245" spans="2:30">
      <c r="B245" s="37" t="s">
        <v>296</v>
      </c>
      <c r="C245" s="49">
        <v>1217583</v>
      </c>
      <c r="D245" s="49">
        <v>666</v>
      </c>
      <c r="E245" s="49">
        <v>666</v>
      </c>
      <c r="F245" s="49">
        <v>666</v>
      </c>
      <c r="G245" s="49">
        <v>666</v>
      </c>
      <c r="H245" s="49">
        <v>666</v>
      </c>
      <c r="I245" s="49">
        <v>666</v>
      </c>
      <c r="J245" s="49">
        <v>666</v>
      </c>
      <c r="K245" s="49">
        <v>666</v>
      </c>
      <c r="L245" s="241">
        <v>666</v>
      </c>
      <c r="M245" s="49">
        <v>666</v>
      </c>
      <c r="N245" s="49">
        <v>666</v>
      </c>
      <c r="O245" s="49">
        <v>666</v>
      </c>
      <c r="P245" s="239">
        <v>-18380</v>
      </c>
      <c r="Q245" s="239">
        <v>-18380</v>
      </c>
      <c r="R245" s="239">
        <v>-18380</v>
      </c>
      <c r="S245" s="239">
        <v>-18380</v>
      </c>
      <c r="T245" s="239">
        <v>-18380</v>
      </c>
      <c r="U245" s="239">
        <v>666</v>
      </c>
      <c r="V245" s="239">
        <v>666</v>
      </c>
      <c r="W245" s="239">
        <v>666</v>
      </c>
      <c r="X245" s="239">
        <v>666</v>
      </c>
      <c r="Y245" s="239">
        <v>666</v>
      </c>
      <c r="Z245" s="239">
        <v>666</v>
      </c>
      <c r="AA245" s="239">
        <v>666</v>
      </c>
      <c r="AB245" s="239">
        <v>666</v>
      </c>
      <c r="AC245" s="239">
        <v>666</v>
      </c>
      <c r="AD245" s="239">
        <v>666</v>
      </c>
    </row>
    <row r="246" spans="2:30">
      <c r="B246" s="37" t="s">
        <v>365</v>
      </c>
      <c r="C246" s="49">
        <v>1127814</v>
      </c>
      <c r="D246" s="49">
        <v>1265967</v>
      </c>
      <c r="E246" s="49">
        <v>1402336</v>
      </c>
      <c r="F246" s="49">
        <v>557337</v>
      </c>
      <c r="G246" s="49">
        <v>557337</v>
      </c>
      <c r="H246" s="49">
        <v>760451</v>
      </c>
      <c r="I246" s="49">
        <v>760451</v>
      </c>
      <c r="J246" s="49">
        <v>760451</v>
      </c>
      <c r="K246" s="49">
        <v>760451</v>
      </c>
      <c r="L246" s="241">
        <v>1192078</v>
      </c>
      <c r="M246" s="49">
        <v>1192078</v>
      </c>
      <c r="N246" s="49">
        <v>1192078</v>
      </c>
      <c r="O246" s="49">
        <v>1192078</v>
      </c>
      <c r="P246" s="239">
        <v>1192077</v>
      </c>
      <c r="Q246" s="239">
        <v>5137515</v>
      </c>
      <c r="R246" s="239">
        <v>1336956</v>
      </c>
      <c r="S246" s="239">
        <v>5137515</v>
      </c>
      <c r="T246" s="239">
        <v>5137515</v>
      </c>
      <c r="U246" s="239">
        <v>1178494</v>
      </c>
      <c r="V246" s="239">
        <v>1284848</v>
      </c>
      <c r="W246" s="239">
        <v>1720552</v>
      </c>
      <c r="X246" s="239">
        <v>1431973</v>
      </c>
      <c r="Y246" s="239">
        <v>1787220</v>
      </c>
      <c r="Z246" s="239">
        <v>2095898</v>
      </c>
      <c r="AA246" s="239">
        <v>2617184</v>
      </c>
      <c r="AB246" s="239">
        <v>2115918</v>
      </c>
      <c r="AC246" s="239">
        <v>2570782</v>
      </c>
      <c r="AD246" s="239">
        <v>3041125</v>
      </c>
    </row>
    <row r="247" spans="2:30">
      <c r="B247" s="37" t="s">
        <v>366</v>
      </c>
      <c r="C247" s="49">
        <v>2264451</v>
      </c>
      <c r="D247" s="49">
        <v>2301266</v>
      </c>
      <c r="E247" s="49">
        <v>2249590</v>
      </c>
      <c r="F247" s="49">
        <v>2198516</v>
      </c>
      <c r="G247" s="49">
        <v>2148216</v>
      </c>
      <c r="H247" s="49">
        <v>2103510</v>
      </c>
      <c r="I247" s="49">
        <v>2047987</v>
      </c>
      <c r="J247" s="49">
        <v>1999817</v>
      </c>
      <c r="K247" s="49">
        <v>1949526</v>
      </c>
      <c r="L247" s="241">
        <v>1899993</v>
      </c>
      <c r="M247" s="49">
        <v>1844193</v>
      </c>
      <c r="N247" s="49">
        <v>1796207</v>
      </c>
      <c r="O247" s="49">
        <v>2162054</v>
      </c>
      <c r="P247" s="239">
        <v>2136052</v>
      </c>
      <c r="Q247" s="239">
        <v>2083781</v>
      </c>
      <c r="R247" s="239">
        <v>2028941</v>
      </c>
      <c r="S247" s="239">
        <v>1979327</v>
      </c>
      <c r="T247" s="239">
        <v>1929412</v>
      </c>
      <c r="U247" s="239">
        <v>1966378</v>
      </c>
      <c r="V247" s="239">
        <v>1920133</v>
      </c>
      <c r="W247" s="239">
        <v>1871156</v>
      </c>
      <c r="X247" s="239">
        <v>1823292</v>
      </c>
      <c r="Y247" s="239">
        <v>1774101</v>
      </c>
      <c r="Z247" s="239">
        <v>1726626</v>
      </c>
      <c r="AA247" s="239">
        <v>1679844</v>
      </c>
      <c r="AB247" s="239">
        <v>1612737</v>
      </c>
      <c r="AC247" s="239">
        <v>1567117</v>
      </c>
      <c r="AD247" s="239">
        <v>1522459</v>
      </c>
    </row>
    <row r="248" spans="2:30">
      <c r="B248" s="37" t="s">
        <v>367</v>
      </c>
      <c r="C248" s="49"/>
      <c r="D248" s="49"/>
      <c r="E248" s="49"/>
      <c r="F248" s="49"/>
      <c r="G248" s="49"/>
      <c r="H248" s="49"/>
      <c r="I248" s="49"/>
      <c r="J248" s="49"/>
      <c r="K248" s="49"/>
      <c r="L248" s="239" t="s">
        <v>225</v>
      </c>
      <c r="M248" s="239" t="s">
        <v>225</v>
      </c>
      <c r="N248" s="239" t="s">
        <v>225</v>
      </c>
      <c r="O248" s="239" t="s">
        <v>225</v>
      </c>
      <c r="P248" s="239">
        <v>-364659</v>
      </c>
      <c r="Q248" s="239">
        <v>-364659</v>
      </c>
      <c r="R248" s="239">
        <v>-240676</v>
      </c>
      <c r="S248" s="239">
        <v>-240676</v>
      </c>
      <c r="T248" s="239">
        <v>-401268</v>
      </c>
      <c r="U248" s="239">
        <v>0</v>
      </c>
      <c r="V248" s="239">
        <v>0</v>
      </c>
      <c r="W248" s="239">
        <v>0</v>
      </c>
      <c r="X248" s="239">
        <v>0</v>
      </c>
      <c r="Y248" s="239">
        <v>0</v>
      </c>
      <c r="Z248" s="239">
        <v>0</v>
      </c>
      <c r="AA248" s="239">
        <v>0</v>
      </c>
      <c r="AB248" s="239" t="s">
        <v>69</v>
      </c>
      <c r="AC248" s="239" t="s">
        <v>69</v>
      </c>
      <c r="AD248" s="239" t="s">
        <v>69</v>
      </c>
    </row>
    <row r="249" spans="2:30">
      <c r="B249" s="37" t="s">
        <v>368</v>
      </c>
      <c r="C249" s="49">
        <v>0</v>
      </c>
      <c r="D249" s="49">
        <v>0</v>
      </c>
      <c r="E249" s="49">
        <v>0</v>
      </c>
      <c r="F249" s="49">
        <v>0</v>
      </c>
      <c r="G249" s="49">
        <v>0</v>
      </c>
      <c r="H249" s="49">
        <v>73192</v>
      </c>
      <c r="I249" s="49">
        <v>73389</v>
      </c>
      <c r="J249" s="49">
        <v>70369</v>
      </c>
      <c r="K249" s="49">
        <v>77405</v>
      </c>
      <c r="L249" s="241">
        <v>31191</v>
      </c>
      <c r="M249" s="49">
        <v>63630</v>
      </c>
      <c r="N249" s="49">
        <v>62841</v>
      </c>
      <c r="O249" s="49">
        <v>53225</v>
      </c>
      <c r="P249" s="239">
        <v>140114</v>
      </c>
      <c r="Q249" s="239">
        <v>166602</v>
      </c>
      <c r="R249" s="239">
        <v>17481</v>
      </c>
      <c r="S249" s="239">
        <v>32053</v>
      </c>
      <c r="T249" s="239">
        <v>163890</v>
      </c>
      <c r="U249" s="239">
        <v>-283178</v>
      </c>
      <c r="V249" s="239">
        <v>-277910</v>
      </c>
      <c r="W249" s="239">
        <v>-282626</v>
      </c>
      <c r="X249" s="239">
        <v>-21376</v>
      </c>
      <c r="Y249" s="239">
        <v>-27626</v>
      </c>
      <c r="Z249" s="239">
        <v>-41961</v>
      </c>
      <c r="AA249" s="239">
        <v>-41357</v>
      </c>
      <c r="AB249" s="239">
        <v>-207572</v>
      </c>
      <c r="AC249" s="239">
        <v>-214593</v>
      </c>
      <c r="AD249" s="239">
        <v>-162742</v>
      </c>
    </row>
    <row r="250" spans="2:30">
      <c r="B250" s="37" t="s">
        <v>369</v>
      </c>
      <c r="C250" s="49">
        <v>666</v>
      </c>
      <c r="D250" s="49">
        <v>0</v>
      </c>
      <c r="E250" s="49">
        <v>0</v>
      </c>
      <c r="F250" s="49">
        <v>0</v>
      </c>
      <c r="G250" s="49">
        <v>0</v>
      </c>
      <c r="H250" s="49">
        <v>0</v>
      </c>
      <c r="I250" s="49">
        <v>0</v>
      </c>
      <c r="J250" s="49">
        <v>0</v>
      </c>
      <c r="K250" s="49">
        <v>0</v>
      </c>
      <c r="L250" s="241">
        <v>0</v>
      </c>
      <c r="M250" s="49">
        <v>0</v>
      </c>
      <c r="N250" s="49">
        <v>0</v>
      </c>
      <c r="O250" s="49">
        <v>0</v>
      </c>
      <c r="P250" s="239">
        <v>0</v>
      </c>
      <c r="Q250" s="239">
        <v>0</v>
      </c>
      <c r="R250" s="239">
        <v>0</v>
      </c>
      <c r="S250" s="239">
        <v>0</v>
      </c>
      <c r="T250" s="239">
        <v>0</v>
      </c>
      <c r="U250" s="239">
        <v>0</v>
      </c>
      <c r="V250" s="239">
        <v>0</v>
      </c>
      <c r="W250" s="239">
        <v>0</v>
      </c>
      <c r="X250" s="239">
        <v>0</v>
      </c>
      <c r="Y250" s="239">
        <v>0</v>
      </c>
      <c r="Z250" s="239">
        <v>0</v>
      </c>
      <c r="AA250" s="239">
        <v>0</v>
      </c>
      <c r="AB250" s="239" t="s">
        <v>69</v>
      </c>
      <c r="AC250" s="239" t="s">
        <v>69</v>
      </c>
      <c r="AD250" s="239" t="s">
        <v>69</v>
      </c>
    </row>
    <row r="251" spans="2:30">
      <c r="B251" s="37" t="s">
        <v>370</v>
      </c>
      <c r="C251" s="49">
        <v>0</v>
      </c>
      <c r="D251" s="49">
        <v>0</v>
      </c>
      <c r="E251" s="49">
        <v>301805</v>
      </c>
      <c r="F251" s="49">
        <v>692337</v>
      </c>
      <c r="G251" s="49">
        <v>930754</v>
      </c>
      <c r="H251" s="49">
        <v>0</v>
      </c>
      <c r="I251" s="49">
        <v>285711</v>
      </c>
      <c r="J251" s="49">
        <v>572057</v>
      </c>
      <c r="K251" s="49">
        <v>661539</v>
      </c>
      <c r="L251" s="241">
        <v>0</v>
      </c>
      <c r="M251" s="49">
        <v>364465</v>
      </c>
      <c r="N251" s="49">
        <v>1181218</v>
      </c>
      <c r="O251" s="49">
        <v>1528809</v>
      </c>
      <c r="P251" s="239">
        <v>1085973</v>
      </c>
      <c r="Q251" s="239">
        <v>-3551375</v>
      </c>
      <c r="R251" s="239">
        <v>556234</v>
      </c>
      <c r="S251" s="239">
        <v>-3330935</v>
      </c>
      <c r="T251" s="239">
        <v>-4122138</v>
      </c>
      <c r="U251" s="239">
        <v>0</v>
      </c>
      <c r="V251" s="239">
        <v>0</v>
      </c>
      <c r="W251" s="239">
        <v>0</v>
      </c>
      <c r="X251" s="239">
        <v>0</v>
      </c>
      <c r="Y251" s="239">
        <v>0</v>
      </c>
      <c r="Z251" s="239">
        <v>0</v>
      </c>
      <c r="AA251" s="239">
        <v>0</v>
      </c>
      <c r="AB251" s="239" t="s">
        <v>69</v>
      </c>
      <c r="AC251" s="239" t="s">
        <v>69</v>
      </c>
      <c r="AD251" s="239" t="s">
        <v>69</v>
      </c>
    </row>
    <row r="252" spans="2:30">
      <c r="B252" s="37" t="s">
        <v>371</v>
      </c>
      <c r="C252" s="49">
        <v>0</v>
      </c>
      <c r="D252" s="49">
        <v>84693</v>
      </c>
      <c r="E252" s="49">
        <v>0</v>
      </c>
      <c r="F252" s="49">
        <v>0</v>
      </c>
      <c r="G252" s="49">
        <v>0</v>
      </c>
      <c r="H252" s="49">
        <v>0</v>
      </c>
      <c r="I252" s="49">
        <v>0</v>
      </c>
      <c r="J252" s="49">
        <v>0</v>
      </c>
      <c r="K252" s="49">
        <v>0</v>
      </c>
      <c r="L252" s="241">
        <v>0</v>
      </c>
      <c r="M252" s="49">
        <v>0</v>
      </c>
      <c r="N252" s="49">
        <v>0</v>
      </c>
      <c r="O252" s="49">
        <v>0</v>
      </c>
      <c r="P252" s="239" t="s">
        <v>225</v>
      </c>
      <c r="Q252" s="239" t="s">
        <v>225</v>
      </c>
      <c r="R252" s="239" t="s">
        <v>225</v>
      </c>
      <c r="S252" s="239" t="s">
        <v>225</v>
      </c>
      <c r="T252" s="239" t="s">
        <v>225</v>
      </c>
      <c r="U252" s="239">
        <v>0</v>
      </c>
      <c r="V252" s="239">
        <v>0</v>
      </c>
      <c r="W252" s="239">
        <v>0</v>
      </c>
      <c r="X252" s="239">
        <v>0</v>
      </c>
      <c r="Y252" s="239">
        <v>0</v>
      </c>
      <c r="Z252" s="239">
        <v>0</v>
      </c>
      <c r="AA252" s="239">
        <v>0</v>
      </c>
      <c r="AB252" s="239" t="s">
        <v>69</v>
      </c>
      <c r="AC252" s="239" t="s">
        <v>69</v>
      </c>
      <c r="AD252" s="239" t="s">
        <v>69</v>
      </c>
    </row>
    <row r="253" spans="2:30">
      <c r="B253" s="211" t="s">
        <v>372</v>
      </c>
      <c r="C253" s="365">
        <f>SUM(C244:C252)</f>
        <v>6982951</v>
      </c>
      <c r="D253" s="365">
        <f t="shared" ref="D253:R253" si="40">SUM(D244:D252)</f>
        <v>7242612</v>
      </c>
      <c r="E253" s="365">
        <f t="shared" si="40"/>
        <v>7544417</v>
      </c>
      <c r="F253" s="365">
        <f t="shared" si="40"/>
        <v>7038876</v>
      </c>
      <c r="G253" s="365">
        <f t="shared" si="40"/>
        <v>7226993</v>
      </c>
      <c r="H253" s="365">
        <f t="shared" si="40"/>
        <v>6527839</v>
      </c>
      <c r="I253" s="365">
        <f t="shared" si="40"/>
        <v>6758224</v>
      </c>
      <c r="J253" s="365">
        <f t="shared" si="40"/>
        <v>6993380</v>
      </c>
      <c r="K253" s="365">
        <f t="shared" si="40"/>
        <v>7039607</v>
      </c>
      <c r="L253" s="242">
        <f t="shared" si="40"/>
        <v>6713948</v>
      </c>
      <c r="M253" s="365">
        <f t="shared" si="40"/>
        <v>7055052</v>
      </c>
      <c r="N253" s="365">
        <f t="shared" si="40"/>
        <v>7823030</v>
      </c>
      <c r="O253" s="365">
        <f t="shared" si="40"/>
        <v>8526852</v>
      </c>
      <c r="P253" s="242">
        <f t="shared" si="40"/>
        <v>7761197</v>
      </c>
      <c r="Q253" s="242">
        <f t="shared" si="40"/>
        <v>7043504</v>
      </c>
      <c r="R253" s="242">
        <f t="shared" si="40"/>
        <v>7270576</v>
      </c>
      <c r="S253" s="242">
        <f>SUM(S244:S252)</f>
        <v>7148924</v>
      </c>
      <c r="T253" s="242">
        <f>SUM(T244:T252)</f>
        <v>6279051</v>
      </c>
      <c r="U253" s="242">
        <v>6452380</v>
      </c>
      <c r="V253" s="242">
        <v>6517757</v>
      </c>
      <c r="W253" s="242">
        <v>6899768</v>
      </c>
      <c r="X253" s="242">
        <f>SUM(X244:X252)</f>
        <v>6824575</v>
      </c>
      <c r="Y253" s="242">
        <f>SUM(Y244:Y252)</f>
        <v>7124381</v>
      </c>
      <c r="Z253" s="495">
        <v>7371249</v>
      </c>
      <c r="AA253" s="495">
        <f>SUM(AA244:AA252)</f>
        <v>7846357</v>
      </c>
      <c r="AB253" s="495">
        <v>7111769</v>
      </c>
      <c r="AC253" s="495">
        <v>7513992</v>
      </c>
      <c r="AD253" s="495">
        <v>7991528</v>
      </c>
    </row>
    <row r="254" spans="2:30">
      <c r="B254" s="211" t="s">
        <v>373</v>
      </c>
      <c r="C254" s="365">
        <f t="shared" ref="C254:T254" si="41">SUM(C253+C241+C239+C221)</f>
        <v>9901001</v>
      </c>
      <c r="D254" s="365">
        <f t="shared" si="41"/>
        <v>11096749</v>
      </c>
      <c r="E254" s="365">
        <f t="shared" si="41"/>
        <v>11397895</v>
      </c>
      <c r="F254" s="365">
        <f t="shared" si="41"/>
        <v>11653204</v>
      </c>
      <c r="G254" s="365">
        <f t="shared" si="41"/>
        <v>12395764</v>
      </c>
      <c r="H254" s="365">
        <f t="shared" si="41"/>
        <v>11290031</v>
      </c>
      <c r="I254" s="365">
        <f t="shared" si="41"/>
        <v>11755598</v>
      </c>
      <c r="J254" s="365">
        <f t="shared" si="41"/>
        <v>12162325</v>
      </c>
      <c r="K254" s="365">
        <f t="shared" si="41"/>
        <v>12189920</v>
      </c>
      <c r="L254" s="242">
        <f t="shared" si="41"/>
        <v>13648553</v>
      </c>
      <c r="M254" s="365">
        <f t="shared" si="41"/>
        <v>12689381</v>
      </c>
      <c r="N254" s="365">
        <f t="shared" si="41"/>
        <v>14446011</v>
      </c>
      <c r="O254" s="365">
        <f t="shared" si="41"/>
        <v>14568644</v>
      </c>
      <c r="P254" s="242">
        <f>SUM(P253+P241+P239+P221)</f>
        <v>15617446</v>
      </c>
      <c r="Q254" s="242">
        <f>SUM(Q253+Q241+Q239+Q221)</f>
        <v>16532370</v>
      </c>
      <c r="R254" s="242">
        <f t="shared" si="41"/>
        <v>16950982</v>
      </c>
      <c r="S254" s="242">
        <f t="shared" si="41"/>
        <v>16497423</v>
      </c>
      <c r="T254" s="242">
        <f t="shared" si="41"/>
        <v>16417237</v>
      </c>
      <c r="U254" s="242">
        <v>17087724</v>
      </c>
      <c r="V254" s="242">
        <v>17405709</v>
      </c>
      <c r="W254" s="242">
        <v>18206577</v>
      </c>
      <c r="X254" s="242">
        <f>SUM(X253+X241+X239+X221)</f>
        <v>18299873</v>
      </c>
      <c r="Y254" s="242">
        <f>SUM(Y253+Y241+Y239+Y221)</f>
        <v>19229996</v>
      </c>
      <c r="Z254" s="495">
        <v>19310471</v>
      </c>
      <c r="AA254" s="495">
        <f>SUM(AA253+AA241+AA239+AA221)</f>
        <v>20254169</v>
      </c>
      <c r="AB254" s="495">
        <v>20890279</v>
      </c>
      <c r="AC254" s="495">
        <v>22376617</v>
      </c>
      <c r="AD254" s="495">
        <v>22784820</v>
      </c>
    </row>
    <row r="255" spans="2:30">
      <c r="C255" s="356">
        <f>+C201-C254</f>
        <v>1</v>
      </c>
      <c r="D255" s="356">
        <f t="shared" ref="D255:S255" si="42">+D201-D254</f>
        <v>-9.4939999282360077E-2</v>
      </c>
      <c r="E255" s="356">
        <f t="shared" si="42"/>
        <v>0</v>
      </c>
      <c r="F255" s="356">
        <f t="shared" si="42"/>
        <v>11861</v>
      </c>
      <c r="G255" s="356">
        <f t="shared" si="42"/>
        <v>0</v>
      </c>
      <c r="H255" s="356">
        <f t="shared" si="42"/>
        <v>0</v>
      </c>
      <c r="I255" s="356">
        <f t="shared" si="42"/>
        <v>0</v>
      </c>
      <c r="J255" s="356">
        <f t="shared" si="42"/>
        <v>0</v>
      </c>
      <c r="K255" s="356">
        <f t="shared" si="42"/>
        <v>0</v>
      </c>
      <c r="L255" s="356">
        <f t="shared" si="42"/>
        <v>0</v>
      </c>
      <c r="M255" s="356">
        <f t="shared" si="42"/>
        <v>0</v>
      </c>
      <c r="N255" s="356">
        <f t="shared" si="42"/>
        <v>0</v>
      </c>
      <c r="O255" s="356">
        <f t="shared" si="42"/>
        <v>0</v>
      </c>
      <c r="P255" s="356">
        <f t="shared" si="42"/>
        <v>0</v>
      </c>
      <c r="Q255" s="356">
        <f t="shared" si="42"/>
        <v>0</v>
      </c>
      <c r="R255" s="356">
        <f t="shared" si="42"/>
        <v>0</v>
      </c>
      <c r="S255" s="356">
        <f t="shared" si="42"/>
        <v>0</v>
      </c>
      <c r="X255" s="462">
        <f>X254-X201</f>
        <v>0</v>
      </c>
      <c r="AA255" s="35">
        <f>AA254-AA201</f>
        <v>0</v>
      </c>
    </row>
    <row r="256" spans="2:30" ht="110.25" customHeight="1">
      <c r="B256" s="787" t="s">
        <v>374</v>
      </c>
      <c r="C256" s="787"/>
      <c r="D256" s="787"/>
      <c r="E256" s="787"/>
      <c r="F256" s="787"/>
      <c r="G256" s="787"/>
      <c r="H256" s="787"/>
      <c r="I256" s="787"/>
    </row>
    <row r="259" spans="2:2">
      <c r="B259" s="11" t="s">
        <v>375</v>
      </c>
    </row>
    <row r="260" spans="2:2">
      <c r="B260" s="1" t="s">
        <v>376</v>
      </c>
    </row>
    <row r="261" spans="2:2">
      <c r="B261" s="1"/>
    </row>
    <row r="262" spans="2:2">
      <c r="B262" s="11" t="s">
        <v>377</v>
      </c>
    </row>
    <row r="263" spans="2:2">
      <c r="B263" s="1" t="s">
        <v>378</v>
      </c>
    </row>
  </sheetData>
  <mergeCells count="10">
    <mergeCell ref="B256:I256"/>
    <mergeCell ref="B203:B204"/>
    <mergeCell ref="C203:P203"/>
    <mergeCell ref="B6:B7"/>
    <mergeCell ref="B47:B48"/>
    <mergeCell ref="C47:P47"/>
    <mergeCell ref="B132:B133"/>
    <mergeCell ref="C132:P132"/>
    <mergeCell ref="B168:B169"/>
    <mergeCell ref="C168:P168"/>
  </mergeCells>
  <phoneticPr fontId="183" type="noConversion"/>
  <hyperlinks>
    <hyperlink ref="A1" location="Contenido!A1" display="Volver al Contenido" xr:uid="{9F556960-DC0A-46BB-A11C-17A4D194205C}"/>
    <hyperlink ref="B260" r:id="rId1" xr:uid="{DA09408C-87F1-4AF8-BDE9-8CBA5103F901}"/>
    <hyperlink ref="B263" r:id="rId2" display="https://ri.taesa.com.br/" xr:uid="{0CB7565B-3137-4174-A4F1-4C10EB570CE3}"/>
  </hyperlinks>
  <pageMargins left="0.7" right="0.7" top="0.75" bottom="0.75" header="0.3" footer="0.3"/>
  <pageSetup orientation="portrait" r:id="rId3"/>
  <customProperties>
    <customPr name="_pios_id" r:id="rId4"/>
    <customPr name="EpmWorksheetKeyString_GUID" r:id="rId5"/>
  </customPropertie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0E0FD-5775-45B9-B186-15A0293F1D0E}">
  <sheetPr>
    <tabColor rgb="FFFFFF00"/>
  </sheetPr>
  <dimension ref="A1:O12"/>
  <sheetViews>
    <sheetView showGridLines="0" zoomScale="90" zoomScaleNormal="90" workbookViewId="0">
      <selection activeCell="D33" sqref="D33"/>
    </sheetView>
  </sheetViews>
  <sheetFormatPr baseColWidth="10" defaultColWidth="11.42578125" defaultRowHeight="15"/>
  <cols>
    <col min="1" max="1" width="3.7109375" customWidth="1"/>
    <col min="2" max="2" width="49.28515625" customWidth="1"/>
    <col min="3" max="3" width="17.42578125" customWidth="1"/>
    <col min="4" max="4" width="15.7109375" customWidth="1"/>
    <col min="5" max="5" width="19.5703125" customWidth="1"/>
    <col min="6" max="6" width="16.28515625" customWidth="1"/>
    <col min="7" max="7" width="15" customWidth="1"/>
    <col min="8" max="8" width="19.28515625" customWidth="1"/>
    <col min="9" max="9" width="20.42578125" customWidth="1"/>
    <col min="10" max="10" width="16.28515625" customWidth="1"/>
    <col min="11" max="11" width="15" customWidth="1"/>
    <col min="12" max="12" width="17.5703125" customWidth="1"/>
    <col min="13" max="13" width="19.7109375" customWidth="1"/>
    <col min="14" max="14" width="20.5703125" customWidth="1"/>
    <col min="15" max="15" width="18.7109375" customWidth="1"/>
  </cols>
  <sheetData>
    <row r="1" spans="1:15">
      <c r="A1" s="1" t="s">
        <v>32</v>
      </c>
    </row>
    <row r="2" spans="1:15">
      <c r="A2" s="1"/>
    </row>
    <row r="3" spans="1:15">
      <c r="A3" s="1"/>
    </row>
    <row r="8" spans="1:15" ht="15.75">
      <c r="B8" s="198"/>
      <c r="C8" s="199" t="s">
        <v>379</v>
      </c>
      <c r="D8" s="199" t="s">
        <v>380</v>
      </c>
      <c r="E8" s="199" t="s">
        <v>381</v>
      </c>
      <c r="F8" s="199" t="s">
        <v>382</v>
      </c>
      <c r="G8" s="199" t="s">
        <v>383</v>
      </c>
      <c r="H8" s="199" t="s">
        <v>384</v>
      </c>
      <c r="I8" s="199" t="s">
        <v>385</v>
      </c>
      <c r="J8" s="199" t="s">
        <v>386</v>
      </c>
      <c r="K8" s="199" t="s">
        <v>387</v>
      </c>
      <c r="L8" s="199" t="s">
        <v>388</v>
      </c>
      <c r="M8" s="199" t="s">
        <v>389</v>
      </c>
      <c r="N8" s="199" t="s">
        <v>390</v>
      </c>
      <c r="O8" s="199" t="s">
        <v>391</v>
      </c>
    </row>
    <row r="9" spans="1:15" ht="15.75">
      <c r="B9" s="132" t="s">
        <v>392</v>
      </c>
      <c r="C9" s="133">
        <v>941</v>
      </c>
      <c r="D9" s="133">
        <v>402</v>
      </c>
      <c r="E9" s="133">
        <v>658</v>
      </c>
      <c r="F9" s="133">
        <v>1395.8</v>
      </c>
      <c r="G9" s="133">
        <v>1395.8</v>
      </c>
      <c r="H9" s="133">
        <v>1395.8</v>
      </c>
      <c r="I9" s="133">
        <v>1395.8</v>
      </c>
      <c r="J9" s="133">
        <v>1395.8</v>
      </c>
      <c r="K9" s="133">
        <v>0</v>
      </c>
      <c r="L9" s="133">
        <v>0</v>
      </c>
      <c r="M9" s="133">
        <v>0</v>
      </c>
      <c r="N9" s="133">
        <v>0</v>
      </c>
      <c r="O9" s="133">
        <v>0</v>
      </c>
    </row>
    <row r="10" spans="1:15" ht="15.75">
      <c r="B10" s="132" t="s">
        <v>393</v>
      </c>
      <c r="C10" s="133">
        <v>777</v>
      </c>
      <c r="D10" s="133">
        <v>750</v>
      </c>
      <c r="E10" s="133">
        <v>838.9</v>
      </c>
      <c r="F10" s="133">
        <v>594.5</v>
      </c>
      <c r="G10" s="133">
        <v>594.5</v>
      </c>
      <c r="H10" s="133">
        <v>594.5</v>
      </c>
      <c r="I10" s="133">
        <v>594.5</v>
      </c>
      <c r="J10" s="133">
        <v>594.5</v>
      </c>
      <c r="K10" s="133">
        <v>110</v>
      </c>
      <c r="L10" s="133">
        <v>110</v>
      </c>
      <c r="M10" s="133">
        <v>100</v>
      </c>
      <c r="N10" s="133">
        <v>110</v>
      </c>
      <c r="O10" s="133">
        <v>110</v>
      </c>
    </row>
    <row r="11" spans="1:15" ht="15.75">
      <c r="B11" s="132" t="s">
        <v>394</v>
      </c>
      <c r="C11" s="133">
        <v>620</v>
      </c>
      <c r="D11" s="133">
        <v>0</v>
      </c>
      <c r="E11" s="133">
        <v>0</v>
      </c>
      <c r="F11" s="133">
        <v>0</v>
      </c>
      <c r="G11" s="133">
        <v>0</v>
      </c>
      <c r="H11" s="133">
        <v>0</v>
      </c>
      <c r="I11" s="133">
        <v>0</v>
      </c>
      <c r="J11" s="133">
        <v>0</v>
      </c>
      <c r="K11" s="133">
        <v>0</v>
      </c>
      <c r="L11" s="133">
        <v>0</v>
      </c>
      <c r="M11" s="133">
        <v>0</v>
      </c>
      <c r="N11" s="133">
        <v>0</v>
      </c>
      <c r="O11" s="448">
        <v>0</v>
      </c>
    </row>
    <row r="12" spans="1:15" ht="15.75">
      <c r="B12" s="132" t="s">
        <v>395</v>
      </c>
      <c r="C12" s="461">
        <v>2338</v>
      </c>
      <c r="D12" s="461">
        <v>1152</v>
      </c>
      <c r="E12" s="461">
        <v>1496.9</v>
      </c>
      <c r="F12" s="461">
        <v>1990.3</v>
      </c>
      <c r="G12" s="461">
        <v>1990.3</v>
      </c>
      <c r="H12" s="461">
        <v>1990.3</v>
      </c>
      <c r="I12" s="461">
        <v>1990.3</v>
      </c>
      <c r="J12" s="461">
        <v>1990.3</v>
      </c>
      <c r="K12" s="461">
        <v>110</v>
      </c>
      <c r="L12" s="461">
        <v>110</v>
      </c>
      <c r="M12" s="461">
        <v>100</v>
      </c>
      <c r="N12" s="461">
        <v>110</v>
      </c>
      <c r="O12" s="461">
        <v>110</v>
      </c>
    </row>
  </sheetData>
  <hyperlinks>
    <hyperlink ref="A1" location="Contenido!A1" display="Volver al Contenido" xr:uid="{DD20A34D-7A27-4CEA-8E96-C7E78466C61F}"/>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71757-ABB2-488E-97AD-2519C04C0BE0}">
  <sheetPr>
    <tabColor rgb="FFFFFF00"/>
  </sheetPr>
  <dimension ref="A1:AG275"/>
  <sheetViews>
    <sheetView showGridLines="0" zoomScale="90" zoomScaleNormal="90" workbookViewId="0">
      <pane xSplit="2" ySplit="7" topLeftCell="Z8" activePane="bottomRight" state="frozen"/>
      <selection pane="topRight" activeCell="C1" sqref="C1"/>
      <selection pane="bottomLeft" activeCell="A7" sqref="A7"/>
      <selection pane="bottomRight" activeCell="AG250" sqref="AG7:AG250"/>
    </sheetView>
  </sheetViews>
  <sheetFormatPr baseColWidth="10" defaultColWidth="11.42578125" defaultRowHeight="15"/>
  <cols>
    <col min="1" max="1" width="3.28515625" customWidth="1"/>
    <col min="2" max="2" width="83" customWidth="1"/>
    <col min="3" max="3" width="20.42578125" customWidth="1"/>
    <col min="4" max="14" width="14.42578125" customWidth="1"/>
    <col min="15" max="16" width="14" style="35" bestFit="1" customWidth="1"/>
    <col min="17" max="17" width="13.7109375" customWidth="1"/>
    <col min="18" max="19" width="13.5703125" bestFit="1" customWidth="1"/>
    <col min="20" max="20" width="14.28515625" bestFit="1" customWidth="1"/>
    <col min="21" max="21" width="5.5703125" customWidth="1"/>
    <col min="22" max="22" width="65.28515625" bestFit="1" customWidth="1"/>
    <col min="23" max="27" width="16.28515625" bestFit="1" customWidth="1"/>
    <col min="28" max="33" width="16.28515625" style="282" bestFit="1" customWidth="1"/>
  </cols>
  <sheetData>
    <row r="1" spans="1:33">
      <c r="A1" s="1" t="s">
        <v>32</v>
      </c>
      <c r="I1" s="33"/>
      <c r="J1" s="33"/>
      <c r="K1" s="33"/>
      <c r="L1" s="33"/>
    </row>
    <row r="2" spans="1:33">
      <c r="C2" s="9"/>
      <c r="D2" s="9"/>
      <c r="M2" s="9"/>
      <c r="N2" s="9"/>
    </row>
    <row r="3" spans="1:33" ht="15.75">
      <c r="A3" s="47" t="s">
        <v>141</v>
      </c>
      <c r="B3" s="11" t="s">
        <v>396</v>
      </c>
      <c r="C3" s="104"/>
      <c r="D3" s="104"/>
      <c r="E3" s="108"/>
      <c r="F3" s="64"/>
      <c r="G3" s="64"/>
      <c r="H3" s="64"/>
      <c r="I3" s="64"/>
      <c r="J3" s="64"/>
      <c r="K3" s="64"/>
      <c r="L3" s="64"/>
      <c r="M3" s="64"/>
      <c r="N3" s="64"/>
      <c r="O3" s="231"/>
      <c r="P3" s="231"/>
    </row>
    <row r="4" spans="1:33" ht="15.75">
      <c r="B4" s="13" t="s">
        <v>397</v>
      </c>
      <c r="C4" s="104"/>
      <c r="D4" s="104"/>
      <c r="E4" s="64"/>
      <c r="F4" s="64"/>
      <c r="G4" s="64"/>
      <c r="H4" s="64"/>
      <c r="I4" s="108"/>
      <c r="J4" s="64"/>
      <c r="K4" s="64"/>
      <c r="L4" s="64"/>
      <c r="M4" s="64"/>
      <c r="N4" s="64"/>
      <c r="O4" s="231"/>
      <c r="P4" s="231"/>
    </row>
    <row r="5" spans="1:33" ht="15.75">
      <c r="B5" s="13"/>
      <c r="C5" s="104"/>
      <c r="D5" s="104"/>
      <c r="E5" s="64"/>
      <c r="F5" s="64"/>
      <c r="G5" s="64"/>
      <c r="H5" s="64"/>
      <c r="I5" s="108"/>
      <c r="J5" s="64"/>
      <c r="K5" s="64"/>
      <c r="L5" s="64"/>
      <c r="M5" s="64"/>
      <c r="N5" s="64"/>
      <c r="O5" s="231"/>
      <c r="P5" s="231"/>
    </row>
    <row r="6" spans="1:33" ht="15.75">
      <c r="B6" s="31"/>
      <c r="C6" s="36"/>
      <c r="D6" s="36"/>
      <c r="E6" s="102"/>
      <c r="F6" s="108"/>
      <c r="G6" s="64"/>
      <c r="H6" s="64"/>
      <c r="I6" s="36"/>
      <c r="J6" s="36"/>
      <c r="K6" s="36"/>
      <c r="L6" s="36"/>
      <c r="M6" s="108"/>
      <c r="N6" s="64"/>
      <c r="O6" s="231"/>
      <c r="P6" s="231"/>
    </row>
    <row r="7" spans="1:33">
      <c r="B7" s="232"/>
      <c r="C7" s="233">
        <v>2016</v>
      </c>
      <c r="D7" s="233">
        <v>2017</v>
      </c>
      <c r="E7" s="233" t="s">
        <v>35</v>
      </c>
      <c r="F7" s="233" t="s">
        <v>36</v>
      </c>
      <c r="G7" s="233" t="s">
        <v>37</v>
      </c>
      <c r="H7" s="233" t="s">
        <v>38</v>
      </c>
      <c r="I7" s="233" t="s">
        <v>39</v>
      </c>
      <c r="J7" s="233" t="s">
        <v>40</v>
      </c>
      <c r="K7" s="233" t="s">
        <v>41</v>
      </c>
      <c r="L7" s="233" t="s">
        <v>42</v>
      </c>
      <c r="M7" s="233" t="s">
        <v>43</v>
      </c>
      <c r="N7" s="233" t="s">
        <v>44</v>
      </c>
      <c r="O7" s="233" t="s">
        <v>45</v>
      </c>
      <c r="P7" s="233" t="s">
        <v>46</v>
      </c>
      <c r="Q7" s="229" t="s">
        <v>47</v>
      </c>
      <c r="R7" s="233" t="s">
        <v>48</v>
      </c>
      <c r="S7" s="233" t="s">
        <v>49</v>
      </c>
      <c r="T7" s="233" t="s">
        <v>50</v>
      </c>
      <c r="W7" s="233" t="s">
        <v>51</v>
      </c>
      <c r="X7" s="233" t="s">
        <v>52</v>
      </c>
      <c r="Y7" s="233" t="s">
        <v>53</v>
      </c>
      <c r="Z7" s="233" t="s">
        <v>54</v>
      </c>
      <c r="AA7" s="233" t="s">
        <v>55</v>
      </c>
      <c r="AB7" s="526" t="s">
        <v>56</v>
      </c>
      <c r="AC7" s="526" t="s">
        <v>57</v>
      </c>
      <c r="AD7" s="526" t="s">
        <v>57</v>
      </c>
      <c r="AE7" s="526" t="s">
        <v>58</v>
      </c>
      <c r="AF7" s="526" t="s">
        <v>59</v>
      </c>
      <c r="AG7" s="526" t="s">
        <v>836</v>
      </c>
    </row>
    <row r="8" spans="1:33" ht="15.75">
      <c r="B8" s="134"/>
      <c r="C8" s="31"/>
      <c r="D8" s="31"/>
      <c r="E8" s="31"/>
      <c r="F8" s="31"/>
      <c r="G8" s="31"/>
      <c r="H8" s="31"/>
      <c r="I8" s="31"/>
      <c r="J8" s="31"/>
      <c r="K8" s="31"/>
      <c r="L8" s="31"/>
      <c r="M8" s="31"/>
      <c r="N8" s="31"/>
      <c r="O8" s="31"/>
      <c r="P8" s="150"/>
      <c r="R8" s="150"/>
      <c r="S8" s="150"/>
      <c r="T8" s="150"/>
    </row>
    <row r="9" spans="1:33" ht="15.75">
      <c r="B9" s="69" t="s">
        <v>60</v>
      </c>
      <c r="C9" s="104">
        <v>283605</v>
      </c>
      <c r="D9" s="104">
        <v>156095</v>
      </c>
      <c r="E9" s="104">
        <v>21042</v>
      </c>
      <c r="F9" s="104">
        <v>15734</v>
      </c>
      <c r="G9" s="104">
        <v>11662</v>
      </c>
      <c r="H9" s="104">
        <v>10577</v>
      </c>
      <c r="I9" s="104">
        <v>5408</v>
      </c>
      <c r="J9" s="104">
        <v>4090</v>
      </c>
      <c r="K9" s="104">
        <v>7748</v>
      </c>
      <c r="L9" s="104">
        <v>27746</v>
      </c>
      <c r="M9" s="104">
        <v>24712</v>
      </c>
      <c r="N9" s="104">
        <v>30552</v>
      </c>
      <c r="O9" s="104">
        <v>54420</v>
      </c>
      <c r="P9" s="152">
        <v>46560</v>
      </c>
      <c r="Q9" s="152">
        <v>35725</v>
      </c>
      <c r="R9" s="152">
        <v>38346</v>
      </c>
      <c r="S9" s="152">
        <v>43835.227249999996</v>
      </c>
      <c r="T9" s="152">
        <v>56591</v>
      </c>
      <c r="V9" s="69" t="s">
        <v>60</v>
      </c>
      <c r="W9" s="152">
        <v>21122.73374</v>
      </c>
      <c r="X9" s="152">
        <v>28203.26626</v>
      </c>
      <c r="Y9" s="152">
        <v>55876.810010000001</v>
      </c>
      <c r="Z9" s="152">
        <v>54047.752719999975</v>
      </c>
      <c r="AA9" s="152">
        <v>35188.471460000001</v>
      </c>
      <c r="AB9" s="527">
        <v>14867.505250000002</v>
      </c>
      <c r="AC9" s="527">
        <v>12036.011939999997</v>
      </c>
      <c r="AD9" s="527">
        <v>12036</v>
      </c>
      <c r="AE9" s="527">
        <v>3905</v>
      </c>
      <c r="AF9" s="527">
        <v>12399</v>
      </c>
      <c r="AG9" s="527">
        <v>16534</v>
      </c>
    </row>
    <row r="10" spans="1:33" ht="15.75">
      <c r="B10" s="69" t="s">
        <v>61</v>
      </c>
      <c r="C10" s="104">
        <v>283605</v>
      </c>
      <c r="D10" s="104">
        <v>155944</v>
      </c>
      <c r="E10" s="104">
        <v>20965</v>
      </c>
      <c r="F10" s="104">
        <v>15766</v>
      </c>
      <c r="G10" s="104">
        <v>11648</v>
      </c>
      <c r="H10" s="104">
        <v>10920</v>
      </c>
      <c r="I10" s="104">
        <v>5408</v>
      </c>
      <c r="J10" s="104">
        <v>4089</v>
      </c>
      <c r="K10" s="104">
        <v>7747</v>
      </c>
      <c r="L10" s="104">
        <v>27746</v>
      </c>
      <c r="M10" s="104">
        <v>24712</v>
      </c>
      <c r="N10" s="104">
        <v>30552</v>
      </c>
      <c r="O10" s="104">
        <v>54420</v>
      </c>
      <c r="P10" s="152">
        <v>46560</v>
      </c>
      <c r="Q10" s="152">
        <v>35725</v>
      </c>
      <c r="R10" s="152">
        <v>38346</v>
      </c>
      <c r="S10" s="152">
        <v>43835.227249999996</v>
      </c>
      <c r="T10" s="152">
        <v>56591</v>
      </c>
      <c r="V10" s="69" t="s">
        <v>61</v>
      </c>
      <c r="W10" s="152">
        <v>21122.73374</v>
      </c>
      <c r="X10" s="152">
        <v>28203.26626</v>
      </c>
      <c r="Y10" s="152">
        <v>55876.810010000001</v>
      </c>
      <c r="Z10" s="152">
        <v>54047.752719999975</v>
      </c>
      <c r="AA10" s="152">
        <v>35188.471460000001</v>
      </c>
      <c r="AB10" s="527">
        <v>14867.505250000002</v>
      </c>
      <c r="AC10" s="527">
        <v>12036.011939999997</v>
      </c>
      <c r="AD10" s="527">
        <v>12036</v>
      </c>
      <c r="AE10" s="527">
        <v>3905</v>
      </c>
      <c r="AF10" s="527">
        <v>12399</v>
      </c>
      <c r="AG10" s="527">
        <v>16534</v>
      </c>
    </row>
    <row r="11" spans="1:33" ht="15.75">
      <c r="B11" s="128" t="s">
        <v>62</v>
      </c>
      <c r="C11" s="135">
        <f t="shared" ref="C11:N11" si="0">+C9-C10</f>
        <v>0</v>
      </c>
      <c r="D11" s="135">
        <f t="shared" si="0"/>
        <v>151</v>
      </c>
      <c r="E11" s="135">
        <f t="shared" si="0"/>
        <v>77</v>
      </c>
      <c r="F11" s="135">
        <f t="shared" si="0"/>
        <v>-32</v>
      </c>
      <c r="G11" s="135">
        <f t="shared" si="0"/>
        <v>14</v>
      </c>
      <c r="H11" s="135">
        <f t="shared" si="0"/>
        <v>-343</v>
      </c>
      <c r="I11" s="135">
        <f t="shared" si="0"/>
        <v>0</v>
      </c>
      <c r="J11" s="135">
        <f t="shared" si="0"/>
        <v>1</v>
      </c>
      <c r="K11" s="135">
        <f t="shared" si="0"/>
        <v>1</v>
      </c>
      <c r="L11" s="135">
        <f t="shared" si="0"/>
        <v>0</v>
      </c>
      <c r="M11" s="135">
        <f t="shared" si="0"/>
        <v>0</v>
      </c>
      <c r="N11" s="135">
        <f t="shared" si="0"/>
        <v>0</v>
      </c>
      <c r="O11" s="135">
        <v>0</v>
      </c>
      <c r="P11" s="154">
        <f>+P9-P10</f>
        <v>0</v>
      </c>
      <c r="Q11" s="154">
        <f>+Q9-Q10</f>
        <v>0</v>
      </c>
      <c r="R11" s="154">
        <v>0</v>
      </c>
      <c r="S11" s="154">
        <v>0</v>
      </c>
      <c r="T11" s="154">
        <v>0</v>
      </c>
      <c r="V11" s="128" t="s">
        <v>63</v>
      </c>
      <c r="W11" s="154">
        <v>0</v>
      </c>
      <c r="X11" s="154">
        <v>0</v>
      </c>
      <c r="Y11" s="154">
        <v>0</v>
      </c>
      <c r="Z11" s="154">
        <v>0</v>
      </c>
      <c r="AA11" s="154">
        <v>0</v>
      </c>
      <c r="AB11" s="528">
        <v>0</v>
      </c>
      <c r="AC11" s="528"/>
      <c r="AD11" s="528"/>
      <c r="AE11" s="528"/>
      <c r="AF11" s="528"/>
      <c r="AG11" s="528"/>
    </row>
    <row r="12" spans="1:33" ht="15.75">
      <c r="B12" s="134"/>
      <c r="C12" s="8"/>
      <c r="D12" s="8"/>
      <c r="E12" s="8"/>
      <c r="F12" s="8"/>
      <c r="G12" s="8"/>
      <c r="H12" s="8"/>
      <c r="I12" s="8"/>
      <c r="J12" s="8"/>
      <c r="K12" s="8"/>
      <c r="L12" s="8"/>
      <c r="M12" s="8"/>
      <c r="N12" s="8"/>
      <c r="O12" s="8"/>
      <c r="P12" s="150"/>
      <c r="Q12" s="150"/>
      <c r="R12" s="150"/>
      <c r="S12" s="150"/>
      <c r="T12" s="150"/>
      <c r="V12" s="69"/>
      <c r="W12" s="150"/>
      <c r="X12" s="150"/>
      <c r="Y12" s="150"/>
      <c r="Z12" s="150"/>
      <c r="AA12" s="150"/>
      <c r="AB12" s="529"/>
      <c r="AC12" s="529"/>
      <c r="AD12" s="529"/>
      <c r="AE12" s="529"/>
      <c r="AF12" s="529"/>
      <c r="AG12" s="529"/>
    </row>
    <row r="13" spans="1:33" ht="15.75">
      <c r="B13" s="69" t="s">
        <v>146</v>
      </c>
      <c r="C13" s="104">
        <v>121258</v>
      </c>
      <c r="D13" s="104">
        <v>125996</v>
      </c>
      <c r="E13" s="104">
        <v>42359</v>
      </c>
      <c r="F13" s="104">
        <v>43410</v>
      </c>
      <c r="G13" s="104">
        <v>42480</v>
      </c>
      <c r="H13" s="104">
        <v>43239</v>
      </c>
      <c r="I13" s="104">
        <v>46246</v>
      </c>
      <c r="J13" s="104">
        <v>47154</v>
      </c>
      <c r="K13" s="104">
        <v>46529</v>
      </c>
      <c r="L13" s="104">
        <v>46991</v>
      </c>
      <c r="M13" s="104">
        <v>44865</v>
      </c>
      <c r="N13" s="104">
        <v>47587</v>
      </c>
      <c r="O13" s="104">
        <v>49031</v>
      </c>
      <c r="P13" s="152">
        <v>48720</v>
      </c>
      <c r="Q13" s="152">
        <v>47787</v>
      </c>
      <c r="R13" s="152">
        <v>47924</v>
      </c>
      <c r="S13" s="152">
        <v>47947.756540000002</v>
      </c>
      <c r="T13" s="152">
        <v>47584</v>
      </c>
      <c r="V13" s="69" t="str">
        <f>+B13</f>
        <v>Servicios de transmisión de energía eléctrica</v>
      </c>
      <c r="W13" s="152">
        <v>48135.080750000001</v>
      </c>
      <c r="X13" s="152">
        <v>50917.919249999999</v>
      </c>
      <c r="Y13" s="152">
        <v>50292.940479999997</v>
      </c>
      <c r="Z13" s="152">
        <v>50709.837939999998</v>
      </c>
      <c r="AA13" s="152">
        <v>50564.614399999999</v>
      </c>
      <c r="AB13" s="527">
        <v>58907.121930000001</v>
      </c>
      <c r="AC13" s="527">
        <v>58705.257239999999</v>
      </c>
      <c r="AD13" s="527">
        <v>58705</v>
      </c>
      <c r="AE13" s="527">
        <v>61368</v>
      </c>
      <c r="AF13" s="527">
        <v>62129</v>
      </c>
      <c r="AG13" s="527">
        <v>64664</v>
      </c>
    </row>
    <row r="14" spans="1:33" ht="15.75">
      <c r="B14" s="69" t="s">
        <v>398</v>
      </c>
      <c r="C14" s="104">
        <v>0</v>
      </c>
      <c r="D14" s="104">
        <v>2893</v>
      </c>
      <c r="E14" s="104">
        <v>674</v>
      </c>
      <c r="F14" s="104">
        <v>757</v>
      </c>
      <c r="G14" s="104">
        <v>794</v>
      </c>
      <c r="H14" s="104">
        <v>1091</v>
      </c>
      <c r="I14" s="104">
        <v>766</v>
      </c>
      <c r="J14" s="104">
        <v>762</v>
      </c>
      <c r="K14" s="104">
        <v>740</v>
      </c>
      <c r="L14" s="104">
        <v>644</v>
      </c>
      <c r="M14" s="104">
        <v>784</v>
      </c>
      <c r="N14" s="104">
        <v>784</v>
      </c>
      <c r="O14" s="104">
        <v>1043</v>
      </c>
      <c r="P14" s="152">
        <v>802</v>
      </c>
      <c r="Q14" s="152">
        <v>808</v>
      </c>
      <c r="R14" s="152">
        <v>988</v>
      </c>
      <c r="S14" s="152">
        <v>1126.14345</v>
      </c>
      <c r="T14" s="152">
        <v>1076</v>
      </c>
      <c r="V14" s="69" t="str">
        <f>+B14</f>
        <v>Ingresos complementarios</v>
      </c>
      <c r="W14" s="152">
        <v>1172.7984899999999</v>
      </c>
      <c r="X14" s="152">
        <v>1162.2015100000001</v>
      </c>
      <c r="Y14" s="152">
        <v>1192.4940899999999</v>
      </c>
      <c r="Z14" s="152">
        <v>1190.5914299999995</v>
      </c>
      <c r="AA14" s="152">
        <v>1219.3886399999999</v>
      </c>
      <c r="AB14" s="527">
        <v>1250.3691100000003</v>
      </c>
      <c r="AC14" s="527">
        <v>1240.5271599999999</v>
      </c>
      <c r="AD14" s="527">
        <v>1241</v>
      </c>
      <c r="AE14" s="527">
        <v>1354</v>
      </c>
      <c r="AF14" s="527">
        <v>1297</v>
      </c>
      <c r="AG14" s="527">
        <v>1498</v>
      </c>
    </row>
    <row r="15" spans="1:33" ht="15.75">
      <c r="B15" s="69" t="s">
        <v>72</v>
      </c>
      <c r="C15" s="104">
        <v>0</v>
      </c>
      <c r="D15" s="104">
        <v>0</v>
      </c>
      <c r="E15" s="104">
        <v>0</v>
      </c>
      <c r="F15" s="104">
        <v>0</v>
      </c>
      <c r="G15" s="104">
        <v>0</v>
      </c>
      <c r="H15" s="104">
        <v>0</v>
      </c>
      <c r="I15" s="104">
        <v>0</v>
      </c>
      <c r="J15" s="104">
        <v>0</v>
      </c>
      <c r="K15" s="104">
        <v>0</v>
      </c>
      <c r="L15" s="104">
        <v>0</v>
      </c>
      <c r="M15" s="104">
        <v>0</v>
      </c>
      <c r="N15" s="104">
        <v>0</v>
      </c>
      <c r="O15" s="104">
        <v>0</v>
      </c>
      <c r="P15" s="152">
        <v>67</v>
      </c>
      <c r="Q15" s="152">
        <v>0</v>
      </c>
      <c r="R15" s="152">
        <v>0</v>
      </c>
      <c r="S15" s="152">
        <v>0</v>
      </c>
      <c r="T15" s="152">
        <v>0</v>
      </c>
      <c r="V15" s="69" t="str">
        <f>+B15</f>
        <v>Otros ingresos operacionales</v>
      </c>
      <c r="W15" s="152">
        <v>45.049150000000004</v>
      </c>
      <c r="X15" s="152">
        <v>18.950849999999996</v>
      </c>
      <c r="Y15" s="152">
        <v>-10.999790000000004</v>
      </c>
      <c r="Z15" s="152">
        <v>340.22018000000003</v>
      </c>
      <c r="AA15" s="152">
        <v>572.34968000000003</v>
      </c>
      <c r="AB15" s="527">
        <v>-163.22878000000003</v>
      </c>
      <c r="AC15" s="527">
        <v>-15.422090000000026</v>
      </c>
      <c r="AD15" s="527">
        <v>-15</v>
      </c>
      <c r="AE15" s="527">
        <v>29</v>
      </c>
      <c r="AF15" s="527">
        <v>665</v>
      </c>
      <c r="AG15" s="527">
        <v>693</v>
      </c>
    </row>
    <row r="16" spans="1:33" ht="15.75">
      <c r="B16" s="69" t="s">
        <v>73</v>
      </c>
      <c r="C16" s="104">
        <v>14580</v>
      </c>
      <c r="D16" s="104">
        <v>14982</v>
      </c>
      <c r="E16" s="104">
        <v>4565</v>
      </c>
      <c r="F16" s="104">
        <v>4724</v>
      </c>
      <c r="G16" s="104">
        <v>4252</v>
      </c>
      <c r="H16" s="104">
        <v>4744</v>
      </c>
      <c r="I16" s="104">
        <v>4767</v>
      </c>
      <c r="J16" s="104">
        <v>5434</v>
      </c>
      <c r="K16" s="104">
        <v>5453</v>
      </c>
      <c r="L16" s="104">
        <f>5864-17</f>
        <v>5847</v>
      </c>
      <c r="M16" s="104">
        <v>5235</v>
      </c>
      <c r="N16" s="104">
        <v>5249</v>
      </c>
      <c r="O16" s="104">
        <v>4468</v>
      </c>
      <c r="P16" s="152">
        <v>5694</v>
      </c>
      <c r="Q16" s="152">
        <v>5189</v>
      </c>
      <c r="R16" s="152">
        <v>4773</v>
      </c>
      <c r="S16" s="152">
        <v>4937.1898500000007</v>
      </c>
      <c r="T16" s="152">
        <v>5197</v>
      </c>
      <c r="V16" s="69" t="str">
        <f>+B16</f>
        <v>Costos y gastos AOM</v>
      </c>
      <c r="W16" s="152">
        <v>5919.2042000000001</v>
      </c>
      <c r="X16" s="152">
        <v>5588.7957999999999</v>
      </c>
      <c r="Y16" s="152">
        <v>7401.6913999999997</v>
      </c>
      <c r="Z16" s="152">
        <v>6880.110349999999</v>
      </c>
      <c r="AA16" s="152">
        <v>6327.9116200000008</v>
      </c>
      <c r="AB16" s="527">
        <v>5857.4017499999991</v>
      </c>
      <c r="AC16" s="527">
        <v>7371.0808499999985</v>
      </c>
      <c r="AD16" s="527">
        <v>7371</v>
      </c>
      <c r="AE16" s="527">
        <v>42864</v>
      </c>
      <c r="AF16" s="527">
        <v>7009</v>
      </c>
      <c r="AG16" s="527">
        <v>6212</v>
      </c>
    </row>
    <row r="17" spans="2:33" ht="15.75">
      <c r="B17" s="128" t="s">
        <v>74</v>
      </c>
      <c r="C17" s="135">
        <f t="shared" ref="C17:N17" si="1">+SUM(C13:C15)-C16</f>
        <v>106678</v>
      </c>
      <c r="D17" s="135">
        <f t="shared" si="1"/>
        <v>113907</v>
      </c>
      <c r="E17" s="135">
        <f t="shared" si="1"/>
        <v>38468</v>
      </c>
      <c r="F17" s="135">
        <f t="shared" si="1"/>
        <v>39443</v>
      </c>
      <c r="G17" s="135">
        <f t="shared" si="1"/>
        <v>39022</v>
      </c>
      <c r="H17" s="135">
        <f t="shared" si="1"/>
        <v>39586</v>
      </c>
      <c r="I17" s="135">
        <f t="shared" si="1"/>
        <v>42245</v>
      </c>
      <c r="J17" s="135">
        <f t="shared" si="1"/>
        <v>42482</v>
      </c>
      <c r="K17" s="135">
        <f t="shared" si="1"/>
        <v>41816</v>
      </c>
      <c r="L17" s="135">
        <f t="shared" si="1"/>
        <v>41788</v>
      </c>
      <c r="M17" s="135">
        <f t="shared" si="1"/>
        <v>40414</v>
      </c>
      <c r="N17" s="135">
        <f t="shared" si="1"/>
        <v>43122</v>
      </c>
      <c r="O17" s="135">
        <v>45606</v>
      </c>
      <c r="P17" s="154">
        <f>+SUM(P13:P15)-P16</f>
        <v>43895</v>
      </c>
      <c r="Q17" s="154">
        <f>+SUM(Q13:Q15)-Q16</f>
        <v>43406</v>
      </c>
      <c r="R17" s="154">
        <v>44139</v>
      </c>
      <c r="S17" s="154">
        <v>44136.710140000003</v>
      </c>
      <c r="T17" s="154">
        <f>+SUM(T13:T15)-T16</f>
        <v>43463</v>
      </c>
      <c r="V17" s="69" t="s">
        <v>75</v>
      </c>
      <c r="W17" s="152">
        <v>13388.61721</v>
      </c>
      <c r="X17" s="152">
        <v>13394.38279</v>
      </c>
      <c r="Y17" s="152">
        <v>13389.139220000005</v>
      </c>
      <c r="Z17" s="152">
        <v>17503.80483999999</v>
      </c>
      <c r="AA17" s="152">
        <v>13960.785900000001</v>
      </c>
      <c r="AB17" s="527">
        <f>13933.27995+84.18771</f>
        <v>14017.46766</v>
      </c>
      <c r="AC17" s="527">
        <f>15776.60907+104.195</f>
        <v>15880.80407</v>
      </c>
      <c r="AD17" s="527">
        <v>15777</v>
      </c>
      <c r="AE17" s="527">
        <v>22215</v>
      </c>
      <c r="AF17" s="527">
        <v>16859</v>
      </c>
      <c r="AG17" s="527">
        <v>16996</v>
      </c>
    </row>
    <row r="18" spans="2:33" ht="15.75">
      <c r="B18" s="71" t="s">
        <v>76</v>
      </c>
      <c r="C18" s="105">
        <f t="shared" ref="C18:N18" si="2">+C11+C17</f>
        <v>106678</v>
      </c>
      <c r="D18" s="105">
        <f t="shared" si="2"/>
        <v>114058</v>
      </c>
      <c r="E18" s="105">
        <f t="shared" si="2"/>
        <v>38545</v>
      </c>
      <c r="F18" s="105">
        <f t="shared" si="2"/>
        <v>39411</v>
      </c>
      <c r="G18" s="105">
        <f t="shared" si="2"/>
        <v>39036</v>
      </c>
      <c r="H18" s="105">
        <f t="shared" si="2"/>
        <v>39243</v>
      </c>
      <c r="I18" s="105">
        <f t="shared" si="2"/>
        <v>42245</v>
      </c>
      <c r="J18" s="105">
        <f t="shared" si="2"/>
        <v>42483</v>
      </c>
      <c r="K18" s="105">
        <f t="shared" si="2"/>
        <v>41817</v>
      </c>
      <c r="L18" s="105">
        <f t="shared" si="2"/>
        <v>41788</v>
      </c>
      <c r="M18" s="105">
        <f t="shared" si="2"/>
        <v>40414</v>
      </c>
      <c r="N18" s="105">
        <f t="shared" si="2"/>
        <v>43122</v>
      </c>
      <c r="O18" s="105">
        <v>45606</v>
      </c>
      <c r="P18" s="156">
        <f>+P11+P17</f>
        <v>43895</v>
      </c>
      <c r="Q18" s="156">
        <f>+Q11+Q17</f>
        <v>43406</v>
      </c>
      <c r="R18" s="156">
        <v>44139</v>
      </c>
      <c r="S18" s="156">
        <v>44136.710140000003</v>
      </c>
      <c r="T18" s="156">
        <f>+T11+T17</f>
        <v>43463</v>
      </c>
      <c r="V18" s="393" t="s">
        <v>399</v>
      </c>
      <c r="W18" s="156">
        <v>30045.10698</v>
      </c>
      <c r="X18" s="156">
        <v>33115.893020000003</v>
      </c>
      <c r="Y18" s="156">
        <v>30683.604159999992</v>
      </c>
      <c r="Z18" s="156">
        <f>+SUM(Z13:Z15)-SUM(Z16:Z17)+Z11</f>
        <v>27856.734360000006</v>
      </c>
      <c r="AA18" s="156">
        <f>+SUM(AA13:AA15)-SUM(AA16:AA17)+AA11</f>
        <v>32067.655199999994</v>
      </c>
      <c r="AB18" s="530">
        <f>+AB11+AB13+AB14+AB15-AB16-AB17</f>
        <v>40119.392850000004</v>
      </c>
      <c r="AC18" s="530">
        <f>+AC11+AC13+AC14+AC15-AC16-AC17</f>
        <v>36678.47739</v>
      </c>
      <c r="AD18" s="530">
        <v>36678</v>
      </c>
      <c r="AE18" s="530">
        <v>-2400</v>
      </c>
      <c r="AF18" s="530">
        <v>40223</v>
      </c>
      <c r="AG18" s="530">
        <v>43646</v>
      </c>
    </row>
    <row r="19" spans="2:33" ht="15.75">
      <c r="B19" s="68"/>
      <c r="C19" s="8"/>
      <c r="D19" s="8"/>
      <c r="E19" s="8"/>
      <c r="F19" s="8"/>
      <c r="G19" s="8"/>
      <c r="H19" s="8"/>
      <c r="I19" s="8"/>
      <c r="J19" s="8"/>
      <c r="K19" s="8"/>
      <c r="L19" s="8"/>
      <c r="M19" s="8"/>
      <c r="N19" s="8"/>
      <c r="O19" s="8"/>
      <c r="P19" s="150"/>
      <c r="Q19" s="150"/>
      <c r="R19" s="150"/>
      <c r="S19" s="150"/>
      <c r="T19" s="150"/>
      <c r="V19" s="68"/>
    </row>
    <row r="20" spans="2:33" ht="15.75">
      <c r="B20" s="69" t="s">
        <v>75</v>
      </c>
      <c r="C20" s="104">
        <v>32486</v>
      </c>
      <c r="D20" s="104">
        <v>35279</v>
      </c>
      <c r="E20" s="104">
        <v>13382</v>
      </c>
      <c r="F20" s="104">
        <v>13871</v>
      </c>
      <c r="G20" s="104">
        <v>13742</v>
      </c>
      <c r="H20" s="104">
        <v>12613</v>
      </c>
      <c r="I20" s="104">
        <v>13488</v>
      </c>
      <c r="J20" s="104">
        <v>13464</v>
      </c>
      <c r="K20" s="104">
        <v>13471</v>
      </c>
      <c r="L20" s="104">
        <v>12325</v>
      </c>
      <c r="M20" s="104">
        <v>14146</v>
      </c>
      <c r="N20" s="104">
        <v>14145</v>
      </c>
      <c r="O20" s="104">
        <v>14139</v>
      </c>
      <c r="P20" s="152">
        <v>13834</v>
      </c>
      <c r="Q20" s="152">
        <v>13369</v>
      </c>
      <c r="R20" s="152">
        <v>13640</v>
      </c>
      <c r="S20" s="152">
        <v>13426.29434</v>
      </c>
      <c r="T20" s="152">
        <v>15004</v>
      </c>
      <c r="V20" s="69"/>
    </row>
    <row r="21" spans="2:33" ht="15.75">
      <c r="B21" s="69" t="s">
        <v>78</v>
      </c>
      <c r="C21" s="104">
        <v>0</v>
      </c>
      <c r="D21" s="104">
        <v>0</v>
      </c>
      <c r="E21" s="104">
        <v>0</v>
      </c>
      <c r="F21" s="104">
        <v>0</v>
      </c>
      <c r="G21" s="104">
        <v>0</v>
      </c>
      <c r="H21" s="104">
        <v>0</v>
      </c>
      <c r="I21" s="104">
        <v>0</v>
      </c>
      <c r="J21" s="104">
        <v>0</v>
      </c>
      <c r="K21" s="104">
        <v>0</v>
      </c>
      <c r="L21" s="104">
        <v>0</v>
      </c>
      <c r="M21" s="104">
        <v>0</v>
      </c>
      <c r="N21" s="104">
        <v>0</v>
      </c>
      <c r="O21" s="104">
        <v>0</v>
      </c>
      <c r="P21" s="152">
        <v>0</v>
      </c>
      <c r="Q21" s="152">
        <v>0</v>
      </c>
      <c r="R21" s="152">
        <v>0</v>
      </c>
      <c r="S21" s="152">
        <v>0</v>
      </c>
      <c r="T21" s="152">
        <v>0</v>
      </c>
      <c r="V21" s="69" t="s">
        <v>78</v>
      </c>
      <c r="W21" s="394">
        <v>0</v>
      </c>
      <c r="X21" s="394">
        <v>0</v>
      </c>
      <c r="Y21" s="394">
        <v>0</v>
      </c>
      <c r="Z21" s="394">
        <v>0</v>
      </c>
      <c r="AA21" s="394">
        <v>0</v>
      </c>
      <c r="AB21" s="531">
        <v>0</v>
      </c>
      <c r="AC21" s="531"/>
      <c r="AD21" s="531"/>
      <c r="AE21" s="531"/>
      <c r="AF21" s="531"/>
      <c r="AG21" s="531" t="s">
        <v>69</v>
      </c>
    </row>
    <row r="22" spans="2:33" ht="15.75">
      <c r="B22" s="69" t="s">
        <v>79</v>
      </c>
      <c r="C22" s="104">
        <v>1</v>
      </c>
      <c r="D22" s="104">
        <v>-504</v>
      </c>
      <c r="E22" s="104">
        <v>-142</v>
      </c>
      <c r="F22" s="104">
        <v>-64</v>
      </c>
      <c r="G22" s="104">
        <v>-135</v>
      </c>
      <c r="H22" s="104">
        <v>-210</v>
      </c>
      <c r="I22" s="104">
        <v>-30</v>
      </c>
      <c r="J22" s="104">
        <v>37</v>
      </c>
      <c r="K22" s="104">
        <v>-63</v>
      </c>
      <c r="L22" s="104">
        <v>-467</v>
      </c>
      <c r="M22" s="104">
        <v>76</v>
      </c>
      <c r="N22" s="104">
        <v>156</v>
      </c>
      <c r="O22" s="104">
        <v>-232</v>
      </c>
      <c r="P22" s="152">
        <f>-56+111</f>
        <v>55</v>
      </c>
      <c r="Q22" s="152">
        <v>55</v>
      </c>
      <c r="R22" s="152">
        <v>132</v>
      </c>
      <c r="S22" s="152">
        <v>4.6802800000000104</v>
      </c>
      <c r="T22" s="152">
        <f>213+59</f>
        <v>272</v>
      </c>
      <c r="V22" s="69" t="s">
        <v>79</v>
      </c>
      <c r="W22" s="394">
        <v>0</v>
      </c>
      <c r="X22" s="394">
        <v>0</v>
      </c>
      <c r="Y22" s="394">
        <v>0</v>
      </c>
      <c r="Z22" s="394">
        <v>0</v>
      </c>
      <c r="AA22" s="394">
        <v>0</v>
      </c>
      <c r="AB22" s="531">
        <v>0</v>
      </c>
      <c r="AC22" s="531"/>
      <c r="AD22" s="531"/>
      <c r="AE22" s="531"/>
      <c r="AF22" s="531"/>
      <c r="AG22" s="531" t="s">
        <v>69</v>
      </c>
    </row>
    <row r="23" spans="2:33" ht="15.75">
      <c r="B23" s="71" t="s">
        <v>80</v>
      </c>
      <c r="C23" s="105">
        <f t="shared" ref="C23:M23" si="3">+C18-C20+C21+C22</f>
        <v>74193</v>
      </c>
      <c r="D23" s="105">
        <f t="shared" si="3"/>
        <v>78275</v>
      </c>
      <c r="E23" s="105">
        <f t="shared" si="3"/>
        <v>25021</v>
      </c>
      <c r="F23" s="105">
        <f t="shared" si="3"/>
        <v>25476</v>
      </c>
      <c r="G23" s="105">
        <f t="shared" si="3"/>
        <v>25159</v>
      </c>
      <c r="H23" s="105">
        <f t="shared" si="3"/>
        <v>26420</v>
      </c>
      <c r="I23" s="105">
        <f>+I18-I20+I21+I22</f>
        <v>28727</v>
      </c>
      <c r="J23" s="105">
        <f>+J18-J20+J21+J22</f>
        <v>29056</v>
      </c>
      <c r="K23" s="105">
        <f>+K18-K20+K21+K22</f>
        <v>28283</v>
      </c>
      <c r="L23" s="105">
        <f>+L18-L20+L21+L22</f>
        <v>28996</v>
      </c>
      <c r="M23" s="105">
        <f t="shared" si="3"/>
        <v>26344</v>
      </c>
      <c r="N23" s="105">
        <f>+N18-N20+N21+N22</f>
        <v>29133</v>
      </c>
      <c r="O23" s="105">
        <v>31235</v>
      </c>
      <c r="P23" s="156">
        <f>+P18-P20+P21+P22</f>
        <v>30116</v>
      </c>
      <c r="Q23" s="156">
        <f>+Q18-Q20+Q21+Q22</f>
        <v>30092</v>
      </c>
      <c r="R23" s="156">
        <v>30631</v>
      </c>
      <c r="S23" s="156">
        <v>30715.096080000003</v>
      </c>
      <c r="T23" s="156">
        <f>+T18-T20+T21+T22</f>
        <v>28731</v>
      </c>
      <c r="V23" s="71" t="s">
        <v>80</v>
      </c>
      <c r="W23" s="395">
        <v>30045.10698</v>
      </c>
      <c r="X23" s="395">
        <v>33115.893020000003</v>
      </c>
      <c r="Y23" s="395">
        <v>30683.604159999992</v>
      </c>
      <c r="Z23" s="395">
        <f>+Z18+Z21+Z22</f>
        <v>27856.734360000006</v>
      </c>
      <c r="AA23" s="395">
        <f>+AA18+AA21+AA22</f>
        <v>32067.655199999994</v>
      </c>
      <c r="AB23" s="532">
        <f>+AB18+AB21+AB22</f>
        <v>40119.392850000004</v>
      </c>
      <c r="AC23" s="532">
        <f>+AC18+AC21+AC22</f>
        <v>36678.47739</v>
      </c>
      <c r="AD23" s="532">
        <v>36678</v>
      </c>
      <c r="AE23" s="532">
        <v>-2400</v>
      </c>
      <c r="AF23" s="532">
        <v>40223</v>
      </c>
      <c r="AG23" s="532">
        <v>43646</v>
      </c>
    </row>
    <row r="24" spans="2:33" ht="15.75">
      <c r="B24" s="69"/>
      <c r="C24" s="64"/>
      <c r="D24" s="64"/>
      <c r="E24" s="64"/>
      <c r="F24" s="64"/>
      <c r="G24" s="64"/>
      <c r="H24" s="64"/>
      <c r="I24" s="64"/>
      <c r="J24" s="64"/>
      <c r="K24" s="64"/>
      <c r="L24" s="64"/>
      <c r="M24" s="64"/>
      <c r="N24" s="64"/>
      <c r="O24" s="64"/>
      <c r="P24" s="64"/>
      <c r="Q24" s="64"/>
      <c r="R24" s="64"/>
      <c r="S24" s="64"/>
      <c r="T24" s="64"/>
      <c r="V24" s="69"/>
      <c r="W24" s="394"/>
      <c r="X24" s="394">
        <v>0</v>
      </c>
      <c r="Y24" s="394">
        <v>0</v>
      </c>
      <c r="Z24" s="394"/>
      <c r="AA24" s="394"/>
      <c r="AB24" s="531"/>
      <c r="AC24" s="531"/>
      <c r="AD24" s="531"/>
      <c r="AE24" s="531"/>
      <c r="AF24" s="531"/>
      <c r="AG24" s="531"/>
    </row>
    <row r="25" spans="2:33" ht="15.75">
      <c r="B25" s="69" t="s">
        <v>81</v>
      </c>
      <c r="C25" s="104">
        <v>-10139</v>
      </c>
      <c r="D25" s="104">
        <v>-12892</v>
      </c>
      <c r="E25" s="104">
        <v>-6610</v>
      </c>
      <c r="F25" s="104">
        <v>-7362</v>
      </c>
      <c r="G25" s="104">
        <v>-6708</v>
      </c>
      <c r="H25" s="104">
        <v>-5977</v>
      </c>
      <c r="I25" s="104">
        <v>-6213</v>
      </c>
      <c r="J25" s="104">
        <f>-13819+7</f>
        <v>-13812</v>
      </c>
      <c r="K25" s="104">
        <v>-7203</v>
      </c>
      <c r="L25" s="104">
        <f>-5794-18</f>
        <v>-5812</v>
      </c>
      <c r="M25" s="104">
        <f>-ROUND(7043.06927,0)</f>
        <v>-7043</v>
      </c>
      <c r="N25" s="104">
        <v>-8426</v>
      </c>
      <c r="O25" s="104">
        <v>-7762</v>
      </c>
      <c r="P25" s="152">
        <v>-7773</v>
      </c>
      <c r="Q25" s="152">
        <v>-7360</v>
      </c>
      <c r="R25" s="152">
        <v>-8847</v>
      </c>
      <c r="S25" s="152">
        <v>-7160.5661899999977</v>
      </c>
      <c r="T25" s="152">
        <v>-6881</v>
      </c>
      <c r="V25" s="69" t="s">
        <v>81</v>
      </c>
      <c r="W25" s="394">
        <v>-4824.0658900000008</v>
      </c>
      <c r="X25" s="394">
        <v>-7393.4789200000005</v>
      </c>
      <c r="Y25" s="394">
        <v>-7946.3857800000014</v>
      </c>
      <c r="Z25" s="394">
        <v>3655.2803700000004</v>
      </c>
      <c r="AA25" s="394">
        <v>-2276.8604099999998</v>
      </c>
      <c r="AB25" s="531">
        <v>-2899.0464300000008</v>
      </c>
      <c r="AC25" s="531">
        <v>-4983.294969999999</v>
      </c>
      <c r="AD25" s="531">
        <v>-4983</v>
      </c>
      <c r="AE25" s="531">
        <v>-8683</v>
      </c>
      <c r="AF25" s="531">
        <v>-5287</v>
      </c>
      <c r="AG25" s="531">
        <v>-7072</v>
      </c>
    </row>
    <row r="26" spans="2:33" ht="15.75">
      <c r="B26" s="71" t="s">
        <v>82</v>
      </c>
      <c r="C26" s="106">
        <f t="shared" ref="C26:N26" si="4">+C23+C25</f>
        <v>64054</v>
      </c>
      <c r="D26" s="106">
        <f t="shared" si="4"/>
        <v>65383</v>
      </c>
      <c r="E26" s="106">
        <f t="shared" si="4"/>
        <v>18411</v>
      </c>
      <c r="F26" s="106">
        <f t="shared" si="4"/>
        <v>18114</v>
      </c>
      <c r="G26" s="106">
        <f t="shared" si="4"/>
        <v>18451</v>
      </c>
      <c r="H26" s="106">
        <f t="shared" si="4"/>
        <v>20443</v>
      </c>
      <c r="I26" s="106">
        <f t="shared" si="4"/>
        <v>22514</v>
      </c>
      <c r="J26" s="106">
        <f t="shared" si="4"/>
        <v>15244</v>
      </c>
      <c r="K26" s="106">
        <f t="shared" si="4"/>
        <v>21080</v>
      </c>
      <c r="L26" s="106">
        <f t="shared" si="4"/>
        <v>23184</v>
      </c>
      <c r="M26" s="106">
        <f t="shared" si="4"/>
        <v>19301</v>
      </c>
      <c r="N26" s="106">
        <f t="shared" si="4"/>
        <v>20707</v>
      </c>
      <c r="O26" s="106">
        <v>23473</v>
      </c>
      <c r="P26" s="269">
        <f>+P23+P25</f>
        <v>22343</v>
      </c>
      <c r="Q26" s="269">
        <f>+Q23+Q25</f>
        <v>22732</v>
      </c>
      <c r="R26" s="269">
        <v>21784</v>
      </c>
      <c r="S26" s="269">
        <v>23554.529890000005</v>
      </c>
      <c r="T26" s="269">
        <f>+T23+T25</f>
        <v>21850</v>
      </c>
      <c r="V26" s="71" t="s">
        <v>82</v>
      </c>
      <c r="W26" s="395">
        <v>25221.041089999999</v>
      </c>
      <c r="X26" s="395">
        <v>25722.414100000002</v>
      </c>
      <c r="Y26" s="395">
        <v>22737.218379999991</v>
      </c>
      <c r="Z26" s="395">
        <f>+Z23+Z25</f>
        <v>31512.014730000006</v>
      </c>
      <c r="AA26" s="395">
        <f>+AA23+AA25</f>
        <v>29790.794789999993</v>
      </c>
      <c r="AB26" s="532">
        <v>37220.346420000002</v>
      </c>
      <c r="AC26" s="532">
        <f>+AC23+AC25</f>
        <v>31695.182420000001</v>
      </c>
      <c r="AD26" s="532">
        <v>31695</v>
      </c>
      <c r="AE26" s="532">
        <v>-11083</v>
      </c>
      <c r="AF26" s="532">
        <v>34936</v>
      </c>
      <c r="AG26" s="532">
        <v>36573</v>
      </c>
    </row>
    <row r="27" spans="2:33" ht="15.75">
      <c r="B27" s="68"/>
      <c r="C27" s="8"/>
      <c r="D27" s="8"/>
      <c r="E27" s="8"/>
      <c r="F27" s="8"/>
      <c r="G27" s="8"/>
      <c r="H27" s="8"/>
      <c r="I27" s="8"/>
      <c r="J27" s="8"/>
      <c r="K27" s="8"/>
      <c r="L27" s="8"/>
      <c r="M27" s="8"/>
      <c r="N27" s="8"/>
      <c r="O27" s="8"/>
      <c r="P27" s="150"/>
      <c r="Q27" s="150"/>
      <c r="R27" s="150"/>
      <c r="S27" s="150"/>
      <c r="T27" s="150"/>
      <c r="V27" s="68"/>
      <c r="W27" s="396"/>
      <c r="X27" s="396">
        <v>0</v>
      </c>
      <c r="Y27" s="396">
        <v>0</v>
      </c>
      <c r="Z27" s="396"/>
      <c r="AA27" s="396"/>
      <c r="AB27" s="533"/>
      <c r="AC27" s="533"/>
      <c r="AD27" s="533"/>
      <c r="AE27" s="533"/>
      <c r="AF27" s="533"/>
      <c r="AG27" s="533"/>
    </row>
    <row r="28" spans="2:33" ht="15.75">
      <c r="B28" s="69" t="s">
        <v>83</v>
      </c>
      <c r="C28" s="104">
        <v>21027</v>
      </c>
      <c r="D28" s="104">
        <v>20810</v>
      </c>
      <c r="E28" s="104">
        <v>5794</v>
      </c>
      <c r="F28" s="104">
        <v>5691</v>
      </c>
      <c r="G28" s="104">
        <v>5679</v>
      </c>
      <c r="H28" s="104">
        <v>6558</v>
      </c>
      <c r="I28" s="104">
        <v>6894</v>
      </c>
      <c r="J28" s="104">
        <v>4476</v>
      </c>
      <c r="K28" s="104">
        <v>6566</v>
      </c>
      <c r="L28" s="104">
        <v>6727</v>
      </c>
      <c r="M28" s="104">
        <v>5790</v>
      </c>
      <c r="N28" s="104">
        <v>6200</v>
      </c>
      <c r="O28" s="104">
        <v>6955</v>
      </c>
      <c r="P28" s="152">
        <v>6895</v>
      </c>
      <c r="Q28" s="152">
        <v>-6707</v>
      </c>
      <c r="R28" s="152">
        <v>6436</v>
      </c>
      <c r="S28" s="152">
        <v>7217.3583299999991</v>
      </c>
      <c r="T28" s="152">
        <v>6505</v>
      </c>
      <c r="V28" s="69" t="s">
        <v>83</v>
      </c>
      <c r="W28" s="394">
        <v>7515.38591</v>
      </c>
      <c r="X28" s="394">
        <v>7643.8270600000005</v>
      </c>
      <c r="Y28" s="394">
        <v>6798.2382799999968</v>
      </c>
      <c r="Z28" s="394">
        <v>-54238.126189999995</v>
      </c>
      <c r="AA28" s="394">
        <v>-9261.675369999999</v>
      </c>
      <c r="AB28" s="531">
        <v>-11347.034090000003</v>
      </c>
      <c r="AC28" s="531">
        <v>-9584.2610799999948</v>
      </c>
      <c r="AD28" s="531">
        <v>-9584</v>
      </c>
      <c r="AE28" s="531">
        <v>3.8380000000000001</v>
      </c>
      <c r="AF28" s="531">
        <v>-10481</v>
      </c>
      <c r="AG28" s="531">
        <v>-11277</v>
      </c>
    </row>
    <row r="29" spans="2:33" ht="15.75">
      <c r="B29" s="71" t="s">
        <v>86</v>
      </c>
      <c r="C29" s="106">
        <f t="shared" ref="C29:N29" si="5">+C26-C28</f>
        <v>43027</v>
      </c>
      <c r="D29" s="106">
        <f t="shared" si="5"/>
        <v>44573</v>
      </c>
      <c r="E29" s="106">
        <f t="shared" si="5"/>
        <v>12617</v>
      </c>
      <c r="F29" s="106">
        <f t="shared" si="5"/>
        <v>12423</v>
      </c>
      <c r="G29" s="106">
        <f t="shared" si="5"/>
        <v>12772</v>
      </c>
      <c r="H29" s="106">
        <f t="shared" si="5"/>
        <v>13885</v>
      </c>
      <c r="I29" s="106">
        <f t="shared" si="5"/>
        <v>15620</v>
      </c>
      <c r="J29" s="106">
        <f t="shared" si="5"/>
        <v>10768</v>
      </c>
      <c r="K29" s="106">
        <f t="shared" si="5"/>
        <v>14514</v>
      </c>
      <c r="L29" s="106">
        <f t="shared" si="5"/>
        <v>16457</v>
      </c>
      <c r="M29" s="106">
        <f t="shared" si="5"/>
        <v>13511</v>
      </c>
      <c r="N29" s="106">
        <f t="shared" si="5"/>
        <v>14507</v>
      </c>
      <c r="O29" s="106">
        <v>16518</v>
      </c>
      <c r="P29" s="269">
        <f>+P26-P28</f>
        <v>15448</v>
      </c>
      <c r="Q29" s="269">
        <f>+Q26-Q28</f>
        <v>29439</v>
      </c>
      <c r="R29" s="269">
        <v>15348</v>
      </c>
      <c r="S29" s="269">
        <v>16337.171560000006</v>
      </c>
      <c r="T29" s="269">
        <f>+T26-T28</f>
        <v>15345</v>
      </c>
      <c r="V29" s="71" t="s">
        <v>86</v>
      </c>
      <c r="W29" s="395">
        <v>17705.655179999998</v>
      </c>
      <c r="X29" s="395">
        <v>18078.587040000002</v>
      </c>
      <c r="Y29" s="395">
        <v>15938.980099999993</v>
      </c>
      <c r="Z29" s="395">
        <f>+Z26+Z28</f>
        <v>-22726.111459999989</v>
      </c>
      <c r="AA29" s="395">
        <f>+AA26+AA28</f>
        <v>20529.119419999995</v>
      </c>
      <c r="AB29" s="532">
        <v>25873.312330000001</v>
      </c>
      <c r="AC29" s="532">
        <f>+AC26+AC28</f>
        <v>22110.921340000008</v>
      </c>
      <c r="AD29" s="532">
        <v>22111</v>
      </c>
      <c r="AE29" s="532">
        <v>-11079</v>
      </c>
      <c r="AF29" s="532">
        <v>24455</v>
      </c>
      <c r="AG29" s="532">
        <v>25297</v>
      </c>
    </row>
    <row r="30" spans="2:33" ht="15.75">
      <c r="B30" s="128"/>
      <c r="C30" s="135"/>
      <c r="D30" s="135"/>
      <c r="E30" s="135"/>
      <c r="F30" s="135"/>
      <c r="G30" s="135"/>
      <c r="H30" s="135"/>
      <c r="I30" s="135"/>
      <c r="J30" s="135"/>
      <c r="K30" s="135"/>
      <c r="L30" s="135"/>
      <c r="M30" s="135"/>
      <c r="N30" s="135"/>
      <c r="O30" s="135"/>
      <c r="P30" s="154"/>
      <c r="Q30" s="154"/>
      <c r="R30" s="154"/>
      <c r="S30" s="154"/>
      <c r="W30" s="335"/>
      <c r="X30" s="335">
        <v>0</v>
      </c>
      <c r="Y30" s="335">
        <v>0</v>
      </c>
      <c r="Z30" s="335"/>
      <c r="AA30" s="335"/>
      <c r="AB30" s="245"/>
      <c r="AC30" s="245"/>
      <c r="AD30" s="245"/>
      <c r="AE30" s="245"/>
      <c r="AF30" s="245"/>
      <c r="AG30" s="245"/>
    </row>
    <row r="31" spans="2:33" ht="15.75">
      <c r="B31" s="128"/>
      <c r="C31" s="135"/>
      <c r="D31" s="135"/>
      <c r="E31" s="135"/>
      <c r="F31" s="135"/>
      <c r="G31" s="135"/>
      <c r="H31" s="135"/>
      <c r="I31" s="135"/>
      <c r="J31" s="135"/>
      <c r="K31" s="135"/>
      <c r="L31" s="135"/>
      <c r="M31" s="135"/>
      <c r="N31" s="135"/>
      <c r="O31" s="135"/>
      <c r="P31" s="154"/>
      <c r="Q31" s="154"/>
      <c r="R31" s="154"/>
      <c r="S31" s="154"/>
      <c r="W31" s="335"/>
      <c r="X31" s="335">
        <v>0</v>
      </c>
      <c r="Y31" s="335">
        <v>0</v>
      </c>
      <c r="Z31" s="335"/>
      <c r="AA31" s="335"/>
      <c r="AB31" s="245"/>
      <c r="AC31" s="245"/>
      <c r="AD31" s="245"/>
      <c r="AE31" s="245"/>
      <c r="AF31" s="245"/>
      <c r="AG31" s="245"/>
    </row>
    <row r="32" spans="2:33" ht="15.75">
      <c r="B32" s="129"/>
      <c r="C32" s="129"/>
      <c r="D32" s="129"/>
      <c r="E32" s="129"/>
      <c r="F32" s="129"/>
      <c r="G32" s="129"/>
      <c r="H32" s="129"/>
      <c r="I32" s="129"/>
      <c r="J32" s="129"/>
      <c r="K32" s="129"/>
      <c r="L32" s="129"/>
      <c r="M32" s="129"/>
      <c r="N32" s="129"/>
      <c r="O32" s="129"/>
      <c r="P32" s="129"/>
      <c r="Q32" s="129"/>
      <c r="R32" s="129"/>
      <c r="S32" s="129"/>
      <c r="V32" s="71" t="s">
        <v>88</v>
      </c>
      <c r="W32" s="395">
        <v>43770.534</v>
      </c>
      <c r="X32" s="395">
        <v>46510.275810000006</v>
      </c>
      <c r="Y32" s="395">
        <v>44072.74338</v>
      </c>
      <c r="Z32" s="395">
        <f>+Z18+Z17</f>
        <v>45360.539199999999</v>
      </c>
      <c r="AA32" s="395">
        <f>+AA18+AA17</f>
        <v>46028.441099999996</v>
      </c>
      <c r="AB32" s="532">
        <v>54052.672800000008</v>
      </c>
      <c r="AC32" s="532">
        <f>+AC18+AC17-104.195</f>
        <v>52455.086459999999</v>
      </c>
      <c r="AD32" s="532">
        <v>52455</v>
      </c>
      <c r="AE32" s="532">
        <v>19815</v>
      </c>
      <c r="AF32" s="532">
        <v>57082</v>
      </c>
      <c r="AG32" s="532">
        <v>60642</v>
      </c>
    </row>
    <row r="33" spans="1:33" ht="15.75">
      <c r="A33" s="47" t="s">
        <v>141</v>
      </c>
      <c r="B33" s="11" t="s">
        <v>400</v>
      </c>
      <c r="C33" s="29"/>
      <c r="D33" s="29"/>
      <c r="E33" s="30"/>
      <c r="F33" s="29"/>
      <c r="G33" s="29"/>
      <c r="H33" s="29"/>
      <c r="I33" s="30"/>
      <c r="J33" s="29"/>
      <c r="K33" s="29"/>
      <c r="L33" s="29"/>
      <c r="M33" s="30"/>
      <c r="N33" s="29"/>
      <c r="O33" s="29"/>
      <c r="P33" s="29"/>
      <c r="Q33" s="29"/>
      <c r="R33" s="29"/>
      <c r="S33" s="29"/>
    </row>
    <row r="34" spans="1:33" ht="15.75">
      <c r="B34" s="13" t="s">
        <v>397</v>
      </c>
      <c r="C34" s="129"/>
      <c r="D34" s="129"/>
      <c r="E34" s="129"/>
      <c r="F34" s="129"/>
      <c r="G34" s="129"/>
      <c r="H34" s="129"/>
      <c r="I34" s="129"/>
      <c r="J34" s="129"/>
      <c r="K34" s="129"/>
      <c r="L34" s="129"/>
      <c r="M34" s="129"/>
      <c r="N34" s="129"/>
      <c r="O34" s="129"/>
      <c r="P34" s="129"/>
      <c r="Q34" s="129"/>
      <c r="R34" s="129"/>
      <c r="S34" s="129"/>
    </row>
    <row r="35" spans="1:33" ht="15.75">
      <c r="B35" s="13"/>
      <c r="C35" s="129"/>
      <c r="D35" s="129"/>
      <c r="E35" s="129"/>
      <c r="F35" s="129"/>
      <c r="G35" s="129"/>
      <c r="H35" s="129"/>
      <c r="I35" s="129"/>
      <c r="J35" s="129"/>
      <c r="K35" s="129"/>
      <c r="L35" s="129"/>
      <c r="M35" s="129"/>
      <c r="N35" s="129"/>
      <c r="O35" s="129"/>
      <c r="P35" s="129"/>
      <c r="Q35" s="129"/>
      <c r="R35" s="129"/>
      <c r="S35" s="129"/>
    </row>
    <row r="36" spans="1:33" ht="15.75" thickBot="1">
      <c r="B36" s="232"/>
      <c r="C36" s="233"/>
      <c r="D36" s="233"/>
      <c r="E36" s="233"/>
      <c r="F36" s="233"/>
      <c r="G36" s="233"/>
      <c r="H36" s="233"/>
      <c r="I36" s="233"/>
      <c r="J36" s="233"/>
      <c r="K36" s="233"/>
      <c r="L36" s="233"/>
      <c r="M36" s="233"/>
      <c r="N36" s="233"/>
      <c r="O36" s="233"/>
      <c r="P36" s="233"/>
      <c r="Q36" s="233"/>
      <c r="R36" s="233"/>
      <c r="S36" s="233"/>
      <c r="T36" s="233"/>
      <c r="V36" s="232"/>
      <c r="W36" s="233"/>
      <c r="X36" s="233"/>
      <c r="Y36" s="233"/>
      <c r="Z36" s="233"/>
      <c r="AA36" s="233"/>
      <c r="AB36" s="526"/>
      <c r="AC36" s="526"/>
      <c r="AD36" s="526"/>
      <c r="AE36" s="526"/>
      <c r="AF36" s="526"/>
      <c r="AG36" s="526"/>
    </row>
    <row r="37" spans="1:33" ht="15.75" thickBot="1">
      <c r="B37" s="110" t="s">
        <v>91</v>
      </c>
      <c r="C37" s="111"/>
      <c r="D37" s="111"/>
      <c r="E37" s="111"/>
      <c r="F37" s="111"/>
      <c r="G37" s="111"/>
      <c r="H37" s="111"/>
      <c r="I37" s="111"/>
      <c r="J37" s="111"/>
      <c r="K37" s="111"/>
      <c r="L37" s="111"/>
      <c r="M37" s="111"/>
      <c r="N37" s="111"/>
      <c r="O37" s="111"/>
      <c r="P37" s="111"/>
      <c r="Q37" s="111"/>
      <c r="R37" s="111"/>
      <c r="S37" s="111"/>
      <c r="T37" s="111"/>
      <c r="V37" s="110" t="s">
        <v>91</v>
      </c>
      <c r="W37" s="111"/>
      <c r="X37" s="111"/>
      <c r="Y37" s="111"/>
      <c r="Z37" s="111"/>
      <c r="AA37" s="111"/>
      <c r="AB37" s="534"/>
      <c r="AC37" s="534"/>
      <c r="AD37" s="534"/>
      <c r="AE37" s="534"/>
      <c r="AF37" s="534"/>
      <c r="AG37" s="534"/>
    </row>
    <row r="38" spans="1:33" ht="15.75" thickBot="1">
      <c r="B38" s="112" t="s">
        <v>92</v>
      </c>
      <c r="C38" s="113"/>
      <c r="D38" s="113"/>
      <c r="E38" s="113"/>
      <c r="F38" s="113"/>
      <c r="G38" s="113"/>
      <c r="H38" s="113"/>
      <c r="I38" s="113"/>
      <c r="J38" s="113"/>
      <c r="K38" s="113"/>
      <c r="L38" s="113"/>
      <c r="M38" s="113"/>
      <c r="N38" s="136"/>
      <c r="O38" s="136"/>
      <c r="P38" s="136"/>
      <c r="Q38" s="136"/>
      <c r="R38" s="136"/>
      <c r="S38" s="136"/>
      <c r="T38" s="136"/>
      <c r="V38" s="112" t="s">
        <v>92</v>
      </c>
      <c r="W38" s="136"/>
      <c r="X38" s="136"/>
      <c r="Y38" s="136"/>
      <c r="Z38" s="136"/>
      <c r="AA38" s="136"/>
      <c r="AB38" s="136"/>
      <c r="AC38" s="136"/>
      <c r="AD38" s="136"/>
      <c r="AE38" s="136"/>
      <c r="AF38" s="136"/>
      <c r="AG38" s="136"/>
    </row>
    <row r="39" spans="1:33" ht="15.75">
      <c r="B39" s="69" t="s">
        <v>93</v>
      </c>
      <c r="C39" s="104">
        <v>3100.344599999974</v>
      </c>
      <c r="D39" s="104">
        <v>22845.066629999998</v>
      </c>
      <c r="E39" s="104">
        <v>70681.831069999986</v>
      </c>
      <c r="F39" s="104">
        <v>9464.051300000001</v>
      </c>
      <c r="G39" s="104">
        <v>17494.000309999999</v>
      </c>
      <c r="H39" s="104">
        <v>24390.453149999998</v>
      </c>
      <c r="I39" s="104">
        <v>26200.126370000002</v>
      </c>
      <c r="J39" s="104">
        <v>48222.839619999999</v>
      </c>
      <c r="K39" s="104">
        <v>56073.660929999998</v>
      </c>
      <c r="L39" s="104">
        <v>34742.533000000003</v>
      </c>
      <c r="M39" s="104">
        <v>60515.888200000001</v>
      </c>
      <c r="N39" s="104">
        <v>77607.050920000009</v>
      </c>
      <c r="O39" s="104">
        <v>190640</v>
      </c>
      <c r="P39" s="152">
        <v>69361</v>
      </c>
      <c r="Q39" s="152">
        <v>53381</v>
      </c>
      <c r="R39" s="152">
        <v>120800</v>
      </c>
      <c r="S39" s="152">
        <v>73810.39181999999</v>
      </c>
      <c r="T39" s="152">
        <v>51935</v>
      </c>
      <c r="V39" s="69" t="s">
        <v>93</v>
      </c>
      <c r="W39" s="152">
        <v>75447.950700000001</v>
      </c>
      <c r="X39" s="152">
        <v>25622.302030000003</v>
      </c>
      <c r="Y39" s="152">
        <v>32333.789079999999</v>
      </c>
      <c r="Z39" s="152">
        <f>(8732807/1000)</f>
        <v>8732.8070000000007</v>
      </c>
      <c r="AA39" s="152">
        <v>33367.067069999997</v>
      </c>
      <c r="AB39" s="527">
        <v>29309.611000000001</v>
      </c>
      <c r="AC39" s="527">
        <v>37713.425999999999</v>
      </c>
      <c r="AD39" s="527">
        <v>37713</v>
      </c>
      <c r="AE39" s="527">
        <v>18994</v>
      </c>
      <c r="AF39" s="527">
        <v>63804</v>
      </c>
      <c r="AG39" s="527">
        <v>63925</v>
      </c>
    </row>
    <row r="40" spans="1:33" ht="15.75">
      <c r="B40" s="69" t="s">
        <v>401</v>
      </c>
      <c r="C40" s="104">
        <v>12810.560829999999</v>
      </c>
      <c r="D40" s="104">
        <v>17902.028999999999</v>
      </c>
      <c r="E40" s="104">
        <v>18674.970209999999</v>
      </c>
      <c r="F40" s="104">
        <v>19132.43346</v>
      </c>
      <c r="G40" s="104">
        <v>19834.966769999999</v>
      </c>
      <c r="H40" s="104">
        <v>22121.309000000001</v>
      </c>
      <c r="I40" s="104">
        <v>21651.036929999998</v>
      </c>
      <c r="J40" s="104">
        <v>21802.442440000003</v>
      </c>
      <c r="K40" s="104">
        <v>21421.465769999999</v>
      </c>
      <c r="L40" s="104">
        <v>22929.362000000001</v>
      </c>
      <c r="M40" s="104">
        <v>22076.112920000003</v>
      </c>
      <c r="N40" s="104">
        <v>23792.642019999999</v>
      </c>
      <c r="O40" s="104">
        <v>25650</v>
      </c>
      <c r="P40" s="152">
        <v>27395</v>
      </c>
      <c r="Q40" s="152">
        <v>29095</v>
      </c>
      <c r="R40" s="152">
        <v>31157</v>
      </c>
      <c r="S40" s="152">
        <v>32158.946390000001</v>
      </c>
      <c r="T40" s="152">
        <v>31603</v>
      </c>
      <c r="V40" s="69" t="s">
        <v>401</v>
      </c>
      <c r="W40" s="152">
        <v>24537.460449999999</v>
      </c>
      <c r="X40" s="152">
        <v>26017.917659999999</v>
      </c>
      <c r="Y40" s="152">
        <v>24729.957850000003</v>
      </c>
      <c r="Z40" s="152">
        <f>(21930053/1000)</f>
        <v>21930.053</v>
      </c>
      <c r="AA40" s="152">
        <v>17443.904340000001</v>
      </c>
      <c r="AB40" s="527">
        <v>21069.143</v>
      </c>
      <c r="AC40" s="527">
        <v>20755.477999999999</v>
      </c>
      <c r="AD40" s="527">
        <v>20755</v>
      </c>
      <c r="AE40" s="527">
        <v>20333</v>
      </c>
      <c r="AF40" s="527">
        <v>22514</v>
      </c>
      <c r="AG40" s="527">
        <v>22035</v>
      </c>
    </row>
    <row r="41" spans="1:33" ht="15.75">
      <c r="B41" s="69" t="s">
        <v>402</v>
      </c>
      <c r="C41" s="104">
        <v>49989.800999999999</v>
      </c>
      <c r="D41" s="104">
        <v>17941.57</v>
      </c>
      <c r="E41" s="104">
        <v>16585.751039999999</v>
      </c>
      <c r="F41" s="104">
        <v>23471.900320000001</v>
      </c>
      <c r="G41" s="104">
        <v>23591.421739999998</v>
      </c>
      <c r="H41" s="104">
        <v>15075.039000000001</v>
      </c>
      <c r="I41" s="104">
        <v>19694.16762</v>
      </c>
      <c r="J41" s="104">
        <v>25493.541989999998</v>
      </c>
      <c r="K41" s="104">
        <v>29403.13377</v>
      </c>
      <c r="L41" s="104">
        <v>22255.904999999999</v>
      </c>
      <c r="M41" s="104">
        <v>29651.705600000001</v>
      </c>
      <c r="N41" s="104">
        <v>28825.336380000001</v>
      </c>
      <c r="O41" s="104">
        <v>12884</v>
      </c>
      <c r="P41" s="152">
        <v>19514</v>
      </c>
      <c r="Q41" s="152">
        <v>23111</v>
      </c>
      <c r="R41" s="152">
        <v>26560</v>
      </c>
      <c r="S41" s="152">
        <v>32588.31911</v>
      </c>
      <c r="T41" s="152">
        <v>27192</v>
      </c>
      <c r="V41" s="69" t="s">
        <v>402</v>
      </c>
      <c r="W41" s="152">
        <v>30419.750980000004</v>
      </c>
      <c r="X41" s="152">
        <v>36487.189470000005</v>
      </c>
      <c r="Y41" s="152">
        <v>41794.516629999998</v>
      </c>
      <c r="Z41" s="152">
        <f>(33614395.16/1000)</f>
        <v>33614.39516</v>
      </c>
      <c r="AA41" s="152">
        <v>1805.9747</v>
      </c>
      <c r="AB41" s="527">
        <v>1424.88</v>
      </c>
      <c r="AC41" s="527">
        <v>12.196999999999999</v>
      </c>
      <c r="AD41" s="527">
        <v>12</v>
      </c>
      <c r="AE41" s="527">
        <v>27</v>
      </c>
      <c r="AF41" s="527">
        <v>2408</v>
      </c>
      <c r="AG41" s="527">
        <v>2607</v>
      </c>
    </row>
    <row r="42" spans="1:33" ht="15.75">
      <c r="B42" s="69" t="s">
        <v>403</v>
      </c>
      <c r="C42" s="104">
        <v>5982.3008300000001</v>
      </c>
      <c r="D42" s="104">
        <v>3611.2267599999996</v>
      </c>
      <c r="E42" s="104">
        <v>4010.4315799999999</v>
      </c>
      <c r="F42" s="104">
        <v>4291.6916799999999</v>
      </c>
      <c r="G42" s="104">
        <v>4152.8440000000001</v>
      </c>
      <c r="H42" s="104">
        <v>5643.4131900000002</v>
      </c>
      <c r="I42" s="104">
        <v>5656.2311900000004</v>
      </c>
      <c r="J42" s="104">
        <v>5944.5310300000001</v>
      </c>
      <c r="K42" s="104">
        <v>5872.55357</v>
      </c>
      <c r="L42" s="104">
        <v>5777.8597499999996</v>
      </c>
      <c r="M42" s="104">
        <v>5696.3175700000002</v>
      </c>
      <c r="N42" s="104">
        <v>5735.0665799999997</v>
      </c>
      <c r="O42" s="104">
        <v>5988</v>
      </c>
      <c r="P42" s="152">
        <v>6263</v>
      </c>
      <c r="Q42" s="152">
        <v>6276</v>
      </c>
      <c r="R42" s="152">
        <v>6405</v>
      </c>
      <c r="S42" s="152">
        <v>6367.4235399999998</v>
      </c>
      <c r="T42" s="152">
        <v>6506</v>
      </c>
      <c r="V42" s="69" t="s">
        <v>403</v>
      </c>
      <c r="W42" s="152">
        <v>6395.9930400000003</v>
      </c>
      <c r="X42" s="152">
        <v>6375.2903099999994</v>
      </c>
      <c r="Y42" s="152">
        <v>7104.0752699999994</v>
      </c>
      <c r="Z42" s="152">
        <f>(6507467.5/1000)</f>
        <v>6507.4674999999997</v>
      </c>
      <c r="AA42" s="152">
        <v>38366.668279999998</v>
      </c>
      <c r="AB42" s="527">
        <v>40784.928</v>
      </c>
      <c r="AC42" s="527">
        <v>42418.347000000002</v>
      </c>
      <c r="AD42" s="527">
        <v>42418</v>
      </c>
      <c r="AE42" s="527">
        <v>31320</v>
      </c>
      <c r="AF42" s="527">
        <v>28392</v>
      </c>
      <c r="AG42" s="527">
        <v>15416</v>
      </c>
    </row>
    <row r="43" spans="1:33" ht="15.75">
      <c r="B43" s="69" t="s">
        <v>404</v>
      </c>
      <c r="C43" s="104">
        <v>640.41286000000002</v>
      </c>
      <c r="D43" s="104">
        <v>884.24045999999998</v>
      </c>
      <c r="E43" s="104">
        <v>508.52312999999998</v>
      </c>
      <c r="F43" s="104">
        <v>100.48341000000001</v>
      </c>
      <c r="G43" s="104">
        <v>2835.7186000000002</v>
      </c>
      <c r="H43" s="104">
        <v>2309.1588999999999</v>
      </c>
      <c r="I43" s="104">
        <v>1847.0334399999999</v>
      </c>
      <c r="J43" s="104">
        <v>1382.75173</v>
      </c>
      <c r="K43" s="104">
        <v>1438.3046899999999</v>
      </c>
      <c r="L43" s="104">
        <v>1110.6847499999999</v>
      </c>
      <c r="M43" s="104">
        <v>3141.8599700000004</v>
      </c>
      <c r="N43" s="104">
        <v>2286.6473900000001</v>
      </c>
      <c r="O43" s="104">
        <v>3247</v>
      </c>
      <c r="P43" s="152">
        <v>2535</v>
      </c>
      <c r="Q43" s="152">
        <v>1886</v>
      </c>
      <c r="R43" s="152">
        <v>855</v>
      </c>
      <c r="S43" s="152">
        <v>3241.9642399999998</v>
      </c>
      <c r="T43" s="152">
        <v>2715</v>
      </c>
      <c r="V43" s="69" t="s">
        <v>404</v>
      </c>
      <c r="W43" s="152">
        <v>2535.1574599999999</v>
      </c>
      <c r="X43" s="152">
        <v>1916.0275200000001</v>
      </c>
      <c r="Y43" s="152">
        <v>1388.31096</v>
      </c>
      <c r="Z43" s="152">
        <f>(763219.83/1000)</f>
        <v>763.21983</v>
      </c>
      <c r="AA43" s="152">
        <v>6483.1007699999991</v>
      </c>
      <c r="AB43" s="527">
        <v>6314.723</v>
      </c>
      <c r="AC43" s="527">
        <v>6406.4849999999997</v>
      </c>
      <c r="AD43" s="527">
        <v>6406</v>
      </c>
      <c r="AE43" s="527">
        <v>7475</v>
      </c>
      <c r="AF43" s="527">
        <v>7565</v>
      </c>
      <c r="AG43" s="527">
        <v>7414</v>
      </c>
    </row>
    <row r="44" spans="1:33" ht="15.75">
      <c r="B44" s="69" t="s">
        <v>170</v>
      </c>
      <c r="C44" s="104">
        <v>0</v>
      </c>
      <c r="D44" s="104">
        <v>0</v>
      </c>
      <c r="E44" s="104">
        <v>0</v>
      </c>
      <c r="F44" s="104">
        <v>0</v>
      </c>
      <c r="G44" s="104">
        <v>0</v>
      </c>
      <c r="H44" s="104">
        <v>0</v>
      </c>
      <c r="I44" s="104">
        <v>0</v>
      </c>
      <c r="J44" s="104">
        <v>0</v>
      </c>
      <c r="K44" s="104">
        <v>0</v>
      </c>
      <c r="L44" s="104">
        <v>16800</v>
      </c>
      <c r="M44" s="104">
        <v>0</v>
      </c>
      <c r="N44" s="104">
        <v>0</v>
      </c>
      <c r="O44" s="104">
        <v>0</v>
      </c>
      <c r="P44" s="152">
        <v>87162</v>
      </c>
      <c r="Q44" s="152">
        <v>101467</v>
      </c>
      <c r="R44" s="152">
        <v>0</v>
      </c>
      <c r="S44" s="152">
        <v>0</v>
      </c>
      <c r="T44" s="152">
        <v>0</v>
      </c>
      <c r="V44" s="69" t="s">
        <v>170</v>
      </c>
      <c r="W44" s="152">
        <v>0</v>
      </c>
      <c r="X44" s="152">
        <v>0</v>
      </c>
      <c r="Y44" s="152">
        <v>0</v>
      </c>
      <c r="Z44" s="152"/>
      <c r="AA44" s="152">
        <v>0</v>
      </c>
      <c r="AB44" s="527">
        <v>0</v>
      </c>
      <c r="AC44" s="527">
        <v>0</v>
      </c>
      <c r="AD44" s="527" t="s">
        <v>225</v>
      </c>
      <c r="AE44" s="527" t="s">
        <v>405</v>
      </c>
      <c r="AF44" s="527"/>
      <c r="AG44" s="527" t="s">
        <v>69</v>
      </c>
    </row>
    <row r="45" spans="1:33" ht="15.75">
      <c r="B45" s="69" t="s">
        <v>406</v>
      </c>
      <c r="C45" s="104">
        <v>1199.6198100000001</v>
      </c>
      <c r="D45" s="104">
        <v>228.60698000000002</v>
      </c>
      <c r="E45" s="104">
        <v>14306.933789999999</v>
      </c>
      <c r="F45" s="104">
        <v>16859.066079999997</v>
      </c>
      <c r="G45" s="104">
        <v>21160.5255</v>
      </c>
      <c r="H45" s="104">
        <v>25120.717840000001</v>
      </c>
      <c r="I45" s="104">
        <v>25053.772639999999</v>
      </c>
      <c r="J45" s="104">
        <v>25293.328850000002</v>
      </c>
      <c r="K45" s="104">
        <v>28194.066269999999</v>
      </c>
      <c r="L45" s="104">
        <v>26294.862000000001</v>
      </c>
      <c r="M45" s="104">
        <v>20390.904190000001</v>
      </c>
      <c r="N45" s="104">
        <v>18834.96312</v>
      </c>
      <c r="O45" s="104">
        <v>23028</v>
      </c>
      <c r="P45" s="152">
        <v>43538</v>
      </c>
      <c r="Q45" s="152">
        <v>27435</v>
      </c>
      <c r="R45" s="152">
        <v>21275</v>
      </c>
      <c r="S45" s="152">
        <v>16845.141420000004</v>
      </c>
      <c r="T45" s="152">
        <v>12536</v>
      </c>
      <c r="V45" s="69" t="s">
        <v>406</v>
      </c>
      <c r="W45" s="152">
        <v>10754.84201</v>
      </c>
      <c r="X45" s="152">
        <v>10686.7737</v>
      </c>
      <c r="Y45" s="152">
        <v>7014.1795199999997</v>
      </c>
      <c r="Z45" s="152">
        <f>(3574501.02/1000)</f>
        <v>3574.5010200000002</v>
      </c>
      <c r="AA45" s="152">
        <v>4066.76073</v>
      </c>
      <c r="AB45" s="527">
        <v>0</v>
      </c>
      <c r="AC45" s="527">
        <v>6.3049999999999997</v>
      </c>
      <c r="AD45" s="527">
        <v>6</v>
      </c>
      <c r="AE45" s="527" t="s">
        <v>405</v>
      </c>
      <c r="AF45" s="527"/>
      <c r="AG45" s="527">
        <v>6</v>
      </c>
    </row>
    <row r="46" spans="1:33" ht="15.75">
      <c r="B46" s="69" t="s">
        <v>407</v>
      </c>
      <c r="C46" s="104">
        <v>0</v>
      </c>
      <c r="D46" s="104">
        <v>0</v>
      </c>
      <c r="E46" s="104">
        <v>0</v>
      </c>
      <c r="F46" s="104">
        <v>0</v>
      </c>
      <c r="G46" s="104">
        <v>0</v>
      </c>
      <c r="H46" s="104">
        <v>0</v>
      </c>
      <c r="I46" s="104">
        <v>0</v>
      </c>
      <c r="J46" s="104">
        <v>0</v>
      </c>
      <c r="K46" s="104">
        <v>0</v>
      </c>
      <c r="L46" s="104">
        <v>0</v>
      </c>
      <c r="M46" s="104">
        <v>0</v>
      </c>
      <c r="N46" s="104">
        <v>0</v>
      </c>
      <c r="O46" s="104">
        <v>0</v>
      </c>
      <c r="P46" s="152">
        <v>2104</v>
      </c>
      <c r="Q46" s="152">
        <v>2025</v>
      </c>
      <c r="R46" s="152">
        <v>390</v>
      </c>
      <c r="S46" s="152">
        <v>743.18207999999993</v>
      </c>
      <c r="T46" s="152">
        <v>1154</v>
      </c>
      <c r="V46" s="69" t="s">
        <v>407</v>
      </c>
      <c r="W46" s="152">
        <v>0</v>
      </c>
      <c r="X46" s="152">
        <v>840.81047999999998</v>
      </c>
      <c r="Y46" s="152">
        <v>0</v>
      </c>
      <c r="Z46" s="152"/>
      <c r="AA46" s="152">
        <v>0</v>
      </c>
      <c r="AB46" s="527">
        <v>0</v>
      </c>
      <c r="AC46" s="527">
        <v>0</v>
      </c>
      <c r="AD46" s="527" t="s">
        <v>225</v>
      </c>
      <c r="AE46" s="527" t="s">
        <v>405</v>
      </c>
      <c r="AF46" s="527"/>
      <c r="AG46" s="527" t="s">
        <v>69</v>
      </c>
    </row>
    <row r="47" spans="1:33" ht="16.5" thickBot="1">
      <c r="B47" s="69" t="s">
        <v>408</v>
      </c>
      <c r="C47" s="104">
        <v>0</v>
      </c>
      <c r="D47" s="104">
        <v>0</v>
      </c>
      <c r="E47" s="104">
        <v>0</v>
      </c>
      <c r="F47" s="104">
        <v>0</v>
      </c>
      <c r="G47" s="104">
        <v>0</v>
      </c>
      <c r="H47" s="104">
        <v>0</v>
      </c>
      <c r="I47" s="104">
        <v>0</v>
      </c>
      <c r="J47" s="104">
        <v>0</v>
      </c>
      <c r="K47" s="104">
        <v>0</v>
      </c>
      <c r="L47" s="104">
        <v>0</v>
      </c>
      <c r="M47" s="104">
        <v>0</v>
      </c>
      <c r="N47" s="104">
        <v>0</v>
      </c>
      <c r="O47" s="104">
        <v>0</v>
      </c>
      <c r="P47" s="152">
        <v>8719</v>
      </c>
      <c r="Q47" s="152">
        <v>8579</v>
      </c>
      <c r="R47" s="152">
        <v>8579</v>
      </c>
      <c r="S47" s="152">
        <v>8578.9844200000007</v>
      </c>
      <c r="T47" s="152">
        <v>8599</v>
      </c>
      <c r="V47" s="69" t="s">
        <v>408</v>
      </c>
      <c r="W47" s="152">
        <v>0</v>
      </c>
      <c r="X47" s="152">
        <v>0</v>
      </c>
      <c r="Y47" s="152">
        <v>0</v>
      </c>
      <c r="Z47" s="152">
        <f>(3815981.08/1000)</f>
        <v>3815.98108</v>
      </c>
      <c r="AA47" s="152">
        <v>3495.7228999999998</v>
      </c>
      <c r="AB47" s="527">
        <v>2694.27</v>
      </c>
      <c r="AC47" s="527">
        <v>1822.91</v>
      </c>
      <c r="AD47" s="527">
        <v>1823</v>
      </c>
      <c r="AE47" s="527">
        <v>1033</v>
      </c>
      <c r="AF47" s="527">
        <v>810</v>
      </c>
      <c r="AG47" s="527">
        <v>226</v>
      </c>
    </row>
    <row r="48" spans="1:33" ht="15.75" thickBot="1">
      <c r="B48" s="115" t="s">
        <v>99</v>
      </c>
      <c r="C48" s="116">
        <v>73723.039929999984</v>
      </c>
      <c r="D48" s="116">
        <v>63412.739829999991</v>
      </c>
      <c r="E48" s="116">
        <v>124768.44081999999</v>
      </c>
      <c r="F48" s="116">
        <v>73319.626250000001</v>
      </c>
      <c r="G48" s="116">
        <v>89069.476920000001</v>
      </c>
      <c r="H48" s="116">
        <v>94660.091079999998</v>
      </c>
      <c r="I48" s="116">
        <v>100102.36819000001</v>
      </c>
      <c r="J48" s="116">
        <v>128139.43566</v>
      </c>
      <c r="K48" s="116">
        <v>142403.185</v>
      </c>
      <c r="L48" s="116">
        <v>129911.2065</v>
      </c>
      <c r="M48" s="116">
        <v>141472.78844999999</v>
      </c>
      <c r="N48" s="137">
        <v>157081.70641000001</v>
      </c>
      <c r="O48" s="137">
        <v>261437</v>
      </c>
      <c r="P48" s="137">
        <f>SUM(P39:P47)</f>
        <v>266591</v>
      </c>
      <c r="Q48" s="137">
        <f>SUM(Q39:Q47)</f>
        <v>253255</v>
      </c>
      <c r="R48" s="137">
        <v>216021</v>
      </c>
      <c r="S48" s="137">
        <v>174334.35301999998</v>
      </c>
      <c r="T48" s="137">
        <f>SUM(T39:T47)</f>
        <v>142240</v>
      </c>
      <c r="V48" s="115" t="s">
        <v>99</v>
      </c>
      <c r="W48" s="137">
        <v>150091.15463999999</v>
      </c>
      <c r="X48" s="137">
        <v>107946.31117000002</v>
      </c>
      <c r="Y48" s="137">
        <v>114364.82931</v>
      </c>
      <c r="Z48" s="137">
        <f>+SUM(Z39:Z47)</f>
        <v>78938.424589999995</v>
      </c>
      <c r="AA48" s="137">
        <f>+SUM(AA39:AA47)</f>
        <v>105029.19878999999</v>
      </c>
      <c r="AB48" s="137">
        <v>101597.55500000001</v>
      </c>
      <c r="AC48" s="137">
        <f>+SUM(AC39:AC47)</f>
        <v>109135.148</v>
      </c>
      <c r="AD48" s="137">
        <v>109135</v>
      </c>
      <c r="AE48" s="137">
        <v>79182</v>
      </c>
      <c r="AF48" s="137">
        <v>125493</v>
      </c>
      <c r="AG48" s="137">
        <v>111629</v>
      </c>
    </row>
    <row r="49" spans="2:33" ht="15.75" thickBot="1">
      <c r="B49" s="112" t="s">
        <v>100</v>
      </c>
      <c r="C49" s="113"/>
      <c r="D49" s="113"/>
      <c r="E49" s="113"/>
      <c r="F49" s="113"/>
      <c r="G49" s="113"/>
      <c r="H49" s="113"/>
      <c r="I49" s="113"/>
      <c r="J49" s="113"/>
      <c r="K49" s="113"/>
      <c r="L49" s="113"/>
      <c r="M49" s="113"/>
      <c r="N49" s="136"/>
      <c r="O49" s="136"/>
      <c r="P49" s="136"/>
      <c r="Q49" s="136"/>
      <c r="R49" s="136"/>
      <c r="S49" s="136"/>
      <c r="T49" s="136"/>
      <c r="V49" s="112" t="s">
        <v>100</v>
      </c>
      <c r="W49" s="136"/>
      <c r="X49" s="136"/>
      <c r="Y49" s="136"/>
      <c r="Z49" s="136"/>
      <c r="AA49" s="136"/>
      <c r="AB49" s="136"/>
      <c r="AC49" s="136"/>
      <c r="AD49" s="136"/>
      <c r="AE49" s="136"/>
      <c r="AF49" s="136"/>
      <c r="AG49" s="136"/>
    </row>
    <row r="50" spans="2:33" ht="15.75">
      <c r="B50" s="69" t="s">
        <v>401</v>
      </c>
      <c r="C50" s="104">
        <v>26053.380960000002</v>
      </c>
      <c r="D50" s="104">
        <v>25684.456999999999</v>
      </c>
      <c r="E50" s="104">
        <v>25924.948499999999</v>
      </c>
      <c r="F50" s="104">
        <v>26158.257160000001</v>
      </c>
      <c r="G50" s="104">
        <v>25897.892800000001</v>
      </c>
      <c r="H50" s="104">
        <v>25359.716</v>
      </c>
      <c r="I50" s="104">
        <v>25531.869409999999</v>
      </c>
      <c r="J50" s="104">
        <v>25760.963500000002</v>
      </c>
      <c r="K50" s="104">
        <v>25469.4611</v>
      </c>
      <c r="L50" s="104">
        <v>24672.55</v>
      </c>
      <c r="M50" s="104">
        <v>24818.98717</v>
      </c>
      <c r="N50" s="104">
        <v>24840.810519999999</v>
      </c>
      <c r="O50" s="104">
        <v>24498</v>
      </c>
      <c r="P50" s="152">
        <v>23676</v>
      </c>
      <c r="Q50" s="152">
        <v>23314</v>
      </c>
      <c r="R50" s="152">
        <v>23126</v>
      </c>
      <c r="S50" s="152">
        <v>22737.269250000001</v>
      </c>
      <c r="T50" s="152">
        <v>22340</v>
      </c>
      <c r="V50" s="69" t="s">
        <v>401</v>
      </c>
      <c r="W50" s="152">
        <v>21934.56265</v>
      </c>
      <c r="X50" s="152">
        <v>22659.29322</v>
      </c>
      <c r="Y50" s="152">
        <v>22198.698670000002</v>
      </c>
      <c r="Z50" s="152">
        <f>(21730545.99/1000)</f>
        <v>21730.545989999999</v>
      </c>
      <c r="AA50" s="152">
        <v>21255.147140000001</v>
      </c>
      <c r="AB50" s="527">
        <v>22566.886999999999</v>
      </c>
      <c r="AC50" s="527">
        <v>22003.526000000002</v>
      </c>
      <c r="AD50" s="527">
        <v>22004</v>
      </c>
      <c r="AE50" s="527">
        <v>21434</v>
      </c>
      <c r="AF50" s="527">
        <v>20858</v>
      </c>
      <c r="AG50" s="527">
        <v>20828</v>
      </c>
    </row>
    <row r="51" spans="2:33" ht="15.75">
      <c r="B51" s="69" t="s">
        <v>402</v>
      </c>
      <c r="C51" s="104">
        <v>69146.199519999995</v>
      </c>
      <c r="D51" s="104">
        <v>73285.566999999995</v>
      </c>
      <c r="E51" s="104">
        <v>72258.835459999988</v>
      </c>
      <c r="F51" s="104">
        <v>69444.461089999997</v>
      </c>
      <c r="G51" s="104">
        <v>69033.159480000002</v>
      </c>
      <c r="H51" s="104">
        <v>71863.791089999999</v>
      </c>
      <c r="I51" s="104">
        <v>71883.734169999996</v>
      </c>
      <c r="J51" s="104">
        <v>72511.895310000007</v>
      </c>
      <c r="K51" s="104">
        <v>84611.131859999994</v>
      </c>
      <c r="L51" s="104">
        <v>102298.921</v>
      </c>
      <c r="M51" s="104">
        <v>112089.21623999999</v>
      </c>
      <c r="N51" s="104">
        <v>114768.61337000001</v>
      </c>
      <c r="O51" s="104">
        <v>120646</v>
      </c>
      <c r="P51" s="152">
        <v>127788</v>
      </c>
      <c r="Q51" s="152">
        <v>131110</v>
      </c>
      <c r="R51" s="152">
        <v>132757</v>
      </c>
      <c r="S51" s="152">
        <v>133600.05601999999</v>
      </c>
      <c r="T51" s="152">
        <v>135582</v>
      </c>
      <c r="V51" s="69" t="s">
        <v>402</v>
      </c>
      <c r="W51" s="152">
        <v>134230.51102999999</v>
      </c>
      <c r="X51" s="152">
        <v>134124.16404999999</v>
      </c>
      <c r="Y51" s="152">
        <v>134827.08262</v>
      </c>
      <c r="Z51" s="152">
        <f>(138823029.34/1000)</f>
        <v>138823.02934000001</v>
      </c>
      <c r="AA51" s="152">
        <v>140474.30236999999</v>
      </c>
      <c r="AB51" s="527">
        <v>141559.58499999999</v>
      </c>
      <c r="AC51" s="527">
        <v>143038.552</v>
      </c>
      <c r="AD51" s="527">
        <v>143039</v>
      </c>
      <c r="AE51" s="527">
        <v>146826</v>
      </c>
      <c r="AF51" s="527">
        <v>145500</v>
      </c>
      <c r="AG51" s="527">
        <v>146036</v>
      </c>
    </row>
    <row r="52" spans="2:33" ht="15.75">
      <c r="B52" s="69" t="s">
        <v>409</v>
      </c>
      <c r="C52" s="104">
        <v>17215.072319999999</v>
      </c>
      <c r="D52" s="104">
        <v>0</v>
      </c>
      <c r="E52" s="104">
        <v>0</v>
      </c>
      <c r="F52" s="104">
        <v>0</v>
      </c>
      <c r="G52" s="104">
        <v>0</v>
      </c>
      <c r="H52" s="104">
        <v>0</v>
      </c>
      <c r="I52" s="104">
        <v>0</v>
      </c>
      <c r="J52" s="104">
        <v>0</v>
      </c>
      <c r="K52" s="104">
        <v>0</v>
      </c>
      <c r="L52" s="104">
        <v>0</v>
      </c>
      <c r="M52" s="104">
        <v>0</v>
      </c>
      <c r="N52" s="104">
        <v>0</v>
      </c>
      <c r="O52" s="104">
        <v>0</v>
      </c>
      <c r="P52" s="152">
        <v>0</v>
      </c>
      <c r="Q52" s="152"/>
      <c r="R52" s="152"/>
      <c r="S52" s="152">
        <v>0</v>
      </c>
      <c r="T52" s="152">
        <v>0</v>
      </c>
      <c r="V52" s="69" t="s">
        <v>409</v>
      </c>
      <c r="W52" s="152">
        <v>0</v>
      </c>
      <c r="X52" s="152">
        <v>0</v>
      </c>
      <c r="Y52" s="152">
        <v>0</v>
      </c>
      <c r="Z52" s="152"/>
      <c r="AA52" s="152">
        <v>0</v>
      </c>
      <c r="AB52" s="527">
        <v>0</v>
      </c>
      <c r="AC52" s="527"/>
      <c r="AD52" s="527" t="s">
        <v>225</v>
      </c>
      <c r="AE52" s="527" t="s">
        <v>225</v>
      </c>
      <c r="AF52" s="527"/>
      <c r="AG52" s="527">
        <v>5994</v>
      </c>
    </row>
    <row r="53" spans="2:33" ht="15.75">
      <c r="B53" s="69" t="s">
        <v>106</v>
      </c>
      <c r="C53" s="104">
        <v>2521.1970600000127</v>
      </c>
      <c r="D53" s="104">
        <v>2422.7654400000001</v>
      </c>
      <c r="E53" s="104">
        <v>2369.9827600000003</v>
      </c>
      <c r="F53" s="104">
        <v>2320.1573399999997</v>
      </c>
      <c r="G53" s="104">
        <v>2271.21227</v>
      </c>
      <c r="H53" s="104">
        <v>2325.6148800000005</v>
      </c>
      <c r="I53" s="104">
        <v>2347.1055999999999</v>
      </c>
      <c r="J53" s="104">
        <v>2334.5615100000005</v>
      </c>
      <c r="K53" s="104">
        <v>2338.6625500000005</v>
      </c>
      <c r="L53" s="104">
        <v>2652.39966</v>
      </c>
      <c r="M53" s="104">
        <v>2640.6403300000002</v>
      </c>
      <c r="N53" s="104">
        <v>2631.74235</v>
      </c>
      <c r="O53" s="104">
        <v>2702</v>
      </c>
      <c r="P53" s="152">
        <v>3277</v>
      </c>
      <c r="Q53" s="152">
        <v>3248</v>
      </c>
      <c r="R53" s="152">
        <v>3283</v>
      </c>
      <c r="S53" s="152">
        <v>3144.9256700000001</v>
      </c>
      <c r="T53" s="152">
        <v>2953</v>
      </c>
      <c r="V53" s="69" t="s">
        <v>106</v>
      </c>
      <c r="W53" s="152">
        <v>2951.1092899999999</v>
      </c>
      <c r="X53" s="152">
        <v>2965.3854900000001</v>
      </c>
      <c r="Y53" s="152">
        <v>2953.0425699999996</v>
      </c>
      <c r="Z53" s="152">
        <f>(3075973.79/1000)</f>
        <v>3075.97379</v>
      </c>
      <c r="AA53" s="152">
        <v>3046.14203</v>
      </c>
      <c r="AB53" s="527">
        <v>3016.3</v>
      </c>
      <c r="AC53" s="527">
        <v>2987.7629999999999</v>
      </c>
      <c r="AD53" s="527">
        <v>2988</v>
      </c>
      <c r="AE53" s="527">
        <v>6029</v>
      </c>
      <c r="AF53" s="527">
        <v>5997</v>
      </c>
      <c r="AG53" s="527">
        <v>1671725</v>
      </c>
    </row>
    <row r="54" spans="2:33" ht="15.75">
      <c r="B54" s="69" t="s">
        <v>109</v>
      </c>
      <c r="C54" s="104">
        <v>1131079.0943799999</v>
      </c>
      <c r="D54" s="104">
        <v>1267725.21312</v>
      </c>
      <c r="E54" s="104">
        <v>1277493.3783900002</v>
      </c>
      <c r="F54" s="104">
        <v>1281165.17221</v>
      </c>
      <c r="G54" s="104">
        <v>1281265.0287299999</v>
      </c>
      <c r="H54" s="104">
        <v>1280264.2017999999</v>
      </c>
      <c r="I54" s="104">
        <v>1273214.0362499999</v>
      </c>
      <c r="J54" s="104">
        <v>1264249.69933</v>
      </c>
      <c r="K54" s="104">
        <v>1259752.0421800001</v>
      </c>
      <c r="L54" s="104">
        <v>1276788.8507100001</v>
      </c>
      <c r="M54" s="104">
        <v>1289187.7552100001</v>
      </c>
      <c r="N54" s="104">
        <v>1307571.6147</v>
      </c>
      <c r="O54" s="104">
        <v>1350529</v>
      </c>
      <c r="P54" s="152">
        <v>1386473</v>
      </c>
      <c r="Q54" s="152">
        <v>1411638</v>
      </c>
      <c r="R54" s="152">
        <v>1439427</v>
      </c>
      <c r="S54" s="152">
        <v>1473056.3463299999</v>
      </c>
      <c r="T54" s="152">
        <v>1519229</v>
      </c>
      <c r="V54" s="69" t="s">
        <v>109</v>
      </c>
      <c r="W54" s="152">
        <v>1529815.9900100001</v>
      </c>
      <c r="X54" s="152">
        <v>1547486.38133</v>
      </c>
      <c r="Y54" s="152">
        <v>1592855.9217399999</v>
      </c>
      <c r="Z54" s="152">
        <f>(1646201016.67/1000)</f>
        <v>1646201.01667</v>
      </c>
      <c r="AA54" s="152">
        <v>1675354.6078900001</v>
      </c>
      <c r="AB54" s="527">
        <v>1683486.9979999999</v>
      </c>
      <c r="AC54" s="527">
        <v>1686055.2139999999</v>
      </c>
      <c r="AD54" s="527">
        <v>1686055</v>
      </c>
      <c r="AE54" s="527">
        <v>1668207</v>
      </c>
      <c r="AF54" s="527">
        <v>1667933</v>
      </c>
      <c r="AG54" s="527" t="s">
        <v>69</v>
      </c>
    </row>
    <row r="55" spans="2:33" ht="15.75">
      <c r="B55" s="69" t="s">
        <v>97</v>
      </c>
      <c r="C55" s="104">
        <v>0</v>
      </c>
      <c r="D55" s="104">
        <v>0</v>
      </c>
      <c r="E55" s="104">
        <v>0</v>
      </c>
      <c r="F55" s="104">
        <v>0</v>
      </c>
      <c r="G55" s="104">
        <v>0</v>
      </c>
      <c r="H55" s="104">
        <v>0</v>
      </c>
      <c r="I55" s="104">
        <v>0</v>
      </c>
      <c r="J55" s="104">
        <v>0</v>
      </c>
      <c r="K55" s="104">
        <v>0</v>
      </c>
      <c r="L55" s="104">
        <v>0</v>
      </c>
      <c r="M55" s="104">
        <v>0</v>
      </c>
      <c r="N55" s="104">
        <v>0</v>
      </c>
      <c r="O55" s="104">
        <v>10002</v>
      </c>
      <c r="P55" s="152">
        <v>0</v>
      </c>
      <c r="Q55" s="152"/>
      <c r="R55" s="152">
        <v>0</v>
      </c>
      <c r="S55" s="152">
        <v>0</v>
      </c>
      <c r="T55" s="152">
        <v>0</v>
      </c>
      <c r="V55" s="69" t="s">
        <v>97</v>
      </c>
      <c r="W55" s="152">
        <v>0</v>
      </c>
      <c r="X55" s="152">
        <v>0</v>
      </c>
      <c r="Y55" s="152">
        <v>0</v>
      </c>
      <c r="Z55" s="152">
        <v>0</v>
      </c>
      <c r="AA55" s="152">
        <v>0</v>
      </c>
      <c r="AB55" s="527">
        <v>0</v>
      </c>
      <c r="AC55" s="527">
        <v>0</v>
      </c>
      <c r="AD55" s="527"/>
      <c r="AE55" s="527"/>
      <c r="AF55" s="527"/>
      <c r="AG55" s="527" t="s">
        <v>69</v>
      </c>
    </row>
    <row r="56" spans="2:33" ht="15.75">
      <c r="B56" s="69" t="s">
        <v>110</v>
      </c>
      <c r="C56" s="104">
        <v>0</v>
      </c>
      <c r="D56" s="104">
        <v>0</v>
      </c>
      <c r="E56" s="104">
        <v>0</v>
      </c>
      <c r="F56" s="104">
        <v>0</v>
      </c>
      <c r="G56" s="104">
        <v>0</v>
      </c>
      <c r="H56" s="104">
        <v>0</v>
      </c>
      <c r="I56" s="104">
        <v>0</v>
      </c>
      <c r="J56" s="104">
        <v>0</v>
      </c>
      <c r="K56" s="104">
        <v>0</v>
      </c>
      <c r="L56" s="104">
        <v>0</v>
      </c>
      <c r="M56" s="104">
        <v>0</v>
      </c>
      <c r="N56" s="104">
        <v>0</v>
      </c>
      <c r="O56" s="104">
        <v>0</v>
      </c>
      <c r="P56" s="152">
        <v>0</v>
      </c>
      <c r="Q56" s="152"/>
      <c r="R56" s="152">
        <v>0</v>
      </c>
      <c r="S56" s="152">
        <v>0</v>
      </c>
      <c r="T56" s="152">
        <v>0</v>
      </c>
      <c r="V56" s="69" t="s">
        <v>110</v>
      </c>
      <c r="W56" s="152">
        <v>0</v>
      </c>
      <c r="X56" s="152">
        <v>0</v>
      </c>
      <c r="Y56" s="152">
        <v>0</v>
      </c>
      <c r="Z56" s="152">
        <v>0</v>
      </c>
      <c r="AA56" s="152">
        <v>0</v>
      </c>
      <c r="AB56" s="527">
        <v>0</v>
      </c>
      <c r="AC56" s="527">
        <v>0</v>
      </c>
      <c r="AD56" s="527"/>
      <c r="AE56" s="527"/>
      <c r="AF56" s="527"/>
      <c r="AG56" s="527"/>
    </row>
    <row r="57" spans="2:33" ht="15.75">
      <c r="B57" s="69" t="s">
        <v>111</v>
      </c>
      <c r="C57" s="104">
        <v>0</v>
      </c>
      <c r="D57" s="104">
        <v>0</v>
      </c>
      <c r="E57" s="104">
        <v>0</v>
      </c>
      <c r="F57" s="104">
        <v>0</v>
      </c>
      <c r="G57" s="104">
        <v>0</v>
      </c>
      <c r="H57" s="104">
        <v>0</v>
      </c>
      <c r="I57" s="104">
        <v>0</v>
      </c>
      <c r="J57" s="104">
        <v>0</v>
      </c>
      <c r="K57" s="104">
        <v>0</v>
      </c>
      <c r="L57" s="104">
        <v>0</v>
      </c>
      <c r="M57" s="104">
        <v>0</v>
      </c>
      <c r="N57" s="104">
        <v>0</v>
      </c>
      <c r="O57" s="104">
        <v>0</v>
      </c>
      <c r="P57" s="152">
        <v>0</v>
      </c>
      <c r="Q57" s="152"/>
      <c r="R57" s="152">
        <v>0</v>
      </c>
      <c r="S57" s="152">
        <v>0</v>
      </c>
      <c r="T57" s="152">
        <v>0</v>
      </c>
      <c r="V57" s="69" t="s">
        <v>111</v>
      </c>
      <c r="W57" s="152">
        <v>0</v>
      </c>
      <c r="X57" s="152">
        <v>0</v>
      </c>
      <c r="Y57" s="152">
        <v>0</v>
      </c>
      <c r="Z57" s="152">
        <v>0</v>
      </c>
      <c r="AA57" s="152">
        <v>0</v>
      </c>
      <c r="AB57" s="527">
        <v>0</v>
      </c>
      <c r="AC57" s="527"/>
      <c r="AD57" s="527"/>
      <c r="AE57" s="527"/>
      <c r="AF57" s="527"/>
      <c r="AG57" s="527">
        <v>1</v>
      </c>
    </row>
    <row r="58" spans="2:33" ht="15.75">
      <c r="B58" s="69" t="s">
        <v>98</v>
      </c>
      <c r="C58" s="104">
        <v>0</v>
      </c>
      <c r="D58" s="104">
        <v>0</v>
      </c>
      <c r="E58" s="104">
        <v>0</v>
      </c>
      <c r="F58" s="104">
        <v>0</v>
      </c>
      <c r="G58" s="104">
        <v>0</v>
      </c>
      <c r="H58" s="104">
        <v>0</v>
      </c>
      <c r="I58" s="104">
        <v>0</v>
      </c>
      <c r="J58" s="104">
        <v>0</v>
      </c>
      <c r="K58" s="104">
        <v>0</v>
      </c>
      <c r="L58" s="104">
        <v>0</v>
      </c>
      <c r="M58" s="104">
        <v>0</v>
      </c>
      <c r="N58" s="104">
        <v>0</v>
      </c>
      <c r="O58" s="104">
        <v>0</v>
      </c>
      <c r="P58" s="152">
        <v>0</v>
      </c>
      <c r="Q58" s="152"/>
      <c r="R58" s="152">
        <v>0</v>
      </c>
      <c r="S58" s="152">
        <v>0</v>
      </c>
      <c r="T58" s="152">
        <v>0</v>
      </c>
      <c r="V58" s="69" t="s">
        <v>98</v>
      </c>
      <c r="W58" s="152">
        <v>0</v>
      </c>
      <c r="X58" s="152">
        <v>0</v>
      </c>
      <c r="Y58" s="152">
        <v>0</v>
      </c>
      <c r="Z58" s="152">
        <v>0</v>
      </c>
      <c r="AA58" s="152">
        <v>0</v>
      </c>
      <c r="AB58" s="527">
        <v>0</v>
      </c>
      <c r="AC58" s="527">
        <v>0</v>
      </c>
      <c r="AD58" s="527"/>
      <c r="AE58" s="527"/>
      <c r="AF58" s="527"/>
      <c r="AG58" s="527"/>
    </row>
    <row r="59" spans="2:33" ht="15.75" thickBot="1">
      <c r="B59" s="112" t="s">
        <v>114</v>
      </c>
      <c r="C59" s="117">
        <v>1246014.9442399999</v>
      </c>
      <c r="D59" s="117">
        <v>1369118.0025599999</v>
      </c>
      <c r="E59" s="117">
        <v>1378047.1451100002</v>
      </c>
      <c r="F59" s="117">
        <v>1379088.0478000001</v>
      </c>
      <c r="G59" s="117">
        <v>1378467.2932799999</v>
      </c>
      <c r="H59" s="117">
        <v>1379813.3237699999</v>
      </c>
      <c r="I59" s="117">
        <v>1372976.7454299999</v>
      </c>
      <c r="J59" s="117">
        <v>1364857.11965</v>
      </c>
      <c r="K59" s="117">
        <v>1372171.2976900002</v>
      </c>
      <c r="L59" s="117">
        <v>1406412.7213700002</v>
      </c>
      <c r="M59" s="117">
        <v>1428736.59895</v>
      </c>
      <c r="N59" s="138">
        <v>1449812.78094</v>
      </c>
      <c r="O59" s="138">
        <v>1508377</v>
      </c>
      <c r="P59" s="138">
        <f>SUM(P50:P58)</f>
        <v>1541214</v>
      </c>
      <c r="Q59" s="138">
        <f>SUM(Q50:Q58)</f>
        <v>1569310</v>
      </c>
      <c r="R59" s="138">
        <v>1598593</v>
      </c>
      <c r="S59" s="138">
        <v>1632538.5972699998</v>
      </c>
      <c r="T59" s="138">
        <f>SUM(T50:T58)</f>
        <v>1680104</v>
      </c>
      <c r="V59" s="112" t="s">
        <v>114</v>
      </c>
      <c r="W59" s="138">
        <v>1688932.17298</v>
      </c>
      <c r="X59" s="138">
        <v>1707235.2240899999</v>
      </c>
      <c r="Y59" s="138">
        <v>1752834.7456</v>
      </c>
      <c r="Z59" s="138">
        <f>+SUM(Z50:Z58)</f>
        <v>1809830.5657900001</v>
      </c>
      <c r="AA59" s="138">
        <f>+SUM(AA50:AA58)</f>
        <v>1840130.19943</v>
      </c>
      <c r="AB59" s="138">
        <v>1850629.7699999998</v>
      </c>
      <c r="AC59" s="138">
        <f>+SUM(AC51:AC58)</f>
        <v>1832081.5289999999</v>
      </c>
      <c r="AD59" s="138">
        <v>1854085</v>
      </c>
      <c r="AE59" s="138">
        <v>1842497</v>
      </c>
      <c r="AF59" s="138">
        <v>1840288</v>
      </c>
      <c r="AG59" s="138">
        <v>1844585</v>
      </c>
    </row>
    <row r="60" spans="2:33" ht="15.75" thickBot="1">
      <c r="B60" s="118" t="s">
        <v>115</v>
      </c>
      <c r="C60" s="119">
        <v>1319737.9841699998</v>
      </c>
      <c r="D60" s="119">
        <v>1432530.74239</v>
      </c>
      <c r="E60" s="119">
        <v>1502815.5859300001</v>
      </c>
      <c r="F60" s="119">
        <v>1452407.67405</v>
      </c>
      <c r="G60" s="119">
        <v>1467536.7701999999</v>
      </c>
      <c r="H60" s="119">
        <v>1474473.4148499998</v>
      </c>
      <c r="I60" s="119">
        <v>1473079.11362</v>
      </c>
      <c r="J60" s="119">
        <v>1492996.55531</v>
      </c>
      <c r="K60" s="119">
        <v>1514574.4826900002</v>
      </c>
      <c r="L60" s="119">
        <v>1536323.9278700002</v>
      </c>
      <c r="M60" s="119">
        <v>1570209.3873999999</v>
      </c>
      <c r="N60" s="139">
        <v>1606894.4873500001</v>
      </c>
      <c r="O60" s="139">
        <v>1769814</v>
      </c>
      <c r="P60" s="139">
        <f>P48+P59</f>
        <v>1807805</v>
      </c>
      <c r="Q60" s="139">
        <f>Q48+Q59</f>
        <v>1822565</v>
      </c>
      <c r="R60" s="139">
        <v>1814614</v>
      </c>
      <c r="S60" s="139">
        <v>1806872.9502899998</v>
      </c>
      <c r="T60" s="139">
        <f>T48+T59</f>
        <v>1822344</v>
      </c>
      <c r="V60" s="118" t="s">
        <v>115</v>
      </c>
      <c r="W60" s="139">
        <v>1839023.3276200001</v>
      </c>
      <c r="X60" s="139">
        <v>1815181.53526</v>
      </c>
      <c r="Y60" s="139">
        <v>1867199.57491</v>
      </c>
      <c r="Z60" s="139">
        <f>+Z48+Z59</f>
        <v>1888768.9903800001</v>
      </c>
      <c r="AA60" s="139">
        <f>+AA48+AA59</f>
        <v>1945159.3982200001</v>
      </c>
      <c r="AB60" s="139">
        <v>1952227.3249999997</v>
      </c>
      <c r="AC60" s="139">
        <f>+AC49+AC59</f>
        <v>1832081.5289999999</v>
      </c>
      <c r="AD60" s="139">
        <v>1963220</v>
      </c>
      <c r="AE60" s="139">
        <v>1921679</v>
      </c>
      <c r="AF60" s="139">
        <v>1965781</v>
      </c>
      <c r="AG60" s="139">
        <v>1956214</v>
      </c>
    </row>
    <row r="61" spans="2:33" ht="15.75" thickBot="1">
      <c r="B61" s="120"/>
      <c r="C61" s="121"/>
      <c r="D61" s="121"/>
      <c r="E61" s="121"/>
      <c r="F61" s="121"/>
      <c r="G61" s="121"/>
      <c r="H61" s="121"/>
      <c r="I61" s="121"/>
      <c r="J61" s="121"/>
      <c r="K61" s="121"/>
      <c r="L61" s="121"/>
      <c r="M61" s="121"/>
      <c r="N61" s="140"/>
      <c r="O61" s="140"/>
      <c r="P61" s="140"/>
      <c r="Q61" s="140"/>
      <c r="R61" s="140"/>
      <c r="S61" s="140"/>
      <c r="V61" s="120"/>
    </row>
    <row r="62" spans="2:33" ht="15.75" thickBot="1">
      <c r="B62" s="110" t="s">
        <v>116</v>
      </c>
      <c r="C62" s="122"/>
      <c r="D62" s="122"/>
      <c r="E62" s="122"/>
      <c r="F62" s="122"/>
      <c r="G62" s="122"/>
      <c r="H62" s="122"/>
      <c r="I62" s="122"/>
      <c r="J62" s="122"/>
      <c r="K62" s="122"/>
      <c r="L62" s="122"/>
      <c r="M62" s="122"/>
      <c r="N62" s="141"/>
      <c r="O62" s="141"/>
      <c r="P62" s="141"/>
      <c r="Q62" s="141"/>
      <c r="R62" s="141"/>
      <c r="S62" s="141"/>
      <c r="T62" s="141"/>
      <c r="V62" s="110" t="s">
        <v>116</v>
      </c>
      <c r="W62" s="141"/>
      <c r="X62" s="141"/>
      <c r="Y62" s="141"/>
      <c r="Z62" s="141"/>
      <c r="AA62" s="141"/>
      <c r="AB62" s="141"/>
      <c r="AC62" s="141"/>
      <c r="AD62" s="141"/>
      <c r="AE62" s="141"/>
      <c r="AF62" s="141"/>
      <c r="AG62" s="141"/>
    </row>
    <row r="63" spans="2:33" ht="15.75" thickBot="1">
      <c r="B63" s="112" t="s">
        <v>117</v>
      </c>
      <c r="C63" s="123"/>
      <c r="D63" s="123"/>
      <c r="E63" s="123"/>
      <c r="F63" s="123"/>
      <c r="G63" s="123"/>
      <c r="H63" s="123"/>
      <c r="I63" s="123"/>
      <c r="J63" s="123"/>
      <c r="K63" s="123"/>
      <c r="L63" s="123"/>
      <c r="M63" s="123"/>
      <c r="N63" s="142"/>
      <c r="O63" s="142"/>
      <c r="P63" s="142"/>
      <c r="Q63" s="142"/>
      <c r="R63" s="142"/>
      <c r="S63" s="142"/>
      <c r="T63" s="142"/>
      <c r="V63" s="112" t="s">
        <v>117</v>
      </c>
      <c r="W63" s="142"/>
      <c r="X63" s="142"/>
      <c r="Y63" s="142"/>
      <c r="Z63" s="142"/>
      <c r="AA63" s="142"/>
      <c r="AB63" s="142"/>
      <c r="AC63" s="142"/>
      <c r="AD63" s="142"/>
      <c r="AE63" s="142"/>
      <c r="AF63" s="142"/>
      <c r="AG63" s="142"/>
    </row>
    <row r="64" spans="2:33" ht="15.75">
      <c r="B64" s="69" t="s">
        <v>410</v>
      </c>
      <c r="C64" s="104">
        <v>4495.8558599999997</v>
      </c>
      <c r="D64" s="104">
        <v>8379.9310999999998</v>
      </c>
      <c r="E64" s="104">
        <v>3949.8318599999998</v>
      </c>
      <c r="F64" s="104">
        <v>1945.8644099999999</v>
      </c>
      <c r="G64" s="104">
        <v>2817.27684</v>
      </c>
      <c r="H64" s="104">
        <v>5854.0709999999999</v>
      </c>
      <c r="I64" s="104">
        <v>4322.3543099999997</v>
      </c>
      <c r="J64" s="104">
        <v>1260.0704599999999</v>
      </c>
      <c r="K64" s="104">
        <v>9281.5932100000009</v>
      </c>
      <c r="L64" s="104">
        <v>14163.288400000001</v>
      </c>
      <c r="M64" s="104">
        <v>12988.08389</v>
      </c>
      <c r="N64" s="104">
        <v>8293.1468299999997</v>
      </c>
      <c r="O64" s="104">
        <v>10073</v>
      </c>
      <c r="P64" s="152">
        <v>9299</v>
      </c>
      <c r="Q64" s="152">
        <v>6457</v>
      </c>
      <c r="R64" s="152">
        <v>6115</v>
      </c>
      <c r="S64" s="152">
        <v>5630.39653</v>
      </c>
      <c r="T64" s="152">
        <v>8627</v>
      </c>
      <c r="V64" s="69" t="s">
        <v>410</v>
      </c>
      <c r="W64" s="152">
        <v>5338.8266399999993</v>
      </c>
      <c r="X64" s="152">
        <v>4159.9601000000002</v>
      </c>
      <c r="Y64" s="152">
        <v>22865.119870000002</v>
      </c>
      <c r="Z64" s="152">
        <f>(15832661.02/1000)</f>
        <v>15832.66102</v>
      </c>
      <c r="AA64" s="152">
        <v>13540.317289999999</v>
      </c>
      <c r="AB64" s="527">
        <v>14336.669</v>
      </c>
      <c r="AC64" s="527">
        <v>7381.7920000000004</v>
      </c>
      <c r="AD64" s="527">
        <v>7382</v>
      </c>
      <c r="AE64" s="527">
        <v>16766</v>
      </c>
      <c r="AF64" s="527">
        <v>13325</v>
      </c>
      <c r="AG64" s="527">
        <v>7069</v>
      </c>
    </row>
    <row r="65" spans="2:33" ht="15.75">
      <c r="B65" s="69" t="s">
        <v>411</v>
      </c>
      <c r="C65" s="104">
        <v>4734.8090000000002</v>
      </c>
      <c r="D65" s="104">
        <v>3878.7779999999998</v>
      </c>
      <c r="E65" s="104">
        <v>11361.17361</v>
      </c>
      <c r="F65" s="104">
        <v>13009.458359999997</v>
      </c>
      <c r="G65" s="104">
        <v>17959.353299999995</v>
      </c>
      <c r="H65" s="104">
        <v>6202.8850000000002</v>
      </c>
      <c r="I65" s="104">
        <v>17144.553680000005</v>
      </c>
      <c r="J65" s="104">
        <v>18190.772459999993</v>
      </c>
      <c r="K65" s="104">
        <v>26451.918600000001</v>
      </c>
      <c r="L65" s="104">
        <v>7624.3639999999996</v>
      </c>
      <c r="M65" s="104">
        <v>24128.544909999997</v>
      </c>
      <c r="N65" s="104">
        <v>13414.86085999999</v>
      </c>
      <c r="O65" s="104">
        <v>44110</v>
      </c>
      <c r="P65" s="152">
        <v>9934</v>
      </c>
      <c r="Q65" s="152">
        <v>11753</v>
      </c>
      <c r="R65" s="152">
        <v>5902</v>
      </c>
      <c r="S65" s="152">
        <v>12499.7444</v>
      </c>
      <c r="T65" s="152">
        <v>12501</v>
      </c>
      <c r="V65" s="69" t="s">
        <v>411</v>
      </c>
      <c r="W65" s="152">
        <v>3058.0942</v>
      </c>
      <c r="X65" s="152">
        <v>5653.0208899999998</v>
      </c>
      <c r="Y65" s="152">
        <v>3104.5221099999999</v>
      </c>
      <c r="Z65" s="152">
        <f>(7539595.64/1000)</f>
        <v>7539.5956399999995</v>
      </c>
      <c r="AA65" s="152">
        <v>4267.2663699999994</v>
      </c>
      <c r="AB65" s="527">
        <v>1789.501</v>
      </c>
      <c r="AC65" s="527">
        <v>2645.6849999999999</v>
      </c>
      <c r="AD65" s="527">
        <v>2646</v>
      </c>
      <c r="AE65" s="527">
        <v>380</v>
      </c>
      <c r="AF65" s="527">
        <v>7748</v>
      </c>
      <c r="AG65" s="527">
        <v>11520</v>
      </c>
    </row>
    <row r="66" spans="2:33" ht="15.75">
      <c r="B66" s="69" t="s">
        <v>412</v>
      </c>
      <c r="C66" s="104">
        <v>120368.42105263159</v>
      </c>
      <c r="D66" s="104">
        <v>28206.668000000001</v>
      </c>
      <c r="E66" s="104">
        <v>48207.599000000002</v>
      </c>
      <c r="F66" s="104">
        <v>90491.48083</v>
      </c>
      <c r="G66" s="104">
        <v>83422.414930000014</v>
      </c>
      <c r="H66" s="104">
        <v>90782.826109999995</v>
      </c>
      <c r="I66" s="104">
        <v>63930.995219999997</v>
      </c>
      <c r="J66" s="104">
        <v>15000</v>
      </c>
      <c r="K66" s="104">
        <v>0</v>
      </c>
      <c r="L66" s="104">
        <v>0</v>
      </c>
      <c r="M66" s="104">
        <v>0</v>
      </c>
      <c r="N66" s="104">
        <v>100000</v>
      </c>
      <c r="O66" s="104">
        <v>0</v>
      </c>
      <c r="P66" s="152">
        <v>1504</v>
      </c>
      <c r="Q66" s="152">
        <v>47255</v>
      </c>
      <c r="R66" s="152">
        <v>84892</v>
      </c>
      <c r="S66" s="152">
        <v>96792.098299999998</v>
      </c>
      <c r="T66" s="152">
        <v>84691</v>
      </c>
      <c r="V66" s="69" t="s">
        <v>412</v>
      </c>
      <c r="W66" s="152">
        <v>96330.730500000005</v>
      </c>
      <c r="X66" s="152">
        <v>19787.036929999998</v>
      </c>
      <c r="Y66" s="152">
        <v>33131.56061</v>
      </c>
      <c r="Z66" s="152">
        <f>(26320472/1000)</f>
        <v>26320.472000000002</v>
      </c>
      <c r="AA66" s="152">
        <v>86747.168470000004</v>
      </c>
      <c r="AB66" s="527">
        <v>37684.463000000003</v>
      </c>
      <c r="AC66" s="527">
        <v>8522.9330000000009</v>
      </c>
      <c r="AD66" s="527">
        <v>8523</v>
      </c>
      <c r="AE66" s="527">
        <v>8776</v>
      </c>
      <c r="AF66" s="527">
        <v>94898</v>
      </c>
      <c r="AG66" s="527">
        <v>37951</v>
      </c>
    </row>
    <row r="67" spans="2:33" ht="15.75">
      <c r="B67" s="69" t="s">
        <v>413</v>
      </c>
      <c r="C67" s="104">
        <v>23872.601119999999</v>
      </c>
      <c r="D67" s="104">
        <v>15878.199329999999</v>
      </c>
      <c r="E67" s="104">
        <v>72533.666549999994</v>
      </c>
      <c r="F67" s="104">
        <v>9023.5958100000007</v>
      </c>
      <c r="G67" s="104">
        <v>5316.5259400000004</v>
      </c>
      <c r="H67" s="104">
        <v>8541.9537700000001</v>
      </c>
      <c r="I67" s="104">
        <v>8397.3404300000002</v>
      </c>
      <c r="J67" s="104">
        <v>6750.1602400000002</v>
      </c>
      <c r="K67" s="104">
        <v>5295.8337300000003</v>
      </c>
      <c r="L67" s="104">
        <v>17222.496829999996</v>
      </c>
      <c r="M67" s="104">
        <v>14317.83124</v>
      </c>
      <c r="N67" s="104">
        <v>8715.1798500000004</v>
      </c>
      <c r="O67" s="104">
        <v>11257</v>
      </c>
      <c r="P67" s="152">
        <v>35091</v>
      </c>
      <c r="Q67" s="152">
        <v>76904</v>
      </c>
      <c r="R67" s="152">
        <v>11712</v>
      </c>
      <c r="S67" s="152">
        <v>14209.23</v>
      </c>
      <c r="T67" s="152">
        <v>17664</v>
      </c>
      <c r="V67" s="69" t="s">
        <v>413</v>
      </c>
      <c r="W67" s="152">
        <v>31546.070179999999</v>
      </c>
      <c r="X67" s="152">
        <v>11520.520289999999</v>
      </c>
      <c r="Y67" s="152">
        <v>13759.982330000001</v>
      </c>
      <c r="Z67" s="152">
        <f>(12998115.84/1000)</f>
        <v>12998.11584</v>
      </c>
      <c r="AA67" s="152">
        <v>4009.9655400000001</v>
      </c>
      <c r="AB67" s="527">
        <v>4009.9659999999999</v>
      </c>
      <c r="AC67" s="527">
        <v>4009.9659999999999</v>
      </c>
      <c r="AD67" s="527">
        <v>4010</v>
      </c>
      <c r="AE67" s="527">
        <v>4260</v>
      </c>
      <c r="AF67" s="527">
        <v>4255</v>
      </c>
      <c r="AG67" s="527">
        <v>4254</v>
      </c>
    </row>
    <row r="68" spans="2:33" ht="15.75">
      <c r="B68" s="69" t="s">
        <v>414</v>
      </c>
      <c r="C68" s="104">
        <v>3456.252</v>
      </c>
      <c r="D68" s="104">
        <v>1676.0319999999999</v>
      </c>
      <c r="E68" s="104">
        <v>1614.67092</v>
      </c>
      <c r="F68" s="104">
        <v>1614.67092</v>
      </c>
      <c r="G68" s="104">
        <v>1614.67092</v>
      </c>
      <c r="H68" s="104">
        <v>1729.8309999999999</v>
      </c>
      <c r="I68" s="104">
        <v>1718.6699199999998</v>
      </c>
      <c r="J68" s="104">
        <v>1718.6699199999998</v>
      </c>
      <c r="K68" s="104">
        <v>1718.6699199999998</v>
      </c>
      <c r="L68" s="104">
        <v>2468.5070000000001</v>
      </c>
      <c r="M68" s="104">
        <v>2441.5359199999998</v>
      </c>
      <c r="N68" s="104">
        <v>2441.5359199999998</v>
      </c>
      <c r="O68" s="104">
        <v>2441</v>
      </c>
      <c r="P68" s="152">
        <v>3233</v>
      </c>
      <c r="Q68" s="152"/>
      <c r="R68" s="152">
        <v>3233</v>
      </c>
      <c r="S68" s="152">
        <v>3232.6898300000003</v>
      </c>
      <c r="T68" s="152">
        <v>1365</v>
      </c>
      <c r="V68" s="69" t="s">
        <v>414</v>
      </c>
      <c r="W68" s="152">
        <v>1365.8307500000001</v>
      </c>
      <c r="X68" s="152">
        <v>1365.8307500000001</v>
      </c>
      <c r="Y68" s="152">
        <v>1365.8307500000001</v>
      </c>
      <c r="Z68" s="152">
        <f>(4009965.54/1000)</f>
        <v>4009.9655400000001</v>
      </c>
      <c r="AA68" s="152">
        <v>56695.317540000004</v>
      </c>
      <c r="AB68" s="527">
        <v>76465.316000000006</v>
      </c>
      <c r="AC68" s="527">
        <v>90680.487999999998</v>
      </c>
      <c r="AD68" s="527">
        <v>90680</v>
      </c>
      <c r="AE68" s="527">
        <v>55937</v>
      </c>
      <c r="AF68" s="527">
        <v>69777</v>
      </c>
      <c r="AG68" s="527">
        <v>86833</v>
      </c>
    </row>
    <row r="69" spans="2:33" ht="15.75" thickBot="1">
      <c r="B69" s="112" t="s">
        <v>125</v>
      </c>
      <c r="C69" s="117">
        <v>156927.93903263161</v>
      </c>
      <c r="D69" s="117">
        <v>58019.60843</v>
      </c>
      <c r="E69" s="117">
        <v>137666.94193999999</v>
      </c>
      <c r="F69" s="117">
        <v>116085.07033</v>
      </c>
      <c r="G69" s="117">
        <v>111130.24193000002</v>
      </c>
      <c r="H69" s="117">
        <v>113111.56688</v>
      </c>
      <c r="I69" s="117">
        <v>95513.913560000001</v>
      </c>
      <c r="J69" s="117">
        <v>42919.673079999993</v>
      </c>
      <c r="K69" s="117">
        <v>42748.015460000002</v>
      </c>
      <c r="L69" s="117">
        <v>41478.656229999993</v>
      </c>
      <c r="M69" s="117">
        <v>53875.99596</v>
      </c>
      <c r="N69" s="138">
        <v>132864.72346000001</v>
      </c>
      <c r="O69" s="138">
        <v>67881</v>
      </c>
      <c r="P69" s="138">
        <f>SUM(P64:P68)</f>
        <v>59061</v>
      </c>
      <c r="Q69" s="138">
        <f>SUM(Q64:Q68)</f>
        <v>142369</v>
      </c>
      <c r="R69" s="138">
        <v>111854</v>
      </c>
      <c r="S69" s="138">
        <v>132364.15906000001</v>
      </c>
      <c r="T69" s="138">
        <f>SUM(T64:T68)</f>
        <v>124848</v>
      </c>
      <c r="V69" s="112" t="s">
        <v>125</v>
      </c>
      <c r="W69" s="138">
        <v>137639.55227000001</v>
      </c>
      <c r="X69" s="138">
        <v>42486.36896</v>
      </c>
      <c r="Y69" s="138">
        <v>74227.015669999993</v>
      </c>
      <c r="Z69" s="138">
        <f>+SUM(Z64:Z68)</f>
        <v>66700.810039999997</v>
      </c>
      <c r="AA69" s="138">
        <f>+SUM(AA64:AA68)</f>
        <v>165260.03521</v>
      </c>
      <c r="AB69" s="138">
        <v>134285.91500000001</v>
      </c>
      <c r="AC69" s="138">
        <v>113240.864</v>
      </c>
      <c r="AD69" s="138">
        <v>113241</v>
      </c>
      <c r="AE69" s="138">
        <v>86119</v>
      </c>
      <c r="AF69" s="138">
        <v>190003</v>
      </c>
      <c r="AG69" s="138">
        <v>147627</v>
      </c>
    </row>
    <row r="70" spans="2:33" ht="15.75" thickBot="1">
      <c r="B70" s="124" t="s">
        <v>126</v>
      </c>
      <c r="C70" s="125"/>
      <c r="D70" s="125"/>
      <c r="E70" s="125"/>
      <c r="F70" s="125"/>
      <c r="G70" s="125"/>
      <c r="H70" s="125"/>
      <c r="I70" s="125"/>
      <c r="J70" s="125"/>
      <c r="K70" s="125"/>
      <c r="L70" s="125"/>
      <c r="M70" s="125"/>
      <c r="N70" s="143"/>
      <c r="O70" s="143"/>
      <c r="P70" s="143"/>
      <c r="Q70" s="143"/>
      <c r="R70" s="143"/>
      <c r="S70" s="143"/>
      <c r="T70" s="143"/>
      <c r="V70" s="124" t="s">
        <v>126</v>
      </c>
      <c r="W70" s="143"/>
      <c r="X70" s="143"/>
      <c r="Y70" s="143"/>
      <c r="Z70" s="143"/>
      <c r="AA70" s="143"/>
      <c r="AB70" s="143"/>
      <c r="AC70" s="143"/>
      <c r="AD70" s="143"/>
      <c r="AE70" s="143"/>
      <c r="AF70" s="143"/>
      <c r="AG70" s="143"/>
    </row>
    <row r="71" spans="2:33" ht="15.75">
      <c r="B71" s="69" t="s">
        <v>415</v>
      </c>
      <c r="C71" s="104">
        <v>1051.0146499999998</v>
      </c>
      <c r="D71" s="104">
        <v>1015.90939</v>
      </c>
      <c r="E71" s="104">
        <v>1015.90939</v>
      </c>
      <c r="F71" s="104">
        <v>919.55375000000004</v>
      </c>
      <c r="G71" s="104">
        <v>897.07326999999998</v>
      </c>
      <c r="H71" s="104">
        <v>874.90928000000008</v>
      </c>
      <c r="I71" s="104">
        <v>852.77043000000003</v>
      </c>
      <c r="J71" s="104">
        <v>830.54120999999998</v>
      </c>
      <c r="K71" s="104">
        <v>806.86728000000005</v>
      </c>
      <c r="L71" s="104">
        <v>783.90521000000001</v>
      </c>
      <c r="M71" s="104">
        <v>768.68551000000002</v>
      </c>
      <c r="N71" s="104">
        <v>737.74070999999992</v>
      </c>
      <c r="O71" s="104">
        <v>645</v>
      </c>
      <c r="P71" s="152">
        <v>1047</v>
      </c>
      <c r="Q71" s="152">
        <v>1025</v>
      </c>
      <c r="R71" s="152">
        <v>1003</v>
      </c>
      <c r="S71" s="152">
        <v>980.50080000000003</v>
      </c>
      <c r="T71" s="152">
        <v>957</v>
      </c>
      <c r="V71" s="69" t="s">
        <v>415</v>
      </c>
      <c r="W71" s="152">
        <v>925.56916000000001</v>
      </c>
      <c r="X71" s="152">
        <v>900.14096999999992</v>
      </c>
      <c r="Y71" s="152">
        <v>874.83057999999994</v>
      </c>
      <c r="Z71" s="152">
        <f>(848600.53/1000)</f>
        <v>848.60053000000005</v>
      </c>
      <c r="AA71" s="152">
        <v>806.80743999999993</v>
      </c>
      <c r="AB71" s="527">
        <v>776.57600000000002</v>
      </c>
      <c r="AC71" s="527">
        <v>0.51600000000000001</v>
      </c>
      <c r="AD71" s="527">
        <v>1</v>
      </c>
      <c r="AE71" s="527">
        <v>1</v>
      </c>
      <c r="AF71" s="527">
        <v>837</v>
      </c>
      <c r="AG71" s="527">
        <v>1623</v>
      </c>
    </row>
    <row r="72" spans="2:33" ht="15.75">
      <c r="B72" s="69" t="s">
        <v>416</v>
      </c>
      <c r="C72" s="104">
        <v>616277.39800000004</v>
      </c>
      <c r="D72" s="104">
        <v>758206.64932999993</v>
      </c>
      <c r="E72" s="104">
        <v>793583.54624000005</v>
      </c>
      <c r="F72" s="104">
        <v>744631.88431999995</v>
      </c>
      <c r="G72" s="104">
        <v>745076.15850999998</v>
      </c>
      <c r="H72" s="104">
        <v>730999.56871000002</v>
      </c>
      <c r="I72" s="104">
        <v>724112.16554999992</v>
      </c>
      <c r="J72" s="104">
        <v>845118.49503000011</v>
      </c>
      <c r="K72" s="104">
        <v>844954.25805999991</v>
      </c>
      <c r="L72" s="104">
        <v>845164.12774000003</v>
      </c>
      <c r="M72" s="104">
        <v>845402.18974000006</v>
      </c>
      <c r="N72" s="104">
        <v>845597.47574000002</v>
      </c>
      <c r="O72" s="104">
        <v>1050000</v>
      </c>
      <c r="P72" s="152">
        <v>1075668</v>
      </c>
      <c r="Q72" s="152">
        <v>1050000</v>
      </c>
      <c r="R72" s="152">
        <v>1050000</v>
      </c>
      <c r="S72" s="152">
        <v>1050000</v>
      </c>
      <c r="T72" s="152">
        <v>1050000</v>
      </c>
      <c r="V72" s="69" t="s">
        <v>416</v>
      </c>
      <c r="W72" s="152">
        <v>1050000</v>
      </c>
      <c r="X72" s="152">
        <v>1100000</v>
      </c>
      <c r="Y72" s="152">
        <v>1100000</v>
      </c>
      <c r="Z72" s="152">
        <v>1100000</v>
      </c>
      <c r="AA72" s="152">
        <v>34446.84981</v>
      </c>
      <c r="AB72" s="527">
        <v>35298.781000000003</v>
      </c>
      <c r="AC72" s="527">
        <v>36417.588000000003</v>
      </c>
      <c r="AD72" s="527">
        <v>36418</v>
      </c>
      <c r="AE72" s="527">
        <v>42831</v>
      </c>
      <c r="AF72" s="527">
        <v>44025</v>
      </c>
      <c r="AG72" s="527">
        <v>44087</v>
      </c>
    </row>
    <row r="73" spans="2:33" ht="15.75">
      <c r="B73" s="69" t="s">
        <v>122</v>
      </c>
      <c r="C73" s="104">
        <v>7618.84</v>
      </c>
      <c r="D73" s="104">
        <v>11895.880060000001</v>
      </c>
      <c r="E73" s="104">
        <v>14123.878419999999</v>
      </c>
      <c r="F73" s="104">
        <v>16316.48659</v>
      </c>
      <c r="G73" s="104">
        <v>17611.174579999999</v>
      </c>
      <c r="H73" s="104">
        <v>16456.04435</v>
      </c>
      <c r="I73" s="104">
        <v>17562.629069999999</v>
      </c>
      <c r="J73" s="104">
        <v>18339.15669</v>
      </c>
      <c r="K73" s="104">
        <v>19195.551950000001</v>
      </c>
      <c r="L73" s="104">
        <v>18843.485760000003</v>
      </c>
      <c r="M73" s="104">
        <v>20808.110199999999</v>
      </c>
      <c r="N73" s="104">
        <v>22633.236260000001</v>
      </c>
      <c r="O73" s="104">
        <v>23991</v>
      </c>
      <c r="P73" s="152">
        <v>23173</v>
      </c>
      <c r="Q73" s="152">
        <v>24338</v>
      </c>
      <c r="R73" s="152">
        <v>25379</v>
      </c>
      <c r="S73" s="152">
        <v>26340.200519999999</v>
      </c>
      <c r="T73" s="152">
        <v>29255</v>
      </c>
      <c r="V73" s="69" t="s">
        <v>122</v>
      </c>
      <c r="W73" s="152">
        <v>30025.11837</v>
      </c>
      <c r="X73" s="152">
        <v>30937.582569999999</v>
      </c>
      <c r="Y73" s="152">
        <v>31825.238590000001</v>
      </c>
      <c r="Z73" s="152">
        <f>33128218.77/1000</f>
        <v>33128.218769999999</v>
      </c>
      <c r="AA73" s="152">
        <v>1100000</v>
      </c>
      <c r="AB73" s="527">
        <v>1100000</v>
      </c>
      <c r="AC73" s="527">
        <v>1100000</v>
      </c>
      <c r="AD73" s="527">
        <v>1100000</v>
      </c>
      <c r="AE73" s="527">
        <v>1100000</v>
      </c>
      <c r="AF73" s="527">
        <v>1100000</v>
      </c>
      <c r="AG73" s="527">
        <v>1100000</v>
      </c>
    </row>
    <row r="74" spans="2:33" ht="15.75">
      <c r="B74" s="69" t="s">
        <v>417</v>
      </c>
      <c r="C74" s="104">
        <v>84072.864000000001</v>
      </c>
      <c r="D74" s="104">
        <v>0</v>
      </c>
      <c r="E74" s="104">
        <v>0</v>
      </c>
      <c r="F74" s="104">
        <v>0</v>
      </c>
      <c r="G74" s="104">
        <v>0</v>
      </c>
      <c r="H74" s="104">
        <v>0</v>
      </c>
      <c r="I74" s="104">
        <v>0</v>
      </c>
      <c r="J74" s="104">
        <v>0</v>
      </c>
      <c r="K74" s="104">
        <v>0</v>
      </c>
      <c r="L74" s="104">
        <v>0</v>
      </c>
      <c r="M74" s="104">
        <v>0</v>
      </c>
      <c r="N74" s="104">
        <v>0</v>
      </c>
      <c r="O74" s="104">
        <v>0</v>
      </c>
      <c r="P74" s="152">
        <v>0</v>
      </c>
      <c r="Q74" s="152">
        <v>0</v>
      </c>
      <c r="R74" s="152">
        <v>0</v>
      </c>
      <c r="S74" s="152">
        <v>0</v>
      </c>
      <c r="T74" s="152">
        <v>0</v>
      </c>
      <c r="V74" s="69" t="s">
        <v>417</v>
      </c>
      <c r="W74" s="152">
        <v>0</v>
      </c>
      <c r="X74" s="152">
        <v>0</v>
      </c>
      <c r="Y74" s="152">
        <v>0</v>
      </c>
      <c r="Z74" s="152"/>
      <c r="AA74" s="152">
        <v>0</v>
      </c>
      <c r="AB74" s="527">
        <v>0</v>
      </c>
      <c r="AC74" s="527">
        <v>0</v>
      </c>
      <c r="AD74" s="527"/>
      <c r="AE74" s="527"/>
      <c r="AF74" s="527" t="s">
        <v>178</v>
      </c>
      <c r="AG74" s="527" t="s">
        <v>69</v>
      </c>
    </row>
    <row r="75" spans="2:33" ht="15.75">
      <c r="B75" s="69" t="s">
        <v>157</v>
      </c>
      <c r="C75" s="104">
        <v>0</v>
      </c>
      <c r="D75" s="104">
        <v>104712.27099999999</v>
      </c>
      <c r="E75" s="104">
        <v>110128.52305</v>
      </c>
      <c r="F75" s="104">
        <v>115733.90889000001</v>
      </c>
      <c r="G75" s="104">
        <v>121330.149</v>
      </c>
      <c r="H75" s="104">
        <v>127971.56600000001</v>
      </c>
      <c r="I75" s="104">
        <v>134357.59452000001</v>
      </c>
      <c r="J75" s="104">
        <v>139341.226</v>
      </c>
      <c r="K75" s="104">
        <v>145907.77802</v>
      </c>
      <c r="L75" s="104">
        <v>152635.15982</v>
      </c>
      <c r="M75" s="104">
        <v>158425.17157000001</v>
      </c>
      <c r="N75" s="104">
        <v>164625.56788999998</v>
      </c>
      <c r="O75" s="104">
        <v>170342</v>
      </c>
      <c r="P75" s="152">
        <v>176453</v>
      </c>
      <c r="Q75" s="152">
        <v>181784</v>
      </c>
      <c r="R75" s="152">
        <v>187981</v>
      </c>
      <c r="S75" s="152">
        <v>192453.63237000001</v>
      </c>
      <c r="T75" s="152">
        <v>197203</v>
      </c>
      <c r="V75" s="69" t="s">
        <v>157</v>
      </c>
      <c r="W75" s="152">
        <v>202647.02911</v>
      </c>
      <c r="X75" s="152">
        <v>204992.48846000002</v>
      </c>
      <c r="Y75" s="152">
        <v>208468.86421999999</v>
      </c>
      <c r="Z75" s="152">
        <f>215098944.18/1000</f>
        <v>215098.94418000002</v>
      </c>
      <c r="AA75" s="152">
        <v>224036.18255</v>
      </c>
      <c r="AB75" s="527">
        <v>235383.217</v>
      </c>
      <c r="AC75" s="527">
        <v>244967.478</v>
      </c>
      <c r="AD75" s="527">
        <v>244967</v>
      </c>
      <c r="AE75" s="527">
        <v>231379</v>
      </c>
      <c r="AF75" s="527">
        <v>235113</v>
      </c>
      <c r="AG75" s="527">
        <v>241776</v>
      </c>
    </row>
    <row r="76" spans="2:33" ht="15.75" thickBot="1">
      <c r="B76" s="112" t="s">
        <v>128</v>
      </c>
      <c r="C76" s="117">
        <v>709020.11664999998</v>
      </c>
      <c r="D76" s="117">
        <v>875830.70977999992</v>
      </c>
      <c r="E76" s="117">
        <v>918851.85710000002</v>
      </c>
      <c r="F76" s="117">
        <v>877601.83354999986</v>
      </c>
      <c r="G76" s="117">
        <v>884914.55536</v>
      </c>
      <c r="H76" s="117">
        <v>876302.08834000002</v>
      </c>
      <c r="I76" s="117">
        <v>876885.15957000002</v>
      </c>
      <c r="J76" s="117">
        <v>1003629.4189300002</v>
      </c>
      <c r="K76" s="117">
        <v>1010864.4553099999</v>
      </c>
      <c r="L76" s="117">
        <v>1017426.6785299999</v>
      </c>
      <c r="M76" s="117">
        <v>1025404.15702</v>
      </c>
      <c r="N76" s="138">
        <v>1033594.0206</v>
      </c>
      <c r="O76" s="138">
        <v>1244978</v>
      </c>
      <c r="P76" s="138">
        <f>SUM(P71:P75)</f>
        <v>1276341</v>
      </c>
      <c r="Q76" s="138">
        <f>SUM(Q71:Q75)</f>
        <v>1257147</v>
      </c>
      <c r="R76" s="138">
        <v>1264363</v>
      </c>
      <c r="S76" s="138">
        <v>1269774.33369</v>
      </c>
      <c r="T76" s="138">
        <f>SUM(T71:T75)</f>
        <v>1277415</v>
      </c>
      <c r="V76" s="112" t="s">
        <v>128</v>
      </c>
      <c r="W76" s="138">
        <v>1283597.71664</v>
      </c>
      <c r="X76" s="138">
        <v>1336830.2120000003</v>
      </c>
      <c r="Y76" s="138">
        <v>1341168.9333899999</v>
      </c>
      <c r="Z76" s="138">
        <f>+SUM(Z71:Z75)</f>
        <v>1349075.76348</v>
      </c>
      <c r="AA76" s="138">
        <f>+SUM(AA71:AA75)</f>
        <v>1359289.8398</v>
      </c>
      <c r="AB76" s="138">
        <v>1371458.574</v>
      </c>
      <c r="AC76" s="138">
        <v>1381385.5819999999</v>
      </c>
      <c r="AD76" s="138">
        <v>1381386</v>
      </c>
      <c r="AE76" s="138">
        <v>1374211</v>
      </c>
      <c r="AF76" s="138">
        <v>1379975</v>
      </c>
      <c r="AG76" s="138">
        <v>1387486</v>
      </c>
    </row>
    <row r="77" spans="2:33" ht="15.75" thickBot="1">
      <c r="B77" s="118" t="s">
        <v>129</v>
      </c>
      <c r="C77" s="119">
        <v>865948.05568263156</v>
      </c>
      <c r="D77" s="119">
        <v>933850.31820999994</v>
      </c>
      <c r="E77" s="119">
        <v>1056518.79904</v>
      </c>
      <c r="F77" s="119">
        <v>993686.90387999988</v>
      </c>
      <c r="G77" s="119">
        <v>996044.79729000002</v>
      </c>
      <c r="H77" s="119">
        <v>989413.65522000007</v>
      </c>
      <c r="I77" s="119">
        <v>972399.07313000003</v>
      </c>
      <c r="J77" s="119">
        <v>1046549.0920100001</v>
      </c>
      <c r="K77" s="119">
        <v>1053612.4707699998</v>
      </c>
      <c r="L77" s="119">
        <v>1058905.33476</v>
      </c>
      <c r="M77" s="119">
        <v>1079280.15298</v>
      </c>
      <c r="N77" s="139">
        <v>1166458.7440599999</v>
      </c>
      <c r="O77" s="139">
        <v>1312859</v>
      </c>
      <c r="P77" s="139">
        <f>P69+P76</f>
        <v>1335402</v>
      </c>
      <c r="Q77" s="139">
        <f>Q69+Q76</f>
        <v>1399516</v>
      </c>
      <c r="R77" s="139">
        <v>1376217</v>
      </c>
      <c r="S77" s="139">
        <v>1402138.49275</v>
      </c>
      <c r="T77" s="139">
        <f>T69+T76</f>
        <v>1402263</v>
      </c>
      <c r="V77" s="118" t="s">
        <v>129</v>
      </c>
      <c r="W77" s="139">
        <v>1421237.2689100001</v>
      </c>
      <c r="X77" s="139">
        <v>1379316.5809600004</v>
      </c>
      <c r="Y77" s="139">
        <v>1415395.94906</v>
      </c>
      <c r="Z77" s="139">
        <f>+Z69+Z76</f>
        <v>1415776.5735199999</v>
      </c>
      <c r="AA77" s="139">
        <f>+AA69+AA76</f>
        <v>1524549.8750100001</v>
      </c>
      <c r="AB77" s="139">
        <v>1505744.4890000001</v>
      </c>
      <c r="AC77" s="139">
        <v>1494626.446</v>
      </c>
      <c r="AD77" s="139">
        <v>1494626</v>
      </c>
      <c r="AE77" s="139">
        <v>1460330</v>
      </c>
      <c r="AF77" s="139">
        <v>1569978</v>
      </c>
      <c r="AG77" s="139">
        <v>1535113</v>
      </c>
    </row>
    <row r="78" spans="2:33" ht="15.75" thickBot="1">
      <c r="B78" s="120"/>
      <c r="C78" s="121"/>
      <c r="D78" s="121"/>
      <c r="E78" s="121"/>
      <c r="F78" s="121"/>
      <c r="G78" s="121"/>
      <c r="H78" s="121"/>
      <c r="I78" s="121"/>
      <c r="J78" s="121"/>
      <c r="K78" s="121"/>
      <c r="L78" s="121"/>
      <c r="M78" s="121"/>
      <c r="N78" s="140"/>
      <c r="O78" s="140"/>
      <c r="P78" s="140"/>
      <c r="Q78" s="140"/>
      <c r="R78" s="140"/>
      <c r="S78" s="140"/>
      <c r="T78" s="140"/>
      <c r="V78" s="120"/>
      <c r="W78" s="140"/>
      <c r="X78" s="140">
        <v>0</v>
      </c>
      <c r="Y78" s="140">
        <v>0</v>
      </c>
      <c r="Z78" s="140"/>
      <c r="AA78" s="140"/>
      <c r="AB78" s="140"/>
      <c r="AC78" s="140"/>
      <c r="AD78" s="140"/>
      <c r="AE78" s="140"/>
      <c r="AF78" s="140"/>
      <c r="AG78" s="140"/>
    </row>
    <row r="79" spans="2:33" ht="15.75" thickBot="1">
      <c r="B79" s="126" t="s">
        <v>130</v>
      </c>
      <c r="C79" s="125"/>
      <c r="D79" s="125"/>
      <c r="E79" s="125"/>
      <c r="F79" s="125"/>
      <c r="G79" s="125"/>
      <c r="H79" s="125"/>
      <c r="I79" s="125"/>
      <c r="J79" s="125"/>
      <c r="K79" s="125"/>
      <c r="L79" s="125"/>
      <c r="M79" s="125"/>
      <c r="N79" s="143"/>
      <c r="O79" s="143"/>
      <c r="P79" s="143"/>
      <c r="Q79" s="143"/>
      <c r="R79" s="143"/>
      <c r="S79" s="143"/>
      <c r="T79" s="143"/>
      <c r="V79" s="126" t="s">
        <v>130</v>
      </c>
      <c r="W79" s="143"/>
      <c r="X79" s="143"/>
      <c r="Y79" s="143"/>
      <c r="Z79" s="143"/>
      <c r="AA79" s="143"/>
      <c r="AB79" s="143"/>
      <c r="AC79" s="143"/>
      <c r="AD79" s="143"/>
      <c r="AE79" s="143"/>
      <c r="AF79" s="143"/>
      <c r="AG79" s="143"/>
    </row>
    <row r="80" spans="2:33" ht="15.75">
      <c r="B80" s="69" t="s">
        <v>131</v>
      </c>
      <c r="C80" s="104">
        <v>265409.19397999998</v>
      </c>
      <c r="D80" s="104">
        <v>265409.19397999998</v>
      </c>
      <c r="E80" s="104">
        <v>265409.19397999998</v>
      </c>
      <c r="F80" s="104">
        <v>265409.19397999998</v>
      </c>
      <c r="G80" s="104">
        <v>265409.19397999998</v>
      </c>
      <c r="H80" s="104">
        <v>265409.19397999998</v>
      </c>
      <c r="I80" s="104">
        <v>265409.19397999998</v>
      </c>
      <c r="J80" s="104">
        <v>265409.19397999998</v>
      </c>
      <c r="K80" s="104">
        <v>265409.19397999998</v>
      </c>
      <c r="L80" s="104">
        <v>265409.19397999998</v>
      </c>
      <c r="M80" s="104">
        <v>265409.19397999998</v>
      </c>
      <c r="N80" s="104">
        <v>265409.19397999998</v>
      </c>
      <c r="O80" s="104">
        <v>265409</v>
      </c>
      <c r="P80" s="152">
        <v>265409</v>
      </c>
      <c r="Q80" s="152">
        <v>265409</v>
      </c>
      <c r="R80" s="152">
        <v>265409</v>
      </c>
      <c r="S80" s="152">
        <v>265409.19397999998</v>
      </c>
      <c r="T80" s="152">
        <v>265409.19397999998</v>
      </c>
      <c r="V80" s="69" t="s">
        <v>131</v>
      </c>
      <c r="W80" s="152">
        <v>265409.19397999998</v>
      </c>
      <c r="X80" s="152">
        <v>265409.19397999998</v>
      </c>
      <c r="Y80" s="152">
        <v>265409.19397999998</v>
      </c>
      <c r="Z80" s="152">
        <v>265409.19397999998</v>
      </c>
      <c r="AA80" s="152">
        <v>265409.19397999998</v>
      </c>
      <c r="AB80" s="527">
        <v>265409.19400000002</v>
      </c>
      <c r="AC80" s="527">
        <v>265409.19400000002</v>
      </c>
      <c r="AD80" s="527">
        <v>265409</v>
      </c>
      <c r="AE80" s="527">
        <v>265409</v>
      </c>
      <c r="AF80" s="527">
        <v>265409</v>
      </c>
      <c r="AG80" s="527">
        <v>265409</v>
      </c>
    </row>
    <row r="81" spans="1:33" ht="15.75">
      <c r="B81" s="69" t="s">
        <v>132</v>
      </c>
      <c r="C81" s="104">
        <v>0</v>
      </c>
      <c r="D81" s="104">
        <v>0</v>
      </c>
      <c r="E81" s="104">
        <v>0</v>
      </c>
      <c r="F81" s="104">
        <v>0</v>
      </c>
      <c r="G81" s="104">
        <v>0</v>
      </c>
      <c r="H81" s="104">
        <v>0</v>
      </c>
      <c r="I81" s="104">
        <v>0</v>
      </c>
      <c r="J81" s="104">
        <v>0</v>
      </c>
      <c r="K81" s="104">
        <v>0</v>
      </c>
      <c r="L81" s="104">
        <v>0</v>
      </c>
      <c r="M81" s="104">
        <v>0</v>
      </c>
      <c r="N81" s="104">
        <v>0</v>
      </c>
      <c r="O81" s="104">
        <v>0</v>
      </c>
      <c r="P81" s="152">
        <v>0</v>
      </c>
      <c r="Q81" s="152">
        <v>0</v>
      </c>
      <c r="R81" s="152">
        <v>0</v>
      </c>
      <c r="S81" s="152">
        <v>0</v>
      </c>
      <c r="T81" s="152">
        <v>0</v>
      </c>
      <c r="V81" s="69" t="s">
        <v>132</v>
      </c>
      <c r="W81" s="152">
        <v>0</v>
      </c>
      <c r="X81" s="152">
        <v>0</v>
      </c>
      <c r="Y81" s="152">
        <v>0</v>
      </c>
      <c r="Z81" s="152">
        <v>0</v>
      </c>
      <c r="AA81" s="152">
        <v>0</v>
      </c>
      <c r="AB81" s="527">
        <v>0</v>
      </c>
      <c r="AC81" s="527">
        <v>0</v>
      </c>
      <c r="AD81" s="527"/>
      <c r="AE81" s="527"/>
      <c r="AF81" s="527" t="s">
        <v>178</v>
      </c>
      <c r="AG81" s="527"/>
    </row>
    <row r="82" spans="1:33" ht="15.75">
      <c r="B82" s="69" t="s">
        <v>418</v>
      </c>
      <c r="C82" s="104">
        <v>18213.73155</v>
      </c>
      <c r="D82" s="104">
        <v>22516.466550000001</v>
      </c>
      <c r="E82" s="104">
        <v>27005.51655</v>
      </c>
      <c r="F82" s="104">
        <v>27005.51655</v>
      </c>
      <c r="G82" s="104">
        <v>27005.51655</v>
      </c>
      <c r="H82" s="104">
        <v>27005.51655</v>
      </c>
      <c r="I82" s="104">
        <v>27005.517</v>
      </c>
      <c r="J82" s="104">
        <v>32175.186550000002</v>
      </c>
      <c r="K82" s="104">
        <v>32175.186550000002</v>
      </c>
      <c r="L82" s="104">
        <v>32175.186550000002</v>
      </c>
      <c r="M82" s="104">
        <v>37911.06955</v>
      </c>
      <c r="N82" s="104">
        <v>37911.06955</v>
      </c>
      <c r="O82" s="104">
        <v>37911</v>
      </c>
      <c r="P82" s="152">
        <v>37911</v>
      </c>
      <c r="Q82" s="152">
        <v>43910</v>
      </c>
      <c r="R82" s="152">
        <v>43910</v>
      </c>
      <c r="S82" s="152">
        <v>43909.538549999997</v>
      </c>
      <c r="T82" s="152">
        <v>43910</v>
      </c>
      <c r="V82" s="69" t="s">
        <v>418</v>
      </c>
      <c r="W82" s="152">
        <v>50177.250549999997</v>
      </c>
      <c r="X82" s="152">
        <v>50177.250549999997</v>
      </c>
      <c r="Y82" s="152">
        <v>50177.250549999997</v>
      </c>
      <c r="Z82" s="152">
        <v>50177.250549999997</v>
      </c>
      <c r="AA82" s="152">
        <v>50177.250549999997</v>
      </c>
      <c r="AB82" s="527">
        <v>53131.839</v>
      </c>
      <c r="AC82" s="527">
        <v>53131.839</v>
      </c>
      <c r="AD82" s="527">
        <v>53132</v>
      </c>
      <c r="AE82" s="527">
        <v>53132</v>
      </c>
      <c r="AF82" s="527">
        <v>53132</v>
      </c>
      <c r="AG82" s="527">
        <v>53132</v>
      </c>
    </row>
    <row r="83" spans="1:33" ht="15.75">
      <c r="B83" s="69" t="s">
        <v>419</v>
      </c>
      <c r="C83" s="104">
        <v>127139.65247</v>
      </c>
      <c r="D83" s="104">
        <v>210754.76357999994</v>
      </c>
      <c r="E83" s="104">
        <v>153882.07629000003</v>
      </c>
      <c r="F83" s="104">
        <v>166306.05958</v>
      </c>
      <c r="G83" s="104">
        <v>179077.26233</v>
      </c>
      <c r="H83" s="104">
        <v>192645.04902999999</v>
      </c>
      <c r="I83" s="104">
        <v>208265.32913</v>
      </c>
      <c r="J83" s="104">
        <v>148863.08302000002</v>
      </c>
      <c r="K83" s="104">
        <v>163377.63139</v>
      </c>
      <c r="L83" s="104">
        <v>179834.21222999995</v>
      </c>
      <c r="M83" s="104">
        <v>187608.97097999998</v>
      </c>
      <c r="N83" s="104">
        <v>137115.47936999999</v>
      </c>
      <c r="O83" s="104">
        <v>153635</v>
      </c>
      <c r="P83" s="152">
        <v>169083</v>
      </c>
      <c r="Q83" s="152">
        <v>113730</v>
      </c>
      <c r="R83" s="152">
        <v>129078</v>
      </c>
      <c r="S83" s="152">
        <v>95415.725009999995</v>
      </c>
      <c r="T83" s="152">
        <v>110762</v>
      </c>
      <c r="V83" s="69" t="s">
        <v>419</v>
      </c>
      <c r="W83" s="152">
        <v>102199.61418</v>
      </c>
      <c r="X83" s="152">
        <v>120278.50977</v>
      </c>
      <c r="Y83" s="152">
        <v>136217.18132</v>
      </c>
      <c r="Z83" s="152">
        <f>157405972.36/1000</f>
        <v>157405.97236000001</v>
      </c>
      <c r="AA83" s="152">
        <v>105023.07868000001</v>
      </c>
      <c r="AB83" s="527">
        <v>127941.803</v>
      </c>
      <c r="AC83" s="527">
        <v>150052.72399999999</v>
      </c>
      <c r="AD83" s="527">
        <v>150053</v>
      </c>
      <c r="AE83" s="527">
        <v>142808</v>
      </c>
      <c r="AF83" s="527">
        <v>77262</v>
      </c>
      <c r="AG83" s="527">
        <v>102560</v>
      </c>
    </row>
    <row r="84" spans="1:33" ht="15.75">
      <c r="B84" s="69" t="s">
        <v>135</v>
      </c>
      <c r="C84" s="104">
        <v>43027.350349999993</v>
      </c>
      <c r="D84" s="104">
        <v>0</v>
      </c>
      <c r="E84" s="104">
        <v>0</v>
      </c>
      <c r="F84" s="104">
        <v>0</v>
      </c>
      <c r="G84" s="104">
        <v>0</v>
      </c>
      <c r="H84" s="104">
        <v>0</v>
      </c>
      <c r="I84" s="104">
        <v>0</v>
      </c>
      <c r="J84" s="104">
        <v>0</v>
      </c>
      <c r="K84" s="104">
        <v>0</v>
      </c>
      <c r="L84" s="104">
        <v>0</v>
      </c>
      <c r="M84" s="104">
        <v>0</v>
      </c>
      <c r="N84" s="104">
        <v>0</v>
      </c>
      <c r="O84" s="104">
        <v>0</v>
      </c>
      <c r="P84" s="152">
        <v>0</v>
      </c>
      <c r="Q84" s="152">
        <v>0</v>
      </c>
      <c r="R84" s="152">
        <v>0</v>
      </c>
      <c r="S84" s="152">
        <v>0</v>
      </c>
      <c r="T84" s="152">
        <v>0</v>
      </c>
      <c r="V84" s="69" t="s">
        <v>135</v>
      </c>
      <c r="W84" s="152">
        <v>0</v>
      </c>
      <c r="X84" s="152">
        <v>0</v>
      </c>
      <c r="Y84" s="152">
        <v>0</v>
      </c>
      <c r="Z84" s="152"/>
      <c r="AA84" s="152">
        <v>0</v>
      </c>
      <c r="AB84" s="527">
        <v>0</v>
      </c>
      <c r="AC84" s="527">
        <v>0</v>
      </c>
      <c r="AD84" s="527"/>
      <c r="AE84" s="527"/>
      <c r="AF84" s="527" t="s">
        <v>178</v>
      </c>
      <c r="AG84" s="527"/>
    </row>
    <row r="85" spans="1:33" ht="15.75">
      <c r="B85" s="69" t="s">
        <v>136</v>
      </c>
      <c r="C85" s="104">
        <v>0</v>
      </c>
      <c r="D85" s="104">
        <v>0</v>
      </c>
      <c r="E85" s="104">
        <v>0</v>
      </c>
      <c r="F85" s="104">
        <v>0</v>
      </c>
      <c r="G85" s="104">
        <v>0</v>
      </c>
      <c r="H85" s="104">
        <v>0</v>
      </c>
      <c r="I85" s="104">
        <v>0</v>
      </c>
      <c r="J85" s="104">
        <v>0</v>
      </c>
      <c r="K85" s="104">
        <v>0</v>
      </c>
      <c r="L85" s="104">
        <v>0</v>
      </c>
      <c r="M85" s="104">
        <v>0</v>
      </c>
      <c r="N85" s="104">
        <v>0</v>
      </c>
      <c r="O85" s="104">
        <v>0</v>
      </c>
      <c r="P85" s="152">
        <v>0</v>
      </c>
      <c r="Q85" s="152">
        <v>0</v>
      </c>
      <c r="R85" s="152">
        <v>0</v>
      </c>
      <c r="S85" s="152">
        <v>0</v>
      </c>
      <c r="T85" s="152">
        <v>0</v>
      </c>
      <c r="V85" s="69" t="s">
        <v>136</v>
      </c>
      <c r="W85" s="152">
        <v>0</v>
      </c>
      <c r="X85" s="152">
        <v>0</v>
      </c>
      <c r="Y85" s="152">
        <v>0</v>
      </c>
      <c r="Z85" s="152"/>
      <c r="AA85" s="152">
        <v>0</v>
      </c>
      <c r="AB85" s="527">
        <v>0</v>
      </c>
      <c r="AC85" s="527">
        <v>0</v>
      </c>
      <c r="AD85" s="527"/>
      <c r="AE85" s="527"/>
      <c r="AF85" s="527" t="s">
        <v>69</v>
      </c>
      <c r="AG85" s="527"/>
    </row>
    <row r="86" spans="1:33" ht="15.75" thickBot="1">
      <c r="B86" s="112" t="s">
        <v>139</v>
      </c>
      <c r="C86" s="117">
        <v>453789.92834999994</v>
      </c>
      <c r="D86" s="117">
        <v>498680.42410999991</v>
      </c>
      <c r="E86" s="117">
        <v>446296.78682000004</v>
      </c>
      <c r="F86" s="117">
        <v>458720.77010999998</v>
      </c>
      <c r="G86" s="117">
        <v>471491.97285999998</v>
      </c>
      <c r="H86" s="117">
        <v>485059.75955999998</v>
      </c>
      <c r="I86" s="117">
        <v>500680.04010999994</v>
      </c>
      <c r="J86" s="117">
        <v>446447.46354999999</v>
      </c>
      <c r="K86" s="117">
        <v>460962.01191999996</v>
      </c>
      <c r="L86" s="117">
        <v>477418.59275999991</v>
      </c>
      <c r="M86" s="117">
        <v>490929.23450999998</v>
      </c>
      <c r="N86" s="138">
        <v>440435.74289999995</v>
      </c>
      <c r="O86" s="138">
        <v>456955</v>
      </c>
      <c r="P86" s="138">
        <f>SUM(P80:P85)</f>
        <v>472403</v>
      </c>
      <c r="Q86" s="138">
        <f>SUM(Q80:Q85)</f>
        <v>423049</v>
      </c>
      <c r="R86" s="138">
        <v>438397</v>
      </c>
      <c r="S86" s="138">
        <v>404734.45753999997</v>
      </c>
      <c r="T86" s="138">
        <f>SUM(T80:T85)</f>
        <v>420081.19397999998</v>
      </c>
      <c r="V86" s="112" t="s">
        <v>139</v>
      </c>
      <c r="W86" s="138">
        <v>417786.05871000001</v>
      </c>
      <c r="X86" s="138">
        <v>435864.95429999998</v>
      </c>
      <c r="Y86" s="138">
        <v>451803.62584999995</v>
      </c>
      <c r="Z86" s="138">
        <f>+SUM(Z80:Z85)</f>
        <v>472992.41688999999</v>
      </c>
      <c r="AA86" s="138">
        <f>+SUM(AA80:AA85)</f>
        <v>420609.52321000001</v>
      </c>
      <c r="AB86" s="138">
        <v>446482.83600000001</v>
      </c>
      <c r="AC86" s="138">
        <v>468593.75699999998</v>
      </c>
      <c r="AD86" s="138">
        <v>468594</v>
      </c>
      <c r="AE86" s="138">
        <v>461349</v>
      </c>
      <c r="AF86" s="138">
        <v>395803</v>
      </c>
      <c r="AG86" s="138">
        <v>421101</v>
      </c>
    </row>
    <row r="87" spans="1:33" ht="15.75" thickBot="1">
      <c r="B87" s="127" t="s">
        <v>140</v>
      </c>
      <c r="C87" s="119">
        <v>1319737.9840326314</v>
      </c>
      <c r="D87" s="119">
        <v>1432530.7423199997</v>
      </c>
      <c r="E87" s="119">
        <v>1502815.58586</v>
      </c>
      <c r="F87" s="119">
        <v>1452407.6739899998</v>
      </c>
      <c r="G87" s="119">
        <v>1467536.77015</v>
      </c>
      <c r="H87" s="119">
        <v>1474473.41478</v>
      </c>
      <c r="I87" s="119">
        <v>1473079.1132399999</v>
      </c>
      <c r="J87" s="119">
        <v>1492996.5555600002</v>
      </c>
      <c r="K87" s="119">
        <v>1514574.4826899997</v>
      </c>
      <c r="L87" s="119">
        <v>1536323.9275199999</v>
      </c>
      <c r="M87" s="119">
        <v>1570209.3874900001</v>
      </c>
      <c r="N87" s="139">
        <v>1606894.4869599999</v>
      </c>
      <c r="O87" s="139">
        <v>1769814</v>
      </c>
      <c r="P87" s="139">
        <f>P77+P86</f>
        <v>1807805</v>
      </c>
      <c r="Q87" s="139">
        <f>Q77+Q86</f>
        <v>1822565</v>
      </c>
      <c r="R87" s="139">
        <v>1814614</v>
      </c>
      <c r="S87" s="139">
        <v>1806872.9502900001</v>
      </c>
      <c r="T87" s="139">
        <f>T77+T86</f>
        <v>1822344.19398</v>
      </c>
      <c r="V87" s="127" t="s">
        <v>140</v>
      </c>
      <c r="W87" s="139">
        <v>1839023.3276200001</v>
      </c>
      <c r="X87" s="139">
        <v>1815181.5352600003</v>
      </c>
      <c r="Y87" s="139">
        <v>1867199.57491</v>
      </c>
      <c r="Z87" s="139">
        <f>+Z77+Z86</f>
        <v>1888768.9904099999</v>
      </c>
      <c r="AA87" s="139">
        <f>+AA77+AA86</f>
        <v>1945159.3982200001</v>
      </c>
      <c r="AB87" s="139">
        <v>1952227.3250000002</v>
      </c>
      <c r="AC87" s="139">
        <v>1963220.203</v>
      </c>
      <c r="AD87" s="139">
        <v>1963220</v>
      </c>
      <c r="AE87" s="139">
        <v>1921679</v>
      </c>
      <c r="AF87" s="139">
        <v>1965781</v>
      </c>
      <c r="AG87" s="139">
        <v>1956214</v>
      </c>
    </row>
    <row r="88" spans="1:33" ht="15.75">
      <c r="B88" s="64"/>
      <c r="C88" s="144"/>
      <c r="D88" s="144"/>
      <c r="E88" s="144"/>
      <c r="F88" s="144"/>
      <c r="G88" s="144"/>
      <c r="H88" s="144"/>
      <c r="I88" s="144"/>
      <c r="J88" s="144"/>
      <c r="K88" s="144"/>
      <c r="L88" s="144"/>
      <c r="M88" s="144"/>
      <c r="N88" s="144"/>
      <c r="O88" s="144"/>
      <c r="P88" s="144"/>
      <c r="Q88" s="144"/>
      <c r="R88" s="144"/>
      <c r="S88" s="144"/>
    </row>
    <row r="89" spans="1:33" ht="15.75">
      <c r="B89" s="64"/>
      <c r="C89" s="102"/>
      <c r="D89" s="102"/>
      <c r="E89" s="102"/>
      <c r="F89" s="102"/>
      <c r="G89" s="102"/>
      <c r="H89" s="102"/>
      <c r="I89" s="102"/>
      <c r="J89" s="102"/>
      <c r="K89" s="102"/>
      <c r="L89" s="102"/>
      <c r="M89" s="102"/>
      <c r="N89" s="102"/>
      <c r="O89" s="102"/>
      <c r="P89" s="102"/>
      <c r="Q89" s="102"/>
      <c r="R89" s="102"/>
      <c r="S89" s="102"/>
    </row>
    <row r="90" spans="1:33" ht="15.75">
      <c r="B90" s="64"/>
      <c r="C90" s="64"/>
      <c r="D90" s="64"/>
      <c r="E90" s="64"/>
      <c r="F90" s="64"/>
      <c r="G90" s="64"/>
      <c r="H90" s="64"/>
      <c r="I90" s="64"/>
      <c r="J90" s="64"/>
      <c r="K90" s="64"/>
      <c r="L90" s="64"/>
      <c r="M90" s="64"/>
      <c r="N90" s="64"/>
      <c r="O90" s="64"/>
      <c r="P90" s="64"/>
      <c r="Q90" s="64"/>
      <c r="R90" s="64"/>
      <c r="S90" s="64"/>
    </row>
    <row r="91" spans="1:33" ht="15.75">
      <c r="A91" s="47" t="s">
        <v>141</v>
      </c>
      <c r="B91" s="11" t="s">
        <v>420</v>
      </c>
      <c r="C91" s="64"/>
      <c r="D91" s="64"/>
      <c r="E91" s="64"/>
      <c r="F91" s="64"/>
      <c r="G91" s="64"/>
      <c r="H91" s="64"/>
      <c r="I91" s="64"/>
      <c r="J91" s="64"/>
      <c r="K91" s="64"/>
      <c r="L91" s="64"/>
      <c r="M91" s="64"/>
      <c r="N91" s="64"/>
      <c r="O91" s="64"/>
      <c r="P91" s="64"/>
      <c r="Q91" s="64"/>
      <c r="R91" s="64"/>
      <c r="S91" s="64"/>
    </row>
    <row r="92" spans="1:33" ht="15.75">
      <c r="B92" s="13" t="s">
        <v>397</v>
      </c>
      <c r="C92" s="64"/>
      <c r="D92" s="64"/>
      <c r="E92" s="64"/>
      <c r="F92" s="64"/>
      <c r="G92" s="64"/>
      <c r="H92" s="108"/>
      <c r="I92" s="108"/>
      <c r="J92" s="108"/>
      <c r="K92" s="64"/>
      <c r="L92" s="108"/>
      <c r="M92" s="64"/>
      <c r="N92" s="64"/>
      <c r="O92" s="64"/>
      <c r="P92" s="64"/>
      <c r="Q92" s="64"/>
      <c r="R92" s="64"/>
      <c r="S92" s="64"/>
    </row>
    <row r="93" spans="1:33" ht="15.75">
      <c r="B93" s="64"/>
      <c r="C93" s="64"/>
      <c r="D93" s="64"/>
      <c r="E93" s="108"/>
      <c r="F93" s="108"/>
      <c r="G93" s="108"/>
      <c r="H93" s="108"/>
      <c r="I93" s="64"/>
      <c r="J93" s="64"/>
      <c r="K93" s="64"/>
      <c r="L93" s="108"/>
      <c r="M93" s="64"/>
      <c r="N93" s="64"/>
      <c r="O93" s="64"/>
      <c r="P93" s="64"/>
      <c r="Q93" s="64"/>
      <c r="R93" s="64"/>
      <c r="S93" s="64"/>
    </row>
    <row r="94" spans="1:33">
      <c r="B94" s="232"/>
      <c r="C94" s="233">
        <v>2016</v>
      </c>
      <c r="D94" s="233">
        <v>2017</v>
      </c>
      <c r="E94" s="233" t="s">
        <v>35</v>
      </c>
      <c r="F94" s="233" t="s">
        <v>36</v>
      </c>
      <c r="G94" s="233" t="s">
        <v>37</v>
      </c>
      <c r="H94" s="233" t="s">
        <v>38</v>
      </c>
      <c r="I94" s="233" t="s">
        <v>39</v>
      </c>
      <c r="J94" s="233" t="s">
        <v>40</v>
      </c>
      <c r="K94" s="233" t="s">
        <v>41</v>
      </c>
      <c r="L94" s="233" t="s">
        <v>42</v>
      </c>
      <c r="M94" s="233" t="s">
        <v>43</v>
      </c>
      <c r="N94" s="233" t="s">
        <v>44</v>
      </c>
      <c r="O94" s="233" t="s">
        <v>45</v>
      </c>
      <c r="P94" s="233" t="s">
        <v>46</v>
      </c>
      <c r="Q94" s="233" t="s">
        <v>47</v>
      </c>
      <c r="R94" s="233" t="s">
        <v>48</v>
      </c>
      <c r="S94" s="233" t="s">
        <v>49</v>
      </c>
      <c r="T94" s="233" t="s">
        <v>50</v>
      </c>
      <c r="W94" s="233" t="s">
        <v>51</v>
      </c>
      <c r="X94" s="233" t="s">
        <v>52</v>
      </c>
      <c r="Y94" s="233" t="s">
        <v>53</v>
      </c>
      <c r="Z94" s="233" t="s">
        <v>54</v>
      </c>
      <c r="AA94" s="233" t="str">
        <f>+AA7</f>
        <v>1T23</v>
      </c>
      <c r="AB94" s="526" t="s">
        <v>56</v>
      </c>
      <c r="AC94" s="526" t="s">
        <v>57</v>
      </c>
      <c r="AD94" s="526" t="s">
        <v>57</v>
      </c>
      <c r="AE94" s="526" t="s">
        <v>58</v>
      </c>
      <c r="AF94" s="526" t="s">
        <v>59</v>
      </c>
      <c r="AG94" s="526" t="s">
        <v>836</v>
      </c>
    </row>
    <row r="95" spans="1:33" ht="15.75">
      <c r="B95" s="134"/>
      <c r="C95" s="31"/>
      <c r="D95" s="31"/>
      <c r="E95" s="31"/>
      <c r="F95" s="31"/>
      <c r="G95" s="31"/>
      <c r="H95" s="31"/>
      <c r="I95" s="31"/>
      <c r="J95" s="31"/>
      <c r="K95" s="31"/>
      <c r="L95" s="31"/>
      <c r="M95" s="31"/>
      <c r="N95" s="31"/>
      <c r="O95" s="31"/>
      <c r="P95" s="150"/>
      <c r="Q95" s="150"/>
      <c r="R95" s="150"/>
      <c r="S95" s="150"/>
    </row>
    <row r="96" spans="1:33" ht="15.75">
      <c r="B96" s="69" t="s">
        <v>60</v>
      </c>
      <c r="C96" s="104">
        <v>30837</v>
      </c>
      <c r="D96" s="104">
        <v>18651</v>
      </c>
      <c r="E96" s="104">
        <v>681</v>
      </c>
      <c r="F96" s="104">
        <v>847</v>
      </c>
      <c r="G96" s="104">
        <v>985</v>
      </c>
      <c r="H96" s="104">
        <v>10662</v>
      </c>
      <c r="I96" s="104">
        <v>3583</v>
      </c>
      <c r="J96" s="104">
        <v>1753</v>
      </c>
      <c r="K96" s="104">
        <v>287</v>
      </c>
      <c r="L96" s="104">
        <v>1795</v>
      </c>
      <c r="M96" s="104">
        <v>3646</v>
      </c>
      <c r="N96" s="104">
        <v>4418</v>
      </c>
      <c r="O96" s="104">
        <v>11173</v>
      </c>
      <c r="P96" s="152">
        <v>1779</v>
      </c>
      <c r="Q96" s="152">
        <v>1264</v>
      </c>
      <c r="R96" s="152">
        <v>1363</v>
      </c>
      <c r="S96" s="152">
        <v>-0.12613000000010288</v>
      </c>
      <c r="T96" s="152">
        <v>266</v>
      </c>
      <c r="V96" s="69" t="s">
        <v>60</v>
      </c>
      <c r="W96" s="152">
        <v>0</v>
      </c>
      <c r="X96" s="152">
        <v>24.52835</v>
      </c>
      <c r="Y96" s="152">
        <v>0</v>
      </c>
      <c r="Z96" s="152">
        <v>29.251999999999999</v>
      </c>
      <c r="AA96" s="152">
        <v>63.762699999999995</v>
      </c>
      <c r="AB96" s="527">
        <v>191.68923000000001</v>
      </c>
      <c r="AC96" s="527">
        <v>961.02206999999999</v>
      </c>
      <c r="AD96" s="527">
        <v>961</v>
      </c>
      <c r="AE96" s="527">
        <v>2968</v>
      </c>
      <c r="AF96" s="527">
        <v>780</v>
      </c>
      <c r="AG96" s="527">
        <v>2404</v>
      </c>
    </row>
    <row r="97" spans="2:33" ht="15.75">
      <c r="B97" s="69" t="s">
        <v>61</v>
      </c>
      <c r="C97" s="104">
        <v>30808</v>
      </c>
      <c r="D97" s="104">
        <v>18251</v>
      </c>
      <c r="E97" s="104">
        <v>504</v>
      </c>
      <c r="F97" s="104">
        <v>943</v>
      </c>
      <c r="G97" s="104">
        <v>949</v>
      </c>
      <c r="H97" s="104">
        <v>11129</v>
      </c>
      <c r="I97" s="104">
        <v>3593</v>
      </c>
      <c r="J97" s="104">
        <v>1742</v>
      </c>
      <c r="K97" s="104">
        <v>284</v>
      </c>
      <c r="L97" s="104">
        <v>1800</v>
      </c>
      <c r="M97" s="104">
        <v>3646</v>
      </c>
      <c r="N97" s="104">
        <v>4418</v>
      </c>
      <c r="O97" s="104">
        <v>11173</v>
      </c>
      <c r="P97" s="152">
        <v>1831</v>
      </c>
      <c r="Q97" s="152">
        <v>1270</v>
      </c>
      <c r="R97" s="152">
        <v>1432</v>
      </c>
      <c r="S97" s="152">
        <v>137.73720999999978</v>
      </c>
      <c r="T97" s="152">
        <v>48</v>
      </c>
      <c r="V97" s="69" t="s">
        <v>61</v>
      </c>
      <c r="W97" s="152">
        <v>0</v>
      </c>
      <c r="X97" s="152">
        <v>22.298500000000001</v>
      </c>
      <c r="Y97" s="152">
        <v>0</v>
      </c>
      <c r="Z97" s="152">
        <f>26593/1000</f>
        <v>26.593</v>
      </c>
      <c r="AA97" s="152">
        <v>63.762699999999995</v>
      </c>
      <c r="AB97" s="527">
        <v>186.82421000000002</v>
      </c>
      <c r="AC97" s="527">
        <v>956.38409000000001</v>
      </c>
      <c r="AD97" s="527">
        <v>956</v>
      </c>
      <c r="AE97" s="527">
        <v>2962</v>
      </c>
      <c r="AF97" s="527">
        <v>780</v>
      </c>
      <c r="AG97" s="527">
        <v>2404</v>
      </c>
    </row>
    <row r="98" spans="2:33" ht="15.75">
      <c r="B98" s="128" t="s">
        <v>62</v>
      </c>
      <c r="C98" s="135">
        <f t="shared" ref="C98:Q98" si="6">+C96-C97</f>
        <v>29</v>
      </c>
      <c r="D98" s="135">
        <f t="shared" si="6"/>
        <v>400</v>
      </c>
      <c r="E98" s="135">
        <f t="shared" si="6"/>
        <v>177</v>
      </c>
      <c r="F98" s="135">
        <f t="shared" si="6"/>
        <v>-96</v>
      </c>
      <c r="G98" s="135">
        <f t="shared" si="6"/>
        <v>36</v>
      </c>
      <c r="H98" s="135">
        <f t="shared" si="6"/>
        <v>-467</v>
      </c>
      <c r="I98" s="135">
        <f t="shared" si="6"/>
        <v>-10</v>
      </c>
      <c r="J98" s="135">
        <f t="shared" si="6"/>
        <v>11</v>
      </c>
      <c r="K98" s="135">
        <f t="shared" si="6"/>
        <v>3</v>
      </c>
      <c r="L98" s="135">
        <f t="shared" si="6"/>
        <v>-5</v>
      </c>
      <c r="M98" s="135">
        <f t="shared" si="6"/>
        <v>0</v>
      </c>
      <c r="N98" s="135">
        <f t="shared" si="6"/>
        <v>0</v>
      </c>
      <c r="O98" s="135">
        <v>0</v>
      </c>
      <c r="P98" s="154">
        <f t="shared" si="6"/>
        <v>-52</v>
      </c>
      <c r="Q98" s="154">
        <f t="shared" si="6"/>
        <v>-6</v>
      </c>
      <c r="R98" s="154">
        <v>-69</v>
      </c>
      <c r="S98" s="154">
        <v>-137.86333999999988</v>
      </c>
      <c r="T98" s="154">
        <f>+T96-T97</f>
        <v>218</v>
      </c>
      <c r="V98" s="128" t="s">
        <v>421</v>
      </c>
      <c r="W98" s="154">
        <v>0</v>
      </c>
      <c r="X98" s="154">
        <v>2.229849999999999</v>
      </c>
      <c r="Y98" s="154">
        <v>0</v>
      </c>
      <c r="Z98" s="152">
        <f>+Z96-Z97</f>
        <v>2.6589999999999989</v>
      </c>
      <c r="AA98" s="152">
        <f>+AA96-AA97</f>
        <v>0</v>
      </c>
      <c r="AB98" s="527">
        <v>4.865019999999987</v>
      </c>
      <c r="AC98" s="527">
        <v>4.6379799999999705</v>
      </c>
      <c r="AD98" s="527">
        <v>5</v>
      </c>
      <c r="AE98" s="527">
        <v>6</v>
      </c>
      <c r="AF98" s="527" t="s">
        <v>69</v>
      </c>
      <c r="AG98" s="527" t="s">
        <v>69</v>
      </c>
    </row>
    <row r="99" spans="2:33" ht="15.75">
      <c r="B99" s="134"/>
      <c r="C99" s="8"/>
      <c r="D99" s="8"/>
      <c r="E99" s="8"/>
      <c r="F99" s="8"/>
      <c r="G99" s="8"/>
      <c r="H99" s="8"/>
      <c r="I99" s="8"/>
      <c r="J99" s="8"/>
      <c r="K99" s="8"/>
      <c r="L99" s="8"/>
      <c r="M99" s="8"/>
      <c r="N99" s="8"/>
      <c r="O99" s="8"/>
      <c r="P99" s="150"/>
      <c r="Q99" s="150"/>
      <c r="R99" s="150"/>
      <c r="S99" s="150"/>
      <c r="T99" s="150"/>
      <c r="V99" s="134"/>
      <c r="W99" s="150"/>
      <c r="X99" s="150"/>
      <c r="Y99" s="150"/>
      <c r="Z99" s="150"/>
      <c r="AA99" s="150"/>
      <c r="AB99" s="529"/>
      <c r="AC99" s="529"/>
      <c r="AD99" s="529"/>
      <c r="AE99" s="529"/>
      <c r="AF99" s="529"/>
      <c r="AG99" s="529"/>
    </row>
    <row r="100" spans="2:33" ht="15.75">
      <c r="B100" s="69" t="s">
        <v>422</v>
      </c>
      <c r="C100" s="104">
        <v>116591</v>
      </c>
      <c r="D100" s="104">
        <v>128337</v>
      </c>
      <c r="E100" s="104">
        <v>33702</v>
      </c>
      <c r="F100" s="104">
        <v>35790</v>
      </c>
      <c r="G100" s="104">
        <v>35784</v>
      </c>
      <c r="H100" s="104">
        <v>38494</v>
      </c>
      <c r="I100" s="104">
        <v>36262</v>
      </c>
      <c r="J100" s="104">
        <v>37670</v>
      </c>
      <c r="K100" s="104">
        <v>38176</v>
      </c>
      <c r="L100" s="104">
        <v>37354</v>
      </c>
      <c r="M100" s="104">
        <v>35845</v>
      </c>
      <c r="N100" s="104">
        <v>38423</v>
      </c>
      <c r="O100" s="104">
        <v>37404</v>
      </c>
      <c r="P100" s="152">
        <v>37287</v>
      </c>
      <c r="Q100" s="152">
        <v>38038</v>
      </c>
      <c r="R100" s="152">
        <v>38028</v>
      </c>
      <c r="S100" s="152">
        <v>38268.883549999999</v>
      </c>
      <c r="T100" s="152">
        <v>37991</v>
      </c>
      <c r="V100" s="69" t="s">
        <v>146</v>
      </c>
      <c r="W100" s="152">
        <v>38313.712049999995</v>
      </c>
      <c r="X100" s="152">
        <v>39437.627040000014</v>
      </c>
      <c r="Y100" s="152">
        <v>40031.745169999987</v>
      </c>
      <c r="Z100" s="152">
        <f>-117783+(157970645/1000)</f>
        <v>40187.64499999999</v>
      </c>
      <c r="AA100" s="152">
        <v>39194.974049999997</v>
      </c>
      <c r="AB100" s="527">
        <v>42571.977230000011</v>
      </c>
      <c r="AC100" s="527">
        <v>43675.103719999992</v>
      </c>
      <c r="AD100" s="527">
        <v>43675</v>
      </c>
      <c r="AE100" s="527">
        <v>45227</v>
      </c>
      <c r="AF100" s="527">
        <v>42383</v>
      </c>
      <c r="AG100" s="527">
        <v>44690</v>
      </c>
    </row>
    <row r="101" spans="2:33" ht="15.75">
      <c r="B101" s="69" t="s">
        <v>423</v>
      </c>
      <c r="C101" s="104">
        <v>20342</v>
      </c>
      <c r="D101" s="104">
        <v>16295</v>
      </c>
      <c r="E101" s="104">
        <v>4469</v>
      </c>
      <c r="F101" s="104">
        <v>3864</v>
      </c>
      <c r="G101" s="104">
        <v>4195</v>
      </c>
      <c r="H101" s="104">
        <v>9449</v>
      </c>
      <c r="I101" s="104">
        <v>4704</v>
      </c>
      <c r="J101" s="104">
        <v>5108</v>
      </c>
      <c r="K101" s="104">
        <v>4686</v>
      </c>
      <c r="L101" s="104">
        <v>4629</v>
      </c>
      <c r="M101" s="104">
        <v>4859</v>
      </c>
      <c r="N101" s="104">
        <v>4684</v>
      </c>
      <c r="O101" s="104">
        <v>4392</v>
      </c>
      <c r="P101" s="152">
        <v>4767</v>
      </c>
      <c r="Q101" s="152">
        <v>4764</v>
      </c>
      <c r="R101" s="152">
        <v>3902</v>
      </c>
      <c r="S101" s="152">
        <v>5903.5095799999999</v>
      </c>
      <c r="T101" s="152">
        <v>5006</v>
      </c>
      <c r="V101" s="69" t="s">
        <v>398</v>
      </c>
      <c r="W101" s="152">
        <v>6159.57474</v>
      </c>
      <c r="X101" s="152">
        <v>5173.4542700000002</v>
      </c>
      <c r="Y101" s="152">
        <v>4824.1697199999999</v>
      </c>
      <c r="Z101" s="152">
        <f>-16157+(22110777/1000)</f>
        <v>5953.7769999999982</v>
      </c>
      <c r="AA101" s="152">
        <v>4843.8594899999998</v>
      </c>
      <c r="AB101" s="527">
        <v>6628.0369099999998</v>
      </c>
      <c r="AC101" s="527">
        <v>6881.8465999999999</v>
      </c>
      <c r="AD101" s="527">
        <v>6882</v>
      </c>
      <c r="AE101" s="527">
        <v>6450</v>
      </c>
      <c r="AF101" s="527">
        <v>7774</v>
      </c>
      <c r="AG101" s="527">
        <v>6212</v>
      </c>
    </row>
    <row r="102" spans="2:33" ht="15.75">
      <c r="B102" s="69" t="s">
        <v>424</v>
      </c>
      <c r="C102" s="104">
        <v>0</v>
      </c>
      <c r="D102" s="104">
        <v>0</v>
      </c>
      <c r="E102" s="104">
        <v>0</v>
      </c>
      <c r="F102" s="104">
        <v>0</v>
      </c>
      <c r="G102" s="104">
        <v>0</v>
      </c>
      <c r="H102" s="104">
        <v>0</v>
      </c>
      <c r="I102" s="104">
        <v>0</v>
      </c>
      <c r="J102" s="104">
        <v>0</v>
      </c>
      <c r="K102" s="104">
        <v>0</v>
      </c>
      <c r="L102" s="104">
        <v>0</v>
      </c>
      <c r="M102" s="104">
        <v>0</v>
      </c>
      <c r="N102" s="104">
        <v>0</v>
      </c>
      <c r="O102" s="104">
        <v>0</v>
      </c>
      <c r="P102" s="152">
        <v>110</v>
      </c>
      <c r="Q102" s="152">
        <v>0</v>
      </c>
      <c r="R102" s="152">
        <v>0</v>
      </c>
      <c r="S102" s="152">
        <v>0</v>
      </c>
      <c r="T102" s="152">
        <v>0</v>
      </c>
      <c r="V102" s="69" t="s">
        <v>72</v>
      </c>
      <c r="W102" s="152">
        <v>78.27758</v>
      </c>
      <c r="X102" s="152">
        <v>68.703999999999979</v>
      </c>
      <c r="Y102" s="152">
        <v>1613.0350200000003</v>
      </c>
      <c r="Z102" s="152">
        <f>-1760+(2398335/1000)</f>
        <v>638.33500000000004</v>
      </c>
      <c r="AA102" s="152">
        <v>491.17343</v>
      </c>
      <c r="AB102" s="527">
        <v>163.60981999999996</v>
      </c>
      <c r="AC102" s="527">
        <v>103.37774999999999</v>
      </c>
      <c r="AD102" s="527">
        <v>103</v>
      </c>
      <c r="AE102" s="527">
        <v>411</v>
      </c>
      <c r="AF102" s="527">
        <v>200</v>
      </c>
      <c r="AG102" s="527">
        <v>628</v>
      </c>
    </row>
    <row r="103" spans="2:33" ht="15.75">
      <c r="B103" s="69" t="s">
        <v>73</v>
      </c>
      <c r="C103" s="104">
        <v>44261</v>
      </c>
      <c r="D103" s="104">
        <f>41857+2222</f>
        <v>44079</v>
      </c>
      <c r="E103" s="104">
        <v>11359</v>
      </c>
      <c r="F103" s="104">
        <v>11199</v>
      </c>
      <c r="G103" s="104">
        <v>11646</v>
      </c>
      <c r="H103" s="145">
        <v>12170</v>
      </c>
      <c r="I103" s="104">
        <v>11111</v>
      </c>
      <c r="J103" s="104">
        <v>11834</v>
      </c>
      <c r="K103" s="104">
        <v>10933</v>
      </c>
      <c r="L103" s="104">
        <v>9452</v>
      </c>
      <c r="M103" s="104">
        <v>10188</v>
      </c>
      <c r="N103" s="104">
        <v>10939</v>
      </c>
      <c r="O103" s="104">
        <v>11062</v>
      </c>
      <c r="P103" s="152">
        <v>13809</v>
      </c>
      <c r="Q103" s="152">
        <v>10193</v>
      </c>
      <c r="R103" s="152">
        <v>11154</v>
      </c>
      <c r="S103" s="152">
        <v>12699.638699999996</v>
      </c>
      <c r="T103" s="152">
        <v>14495</v>
      </c>
      <c r="V103" s="69" t="s">
        <v>73</v>
      </c>
      <c r="W103" s="152">
        <v>11742.731930000002</v>
      </c>
      <c r="X103" s="152">
        <v>12583.656399999996</v>
      </c>
      <c r="Y103" s="152">
        <v>10538.327090000002</v>
      </c>
      <c r="Z103" s="152">
        <f>-34865+(46800607/1000)</f>
        <v>11935.607000000004</v>
      </c>
      <c r="AA103" s="152">
        <v>12885.82668</v>
      </c>
      <c r="AB103" s="527">
        <v>12385.219620000005</v>
      </c>
      <c r="AC103" s="527">
        <v>13437.012699999997</v>
      </c>
      <c r="AD103" s="527">
        <v>13437</v>
      </c>
      <c r="AE103" s="527">
        <v>14340</v>
      </c>
      <c r="AF103" s="527">
        <v>12555</v>
      </c>
      <c r="AG103" s="527">
        <v>14196</v>
      </c>
    </row>
    <row r="104" spans="2:33" ht="15.75">
      <c r="B104" s="128" t="s">
        <v>74</v>
      </c>
      <c r="C104" s="135">
        <f t="shared" ref="C104:P104" si="7">+SUM(C100:C102)-C103</f>
        <v>92672</v>
      </c>
      <c r="D104" s="135">
        <f t="shared" si="7"/>
        <v>100553</v>
      </c>
      <c r="E104" s="135">
        <f t="shared" si="7"/>
        <v>26812</v>
      </c>
      <c r="F104" s="135">
        <f t="shared" si="7"/>
        <v>28455</v>
      </c>
      <c r="G104" s="135">
        <f t="shared" si="7"/>
        <v>28333</v>
      </c>
      <c r="H104" s="135">
        <f t="shared" si="7"/>
        <v>35773</v>
      </c>
      <c r="I104" s="135">
        <f t="shared" si="7"/>
        <v>29855</v>
      </c>
      <c r="J104" s="135">
        <f t="shared" si="7"/>
        <v>30944</v>
      </c>
      <c r="K104" s="135">
        <f t="shared" si="7"/>
        <v>31929</v>
      </c>
      <c r="L104" s="135">
        <f t="shared" si="7"/>
        <v>32531</v>
      </c>
      <c r="M104" s="135">
        <f t="shared" si="7"/>
        <v>30516</v>
      </c>
      <c r="N104" s="135">
        <f t="shared" si="7"/>
        <v>32168</v>
      </c>
      <c r="O104" s="135">
        <v>30734</v>
      </c>
      <c r="P104" s="154">
        <f t="shared" si="7"/>
        <v>28355</v>
      </c>
      <c r="Q104" s="154">
        <f>+SUM(Q100:Q102)-Q103</f>
        <v>32609</v>
      </c>
      <c r="R104" s="154">
        <v>30776</v>
      </c>
      <c r="S104" s="154">
        <v>31472.754430000001</v>
      </c>
      <c r="T104" s="154">
        <f>+SUM(T100:T102)-T103</f>
        <v>28502</v>
      </c>
      <c r="V104" s="69" t="s">
        <v>75</v>
      </c>
      <c r="W104" s="152">
        <v>9041.4740300000012</v>
      </c>
      <c r="X104" s="152">
        <v>9179.2916799999985</v>
      </c>
      <c r="Y104" s="152">
        <v>9057.1291799999999</v>
      </c>
      <c r="Z104" s="152">
        <f>-27278+(38116806/1000)+1</f>
        <v>10839.805999999997</v>
      </c>
      <c r="AA104" s="152">
        <v>8867.2849200000001</v>
      </c>
      <c r="AB104" s="527">
        <f>8955.04724+9.99223</f>
        <v>8965.0394699999997</v>
      </c>
      <c r="AC104" s="527">
        <f>9084.91484+0.571770000000001</f>
        <v>9085.4866099999999</v>
      </c>
      <c r="AD104" s="527">
        <v>9085</v>
      </c>
      <c r="AE104" s="527">
        <v>11402</v>
      </c>
      <c r="AF104" s="527">
        <v>8662</v>
      </c>
      <c r="AG104" s="527">
        <v>8653</v>
      </c>
    </row>
    <row r="105" spans="2:33" ht="15.75">
      <c r="B105" s="71" t="s">
        <v>151</v>
      </c>
      <c r="C105" s="105">
        <f>+C98+C104</f>
        <v>92701</v>
      </c>
      <c r="D105" s="105">
        <f t="shared" ref="D105:Q105" si="8">+D98+D104</f>
        <v>100953</v>
      </c>
      <c r="E105" s="105">
        <f t="shared" si="8"/>
        <v>26989</v>
      </c>
      <c r="F105" s="105">
        <f t="shared" si="8"/>
        <v>28359</v>
      </c>
      <c r="G105" s="105">
        <f t="shared" si="8"/>
        <v>28369</v>
      </c>
      <c r="H105" s="105">
        <f t="shared" si="8"/>
        <v>35306</v>
      </c>
      <c r="I105" s="105">
        <f t="shared" si="8"/>
        <v>29845</v>
      </c>
      <c r="J105" s="105">
        <f t="shared" si="8"/>
        <v>30955</v>
      </c>
      <c r="K105" s="105">
        <f t="shared" si="8"/>
        <v>31932</v>
      </c>
      <c r="L105" s="105">
        <f t="shared" si="8"/>
        <v>32526</v>
      </c>
      <c r="M105" s="105">
        <f t="shared" si="8"/>
        <v>30516</v>
      </c>
      <c r="N105" s="105">
        <f t="shared" si="8"/>
        <v>32168</v>
      </c>
      <c r="O105" s="105">
        <v>30734</v>
      </c>
      <c r="P105" s="156">
        <f t="shared" si="8"/>
        <v>28303</v>
      </c>
      <c r="Q105" s="156">
        <f t="shared" si="8"/>
        <v>32603</v>
      </c>
      <c r="R105" s="156">
        <v>30707</v>
      </c>
      <c r="S105" s="156">
        <v>31334.891090000001</v>
      </c>
      <c r="T105" s="156">
        <f>+T98+T104</f>
        <v>28720</v>
      </c>
      <c r="V105" s="71" t="s">
        <v>77</v>
      </c>
      <c r="W105" s="156">
        <v>23767.358409999997</v>
      </c>
      <c r="X105" s="156">
        <v>22919.067080000019</v>
      </c>
      <c r="Y105" s="156">
        <v>26873.493639999986</v>
      </c>
      <c r="Z105" s="156">
        <f>+SUM(Z100:Z102)-SUM(Z103:Z104)+Z98</f>
        <v>24007.00299999999</v>
      </c>
      <c r="AA105" s="156">
        <f>+SUM(AA100:AA102)-SUM(AA103:AA104)+AA98</f>
        <v>22776.895370000002</v>
      </c>
      <c r="AB105" s="530">
        <f>+AB98+AB100+AB101+AB102-AB103-AB104</f>
        <v>28018.229890000006</v>
      </c>
      <c r="AC105" s="530">
        <v>28142.466739999996</v>
      </c>
      <c r="AD105" s="530">
        <v>28142</v>
      </c>
      <c r="AE105" s="530">
        <v>26234</v>
      </c>
      <c r="AF105" s="530">
        <v>28978</v>
      </c>
      <c r="AG105" s="530">
        <v>28681</v>
      </c>
    </row>
    <row r="106" spans="2:33" ht="15.75">
      <c r="B106" s="68"/>
      <c r="C106" s="8"/>
      <c r="D106" s="8"/>
      <c r="E106" s="8"/>
      <c r="F106" s="8"/>
      <c r="G106" s="8"/>
      <c r="H106" s="8"/>
      <c r="I106" s="8"/>
      <c r="J106" s="8"/>
      <c r="K106" s="8"/>
      <c r="L106" s="8"/>
      <c r="M106" s="8"/>
      <c r="N106" s="8"/>
      <c r="O106" s="8"/>
      <c r="P106" s="150"/>
      <c r="Q106" s="150"/>
      <c r="R106" s="150"/>
      <c r="S106" s="150"/>
      <c r="T106" s="150"/>
      <c r="V106" s="68"/>
      <c r="W106" s="150"/>
      <c r="X106" s="150"/>
      <c r="Y106" s="150"/>
      <c r="Z106" s="150"/>
      <c r="AA106" s="150"/>
      <c r="AB106" s="529"/>
      <c r="AC106" s="529"/>
      <c r="AD106" s="529"/>
      <c r="AE106" s="529"/>
      <c r="AF106" s="529"/>
      <c r="AG106" s="529"/>
    </row>
    <row r="107" spans="2:33" ht="15.75">
      <c r="B107" s="69" t="s">
        <v>75</v>
      </c>
      <c r="C107" s="146">
        <v>39467</v>
      </c>
      <c r="D107" s="146">
        <v>42909</v>
      </c>
      <c r="E107" s="146">
        <v>10593</v>
      </c>
      <c r="F107" s="146">
        <v>10578</v>
      </c>
      <c r="G107" s="146">
        <v>10546</v>
      </c>
      <c r="H107" s="146">
        <v>10617</v>
      </c>
      <c r="I107" s="146">
        <v>10571</v>
      </c>
      <c r="J107" s="146">
        <v>10974</v>
      </c>
      <c r="K107" s="146">
        <v>10897</v>
      </c>
      <c r="L107" s="146">
        <v>-8660</v>
      </c>
      <c r="M107" s="146">
        <v>10418</v>
      </c>
      <c r="N107" s="146">
        <v>10487</v>
      </c>
      <c r="O107" s="146">
        <v>10439</v>
      </c>
      <c r="P107" s="273">
        <v>11202</v>
      </c>
      <c r="Q107" s="273">
        <v>10463</v>
      </c>
      <c r="R107" s="273">
        <v>10533</v>
      </c>
      <c r="S107" s="273">
        <v>10518.46731</v>
      </c>
      <c r="T107" s="273">
        <v>9731</v>
      </c>
      <c r="V107" s="69"/>
      <c r="W107" s="273"/>
      <c r="X107" s="273">
        <v>0</v>
      </c>
      <c r="Y107" s="273">
        <v>0</v>
      </c>
      <c r="Z107" s="273"/>
      <c r="AA107" s="273"/>
      <c r="AB107" s="535"/>
      <c r="AC107" s="535"/>
      <c r="AD107" s="535"/>
      <c r="AE107" s="535"/>
      <c r="AF107" s="535"/>
      <c r="AG107" s="535"/>
    </row>
    <row r="108" spans="2:33" ht="15.75">
      <c r="B108" s="69" t="s">
        <v>78</v>
      </c>
      <c r="C108" s="104">
        <v>0</v>
      </c>
      <c r="D108" s="104">
        <v>0</v>
      </c>
      <c r="E108" s="104">
        <v>0</v>
      </c>
      <c r="F108" s="104">
        <v>0</v>
      </c>
      <c r="G108" s="104">
        <v>0</v>
      </c>
      <c r="H108" s="104">
        <v>0</v>
      </c>
      <c r="I108" s="104">
        <v>0</v>
      </c>
      <c r="J108" s="104">
        <v>0</v>
      </c>
      <c r="K108" s="104">
        <v>0</v>
      </c>
      <c r="L108" s="104">
        <v>0</v>
      </c>
      <c r="M108" s="104">
        <v>0</v>
      </c>
      <c r="N108" s="104">
        <v>0</v>
      </c>
      <c r="O108" s="104">
        <v>0</v>
      </c>
      <c r="P108" s="152">
        <v>0</v>
      </c>
      <c r="Q108" s="152">
        <v>0</v>
      </c>
      <c r="R108" s="152">
        <v>0</v>
      </c>
      <c r="S108" s="152">
        <v>0</v>
      </c>
      <c r="T108" s="152">
        <v>0</v>
      </c>
      <c r="V108" s="69" t="s">
        <v>78</v>
      </c>
      <c r="W108" s="152"/>
      <c r="X108" s="152">
        <v>0</v>
      </c>
      <c r="Y108" s="152">
        <v>0</v>
      </c>
      <c r="Z108" s="152"/>
      <c r="AA108" s="152"/>
      <c r="AB108" s="527"/>
      <c r="AC108" s="527"/>
      <c r="AD108" s="527"/>
      <c r="AE108" s="527"/>
      <c r="AF108" s="527"/>
      <c r="AG108" s="527"/>
    </row>
    <row r="109" spans="2:33" ht="15.75">
      <c r="B109" s="69" t="s">
        <v>79</v>
      </c>
      <c r="C109" s="104">
        <v>1312</v>
      </c>
      <c r="D109" s="104">
        <v>2222</v>
      </c>
      <c r="E109" s="104">
        <v>358</v>
      </c>
      <c r="F109" s="104">
        <v>192</v>
      </c>
      <c r="G109" s="104">
        <v>575</v>
      </c>
      <c r="H109" s="104">
        <f>1609-E109-F109-G109</f>
        <v>484</v>
      </c>
      <c r="I109" s="104">
        <v>-218</v>
      </c>
      <c r="J109" s="104">
        <v>-84</v>
      </c>
      <c r="K109" s="104">
        <v>-267</v>
      </c>
      <c r="L109" s="104">
        <v>-130</v>
      </c>
      <c r="M109" s="104">
        <f>-ROUND(161225.72/1000,0)</f>
        <v>-161</v>
      </c>
      <c r="N109" s="104">
        <f>-ROUND(110194.07/1000,0)</f>
        <v>-110</v>
      </c>
      <c r="O109" s="104">
        <v>271</v>
      </c>
      <c r="P109" s="152">
        <v>0</v>
      </c>
      <c r="Q109" s="152">
        <v>709</v>
      </c>
      <c r="R109" s="152">
        <v>-309</v>
      </c>
      <c r="S109" s="152">
        <v>123.70071000000007</v>
      </c>
      <c r="T109" s="152">
        <v>3530</v>
      </c>
      <c r="V109" s="69" t="s">
        <v>79</v>
      </c>
      <c r="W109" s="152">
        <v>-3.92821</v>
      </c>
      <c r="X109" s="152">
        <v>-59.429249999999996</v>
      </c>
      <c r="Y109" s="152">
        <v>-0.75295000000000556</v>
      </c>
      <c r="Z109" s="152">
        <f>64+(70594/1000)</f>
        <v>134.59399999999999</v>
      </c>
      <c r="AA109" s="152">
        <v>0</v>
      </c>
      <c r="AB109" s="527">
        <v>0</v>
      </c>
      <c r="AC109" s="527"/>
      <c r="AD109" s="527"/>
      <c r="AE109" s="527"/>
      <c r="AF109" s="527"/>
      <c r="AG109" s="527"/>
    </row>
    <row r="110" spans="2:33" ht="15.75">
      <c r="B110" s="71" t="s">
        <v>80</v>
      </c>
      <c r="C110" s="105">
        <f>+C105-C107+C108+C109</f>
        <v>54546</v>
      </c>
      <c r="D110" s="105">
        <f t="shared" ref="D110:Q110" si="9">+D105-D107+D108+D109</f>
        <v>60266</v>
      </c>
      <c r="E110" s="105">
        <f t="shared" si="9"/>
        <v>16754</v>
      </c>
      <c r="F110" s="105">
        <f t="shared" si="9"/>
        <v>17973</v>
      </c>
      <c r="G110" s="105">
        <f t="shared" si="9"/>
        <v>18398</v>
      </c>
      <c r="H110" s="105">
        <f t="shared" si="9"/>
        <v>25173</v>
      </c>
      <c r="I110" s="105">
        <f t="shared" si="9"/>
        <v>19056</v>
      </c>
      <c r="J110" s="105">
        <f t="shared" si="9"/>
        <v>19897</v>
      </c>
      <c r="K110" s="105">
        <f t="shared" si="9"/>
        <v>20768</v>
      </c>
      <c r="L110" s="105">
        <f t="shared" si="9"/>
        <v>41056</v>
      </c>
      <c r="M110" s="105">
        <f t="shared" si="9"/>
        <v>19937</v>
      </c>
      <c r="N110" s="105">
        <f t="shared" si="9"/>
        <v>21571</v>
      </c>
      <c r="O110" s="105">
        <v>20566</v>
      </c>
      <c r="P110" s="156">
        <f t="shared" si="9"/>
        <v>17101</v>
      </c>
      <c r="Q110" s="156">
        <f t="shared" si="9"/>
        <v>22849</v>
      </c>
      <c r="R110" s="156">
        <v>19865</v>
      </c>
      <c r="S110" s="156">
        <v>20940.124490000002</v>
      </c>
      <c r="T110" s="156">
        <f>+T105-T107+T108+T109</f>
        <v>22519</v>
      </c>
      <c r="V110" s="71" t="s">
        <v>80</v>
      </c>
      <c r="W110" s="156">
        <v>23763.430199999999</v>
      </c>
      <c r="X110" s="156">
        <v>22859.637830000018</v>
      </c>
      <c r="Y110" s="156">
        <v>26872.740689999988</v>
      </c>
      <c r="Z110" s="156">
        <f>+Z105+Z108-Z109</f>
        <v>23872.408999999989</v>
      </c>
      <c r="AA110" s="156">
        <f>+AA105+AA108-AA109</f>
        <v>22776.895370000002</v>
      </c>
      <c r="AB110" s="530">
        <f>+AB105+AB109</f>
        <v>28018.229890000006</v>
      </c>
      <c r="AC110" s="530">
        <v>28142.466739999996</v>
      </c>
      <c r="AD110" s="530">
        <v>28142</v>
      </c>
      <c r="AE110" s="530">
        <v>26234</v>
      </c>
      <c r="AF110" s="530">
        <v>28978</v>
      </c>
      <c r="AG110" s="530">
        <v>28681</v>
      </c>
    </row>
    <row r="111" spans="2:33" ht="15.75">
      <c r="B111" s="69"/>
      <c r="C111" s="104"/>
      <c r="D111" s="104"/>
      <c r="E111" s="104"/>
      <c r="F111" s="104"/>
      <c r="G111" s="104"/>
      <c r="H111" s="104"/>
      <c r="I111" s="104"/>
      <c r="J111" s="104"/>
      <c r="K111" s="104"/>
      <c r="L111" s="104"/>
      <c r="M111" s="104"/>
      <c r="N111" s="104"/>
      <c r="O111" s="104"/>
      <c r="P111" s="152"/>
      <c r="Q111" s="152"/>
      <c r="R111" s="152"/>
      <c r="S111" s="152">
        <v>0</v>
      </c>
      <c r="T111" s="152"/>
      <c r="V111" s="69"/>
      <c r="W111" s="152"/>
      <c r="X111" s="152">
        <v>0</v>
      </c>
      <c r="Y111" s="152">
        <v>0</v>
      </c>
      <c r="Z111" s="152"/>
      <c r="AA111" s="152"/>
      <c r="AB111" s="527"/>
      <c r="AC111" s="527"/>
      <c r="AD111" s="527"/>
      <c r="AE111" s="527"/>
      <c r="AF111" s="527"/>
      <c r="AG111" s="527"/>
    </row>
    <row r="112" spans="2:33" ht="15.75">
      <c r="B112" s="69" t="s">
        <v>81</v>
      </c>
      <c r="C112" s="104">
        <v>-14091</v>
      </c>
      <c r="D112" s="104">
        <v>-11195</v>
      </c>
      <c r="E112" s="104">
        <v>-3430</v>
      </c>
      <c r="F112" s="104">
        <v>-2930</v>
      </c>
      <c r="G112" s="104">
        <v>-3295</v>
      </c>
      <c r="H112" s="104">
        <v>-3146</v>
      </c>
      <c r="I112" s="104">
        <v>-2574</v>
      </c>
      <c r="J112" s="104">
        <v>-3014</v>
      </c>
      <c r="K112" s="104">
        <v>-3347</v>
      </c>
      <c r="L112" s="104">
        <f>-10438-I112-J112-K112</f>
        <v>-1503</v>
      </c>
      <c r="M112" s="104">
        <v>-3889</v>
      </c>
      <c r="N112" s="104">
        <v>-4279</v>
      </c>
      <c r="O112" s="104">
        <v>-3844</v>
      </c>
      <c r="P112" s="152">
        <v>-2344</v>
      </c>
      <c r="Q112" s="152">
        <v>-4427</v>
      </c>
      <c r="R112" s="152">
        <v>-3797</v>
      </c>
      <c r="S112" s="152">
        <v>-1278.6547699999992</v>
      </c>
      <c r="T112" s="152">
        <v>-2140</v>
      </c>
      <c r="V112" s="69" t="s">
        <v>81</v>
      </c>
      <c r="W112" s="152">
        <v>-2944.6895299999996</v>
      </c>
      <c r="X112" s="152">
        <v>-1782.7179900000001</v>
      </c>
      <c r="Y112" s="152">
        <v>-2233.3697599999996</v>
      </c>
      <c r="Z112" s="152">
        <f>6961+(-9318653/1000)</f>
        <v>-2357.6530000000002</v>
      </c>
      <c r="AA112" s="152">
        <v>-3263.02846</v>
      </c>
      <c r="AB112" s="527">
        <v>-2488.3841600000001</v>
      </c>
      <c r="AC112" s="527">
        <v>-3657.6433800000009</v>
      </c>
      <c r="AD112" s="527">
        <v>-3658</v>
      </c>
      <c r="AE112" s="527">
        <v>-2918</v>
      </c>
      <c r="AF112" s="527">
        <v>-2578</v>
      </c>
      <c r="AG112" s="527">
        <v>-2676</v>
      </c>
    </row>
    <row r="113" spans="1:33" ht="15.75">
      <c r="B113" s="71" t="s">
        <v>82</v>
      </c>
      <c r="C113" s="106">
        <f>+C110+C112</f>
        <v>40455</v>
      </c>
      <c r="D113" s="106">
        <f t="shared" ref="D113:Q113" si="10">+D110+D112</f>
        <v>49071</v>
      </c>
      <c r="E113" s="106">
        <f t="shared" si="10"/>
        <v>13324</v>
      </c>
      <c r="F113" s="106">
        <f t="shared" si="10"/>
        <v>15043</v>
      </c>
      <c r="G113" s="106">
        <f t="shared" si="10"/>
        <v>15103</v>
      </c>
      <c r="H113" s="106">
        <f t="shared" si="10"/>
        <v>22027</v>
      </c>
      <c r="I113" s="106">
        <f t="shared" si="10"/>
        <v>16482</v>
      </c>
      <c r="J113" s="106">
        <f t="shared" si="10"/>
        <v>16883</v>
      </c>
      <c r="K113" s="106">
        <f t="shared" si="10"/>
        <v>17421</v>
      </c>
      <c r="L113" s="106">
        <f t="shared" si="10"/>
        <v>39553</v>
      </c>
      <c r="M113" s="106">
        <f t="shared" si="10"/>
        <v>16048</v>
      </c>
      <c r="N113" s="106">
        <f t="shared" si="10"/>
        <v>17292</v>
      </c>
      <c r="O113" s="106">
        <v>16722</v>
      </c>
      <c r="P113" s="269">
        <f t="shared" si="10"/>
        <v>14757</v>
      </c>
      <c r="Q113" s="269">
        <f t="shared" si="10"/>
        <v>18422</v>
      </c>
      <c r="R113" s="269">
        <v>16068</v>
      </c>
      <c r="S113" s="269">
        <v>19661.469720000001</v>
      </c>
      <c r="T113" s="269">
        <f>+T110+T112</f>
        <v>20379</v>
      </c>
      <c r="V113" s="71" t="s">
        <v>82</v>
      </c>
      <c r="W113" s="269">
        <v>20818.740669999999</v>
      </c>
      <c r="X113" s="269">
        <v>21076.919840000017</v>
      </c>
      <c r="Y113" s="269">
        <v>24639.37092999999</v>
      </c>
      <c r="Z113" s="269">
        <f>+Z110+Z112</f>
        <v>21514.755999999987</v>
      </c>
      <c r="AA113" s="269">
        <f>+AA110+AA112</f>
        <v>19513.866910000001</v>
      </c>
      <c r="AB113" s="536">
        <v>25529.845730000005</v>
      </c>
      <c r="AC113" s="536">
        <v>24484.823359999995</v>
      </c>
      <c r="AD113" s="536">
        <v>24485</v>
      </c>
      <c r="AE113" s="536">
        <v>23316</v>
      </c>
      <c r="AF113" s="536">
        <v>26400</v>
      </c>
      <c r="AG113" s="536">
        <v>26005</v>
      </c>
    </row>
    <row r="114" spans="1:33" ht="15.75">
      <c r="B114" s="68"/>
      <c r="C114" s="8"/>
      <c r="D114" s="8"/>
      <c r="E114" s="8"/>
      <c r="F114" s="8"/>
      <c r="G114" s="8"/>
      <c r="H114" s="8"/>
      <c r="I114" s="147"/>
      <c r="J114" s="147"/>
      <c r="K114" s="8"/>
      <c r="L114" s="8"/>
      <c r="M114" s="8"/>
      <c r="N114" s="8"/>
      <c r="O114" s="8"/>
      <c r="P114" s="150"/>
      <c r="Q114" s="150"/>
      <c r="R114" s="150"/>
      <c r="S114" s="150"/>
      <c r="T114" s="150"/>
      <c r="V114" s="68"/>
      <c r="W114" s="150"/>
      <c r="X114" s="150"/>
      <c r="Y114" s="150"/>
      <c r="Z114" s="150"/>
      <c r="AA114" s="150"/>
      <c r="AB114" s="529"/>
      <c r="AC114" s="529"/>
      <c r="AD114" s="529"/>
      <c r="AE114" s="529"/>
      <c r="AF114" s="529"/>
      <c r="AG114" s="529"/>
    </row>
    <row r="115" spans="1:33" ht="15.75">
      <c r="B115" s="69" t="s">
        <v>83</v>
      </c>
      <c r="C115" s="104">
        <v>10419</v>
      </c>
      <c r="D115" s="104">
        <v>18827</v>
      </c>
      <c r="E115" s="104">
        <v>3617</v>
      </c>
      <c r="F115" s="104">
        <v>4519</v>
      </c>
      <c r="G115" s="104">
        <v>4188</v>
      </c>
      <c r="H115" s="104">
        <v>6136</v>
      </c>
      <c r="I115" s="104">
        <v>4530</v>
      </c>
      <c r="J115" s="104">
        <v>5066</v>
      </c>
      <c r="K115" s="104">
        <v>4601</v>
      </c>
      <c r="L115" s="104">
        <v>11208</v>
      </c>
      <c r="M115" s="104">
        <v>4337</v>
      </c>
      <c r="N115" s="104">
        <v>4700</v>
      </c>
      <c r="O115" s="104">
        <v>4539</v>
      </c>
      <c r="P115" s="152">
        <v>5036</v>
      </c>
      <c r="Q115" s="152">
        <v>5099</v>
      </c>
      <c r="R115" s="152">
        <v>3987</v>
      </c>
      <c r="S115" s="152">
        <v>5343.7957800000004</v>
      </c>
      <c r="T115" s="152">
        <v>5936</v>
      </c>
      <c r="V115" s="69" t="s">
        <v>83</v>
      </c>
      <c r="W115" s="152">
        <v>5686.0379599999997</v>
      </c>
      <c r="X115" s="152">
        <v>6132.5513199999996</v>
      </c>
      <c r="Y115" s="152">
        <v>6516.7445699999998</v>
      </c>
      <c r="Z115" s="152">
        <f>-18335+(-24181115/1000)</f>
        <v>-42516.115000000005</v>
      </c>
      <c r="AA115" s="152">
        <v>-5300.1281300000001</v>
      </c>
      <c r="AB115" s="527">
        <v>-7239.3476000000001</v>
      </c>
      <c r="AC115" s="527">
        <v>-6659.4792700000007</v>
      </c>
      <c r="AD115" s="527">
        <v>-6659</v>
      </c>
      <c r="AE115" s="527">
        <v>-6464</v>
      </c>
      <c r="AF115" s="527">
        <v>-7181</v>
      </c>
      <c r="AG115" s="527">
        <v>-7113</v>
      </c>
    </row>
    <row r="116" spans="1:33" ht="15.75">
      <c r="B116" s="71" t="s">
        <v>86</v>
      </c>
      <c r="C116" s="106">
        <f>+C113-C115</f>
        <v>30036</v>
      </c>
      <c r="D116" s="106">
        <f t="shared" ref="D116:Q116" si="11">+D113-D115</f>
        <v>30244</v>
      </c>
      <c r="E116" s="106">
        <f t="shared" si="11"/>
        <v>9707</v>
      </c>
      <c r="F116" s="106">
        <f t="shared" si="11"/>
        <v>10524</v>
      </c>
      <c r="G116" s="106">
        <f t="shared" si="11"/>
        <v>10915</v>
      </c>
      <c r="H116" s="106">
        <f t="shared" si="11"/>
        <v>15891</v>
      </c>
      <c r="I116" s="106">
        <f t="shared" si="11"/>
        <v>11952</v>
      </c>
      <c r="J116" s="106">
        <f t="shared" si="11"/>
        <v>11817</v>
      </c>
      <c r="K116" s="106">
        <f t="shared" si="11"/>
        <v>12820</v>
      </c>
      <c r="L116" s="106">
        <f t="shared" si="11"/>
        <v>28345</v>
      </c>
      <c r="M116" s="106">
        <f t="shared" si="11"/>
        <v>11711</v>
      </c>
      <c r="N116" s="106">
        <f t="shared" si="11"/>
        <v>12592</v>
      </c>
      <c r="O116" s="106">
        <v>12183</v>
      </c>
      <c r="P116" s="269">
        <f t="shared" si="11"/>
        <v>9721</v>
      </c>
      <c r="Q116" s="269">
        <f t="shared" si="11"/>
        <v>13323</v>
      </c>
      <c r="R116" s="269">
        <v>12081</v>
      </c>
      <c r="S116" s="269">
        <v>14317.673940000001</v>
      </c>
      <c r="T116" s="269">
        <f>+T113-T115</f>
        <v>14443</v>
      </c>
      <c r="V116" s="71" t="s">
        <v>86</v>
      </c>
      <c r="W116" s="269">
        <v>15132.70271</v>
      </c>
      <c r="X116" s="269">
        <v>14944.368520000018</v>
      </c>
      <c r="Y116" s="269">
        <v>18122.626359999991</v>
      </c>
      <c r="Z116" s="269">
        <f>+Z113+Z115</f>
        <v>-21001.359000000019</v>
      </c>
      <c r="AA116" s="269">
        <f>+AA113+AA115</f>
        <v>14213.73878</v>
      </c>
      <c r="AB116" s="536">
        <v>18290.498130000004</v>
      </c>
      <c r="AC116" s="536">
        <v>17825.344089999995</v>
      </c>
      <c r="AD116" s="536">
        <v>17825</v>
      </c>
      <c r="AE116" s="536">
        <v>16852</v>
      </c>
      <c r="AF116" s="536">
        <v>19219</v>
      </c>
      <c r="AG116" s="536">
        <v>18892</v>
      </c>
    </row>
    <row r="117" spans="1:33" ht="15.75">
      <c r="B117" s="148"/>
      <c r="C117" s="64"/>
      <c r="D117" s="64"/>
      <c r="E117" s="64"/>
      <c r="F117" s="64"/>
      <c r="G117" s="64"/>
      <c r="H117" s="64"/>
      <c r="I117" s="64"/>
      <c r="J117" s="64"/>
      <c r="K117" s="64"/>
      <c r="L117" s="64"/>
      <c r="M117" s="64"/>
      <c r="N117" s="64"/>
      <c r="O117" s="64"/>
      <c r="P117" s="64"/>
      <c r="Q117" s="64"/>
      <c r="R117" s="64"/>
      <c r="S117" s="64"/>
    </row>
    <row r="118" spans="1:33" ht="15.75">
      <c r="B118" s="148"/>
      <c r="C118" s="64"/>
      <c r="D118" s="64"/>
      <c r="E118" s="64"/>
      <c r="F118" s="64"/>
      <c r="G118" s="64"/>
      <c r="H118" s="64"/>
      <c r="I118" s="64"/>
      <c r="J118" s="64"/>
      <c r="K118" s="64"/>
      <c r="L118" s="64"/>
      <c r="M118" s="64"/>
      <c r="N118" s="64"/>
      <c r="O118" s="64"/>
      <c r="P118" s="64"/>
      <c r="Q118" s="64"/>
      <c r="R118" s="64"/>
      <c r="S118" s="64"/>
    </row>
    <row r="119" spans="1:33" ht="15.75">
      <c r="A119" s="47" t="s">
        <v>141</v>
      </c>
      <c r="B119" s="11" t="s">
        <v>425</v>
      </c>
      <c r="C119" s="29"/>
      <c r="D119" s="29"/>
      <c r="E119" s="30"/>
      <c r="F119" s="64"/>
      <c r="G119" s="29"/>
      <c r="H119" s="29"/>
      <c r="I119" s="30"/>
      <c r="J119" s="29"/>
      <c r="K119" s="29"/>
      <c r="L119" s="29"/>
      <c r="M119" s="30"/>
      <c r="N119" s="29"/>
      <c r="O119" s="29"/>
      <c r="P119" s="29"/>
      <c r="Q119" s="29"/>
      <c r="R119" s="29"/>
      <c r="S119" s="29"/>
      <c r="V119" s="71" t="s">
        <v>88</v>
      </c>
      <c r="W119" s="269">
        <v>32372.803</v>
      </c>
      <c r="X119" s="269">
        <v>32098.358760000017</v>
      </c>
      <c r="Y119" s="269">
        <v>35930.62281999999</v>
      </c>
      <c r="Z119" s="269">
        <f>+Z105+Z104</f>
        <v>34846.808999999987</v>
      </c>
      <c r="AA119" s="269">
        <f>+AA105+AA104</f>
        <v>31644.180290000004</v>
      </c>
      <c r="AB119" s="536">
        <v>36973.277130000009</v>
      </c>
      <c r="AC119" s="536">
        <v>37227.381579999994</v>
      </c>
      <c r="AD119" s="536">
        <v>37227</v>
      </c>
      <c r="AE119" s="536">
        <v>37636</v>
      </c>
      <c r="AF119" s="536">
        <v>37640</v>
      </c>
      <c r="AG119" s="536">
        <v>37334</v>
      </c>
    </row>
    <row r="120" spans="1:33" ht="15.75">
      <c r="B120" s="234" t="s">
        <v>34</v>
      </c>
      <c r="C120" s="129"/>
      <c r="D120" s="129"/>
      <c r="E120" s="129"/>
      <c r="F120" s="129"/>
      <c r="G120" s="129"/>
      <c r="H120" s="129"/>
      <c r="I120" s="129"/>
      <c r="J120" s="129"/>
      <c r="K120" s="129"/>
      <c r="L120" s="129"/>
      <c r="M120" s="129"/>
      <c r="N120" s="129"/>
      <c r="O120" s="129"/>
      <c r="P120" s="129"/>
      <c r="Q120" s="129"/>
      <c r="R120" s="129"/>
      <c r="S120" s="129"/>
    </row>
    <row r="121" spans="1:33" ht="15.75" thickBot="1">
      <c r="B121" s="232"/>
      <c r="C121" s="233">
        <v>2016</v>
      </c>
      <c r="D121" s="233">
        <v>2017</v>
      </c>
      <c r="E121" s="233" t="s">
        <v>35</v>
      </c>
      <c r="F121" s="233" t="s">
        <v>36</v>
      </c>
      <c r="G121" s="233" t="s">
        <v>37</v>
      </c>
      <c r="H121" s="233" t="s">
        <v>38</v>
      </c>
      <c r="I121" s="233" t="s">
        <v>39</v>
      </c>
      <c r="J121" s="233" t="s">
        <v>40</v>
      </c>
      <c r="K121" s="233" t="s">
        <v>41</v>
      </c>
      <c r="L121" s="233" t="s">
        <v>42</v>
      </c>
      <c r="M121" s="233" t="s">
        <v>43</v>
      </c>
      <c r="N121" s="233" t="s">
        <v>44</v>
      </c>
      <c r="O121" s="233" t="s">
        <v>45</v>
      </c>
      <c r="P121" s="233" t="s">
        <v>46</v>
      </c>
      <c r="Q121" s="233" t="s">
        <v>47</v>
      </c>
      <c r="R121" s="233" t="s">
        <v>48</v>
      </c>
      <c r="S121" s="233" t="s">
        <v>49</v>
      </c>
      <c r="T121" s="233" t="s">
        <v>50</v>
      </c>
      <c r="V121" s="232"/>
      <c r="W121" s="233" t="s">
        <v>51</v>
      </c>
      <c r="X121" s="233" t="s">
        <v>52</v>
      </c>
      <c r="Y121" s="233" t="s">
        <v>53</v>
      </c>
      <c r="Z121" s="233" t="s">
        <v>54</v>
      </c>
      <c r="AA121" s="233" t="str">
        <f>+AA7</f>
        <v>1T23</v>
      </c>
      <c r="AB121" s="526" t="s">
        <v>56</v>
      </c>
      <c r="AC121" s="526" t="s">
        <v>57</v>
      </c>
      <c r="AD121" s="526" t="s">
        <v>57</v>
      </c>
      <c r="AE121" s="526" t="s">
        <v>58</v>
      </c>
      <c r="AF121" s="526" t="s">
        <v>59</v>
      </c>
      <c r="AG121" s="526" t="s">
        <v>836</v>
      </c>
    </row>
    <row r="122" spans="1:33" ht="15.75" thickBot="1">
      <c r="B122" s="110" t="s">
        <v>91</v>
      </c>
      <c r="C122" s="111"/>
      <c r="D122" s="111"/>
      <c r="E122" s="111"/>
      <c r="F122" s="111"/>
      <c r="G122" s="111"/>
      <c r="H122" s="111"/>
      <c r="I122" s="111"/>
      <c r="J122" s="111"/>
      <c r="K122" s="111"/>
      <c r="L122" s="111"/>
      <c r="M122" s="111"/>
      <c r="N122" s="111"/>
      <c r="O122" s="111"/>
      <c r="P122" s="111"/>
      <c r="Q122" s="111"/>
      <c r="R122" s="111"/>
      <c r="S122" s="111"/>
      <c r="T122" s="111"/>
      <c r="V122" s="110" t="s">
        <v>91</v>
      </c>
      <c r="W122" s="111"/>
      <c r="X122" s="111"/>
      <c r="Y122" s="111"/>
      <c r="Z122" s="111"/>
      <c r="AA122" s="111"/>
      <c r="AB122" s="534"/>
      <c r="AC122" s="534"/>
      <c r="AD122" s="534"/>
      <c r="AE122" s="534"/>
      <c r="AF122" s="534"/>
      <c r="AG122" s="534"/>
    </row>
    <row r="123" spans="1:33" ht="15.75" thickBot="1">
      <c r="B123" s="112" t="s">
        <v>92</v>
      </c>
      <c r="C123" s="113"/>
      <c r="D123" s="113"/>
      <c r="E123" s="113"/>
      <c r="F123" s="113"/>
      <c r="G123" s="113"/>
      <c r="H123" s="113"/>
      <c r="I123" s="113"/>
      <c r="J123" s="113"/>
      <c r="K123" s="113"/>
      <c r="L123" s="113"/>
      <c r="M123" s="113"/>
      <c r="N123" s="136"/>
      <c r="O123" s="136"/>
      <c r="P123" s="136"/>
      <c r="Q123" s="136"/>
      <c r="R123" s="136"/>
      <c r="S123" s="136"/>
      <c r="T123" s="136"/>
      <c r="V123" s="112" t="s">
        <v>92</v>
      </c>
      <c r="W123" s="136"/>
      <c r="X123" s="136"/>
      <c r="Y123" s="136"/>
      <c r="Z123" s="136"/>
      <c r="AA123" s="136"/>
      <c r="AB123" s="136"/>
      <c r="AC123" s="136"/>
      <c r="AD123" s="136"/>
      <c r="AE123" s="136"/>
      <c r="AF123" s="136"/>
      <c r="AG123" s="136"/>
    </row>
    <row r="124" spans="1:33" ht="15.75">
      <c r="B124" s="69" t="s">
        <v>93</v>
      </c>
      <c r="C124" s="104">
        <v>12954</v>
      </c>
      <c r="D124" s="104">
        <v>16516</v>
      </c>
      <c r="E124" s="104">
        <v>50094</v>
      </c>
      <c r="F124" s="104">
        <v>15029</v>
      </c>
      <c r="G124" s="104">
        <v>20655</v>
      </c>
      <c r="H124" s="104">
        <v>15110</v>
      </c>
      <c r="I124" s="104">
        <v>26636</v>
      </c>
      <c r="J124" s="104">
        <v>5281</v>
      </c>
      <c r="K124" s="104">
        <v>2631</v>
      </c>
      <c r="L124" s="104">
        <v>18809</v>
      </c>
      <c r="M124" s="104">
        <v>83848</v>
      </c>
      <c r="N124" s="104">
        <v>34398</v>
      </c>
      <c r="O124" s="104">
        <v>5725</v>
      </c>
      <c r="P124" s="152">
        <v>12617</v>
      </c>
      <c r="Q124" s="152">
        <v>8426</v>
      </c>
      <c r="R124" s="152">
        <v>62289</v>
      </c>
      <c r="S124" s="152">
        <v>30918.867879999998</v>
      </c>
      <c r="T124" s="152">
        <v>28106</v>
      </c>
      <c r="V124" s="69" t="s">
        <v>93</v>
      </c>
      <c r="W124" s="152">
        <v>38836.307540000002</v>
      </c>
      <c r="X124" s="152">
        <v>13263.868710000001</v>
      </c>
      <c r="Y124" s="152">
        <v>37070.51816</v>
      </c>
      <c r="Z124" s="152">
        <v>41356.438600000001</v>
      </c>
      <c r="AA124" s="152">
        <v>53864.124000000003</v>
      </c>
      <c r="AB124" s="527">
        <v>38589.217939999995</v>
      </c>
      <c r="AC124" s="527">
        <v>47448.035000000003</v>
      </c>
      <c r="AD124" s="527">
        <v>47448</v>
      </c>
      <c r="AE124" s="527">
        <v>69514</v>
      </c>
      <c r="AF124" s="527">
        <v>51103</v>
      </c>
      <c r="AG124" s="527">
        <v>31165</v>
      </c>
    </row>
    <row r="125" spans="1:33" ht="15.75">
      <c r="B125" s="69" t="s">
        <v>401</v>
      </c>
      <c r="C125" s="104">
        <v>17931</v>
      </c>
      <c r="D125" s="104">
        <v>17804</v>
      </c>
      <c r="E125" s="104">
        <v>19522</v>
      </c>
      <c r="F125" s="104">
        <v>20736</v>
      </c>
      <c r="G125" s="104">
        <v>20980</v>
      </c>
      <c r="H125" s="104">
        <v>27724</v>
      </c>
      <c r="I125" s="104">
        <v>26728</v>
      </c>
      <c r="J125" s="104">
        <v>26095</v>
      </c>
      <c r="K125" s="104">
        <v>24761</v>
      </c>
      <c r="L125" s="104">
        <v>23202</v>
      </c>
      <c r="M125" s="104">
        <v>19902</v>
      </c>
      <c r="N125" s="104">
        <v>19622</v>
      </c>
      <c r="O125" s="104">
        <v>20037</v>
      </c>
      <c r="P125" s="152">
        <v>19787</v>
      </c>
      <c r="Q125" s="152">
        <v>20524</v>
      </c>
      <c r="R125" s="152">
        <v>22466</v>
      </c>
      <c r="S125" s="152">
        <v>24814.016370000001</v>
      </c>
      <c r="T125" s="152">
        <v>28729</v>
      </c>
      <c r="V125" s="69" t="s">
        <v>401</v>
      </c>
      <c r="W125" s="152">
        <v>29429.054090000001</v>
      </c>
      <c r="X125" s="152">
        <v>30997.886039999998</v>
      </c>
      <c r="Y125" s="152">
        <v>27684.353769999998</v>
      </c>
      <c r="Z125" s="152">
        <v>25386.286600000003</v>
      </c>
      <c r="AA125" s="152">
        <v>19860.8832</v>
      </c>
      <c r="AB125" s="527">
        <v>18350.670959999999</v>
      </c>
      <c r="AC125" s="527">
        <v>18354.826000000001</v>
      </c>
      <c r="AD125" s="527">
        <v>18355</v>
      </c>
      <c r="AE125" s="527">
        <v>17053</v>
      </c>
      <c r="AF125" s="527">
        <v>19246</v>
      </c>
      <c r="AG125" s="527">
        <v>13455</v>
      </c>
    </row>
    <row r="126" spans="1:33" ht="15.75">
      <c r="B126" s="69" t="s">
        <v>426</v>
      </c>
      <c r="C126" s="104">
        <v>769</v>
      </c>
      <c r="D126" s="104">
        <v>1477</v>
      </c>
      <c r="E126" s="104">
        <v>1270</v>
      </c>
      <c r="F126" s="104">
        <v>931</v>
      </c>
      <c r="G126" s="104">
        <v>468</v>
      </c>
      <c r="H126" s="104">
        <v>970</v>
      </c>
      <c r="I126" s="104">
        <v>709</v>
      </c>
      <c r="J126" s="104">
        <v>1948</v>
      </c>
      <c r="K126" s="104">
        <v>1181</v>
      </c>
      <c r="L126" s="104">
        <v>1259</v>
      </c>
      <c r="M126" s="104">
        <v>1568</v>
      </c>
      <c r="N126" s="104">
        <v>1159</v>
      </c>
      <c r="O126" s="104">
        <v>1634</v>
      </c>
      <c r="P126" s="152">
        <v>854</v>
      </c>
      <c r="Q126" s="152">
        <v>1610</v>
      </c>
      <c r="R126" s="152">
        <v>321</v>
      </c>
      <c r="S126" s="152">
        <v>27114.561559999998</v>
      </c>
      <c r="T126" s="152">
        <v>1587</v>
      </c>
      <c r="V126" s="69" t="s">
        <v>426</v>
      </c>
      <c r="W126" s="152">
        <v>3314.3289500000001</v>
      </c>
      <c r="X126" s="152">
        <v>3069.3365800000001</v>
      </c>
      <c r="Y126" s="152">
        <v>8901.7914199999996</v>
      </c>
      <c r="Z126" s="152">
        <v>6649.7176300000001</v>
      </c>
      <c r="AA126" s="152">
        <v>8836.600480000001</v>
      </c>
      <c r="AB126" s="527">
        <v>11990.9295</v>
      </c>
      <c r="AC126" s="527">
        <v>10149.019</v>
      </c>
      <c r="AD126" s="527">
        <v>10149</v>
      </c>
      <c r="AE126" s="527">
        <v>9378</v>
      </c>
      <c r="AF126" s="527">
        <v>29475</v>
      </c>
      <c r="AG126" s="527">
        <v>9281</v>
      </c>
    </row>
    <row r="127" spans="1:33" ht="15.75">
      <c r="B127" s="69" t="s">
        <v>402</v>
      </c>
      <c r="C127" s="104">
        <v>4662</v>
      </c>
      <c r="D127" s="104">
        <v>2715</v>
      </c>
      <c r="E127" s="104">
        <v>3596</v>
      </c>
      <c r="F127" s="104">
        <v>4652</v>
      </c>
      <c r="G127" s="104">
        <v>4096</v>
      </c>
      <c r="H127" s="104">
        <v>2324</v>
      </c>
      <c r="I127" s="104">
        <v>1930</v>
      </c>
      <c r="J127" s="104">
        <v>1643</v>
      </c>
      <c r="K127" s="104">
        <v>3589</v>
      </c>
      <c r="L127" s="104">
        <v>5044</v>
      </c>
      <c r="M127" s="104">
        <v>4869</v>
      </c>
      <c r="N127" s="104">
        <v>4108</v>
      </c>
      <c r="O127" s="104">
        <v>2740</v>
      </c>
      <c r="P127" s="152">
        <v>3745</v>
      </c>
      <c r="Q127" s="152">
        <v>4692</v>
      </c>
      <c r="R127" s="152">
        <v>4297</v>
      </c>
      <c r="S127" s="152">
        <v>3716.4677700000002</v>
      </c>
      <c r="T127" s="152">
        <v>2744</v>
      </c>
      <c r="V127" s="69" t="s">
        <v>402</v>
      </c>
      <c r="W127" s="152">
        <v>3999.0017000000003</v>
      </c>
      <c r="X127" s="152">
        <v>4194.2550199999996</v>
      </c>
      <c r="Y127" s="152">
        <v>2639.2952200000004</v>
      </c>
      <c r="Z127" s="152">
        <v>2997.5248700000002</v>
      </c>
      <c r="AA127" s="152">
        <v>2683.5072999999998</v>
      </c>
      <c r="AB127" s="527">
        <v>3113.0080599999997</v>
      </c>
      <c r="AC127" s="527">
        <v>3232.652</v>
      </c>
      <c r="AD127" s="527">
        <v>3233</v>
      </c>
      <c r="AE127" s="527">
        <v>2594</v>
      </c>
      <c r="AF127" s="527">
        <v>2547</v>
      </c>
      <c r="AG127" s="527">
        <v>2269</v>
      </c>
    </row>
    <row r="128" spans="1:33" ht="15.75">
      <c r="B128" s="69" t="s">
        <v>427</v>
      </c>
      <c r="C128" s="104">
        <v>10198</v>
      </c>
      <c r="D128" s="104">
        <v>9221</v>
      </c>
      <c r="E128" s="104">
        <v>9241</v>
      </c>
      <c r="F128" s="104">
        <v>10129</v>
      </c>
      <c r="G128" s="104">
        <v>10316</v>
      </c>
      <c r="H128" s="104">
        <v>10836</v>
      </c>
      <c r="I128" s="104">
        <v>9527</v>
      </c>
      <c r="J128" s="104">
        <v>9316</v>
      </c>
      <c r="K128" s="104">
        <v>9487</v>
      </c>
      <c r="L128" s="104">
        <v>11562</v>
      </c>
      <c r="M128" s="104">
        <v>11626</v>
      </c>
      <c r="N128" s="104">
        <v>11004</v>
      </c>
      <c r="O128" s="104">
        <v>11001</v>
      </c>
      <c r="P128" s="152">
        <v>10698</v>
      </c>
      <c r="Q128" s="152">
        <v>10022</v>
      </c>
      <c r="R128" s="152">
        <v>9822</v>
      </c>
      <c r="S128" s="152">
        <v>9920.62284</v>
      </c>
      <c r="T128" s="152">
        <v>11510</v>
      </c>
      <c r="V128" s="69" t="s">
        <v>427</v>
      </c>
      <c r="W128" s="152">
        <v>10272.08905</v>
      </c>
      <c r="X128" s="152">
        <v>10143.133260000001</v>
      </c>
      <c r="Y128" s="152">
        <v>9744.7218000000012</v>
      </c>
      <c r="Z128" s="152">
        <v>12592.13445</v>
      </c>
      <c r="AA128" s="152">
        <v>12609.316409999999</v>
      </c>
      <c r="AB128" s="527">
        <v>12213.249320000001</v>
      </c>
      <c r="AC128" s="527">
        <v>15583.235000000001</v>
      </c>
      <c r="AD128" s="527">
        <v>15583</v>
      </c>
      <c r="AE128" s="527">
        <v>13207</v>
      </c>
      <c r="AF128" s="527">
        <v>11463</v>
      </c>
      <c r="AG128" s="527">
        <v>11008</v>
      </c>
    </row>
    <row r="129" spans="2:33" ht="15.75">
      <c r="B129" s="69" t="s">
        <v>428</v>
      </c>
      <c r="C129" s="104">
        <v>0</v>
      </c>
      <c r="D129" s="104">
        <v>0</v>
      </c>
      <c r="E129" s="104">
        <v>0</v>
      </c>
      <c r="F129" s="104">
        <v>0</v>
      </c>
      <c r="G129" s="104">
        <v>0</v>
      </c>
      <c r="H129" s="104">
        <v>0</v>
      </c>
      <c r="I129" s="104">
        <v>0</v>
      </c>
      <c r="J129" s="104">
        <v>0</v>
      </c>
      <c r="K129" s="104">
        <v>0</v>
      </c>
      <c r="L129" s="104">
        <v>2900</v>
      </c>
      <c r="M129" s="104">
        <v>0</v>
      </c>
      <c r="N129" s="104">
        <v>0</v>
      </c>
      <c r="O129" s="104">
        <v>0</v>
      </c>
      <c r="P129" s="152">
        <v>8206</v>
      </c>
      <c r="Q129" s="152">
        <v>8516</v>
      </c>
      <c r="R129" s="152">
        <v>0</v>
      </c>
      <c r="S129" s="152">
        <v>0</v>
      </c>
      <c r="T129" s="152">
        <v>0</v>
      </c>
      <c r="V129" s="69" t="s">
        <v>170</v>
      </c>
      <c r="W129" s="152">
        <v>0</v>
      </c>
      <c r="X129" s="152">
        <v>0</v>
      </c>
      <c r="Y129" s="152">
        <v>0</v>
      </c>
      <c r="Z129" s="152">
        <v>0</v>
      </c>
      <c r="AA129" s="485">
        <v>2031.0391999999999</v>
      </c>
      <c r="AB129" s="537">
        <v>3779.6590000000001</v>
      </c>
      <c r="AC129" s="537">
        <v>3779.6590000000001</v>
      </c>
      <c r="AD129" s="537">
        <v>3780</v>
      </c>
      <c r="AE129" s="537" t="s">
        <v>405</v>
      </c>
      <c r="AF129" s="537"/>
      <c r="AG129" s="537" t="s">
        <v>69</v>
      </c>
    </row>
    <row r="130" spans="2:33" ht="16.5" thickBot="1">
      <c r="B130" s="69" t="s">
        <v>429</v>
      </c>
      <c r="C130" s="104">
        <v>93</v>
      </c>
      <c r="D130" s="104">
        <v>858</v>
      </c>
      <c r="E130" s="104">
        <v>583</v>
      </c>
      <c r="F130" s="104">
        <v>402</v>
      </c>
      <c r="G130" s="104">
        <v>2367</v>
      </c>
      <c r="H130" s="104">
        <v>1814</v>
      </c>
      <c r="I130" s="104">
        <v>1506</v>
      </c>
      <c r="J130" s="104">
        <v>1027</v>
      </c>
      <c r="K130" s="104">
        <v>541</v>
      </c>
      <c r="L130" s="104">
        <v>114</v>
      </c>
      <c r="M130" s="104">
        <v>2205</v>
      </c>
      <c r="N130" s="104">
        <v>1585</v>
      </c>
      <c r="O130" s="104">
        <v>1450</v>
      </c>
      <c r="P130" s="152">
        <v>913</v>
      </c>
      <c r="Q130" s="152">
        <v>963</v>
      </c>
      <c r="R130" s="152">
        <v>580</v>
      </c>
      <c r="S130" s="152">
        <v>2286.8167200000003</v>
      </c>
      <c r="T130" s="152">
        <v>1833</v>
      </c>
      <c r="V130" s="69" t="s">
        <v>429</v>
      </c>
      <c r="W130" s="152">
        <v>1799.61448</v>
      </c>
      <c r="X130" s="152">
        <v>969.98715000000004</v>
      </c>
      <c r="Y130" s="152">
        <v>533.45785999999998</v>
      </c>
      <c r="Z130" s="152">
        <v>137.36866000000001</v>
      </c>
      <c r="AA130" s="152">
        <v>2469.3309599999998</v>
      </c>
      <c r="AB130" s="527">
        <v>2018.3836100000001</v>
      </c>
      <c r="AC130" s="527">
        <v>1683.979</v>
      </c>
      <c r="AD130" s="527">
        <v>1684</v>
      </c>
      <c r="AE130" s="527">
        <v>988</v>
      </c>
      <c r="AF130" s="527">
        <v>857</v>
      </c>
      <c r="AG130" s="527">
        <v>255</v>
      </c>
    </row>
    <row r="131" spans="2:33" ht="15.75" thickBot="1">
      <c r="B131" s="115" t="s">
        <v>99</v>
      </c>
      <c r="C131" s="116">
        <v>46607</v>
      </c>
      <c r="D131" s="116">
        <v>48591</v>
      </c>
      <c r="E131" s="116">
        <v>84306</v>
      </c>
      <c r="F131" s="116">
        <v>51879</v>
      </c>
      <c r="G131" s="116">
        <v>58882</v>
      </c>
      <c r="H131" s="116">
        <v>58778</v>
      </c>
      <c r="I131" s="116">
        <v>67036</v>
      </c>
      <c r="J131" s="116">
        <v>45310</v>
      </c>
      <c r="K131" s="116">
        <v>42190</v>
      </c>
      <c r="L131" s="116">
        <v>62890</v>
      </c>
      <c r="M131" s="116">
        <v>124018</v>
      </c>
      <c r="N131" s="137">
        <v>71876</v>
      </c>
      <c r="O131" s="137">
        <v>42587</v>
      </c>
      <c r="P131" s="137">
        <f>SUM(P124:P130)</f>
        <v>56820</v>
      </c>
      <c r="Q131" s="137">
        <f>SUM(Q124:Q130)</f>
        <v>54753</v>
      </c>
      <c r="R131" s="137">
        <v>99775</v>
      </c>
      <c r="S131" s="137">
        <v>98771.353140000007</v>
      </c>
      <c r="T131" s="137">
        <f>SUM(T124:T130)</f>
        <v>74509</v>
      </c>
      <c r="V131" s="115" t="s">
        <v>99</v>
      </c>
      <c r="W131" s="137">
        <f>+SUM(W124:W130)</f>
        <v>87650.395809999987</v>
      </c>
      <c r="X131" s="137">
        <v>62638.466760000003</v>
      </c>
      <c r="Y131" s="137">
        <v>86574.138229999982</v>
      </c>
      <c r="Z131" s="137">
        <f>+SUM(Z124:Z130)</f>
        <v>89119.470809999984</v>
      </c>
      <c r="AA131" s="137">
        <f>+SUM(AA124:AA130)</f>
        <v>102354.80155000002</v>
      </c>
      <c r="AB131" s="137">
        <v>90055.118389999989</v>
      </c>
      <c r="AC131" s="137">
        <v>100231.40500000001</v>
      </c>
      <c r="AD131" s="137">
        <v>100231</v>
      </c>
      <c r="AE131" s="137">
        <v>112734</v>
      </c>
      <c r="AF131" s="137">
        <v>114691</v>
      </c>
      <c r="AG131" s="137">
        <v>67432</v>
      </c>
    </row>
    <row r="132" spans="2:33" ht="15.75" thickBot="1">
      <c r="B132" s="112" t="s">
        <v>100</v>
      </c>
      <c r="C132" s="113"/>
      <c r="D132" s="113"/>
      <c r="E132" s="113"/>
      <c r="F132" s="113"/>
      <c r="G132" s="113"/>
      <c r="H132" s="113"/>
      <c r="I132" s="113"/>
      <c r="J132" s="113"/>
      <c r="K132" s="113"/>
      <c r="L132" s="113"/>
      <c r="M132" s="113"/>
      <c r="N132" s="136"/>
      <c r="O132" s="136"/>
      <c r="P132" s="136"/>
      <c r="Q132" s="136"/>
      <c r="R132" s="136"/>
      <c r="S132" s="136"/>
      <c r="T132" s="136"/>
      <c r="V132" s="112" t="s">
        <v>100</v>
      </c>
      <c r="W132" s="136"/>
      <c r="X132" s="136"/>
      <c r="Y132" s="136"/>
      <c r="Z132" s="136"/>
      <c r="AA132" s="136"/>
      <c r="AB132" s="136"/>
      <c r="AC132" s="136"/>
      <c r="AD132" s="136"/>
      <c r="AE132" s="136"/>
      <c r="AF132" s="136"/>
      <c r="AG132" s="136"/>
    </row>
    <row r="133" spans="2:33" ht="15.75">
      <c r="B133" s="69" t="s">
        <v>430</v>
      </c>
      <c r="C133" s="104">
        <v>0</v>
      </c>
      <c r="D133" s="104">
        <v>486</v>
      </c>
      <c r="E133" s="104">
        <v>0</v>
      </c>
      <c r="F133" s="104">
        <v>0</v>
      </c>
      <c r="G133" s="104">
        <v>0</v>
      </c>
      <c r="H133" s="104">
        <v>0</v>
      </c>
      <c r="I133" s="104">
        <v>0</v>
      </c>
      <c r="J133" s="104">
        <v>0</v>
      </c>
      <c r="K133" s="104">
        <v>0</v>
      </c>
      <c r="L133" s="104">
        <v>0</v>
      </c>
      <c r="M133" s="104">
        <v>0</v>
      </c>
      <c r="N133" s="104">
        <v>0</v>
      </c>
      <c r="O133" s="104">
        <v>0</v>
      </c>
      <c r="P133" s="152">
        <v>0</v>
      </c>
      <c r="Q133" s="152">
        <v>0</v>
      </c>
      <c r="R133" s="152">
        <v>0</v>
      </c>
      <c r="S133" s="152">
        <v>0</v>
      </c>
      <c r="T133" s="152">
        <v>0</v>
      </c>
      <c r="V133" s="69" t="s">
        <v>430</v>
      </c>
      <c r="W133" s="152"/>
      <c r="X133" s="152">
        <v>0</v>
      </c>
      <c r="Y133" s="152">
        <v>0</v>
      </c>
      <c r="Z133" s="152"/>
      <c r="AA133" s="152"/>
      <c r="AB133" s="527"/>
      <c r="AC133" s="527"/>
      <c r="AD133" s="527"/>
      <c r="AE133" s="527"/>
      <c r="AF133" s="527"/>
      <c r="AG133" s="527"/>
    </row>
    <row r="134" spans="2:33" ht="15.75">
      <c r="B134" s="69" t="s">
        <v>431</v>
      </c>
      <c r="C134" s="104">
        <v>1051</v>
      </c>
      <c r="D134" s="104">
        <v>965</v>
      </c>
      <c r="E134" s="104">
        <v>951</v>
      </c>
      <c r="F134" s="104">
        <v>920</v>
      </c>
      <c r="G134" s="104">
        <v>897</v>
      </c>
      <c r="H134" s="104">
        <v>875</v>
      </c>
      <c r="I134" s="104">
        <v>853</v>
      </c>
      <c r="J134" s="104">
        <v>831</v>
      </c>
      <c r="K134" s="104">
        <v>807</v>
      </c>
      <c r="L134" s="104">
        <v>784</v>
      </c>
      <c r="M134" s="104">
        <v>769</v>
      </c>
      <c r="N134" s="104">
        <v>738</v>
      </c>
      <c r="O134" s="104">
        <v>645</v>
      </c>
      <c r="P134" s="152">
        <v>1047</v>
      </c>
      <c r="Q134" s="152">
        <v>1025</v>
      </c>
      <c r="R134" s="152">
        <v>1003</v>
      </c>
      <c r="S134" s="152">
        <v>980.50080000000003</v>
      </c>
      <c r="T134" s="152">
        <v>958</v>
      </c>
      <c r="V134" s="69" t="s">
        <v>431</v>
      </c>
      <c r="W134" s="152">
        <v>925.56916000000001</v>
      </c>
      <c r="X134" s="152">
        <v>900.14096999999992</v>
      </c>
      <c r="Y134" s="152">
        <v>874.31497000000002</v>
      </c>
      <c r="Z134" s="152">
        <v>848.08492000000001</v>
      </c>
      <c r="AA134" s="152">
        <v>806.29183</v>
      </c>
      <c r="AB134" s="527">
        <v>776.06041000000005</v>
      </c>
      <c r="AC134" s="527">
        <v>0</v>
      </c>
      <c r="AD134" s="527" t="s">
        <v>178</v>
      </c>
      <c r="AE134" s="527" t="s">
        <v>69</v>
      </c>
      <c r="AF134" s="527">
        <v>316</v>
      </c>
      <c r="AG134" s="527">
        <v>835</v>
      </c>
    </row>
    <row r="135" spans="2:33" ht="15.75">
      <c r="B135" s="69" t="s">
        <v>432</v>
      </c>
      <c r="C135" s="104">
        <v>5087</v>
      </c>
      <c r="D135" s="104">
        <v>4950</v>
      </c>
      <c r="E135" s="104">
        <v>4942</v>
      </c>
      <c r="F135" s="104">
        <v>4907</v>
      </c>
      <c r="G135" s="104">
        <v>4873</v>
      </c>
      <c r="H135" s="104">
        <v>4859</v>
      </c>
      <c r="I135" s="104">
        <v>4829</v>
      </c>
      <c r="J135" s="104">
        <v>4797</v>
      </c>
      <c r="K135" s="104">
        <v>4762</v>
      </c>
      <c r="L135" s="104">
        <v>4714</v>
      </c>
      <c r="M135" s="104">
        <v>4692</v>
      </c>
      <c r="N135" s="104">
        <v>4643</v>
      </c>
      <c r="O135" s="104">
        <v>4600</v>
      </c>
      <c r="P135" s="152">
        <v>4558</v>
      </c>
      <c r="Q135" s="152">
        <v>4516</v>
      </c>
      <c r="R135" s="152">
        <v>4475</v>
      </c>
      <c r="S135" s="152">
        <v>4428.8829699999997</v>
      </c>
      <c r="T135" s="152">
        <v>4384</v>
      </c>
      <c r="V135" s="69" t="s">
        <v>432</v>
      </c>
      <c r="W135" s="152">
        <v>4344.2047999999995</v>
      </c>
      <c r="X135" s="152">
        <v>4303.9515199999996</v>
      </c>
      <c r="Y135" s="152">
        <v>4260.5328099999997</v>
      </c>
      <c r="Z135" s="152">
        <v>4210.4121100000002</v>
      </c>
      <c r="AA135" s="152">
        <v>4171.1986500000003</v>
      </c>
      <c r="AB135" s="527">
        <v>4126.3311599999997</v>
      </c>
      <c r="AC135" s="527">
        <v>4076.4119999999998</v>
      </c>
      <c r="AD135" s="527">
        <v>4076</v>
      </c>
      <c r="AE135" s="527">
        <v>4027</v>
      </c>
      <c r="AF135" s="527">
        <v>3969</v>
      </c>
      <c r="AG135" s="527">
        <v>3912</v>
      </c>
    </row>
    <row r="136" spans="2:33" ht="15.75">
      <c r="B136" s="69" t="s">
        <v>433</v>
      </c>
      <c r="C136" s="104">
        <v>13915</v>
      </c>
      <c r="D136" s="104">
        <v>11392</v>
      </c>
      <c r="E136" s="104">
        <v>10908</v>
      </c>
      <c r="F136" s="104">
        <v>10443</v>
      </c>
      <c r="G136" s="104">
        <v>10194</v>
      </c>
      <c r="H136" s="104">
        <v>10130</v>
      </c>
      <c r="I136" s="104">
        <v>9757</v>
      </c>
      <c r="J136" s="104">
        <v>9412</v>
      </c>
      <c r="K136" s="104">
        <v>8981</v>
      </c>
      <c r="L136" s="104">
        <v>8688</v>
      </c>
      <c r="M136" s="104">
        <v>8547</v>
      </c>
      <c r="N136" s="104">
        <v>8619</v>
      </c>
      <c r="O136" s="104">
        <v>7495</v>
      </c>
      <c r="P136" s="152">
        <v>9982</v>
      </c>
      <c r="Q136" s="152">
        <v>9604</v>
      </c>
      <c r="R136" s="152">
        <v>9308</v>
      </c>
      <c r="S136" s="152">
        <v>9047.8868900000052</v>
      </c>
      <c r="T136" s="152">
        <v>8908</v>
      </c>
      <c r="V136" s="69" t="s">
        <v>433</v>
      </c>
      <c r="W136" s="152">
        <v>8409.2963499999969</v>
      </c>
      <c r="X136" s="152">
        <v>8185.9367600000014</v>
      </c>
      <c r="Y136" s="152">
        <v>8002.9236799999999</v>
      </c>
      <c r="Z136" s="152">
        <v>8285.3360300000004</v>
      </c>
      <c r="AA136" s="152">
        <v>7925.4848000000011</v>
      </c>
      <c r="AB136" s="527">
        <v>7566.2318900000009</v>
      </c>
      <c r="AC136" s="527">
        <v>7714.5259999999998</v>
      </c>
      <c r="AD136" s="527">
        <v>7715</v>
      </c>
      <c r="AE136" s="527">
        <v>10863</v>
      </c>
      <c r="AF136" s="527">
        <v>10679</v>
      </c>
      <c r="AG136" s="527">
        <v>10445</v>
      </c>
    </row>
    <row r="137" spans="2:33" ht="15.75">
      <c r="B137" s="69" t="s">
        <v>434</v>
      </c>
      <c r="C137" s="104">
        <v>0</v>
      </c>
      <c r="D137" s="104">
        <v>0</v>
      </c>
      <c r="E137" s="104">
        <v>0</v>
      </c>
      <c r="F137" s="104">
        <v>0</v>
      </c>
      <c r="G137" s="104">
        <v>0</v>
      </c>
      <c r="H137" s="104">
        <v>0</v>
      </c>
      <c r="I137" s="104">
        <v>0</v>
      </c>
      <c r="J137" s="104">
        <v>0</v>
      </c>
      <c r="K137" s="104">
        <v>0</v>
      </c>
      <c r="L137" s="104">
        <v>8178</v>
      </c>
      <c r="M137" s="104">
        <v>8021</v>
      </c>
      <c r="N137" s="104">
        <v>7863</v>
      </c>
      <c r="O137" s="104">
        <v>8673</v>
      </c>
      <c r="P137" s="152">
        <v>7851</v>
      </c>
      <c r="Q137" s="152">
        <v>7658</v>
      </c>
      <c r="R137" s="152">
        <v>7464</v>
      </c>
      <c r="S137" s="152">
        <v>7270.5197200000002</v>
      </c>
      <c r="T137" s="152">
        <v>3624</v>
      </c>
      <c r="V137" s="69" t="s">
        <v>434</v>
      </c>
      <c r="W137" s="152">
        <v>3493.7066800000007</v>
      </c>
      <c r="X137" s="152">
        <v>3362.9309600000006</v>
      </c>
      <c r="Y137" s="152">
        <v>3232.15524</v>
      </c>
      <c r="Z137" s="152">
        <v>3101.37952</v>
      </c>
      <c r="AA137" s="152">
        <v>2994.7912200000001</v>
      </c>
      <c r="AB137" s="527">
        <v>3801.8597599999994</v>
      </c>
      <c r="AC137" s="527">
        <v>3665.982</v>
      </c>
      <c r="AD137" s="527">
        <v>3666</v>
      </c>
      <c r="AE137" s="527">
        <v>3631</v>
      </c>
      <c r="AF137" s="527">
        <v>3481</v>
      </c>
      <c r="AG137" s="527">
        <v>3331</v>
      </c>
    </row>
    <row r="138" spans="2:33" ht="15.75">
      <c r="B138" s="69" t="s">
        <v>435</v>
      </c>
      <c r="C138" s="104">
        <v>460058</v>
      </c>
      <c r="D138" s="104">
        <v>449579</v>
      </c>
      <c r="E138" s="104">
        <v>442321</v>
      </c>
      <c r="F138" s="104">
        <v>435023</v>
      </c>
      <c r="G138" s="104">
        <v>428216</v>
      </c>
      <c r="H138" s="104">
        <v>431266</v>
      </c>
      <c r="I138" s="104">
        <v>427302</v>
      </c>
      <c r="J138" s="104">
        <v>421072</v>
      </c>
      <c r="K138" s="104">
        <v>413561</v>
      </c>
      <c r="L138" s="104">
        <v>427337</v>
      </c>
      <c r="M138" s="104">
        <v>424263</v>
      </c>
      <c r="N138" s="104">
        <v>421959</v>
      </c>
      <c r="O138" s="104">
        <v>426470</v>
      </c>
      <c r="P138" s="152">
        <v>421755</v>
      </c>
      <c r="Q138" s="152">
        <v>416129</v>
      </c>
      <c r="R138" s="152">
        <v>410580</v>
      </c>
      <c r="S138" s="152">
        <v>403773.54605</v>
      </c>
      <c r="T138" s="152">
        <v>397232</v>
      </c>
      <c r="V138" s="69" t="s">
        <v>435</v>
      </c>
      <c r="W138" s="152">
        <v>390540.71172000002</v>
      </c>
      <c r="X138" s="152">
        <v>383619.62688</v>
      </c>
      <c r="Y138" s="152">
        <v>376739.80491000001</v>
      </c>
      <c r="Z138" s="152">
        <v>373377.64199999999</v>
      </c>
      <c r="AA138" s="152">
        <v>366432.50098000001</v>
      </c>
      <c r="AB138" s="527">
        <v>361494.91795999999</v>
      </c>
      <c r="AC138" s="527">
        <v>359298.03899999999</v>
      </c>
      <c r="AD138" s="527">
        <v>359298</v>
      </c>
      <c r="AE138" s="527">
        <v>355295</v>
      </c>
      <c r="AF138" s="527">
        <v>348936</v>
      </c>
      <c r="AG138" s="527">
        <v>344200</v>
      </c>
    </row>
    <row r="139" spans="2:33" ht="15.75" thickBot="1">
      <c r="B139" s="112" t="s">
        <v>114</v>
      </c>
      <c r="C139" s="117">
        <v>480111</v>
      </c>
      <c r="D139" s="117">
        <v>467372</v>
      </c>
      <c r="E139" s="117">
        <v>459122</v>
      </c>
      <c r="F139" s="117">
        <v>451293</v>
      </c>
      <c r="G139" s="117">
        <v>444180</v>
      </c>
      <c r="H139" s="117">
        <v>447130</v>
      </c>
      <c r="I139" s="117">
        <v>442741</v>
      </c>
      <c r="J139" s="117">
        <v>436112</v>
      </c>
      <c r="K139" s="117">
        <v>428111</v>
      </c>
      <c r="L139" s="117">
        <v>449701</v>
      </c>
      <c r="M139" s="117">
        <v>446292</v>
      </c>
      <c r="N139" s="138">
        <v>443822</v>
      </c>
      <c r="O139" s="138">
        <v>447883</v>
      </c>
      <c r="P139" s="138">
        <f>SUM(P133:P138)</f>
        <v>445193</v>
      </c>
      <c r="Q139" s="138">
        <f>SUM(Q133:Q138)</f>
        <v>438932</v>
      </c>
      <c r="R139" s="138">
        <v>432830</v>
      </c>
      <c r="S139" s="138">
        <v>425501.33643000002</v>
      </c>
      <c r="T139" s="138">
        <f>SUM(T133:T138)</f>
        <v>415106</v>
      </c>
      <c r="V139" s="112" t="s">
        <v>114</v>
      </c>
      <c r="W139" s="138">
        <f>+SUM(W134:W138)</f>
        <v>407713.48871000001</v>
      </c>
      <c r="X139" s="138">
        <v>400372.58708999999</v>
      </c>
      <c r="Y139" s="138">
        <v>393109.73161000002</v>
      </c>
      <c r="Z139" s="138">
        <f>+SUM(Z133:Z138)</f>
        <v>389822.85457999998</v>
      </c>
      <c r="AA139" s="138">
        <f>+SUM(AA133:AA138)</f>
        <v>382330.26748000004</v>
      </c>
      <c r="AB139" s="138">
        <v>377765.40117999999</v>
      </c>
      <c r="AC139" s="138">
        <v>374754.95899999997</v>
      </c>
      <c r="AD139" s="138">
        <v>374755</v>
      </c>
      <c r="AE139" s="138">
        <v>373816</v>
      </c>
      <c r="AF139" s="138">
        <v>367381</v>
      </c>
      <c r="AG139" s="138">
        <v>362723</v>
      </c>
    </row>
    <row r="140" spans="2:33" ht="15.75" thickBot="1">
      <c r="B140" s="118" t="s">
        <v>115</v>
      </c>
      <c r="C140" s="119">
        <v>526718</v>
      </c>
      <c r="D140" s="119">
        <v>515963</v>
      </c>
      <c r="E140" s="119">
        <v>543428</v>
      </c>
      <c r="F140" s="119">
        <v>503172</v>
      </c>
      <c r="G140" s="119">
        <v>503062</v>
      </c>
      <c r="H140" s="119">
        <v>505908</v>
      </c>
      <c r="I140" s="119">
        <v>509777</v>
      </c>
      <c r="J140" s="119">
        <v>481422</v>
      </c>
      <c r="K140" s="119">
        <v>470301</v>
      </c>
      <c r="L140" s="119">
        <v>512591</v>
      </c>
      <c r="M140" s="119">
        <v>570310</v>
      </c>
      <c r="N140" s="139">
        <v>515698</v>
      </c>
      <c r="O140" s="139">
        <v>490470</v>
      </c>
      <c r="P140" s="139">
        <f>P131+P139</f>
        <v>502013</v>
      </c>
      <c r="Q140" s="139">
        <f>Q131+Q139</f>
        <v>493685</v>
      </c>
      <c r="R140" s="139">
        <v>532605</v>
      </c>
      <c r="S140" s="139">
        <v>524272.68957000005</v>
      </c>
      <c r="T140" s="139">
        <f>T131+T139</f>
        <v>489615</v>
      </c>
      <c r="V140" s="118" t="s">
        <v>115</v>
      </c>
      <c r="W140" s="139">
        <f>+W131+W139</f>
        <v>495363.88451999996</v>
      </c>
      <c r="X140" s="139">
        <v>463011.05384999997</v>
      </c>
      <c r="Y140" s="139">
        <v>479683.86984</v>
      </c>
      <c r="Z140" s="139">
        <f>+Z131+Z139</f>
        <v>478942.32538999995</v>
      </c>
      <c r="AA140" s="139">
        <f>+AA131+AA139</f>
        <v>484685.06903000007</v>
      </c>
      <c r="AB140" s="139">
        <v>467820.51957</v>
      </c>
      <c r="AC140" s="139">
        <v>474986.364</v>
      </c>
      <c r="AD140" s="139">
        <v>474986</v>
      </c>
      <c r="AE140" s="139">
        <v>486550</v>
      </c>
      <c r="AF140" s="139">
        <v>482072</v>
      </c>
      <c r="AG140" s="139">
        <v>430156</v>
      </c>
    </row>
    <row r="141" spans="2:33" ht="15.75" thickBot="1">
      <c r="B141" s="120"/>
      <c r="C141" s="121"/>
      <c r="D141" s="121"/>
      <c r="E141" s="121"/>
      <c r="F141" s="121"/>
      <c r="G141" s="121"/>
      <c r="H141" s="121"/>
      <c r="I141" s="121"/>
      <c r="J141" s="121"/>
      <c r="K141" s="121"/>
      <c r="L141" s="121"/>
      <c r="M141" s="121"/>
      <c r="N141" s="140"/>
      <c r="O141" s="140"/>
      <c r="P141" s="140"/>
      <c r="Q141" s="140"/>
      <c r="R141" s="140"/>
      <c r="S141" s="140">
        <v>0</v>
      </c>
      <c r="V141" s="120"/>
    </row>
    <row r="142" spans="2:33" ht="15.75" thickBot="1">
      <c r="B142" s="110" t="s">
        <v>116</v>
      </c>
      <c r="C142" s="122"/>
      <c r="D142" s="122"/>
      <c r="E142" s="122"/>
      <c r="F142" s="122"/>
      <c r="G142" s="122"/>
      <c r="H142" s="122"/>
      <c r="I142" s="122"/>
      <c r="J142" s="122"/>
      <c r="K142" s="122"/>
      <c r="L142" s="122"/>
      <c r="M142" s="122"/>
      <c r="N142" s="141"/>
      <c r="O142" s="141"/>
      <c r="P142" s="141"/>
      <c r="Q142" s="141"/>
      <c r="R142" s="141"/>
      <c r="S142" s="141"/>
      <c r="T142" s="141"/>
      <c r="V142" s="110" t="s">
        <v>116</v>
      </c>
      <c r="W142" s="141"/>
      <c r="X142" s="141"/>
      <c r="Y142" s="141"/>
      <c r="Z142" s="141"/>
      <c r="AA142" s="141"/>
      <c r="AB142" s="141"/>
      <c r="AC142" s="141"/>
      <c r="AD142" s="141"/>
      <c r="AE142" s="141"/>
      <c r="AF142" s="141"/>
      <c r="AG142" s="141"/>
    </row>
    <row r="143" spans="2:33" ht="15.75" thickBot="1">
      <c r="B143" s="112" t="s">
        <v>117</v>
      </c>
      <c r="C143" s="123"/>
      <c r="D143" s="123"/>
      <c r="E143" s="123"/>
      <c r="F143" s="123"/>
      <c r="G143" s="123"/>
      <c r="H143" s="123"/>
      <c r="I143" s="123"/>
      <c r="J143" s="123"/>
      <c r="K143" s="123"/>
      <c r="L143" s="123"/>
      <c r="M143" s="123"/>
      <c r="N143" s="142"/>
      <c r="O143" s="142"/>
      <c r="P143" s="142"/>
      <c r="Q143" s="142"/>
      <c r="R143" s="142"/>
      <c r="S143" s="142"/>
      <c r="T143" s="142"/>
      <c r="V143" s="112" t="s">
        <v>117</v>
      </c>
      <c r="W143" s="142"/>
      <c r="X143" s="142"/>
      <c r="Y143" s="142"/>
      <c r="Z143" s="142"/>
      <c r="AA143" s="142"/>
      <c r="AB143" s="142"/>
      <c r="AC143" s="142"/>
      <c r="AD143" s="142"/>
      <c r="AE143" s="142"/>
      <c r="AF143" s="142"/>
      <c r="AG143" s="142"/>
    </row>
    <row r="144" spans="2:33" ht="15.75">
      <c r="B144" s="69" t="s">
        <v>410</v>
      </c>
      <c r="C144" s="104">
        <v>11450</v>
      </c>
      <c r="D144" s="104">
        <v>8714</v>
      </c>
      <c r="E144" s="104">
        <v>5921</v>
      </c>
      <c r="F144" s="104">
        <v>5349</v>
      </c>
      <c r="G144" s="104">
        <v>4755</v>
      </c>
      <c r="H144" s="104">
        <v>11309</v>
      </c>
      <c r="I144" s="104">
        <v>6822</v>
      </c>
      <c r="J144" s="104">
        <v>5120</v>
      </c>
      <c r="K144" s="104">
        <v>4322</v>
      </c>
      <c r="L144" s="104">
        <v>10451</v>
      </c>
      <c r="M144" s="104">
        <v>5498</v>
      </c>
      <c r="N144" s="104">
        <v>4317</v>
      </c>
      <c r="O144" s="104">
        <v>8840</v>
      </c>
      <c r="P144" s="152">
        <v>11085</v>
      </c>
      <c r="Q144" s="152">
        <v>5081</v>
      </c>
      <c r="R144" s="152">
        <v>5614</v>
      </c>
      <c r="S144" s="152">
        <v>7357.08979</v>
      </c>
      <c r="T144" s="152">
        <v>16320</v>
      </c>
      <c r="V144" s="69" t="s">
        <v>410</v>
      </c>
      <c r="W144" s="152">
        <v>9476.5604199999998</v>
      </c>
      <c r="X144" s="152">
        <v>7943.1071500000007</v>
      </c>
      <c r="Y144" s="152">
        <v>6644.69877</v>
      </c>
      <c r="Z144" s="152">
        <v>10473.758740000001</v>
      </c>
      <c r="AA144" s="152">
        <v>7837.1256199999998</v>
      </c>
      <c r="AB144" s="527">
        <v>6774.7111100000002</v>
      </c>
      <c r="AC144" s="527">
        <v>11477.073</v>
      </c>
      <c r="AD144" s="527">
        <v>11477</v>
      </c>
      <c r="AE144" s="527">
        <v>12818</v>
      </c>
      <c r="AF144" s="527">
        <v>7608</v>
      </c>
      <c r="AG144" s="527">
        <v>5953</v>
      </c>
    </row>
    <row r="145" spans="2:33" ht="15.75">
      <c r="B145" s="69" t="s">
        <v>436</v>
      </c>
      <c r="C145" s="104">
        <v>1777</v>
      </c>
      <c r="D145" s="104">
        <v>1424</v>
      </c>
      <c r="E145" s="104">
        <v>41547</v>
      </c>
      <c r="F145" s="104">
        <v>773</v>
      </c>
      <c r="G145" s="104">
        <v>1262</v>
      </c>
      <c r="H145" s="104">
        <v>1778</v>
      </c>
      <c r="I145" s="104">
        <v>61817</v>
      </c>
      <c r="J145" s="104">
        <v>1019</v>
      </c>
      <c r="K145" s="104">
        <v>1583</v>
      </c>
      <c r="L145" s="104">
        <v>2065</v>
      </c>
      <c r="M145" s="104">
        <v>1028</v>
      </c>
      <c r="N145" s="104">
        <v>1295</v>
      </c>
      <c r="O145" s="104">
        <v>1827</v>
      </c>
      <c r="P145" s="152">
        <v>2205</v>
      </c>
      <c r="Q145" s="152">
        <v>49069</v>
      </c>
      <c r="R145" s="152">
        <v>1050</v>
      </c>
      <c r="S145" s="152">
        <v>1699.0661599999999</v>
      </c>
      <c r="T145" s="152">
        <v>2142</v>
      </c>
      <c r="V145" s="69" t="s">
        <v>436</v>
      </c>
      <c r="W145" s="152">
        <v>29531.449420000001</v>
      </c>
      <c r="X145" s="152">
        <v>1178.8877299999999</v>
      </c>
      <c r="Y145" s="152">
        <v>1826.62789</v>
      </c>
      <c r="Z145" s="152">
        <v>1609.2114300000001</v>
      </c>
      <c r="AA145" s="152">
        <v>3963.0536000000002</v>
      </c>
      <c r="AB145" s="527">
        <v>10384.054199999999</v>
      </c>
      <c r="AC145" s="527">
        <v>10353.705</v>
      </c>
      <c r="AD145" s="527">
        <v>10354</v>
      </c>
      <c r="AE145" s="527">
        <v>5400</v>
      </c>
      <c r="AF145" s="527">
        <v>9049</v>
      </c>
      <c r="AG145" s="527">
        <v>7024</v>
      </c>
    </row>
    <row r="146" spans="2:33" ht="15.75">
      <c r="B146" s="69" t="s">
        <v>437</v>
      </c>
      <c r="C146" s="104">
        <v>1523</v>
      </c>
      <c r="D146" s="104">
        <v>3723</v>
      </c>
      <c r="E146" s="104">
        <v>2826</v>
      </c>
      <c r="F146" s="104">
        <v>3633</v>
      </c>
      <c r="G146" s="104">
        <v>5398</v>
      </c>
      <c r="H146" s="104">
        <v>7378</v>
      </c>
      <c r="I146" s="104">
        <v>5283</v>
      </c>
      <c r="J146" s="104">
        <v>2407</v>
      </c>
      <c r="K146" s="104">
        <v>2818</v>
      </c>
      <c r="L146" s="104">
        <v>3276</v>
      </c>
      <c r="M146" s="104">
        <v>1293</v>
      </c>
      <c r="N146" s="104">
        <v>2946</v>
      </c>
      <c r="O146" s="104">
        <v>1655</v>
      </c>
      <c r="P146" s="152">
        <v>3914</v>
      </c>
      <c r="Q146" s="152">
        <v>0</v>
      </c>
      <c r="R146" s="152">
        <v>5435</v>
      </c>
      <c r="S146" s="152">
        <v>7756.0475500000002</v>
      </c>
      <c r="T146" s="152">
        <v>5010</v>
      </c>
      <c r="V146" s="69" t="s">
        <v>437</v>
      </c>
      <c r="W146" s="152">
        <v>0</v>
      </c>
      <c r="X146" s="152">
        <v>8032.6965899999996</v>
      </c>
      <c r="Y146" s="152">
        <v>0</v>
      </c>
      <c r="Z146" s="152">
        <v>1092.2044799999999</v>
      </c>
      <c r="AA146" s="152">
        <v>3196.7861300000004</v>
      </c>
      <c r="AB146" s="527">
        <v>4512.3600399999996</v>
      </c>
      <c r="AC146" s="527">
        <v>6402.4709999999995</v>
      </c>
      <c r="AD146" s="527">
        <v>6402</v>
      </c>
      <c r="AE146" s="527">
        <v>7000</v>
      </c>
      <c r="AF146" s="527">
        <v>3893</v>
      </c>
      <c r="AG146" s="527">
        <v>5116</v>
      </c>
    </row>
    <row r="147" spans="2:33" ht="15.75">
      <c r="B147" s="69" t="s">
        <v>411</v>
      </c>
      <c r="C147" s="104">
        <v>8344</v>
      </c>
      <c r="D147" s="104">
        <v>7385</v>
      </c>
      <c r="E147" s="104">
        <v>9019</v>
      </c>
      <c r="F147" s="104">
        <v>9011</v>
      </c>
      <c r="G147" s="104">
        <v>10392</v>
      </c>
      <c r="H147" s="104">
        <v>9223</v>
      </c>
      <c r="I147" s="104">
        <v>9244</v>
      </c>
      <c r="J147" s="104">
        <v>9188</v>
      </c>
      <c r="K147" s="104">
        <v>9847</v>
      </c>
      <c r="L147" s="104">
        <v>8502</v>
      </c>
      <c r="M147" s="104">
        <v>9283</v>
      </c>
      <c r="N147" s="104">
        <v>10035</v>
      </c>
      <c r="O147" s="104">
        <v>10974</v>
      </c>
      <c r="P147" s="152">
        <f>2875+6614</f>
        <v>9489</v>
      </c>
      <c r="Q147" s="152">
        <v>11526</v>
      </c>
      <c r="R147" s="152">
        <v>5447</v>
      </c>
      <c r="S147" s="152">
        <v>4936.0788000000011</v>
      </c>
      <c r="T147" s="152">
        <v>6509</v>
      </c>
      <c r="V147" s="69" t="s">
        <v>411</v>
      </c>
      <c r="W147" s="152">
        <v>10435.831190000001</v>
      </c>
      <c r="X147" s="152">
        <v>4285.7681700000003</v>
      </c>
      <c r="Y147" s="152">
        <v>12347.544379999999</v>
      </c>
      <c r="Z147" s="152">
        <v>6998.5979200000011</v>
      </c>
      <c r="AA147" s="152">
        <v>64344.86752</v>
      </c>
      <c r="AB147" s="527">
        <v>21417.123190000002</v>
      </c>
      <c r="AC147" s="527">
        <v>5888.3909999999996</v>
      </c>
      <c r="AD147" s="527">
        <v>5888</v>
      </c>
      <c r="AE147" s="527">
        <v>2411</v>
      </c>
      <c r="AF147" s="527">
        <v>69581</v>
      </c>
      <c r="AG147" s="527">
        <v>1682</v>
      </c>
    </row>
    <row r="148" spans="2:33" ht="15.75">
      <c r="B148" s="69" t="s">
        <v>122</v>
      </c>
      <c r="C148" s="104">
        <v>10683</v>
      </c>
      <c r="D148" s="104">
        <v>13110</v>
      </c>
      <c r="E148" s="104">
        <v>13044</v>
      </c>
      <c r="F148" s="104">
        <v>13128</v>
      </c>
      <c r="G148" s="104">
        <v>12915</v>
      </c>
      <c r="H148" s="104">
        <v>15206</v>
      </c>
      <c r="I148" s="104">
        <v>15377</v>
      </c>
      <c r="J148" s="104">
        <v>15206</v>
      </c>
      <c r="K148" s="104">
        <v>14860</v>
      </c>
      <c r="L148" s="104">
        <v>16876</v>
      </c>
      <c r="M148" s="104">
        <v>16844</v>
      </c>
      <c r="N148" s="104">
        <v>16909</v>
      </c>
      <c r="O148" s="104">
        <v>16909</v>
      </c>
      <c r="P148" s="152">
        <v>16382</v>
      </c>
      <c r="Q148" s="152">
        <v>16377</v>
      </c>
      <c r="R148" s="152">
        <v>16375</v>
      </c>
      <c r="S148" s="152">
        <v>16356.30601</v>
      </c>
      <c r="T148" s="152">
        <v>13779</v>
      </c>
      <c r="V148" s="69" t="s">
        <v>122</v>
      </c>
      <c r="W148" s="152">
        <v>13816.145269999999</v>
      </c>
      <c r="X148" s="152">
        <v>13857.986720000001</v>
      </c>
      <c r="Y148" s="152">
        <v>13857.68172</v>
      </c>
      <c r="Z148" s="152">
        <v>12857.073849999999</v>
      </c>
      <c r="AA148" s="152">
        <v>12438.65684</v>
      </c>
      <c r="AB148" s="527">
        <v>12734.01771</v>
      </c>
      <c r="AC148" s="527">
        <v>13219.957</v>
      </c>
      <c r="AD148" s="527">
        <v>13220</v>
      </c>
      <c r="AE148" s="527">
        <v>12167</v>
      </c>
      <c r="AF148" s="527">
        <v>12167</v>
      </c>
      <c r="AG148" s="527">
        <v>12154</v>
      </c>
    </row>
    <row r="149" spans="2:33" ht="15.75">
      <c r="B149" s="69" t="s">
        <v>438</v>
      </c>
      <c r="C149" s="104">
        <v>45993</v>
      </c>
      <c r="D149" s="104">
        <v>75887</v>
      </c>
      <c r="E149" s="104">
        <v>45887</v>
      </c>
      <c r="F149" s="104">
        <v>45282</v>
      </c>
      <c r="G149" s="104">
        <v>72793</v>
      </c>
      <c r="H149" s="104">
        <v>72089</v>
      </c>
      <c r="I149" s="104">
        <v>71601</v>
      </c>
      <c r="J149" s="104">
        <v>71358</v>
      </c>
      <c r="K149" s="104">
        <v>3358</v>
      </c>
      <c r="L149" s="104">
        <v>3730</v>
      </c>
      <c r="M149" s="104">
        <v>58359</v>
      </c>
      <c r="N149" s="104">
        <v>58360</v>
      </c>
      <c r="O149" s="104">
        <v>18360</v>
      </c>
      <c r="P149" s="152">
        <v>19049</v>
      </c>
      <c r="Q149" s="152">
        <v>19156</v>
      </c>
      <c r="R149" s="152">
        <v>79568</v>
      </c>
      <c r="S149" s="152">
        <v>79895.863799999992</v>
      </c>
      <c r="T149" s="152">
        <v>78945</v>
      </c>
      <c r="V149" s="69" t="s">
        <v>438</v>
      </c>
      <c r="W149" s="152">
        <v>79331.638300000006</v>
      </c>
      <c r="X149" s="152">
        <v>90742.288739999989</v>
      </c>
      <c r="Y149" s="152">
        <v>88719.712790000005</v>
      </c>
      <c r="Z149" s="152">
        <v>62344.127919999999</v>
      </c>
      <c r="AA149" s="152">
        <v>2522.2450899999999</v>
      </c>
      <c r="AB149" s="527">
        <v>20579.340889999996</v>
      </c>
      <c r="AC149" s="527">
        <v>37892.072999999997</v>
      </c>
      <c r="AD149" s="527">
        <v>37892</v>
      </c>
      <c r="AE149" s="527">
        <v>38550</v>
      </c>
      <c r="AF149" s="527">
        <v>38066</v>
      </c>
      <c r="AG149" s="527">
        <v>38402</v>
      </c>
    </row>
    <row r="150" spans="2:33" ht="15.75" thickBot="1">
      <c r="B150" s="112" t="s">
        <v>125</v>
      </c>
      <c r="C150" s="117">
        <v>79770</v>
      </c>
      <c r="D150" s="117">
        <v>110243</v>
      </c>
      <c r="E150" s="117">
        <v>118244</v>
      </c>
      <c r="F150" s="117">
        <v>77176</v>
      </c>
      <c r="G150" s="117">
        <v>107515</v>
      </c>
      <c r="H150" s="117">
        <v>116983</v>
      </c>
      <c r="I150" s="117">
        <v>170144</v>
      </c>
      <c r="J150" s="117">
        <v>104298</v>
      </c>
      <c r="K150" s="117">
        <v>36788</v>
      </c>
      <c r="L150" s="117">
        <v>44900</v>
      </c>
      <c r="M150" s="117">
        <v>92305</v>
      </c>
      <c r="N150" s="138">
        <v>93862</v>
      </c>
      <c r="O150" s="138">
        <v>58565</v>
      </c>
      <c r="P150" s="138">
        <f>SUM(P144:P149)</f>
        <v>62124</v>
      </c>
      <c r="Q150" s="138">
        <f>SUM(Q144:Q149)</f>
        <v>101209</v>
      </c>
      <c r="R150" s="138">
        <v>113489</v>
      </c>
      <c r="S150" s="138">
        <v>118000.45210999998</v>
      </c>
      <c r="T150" s="138">
        <f>SUM(T144:T149)</f>
        <v>122705</v>
      </c>
      <c r="V150" s="112" t="s">
        <v>125</v>
      </c>
      <c r="W150" s="138">
        <f>+SUM(W144:W149)</f>
        <v>142591.62460000001</v>
      </c>
      <c r="X150" s="138">
        <v>126040.73509999999</v>
      </c>
      <c r="Y150" s="138">
        <v>123396.26555000001</v>
      </c>
      <c r="Z150" s="138">
        <f>+SUM(Z144:Z149)</f>
        <v>95374.974340000001</v>
      </c>
      <c r="AA150" s="138">
        <f>+SUM(AA144:AA149)</f>
        <v>94302.734799999991</v>
      </c>
      <c r="AB150" s="138">
        <v>76401.607139999993</v>
      </c>
      <c r="AC150" s="138">
        <v>85233.67</v>
      </c>
      <c r="AD150" s="138">
        <v>85234</v>
      </c>
      <c r="AE150" s="138">
        <v>78346</v>
      </c>
      <c r="AF150" s="138">
        <v>140364</v>
      </c>
      <c r="AG150" s="138">
        <v>70330</v>
      </c>
    </row>
    <row r="151" spans="2:33" ht="15.75" thickBot="1">
      <c r="B151" s="124" t="s">
        <v>126</v>
      </c>
      <c r="C151" s="125"/>
      <c r="D151" s="125"/>
      <c r="E151" s="125"/>
      <c r="F151" s="125"/>
      <c r="G151" s="125"/>
      <c r="H151" s="125"/>
      <c r="I151" s="125"/>
      <c r="J151" s="125"/>
      <c r="K151" s="125"/>
      <c r="L151" s="125"/>
      <c r="M151" s="125"/>
      <c r="N151" s="143"/>
      <c r="O151" s="143"/>
      <c r="P151" s="143"/>
      <c r="Q151" s="143"/>
      <c r="R151" s="143"/>
      <c r="S151" s="143"/>
      <c r="T151" s="143"/>
      <c r="V151" s="124" t="s">
        <v>126</v>
      </c>
      <c r="W151" s="143"/>
      <c r="X151" s="143"/>
      <c r="Y151" s="143"/>
      <c r="Z151" s="143"/>
      <c r="AA151" s="143"/>
      <c r="AB151" s="143"/>
      <c r="AC151" s="143"/>
      <c r="AD151" s="143"/>
      <c r="AE151" s="143"/>
      <c r="AF151" s="143"/>
      <c r="AG151" s="143"/>
    </row>
    <row r="152" spans="2:33" ht="15.75">
      <c r="B152" s="69" t="s">
        <v>439</v>
      </c>
      <c r="C152" s="104">
        <v>232</v>
      </c>
      <c r="D152" s="104">
        <v>105</v>
      </c>
      <c r="E152" s="104">
        <v>73</v>
      </c>
      <c r="F152" s="104">
        <v>32</v>
      </c>
      <c r="G152" s="104">
        <v>0</v>
      </c>
      <c r="H152" s="104">
        <v>0</v>
      </c>
      <c r="I152" s="104">
        <v>0</v>
      </c>
      <c r="J152" s="104">
        <v>0</v>
      </c>
      <c r="K152" s="104">
        <v>0</v>
      </c>
      <c r="L152" s="104">
        <v>0</v>
      </c>
      <c r="M152" s="104">
        <v>7983</v>
      </c>
      <c r="N152" s="104">
        <v>8139</v>
      </c>
      <c r="O152" s="104">
        <v>7998</v>
      </c>
      <c r="P152" s="152">
        <v>125</v>
      </c>
      <c r="Q152" s="152">
        <v>128</v>
      </c>
      <c r="R152" s="152">
        <v>277</v>
      </c>
      <c r="S152" s="152">
        <v>276.52782000000002</v>
      </c>
      <c r="T152" s="152">
        <v>1157</v>
      </c>
      <c r="V152" s="69" t="s">
        <v>439</v>
      </c>
      <c r="W152" s="152">
        <v>1157.4003300000002</v>
      </c>
      <c r="X152" s="152">
        <v>1157.4003300000002</v>
      </c>
      <c r="Y152" s="152">
        <v>850.32981999999993</v>
      </c>
      <c r="Z152" s="152">
        <v>876.86117000000002</v>
      </c>
      <c r="AA152" s="152">
        <v>876.86117000000002</v>
      </c>
      <c r="AB152" s="527">
        <v>876.86117000000002</v>
      </c>
      <c r="AC152" s="527">
        <v>876.86099999999999</v>
      </c>
      <c r="AD152" s="527">
        <v>877</v>
      </c>
      <c r="AE152" s="527">
        <v>1037</v>
      </c>
      <c r="AF152" s="527">
        <v>1037</v>
      </c>
      <c r="AG152" s="527">
        <v>979</v>
      </c>
    </row>
    <row r="153" spans="2:33" ht="15.75">
      <c r="B153" s="69" t="s">
        <v>440</v>
      </c>
      <c r="C153" s="104">
        <v>29340</v>
      </c>
      <c r="D153" s="104">
        <v>30048</v>
      </c>
      <c r="E153" s="104">
        <v>32825</v>
      </c>
      <c r="F153" s="104">
        <v>35334</v>
      </c>
      <c r="G153" s="104">
        <v>36492</v>
      </c>
      <c r="H153" s="104">
        <v>28464</v>
      </c>
      <c r="I153" s="104">
        <v>29539</v>
      </c>
      <c r="J153" s="104">
        <v>30928</v>
      </c>
      <c r="K153" s="104">
        <v>32270</v>
      </c>
      <c r="L153" s="104">
        <v>23534</v>
      </c>
      <c r="M153" s="104">
        <v>25061</v>
      </c>
      <c r="N153" s="104">
        <v>27403</v>
      </c>
      <c r="O153" s="104">
        <v>27069</v>
      </c>
      <c r="P153" s="152">
        <v>24170</v>
      </c>
      <c r="Q153" s="152">
        <v>25530</v>
      </c>
      <c r="R153" s="152">
        <v>26586</v>
      </c>
      <c r="S153" s="152">
        <v>27125.491590000001</v>
      </c>
      <c r="T153" s="152">
        <v>24328</v>
      </c>
      <c r="V153" s="69" t="s">
        <v>440</v>
      </c>
      <c r="W153" s="152">
        <v>23895.689890000001</v>
      </c>
      <c r="X153" s="152">
        <v>23215.410049999999</v>
      </c>
      <c r="Y153" s="152">
        <v>22731.14632</v>
      </c>
      <c r="Z153" s="152">
        <v>21729.755379999999</v>
      </c>
      <c r="AA153" s="152">
        <v>21779.082819999996</v>
      </c>
      <c r="AB153" s="527">
        <v>21239.61825</v>
      </c>
      <c r="AC153" s="527">
        <v>19155.272000000001</v>
      </c>
      <c r="AD153" s="527">
        <v>19155</v>
      </c>
      <c r="AE153" s="527">
        <v>18239</v>
      </c>
      <c r="AF153" s="527">
        <v>16993</v>
      </c>
      <c r="AG153" s="527">
        <v>16140</v>
      </c>
    </row>
    <row r="154" spans="2:33" ht="15.75">
      <c r="B154" s="69" t="s">
        <v>441</v>
      </c>
      <c r="C154" s="104">
        <v>178724</v>
      </c>
      <c r="D154" s="104">
        <v>144712</v>
      </c>
      <c r="E154" s="104">
        <v>192993</v>
      </c>
      <c r="F154" s="104">
        <v>181203</v>
      </c>
      <c r="G154" s="104">
        <v>139125</v>
      </c>
      <c r="H154" s="104">
        <v>138123</v>
      </c>
      <c r="I154" s="104">
        <v>137475</v>
      </c>
      <c r="J154" s="104">
        <v>162768</v>
      </c>
      <c r="K154" s="104">
        <v>205251</v>
      </c>
      <c r="L154" s="104">
        <v>213549</v>
      </c>
      <c r="M154" s="104">
        <v>202051</v>
      </c>
      <c r="N154" s="104">
        <v>200788</v>
      </c>
      <c r="O154" s="104">
        <v>198685</v>
      </c>
      <c r="P154" s="152">
        <v>206497</v>
      </c>
      <c r="Q154" s="152">
        <v>189875</v>
      </c>
      <c r="R154" s="152">
        <v>202122</v>
      </c>
      <c r="S154" s="152">
        <v>198091.37095000001</v>
      </c>
      <c r="T154" s="152">
        <v>171563</v>
      </c>
      <c r="V154" s="69" t="s">
        <v>441</v>
      </c>
      <c r="W154" s="152">
        <v>174755.88086999996</v>
      </c>
      <c r="X154" s="152">
        <v>151906.32547000001</v>
      </c>
      <c r="Y154" s="152">
        <v>151820.79230999999</v>
      </c>
      <c r="Z154" s="152">
        <v>191941.60782999999</v>
      </c>
      <c r="AA154" s="152">
        <v>257846.03086999999</v>
      </c>
      <c r="AB154" s="527">
        <v>240950.27898999999</v>
      </c>
      <c r="AC154" s="527">
        <v>223378.622</v>
      </c>
      <c r="AD154" s="527">
        <v>223379</v>
      </c>
      <c r="AE154" s="527">
        <v>223482</v>
      </c>
      <c r="AF154" s="527">
        <v>205850</v>
      </c>
      <c r="AG154" s="527">
        <v>205560</v>
      </c>
    </row>
    <row r="155" spans="2:33" ht="15.75">
      <c r="B155" s="69" t="s">
        <v>442</v>
      </c>
      <c r="C155" s="104">
        <v>28448</v>
      </c>
      <c r="D155" s="104">
        <v>20542</v>
      </c>
      <c r="E155" s="104">
        <v>18860</v>
      </c>
      <c r="F155" s="104">
        <v>19362</v>
      </c>
      <c r="G155" s="104">
        <v>19762</v>
      </c>
      <c r="H155" s="104">
        <v>22055</v>
      </c>
      <c r="I155" s="104">
        <v>20530</v>
      </c>
      <c r="J155" s="104">
        <v>20908</v>
      </c>
      <c r="K155" s="104">
        <v>20870</v>
      </c>
      <c r="L155" s="104">
        <v>19267</v>
      </c>
      <c r="M155" s="104">
        <v>21844</v>
      </c>
      <c r="N155" s="104">
        <v>22330</v>
      </c>
      <c r="O155" s="104">
        <v>22624</v>
      </c>
      <c r="P155" s="152">
        <v>22357</v>
      </c>
      <c r="Q155" s="152">
        <v>24249</v>
      </c>
      <c r="R155" s="152">
        <v>25420</v>
      </c>
      <c r="S155" s="152">
        <v>28475.733640000002</v>
      </c>
      <c r="T155" s="152">
        <v>26709</v>
      </c>
      <c r="V155" s="69" t="s">
        <v>442</v>
      </c>
      <c r="W155" s="152">
        <v>22909.054559999997</v>
      </c>
      <c r="X155" s="152">
        <v>23720.49511</v>
      </c>
      <c r="Y155" s="152">
        <v>25284.441340000001</v>
      </c>
      <c r="Z155" s="152">
        <v>10019.33345</v>
      </c>
      <c r="AA155" s="152">
        <v>0</v>
      </c>
      <c r="AB155" s="527">
        <v>0</v>
      </c>
      <c r="AC155" s="527">
        <v>0</v>
      </c>
      <c r="AD155" s="527"/>
      <c r="AE155" s="527"/>
      <c r="AF155" s="527"/>
      <c r="AG155" s="527" t="s">
        <v>69</v>
      </c>
    </row>
    <row r="156" spans="2:33" ht="15.75">
      <c r="B156" s="69" t="s">
        <v>443</v>
      </c>
      <c r="C156" s="104">
        <v>10484</v>
      </c>
      <c r="D156" s="104">
        <v>15944</v>
      </c>
      <c r="E156" s="104">
        <v>15025</v>
      </c>
      <c r="F156" s="104">
        <v>13794</v>
      </c>
      <c r="G156" s="104">
        <v>12820</v>
      </c>
      <c r="H156" s="104">
        <v>13423</v>
      </c>
      <c r="I156" s="104">
        <v>12892</v>
      </c>
      <c r="J156" s="104">
        <v>11867</v>
      </c>
      <c r="K156" s="104">
        <v>10985</v>
      </c>
      <c r="L156" s="104">
        <v>18035</v>
      </c>
      <c r="M156" s="104">
        <v>16639</v>
      </c>
      <c r="N156" s="104">
        <v>15711</v>
      </c>
      <c r="O156" s="104">
        <v>15289</v>
      </c>
      <c r="P156" s="152">
        <v>16334</v>
      </c>
      <c r="Q156" s="152">
        <v>15134</v>
      </c>
      <c r="R156" s="152">
        <v>14421</v>
      </c>
      <c r="S156" s="152">
        <v>13276.494359999999</v>
      </c>
      <c r="T156" s="152">
        <v>14976</v>
      </c>
      <c r="V156" s="69" t="s">
        <v>443</v>
      </c>
      <c r="W156" s="152">
        <v>15020.0957</v>
      </c>
      <c r="X156" s="152">
        <v>14775.888269999999</v>
      </c>
      <c r="Y156" s="152">
        <v>14697.251829999999</v>
      </c>
      <c r="Z156" s="152">
        <v>19699.713489999998</v>
      </c>
      <c r="AA156" s="152">
        <v>19976.136979999999</v>
      </c>
      <c r="AB156" s="527">
        <v>20157.43318</v>
      </c>
      <c r="AC156" s="527">
        <v>20321.874</v>
      </c>
      <c r="AD156" s="527">
        <v>20322</v>
      </c>
      <c r="AE156" s="527">
        <v>22575</v>
      </c>
      <c r="AF156" s="527">
        <v>22918</v>
      </c>
      <c r="AG156" s="527">
        <v>23345</v>
      </c>
    </row>
    <row r="157" spans="2:33" ht="15.75" thickBot="1">
      <c r="B157" s="112" t="s">
        <v>128</v>
      </c>
      <c r="C157" s="117">
        <v>247228</v>
      </c>
      <c r="D157" s="117">
        <v>211351</v>
      </c>
      <c r="E157" s="117">
        <v>259776</v>
      </c>
      <c r="F157" s="117">
        <v>249725</v>
      </c>
      <c r="G157" s="117">
        <v>208199</v>
      </c>
      <c r="H157" s="117">
        <v>202065</v>
      </c>
      <c r="I157" s="117">
        <v>200436</v>
      </c>
      <c r="J157" s="117">
        <v>226471</v>
      </c>
      <c r="K157" s="117">
        <v>269376</v>
      </c>
      <c r="L157" s="117">
        <v>274385</v>
      </c>
      <c r="M157" s="117">
        <v>273578</v>
      </c>
      <c r="N157" s="138">
        <v>274371</v>
      </c>
      <c r="O157" s="138">
        <v>271665</v>
      </c>
      <c r="P157" s="138">
        <f>SUM(P152:P156)</f>
        <v>269483</v>
      </c>
      <c r="Q157" s="138">
        <f>SUM(Q152:Q156)</f>
        <v>254916</v>
      </c>
      <c r="R157" s="138">
        <v>268826</v>
      </c>
      <c r="S157" s="138">
        <v>267245.61836000002</v>
      </c>
      <c r="T157" s="138">
        <f>SUM(T152:T156)</f>
        <v>238733</v>
      </c>
      <c r="V157" s="112" t="s">
        <v>128</v>
      </c>
      <c r="W157" s="138">
        <f>+SUM(W152:W156)</f>
        <v>237738.12134999997</v>
      </c>
      <c r="X157" s="138">
        <v>214775.51923000001</v>
      </c>
      <c r="Y157" s="138">
        <v>215383.96161999996</v>
      </c>
      <c r="Z157" s="138">
        <f>+SUM(Z152:Z156)</f>
        <v>244267.27132</v>
      </c>
      <c r="AA157" s="138">
        <f>+SUM(AA152:AA156)</f>
        <v>300478.11183999997</v>
      </c>
      <c r="AB157" s="138">
        <v>283224.19159</v>
      </c>
      <c r="AC157" s="138">
        <v>263732.62900000002</v>
      </c>
      <c r="AD157" s="138">
        <v>263733</v>
      </c>
      <c r="AE157" s="138">
        <v>265333</v>
      </c>
      <c r="AF157" s="138">
        <v>246798</v>
      </c>
      <c r="AG157" s="138">
        <v>246025</v>
      </c>
    </row>
    <row r="158" spans="2:33" ht="15.75" thickBot="1">
      <c r="B158" s="118" t="s">
        <v>129</v>
      </c>
      <c r="C158" s="119">
        <v>326998</v>
      </c>
      <c r="D158" s="119">
        <v>321594</v>
      </c>
      <c r="E158" s="119">
        <v>378020</v>
      </c>
      <c r="F158" s="119">
        <v>326901</v>
      </c>
      <c r="G158" s="119">
        <v>315714</v>
      </c>
      <c r="H158" s="119">
        <v>319048</v>
      </c>
      <c r="I158" s="119">
        <v>370580</v>
      </c>
      <c r="J158" s="119">
        <v>330769</v>
      </c>
      <c r="K158" s="119">
        <v>306164</v>
      </c>
      <c r="L158" s="119">
        <v>319285</v>
      </c>
      <c r="M158" s="119">
        <v>365883</v>
      </c>
      <c r="N158" s="139">
        <v>368233</v>
      </c>
      <c r="O158" s="139">
        <v>330230</v>
      </c>
      <c r="P158" s="139">
        <f>P150+P157</f>
        <v>331607</v>
      </c>
      <c r="Q158" s="139">
        <f>Q150+Q157</f>
        <v>356125</v>
      </c>
      <c r="R158" s="139">
        <v>382315</v>
      </c>
      <c r="S158" s="139">
        <v>385246.07047000004</v>
      </c>
      <c r="T158" s="139">
        <f>T150+T157</f>
        <v>361438</v>
      </c>
      <c r="V158" s="118" t="s">
        <v>129</v>
      </c>
      <c r="W158" s="139">
        <f>+W157+W150</f>
        <v>380329.74595000001</v>
      </c>
      <c r="X158" s="139">
        <v>340816.25433000003</v>
      </c>
      <c r="Y158" s="139">
        <v>338780.22716999997</v>
      </c>
      <c r="Z158" s="139">
        <f>+Z157+Z150</f>
        <v>339642.24566000002</v>
      </c>
      <c r="AA158" s="139">
        <f>+AA157+AA150</f>
        <v>394780.84663999995</v>
      </c>
      <c r="AB158" s="139">
        <v>359625.79872999998</v>
      </c>
      <c r="AC158" s="139">
        <v>348966.299</v>
      </c>
      <c r="AD158" s="139">
        <v>348966</v>
      </c>
      <c r="AE158" s="139">
        <v>343679</v>
      </c>
      <c r="AF158" s="139">
        <v>387162</v>
      </c>
      <c r="AG158" s="139">
        <v>316354</v>
      </c>
    </row>
    <row r="159" spans="2:33" ht="15.75" thickBot="1">
      <c r="B159" s="120"/>
      <c r="C159" s="121"/>
      <c r="D159" s="121"/>
      <c r="E159" s="121"/>
      <c r="F159" s="121"/>
      <c r="G159" s="121"/>
      <c r="H159" s="121"/>
      <c r="I159" s="121"/>
      <c r="J159" s="121"/>
      <c r="K159" s="121"/>
      <c r="L159" s="121"/>
      <c r="M159" s="121"/>
      <c r="N159" s="140"/>
      <c r="O159" s="140"/>
      <c r="P159" s="140"/>
      <c r="Q159" s="140"/>
      <c r="R159" s="140"/>
      <c r="S159" s="140">
        <v>0</v>
      </c>
      <c r="V159" s="120"/>
    </row>
    <row r="160" spans="2:33" ht="15.75" thickBot="1">
      <c r="B160" s="126" t="s">
        <v>130</v>
      </c>
      <c r="C160" s="125"/>
      <c r="D160" s="125"/>
      <c r="E160" s="125"/>
      <c r="F160" s="125"/>
      <c r="G160" s="125"/>
      <c r="H160" s="125"/>
      <c r="I160" s="125"/>
      <c r="J160" s="125"/>
      <c r="K160" s="125"/>
      <c r="L160" s="125"/>
      <c r="M160" s="125"/>
      <c r="N160" s="143"/>
      <c r="O160" s="143"/>
      <c r="P160" s="143"/>
      <c r="Q160" s="143"/>
      <c r="R160" s="143"/>
      <c r="S160" s="143"/>
      <c r="T160" s="143"/>
      <c r="V160" s="126" t="s">
        <v>130</v>
      </c>
      <c r="W160" s="143"/>
      <c r="X160" s="143"/>
      <c r="Y160" s="143"/>
      <c r="Z160" s="143"/>
      <c r="AA160" s="143"/>
      <c r="AB160" s="143"/>
      <c r="AC160" s="143"/>
      <c r="AD160" s="143"/>
      <c r="AE160" s="143"/>
      <c r="AF160" s="143"/>
      <c r="AG160" s="143"/>
    </row>
    <row r="161" spans="1:33" ht="15.75">
      <c r="B161" s="69" t="s">
        <v>444</v>
      </c>
      <c r="C161" s="104">
        <v>23683</v>
      </c>
      <c r="D161" s="104">
        <v>23683</v>
      </c>
      <c r="E161" s="104">
        <v>23683</v>
      </c>
      <c r="F161" s="104">
        <v>23683</v>
      </c>
      <c r="G161" s="104">
        <v>23683</v>
      </c>
      <c r="H161" s="104">
        <v>23683</v>
      </c>
      <c r="I161" s="104">
        <v>23683</v>
      </c>
      <c r="J161" s="104">
        <v>23683</v>
      </c>
      <c r="K161" s="104">
        <v>23683</v>
      </c>
      <c r="L161" s="104">
        <v>23683</v>
      </c>
      <c r="M161" s="104">
        <v>23683</v>
      </c>
      <c r="N161" s="104">
        <v>23683</v>
      </c>
      <c r="O161" s="104">
        <v>23683</v>
      </c>
      <c r="P161" s="152">
        <v>23683</v>
      </c>
      <c r="Q161" s="152">
        <v>23683</v>
      </c>
      <c r="R161" s="152">
        <v>23683</v>
      </c>
      <c r="S161" s="152">
        <v>23682.675870000003</v>
      </c>
      <c r="T161" s="152">
        <v>23682.675870000003</v>
      </c>
      <c r="V161" s="69" t="s">
        <v>444</v>
      </c>
      <c r="W161" s="152">
        <v>23682.675870000003</v>
      </c>
      <c r="X161" s="152">
        <v>23682.675870000003</v>
      </c>
      <c r="Y161" s="152">
        <v>23682.675870000003</v>
      </c>
      <c r="Z161" s="152">
        <v>23682.675870000003</v>
      </c>
      <c r="AA161" s="152">
        <v>23682.675870000003</v>
      </c>
      <c r="AB161" s="527">
        <v>23682.675870000003</v>
      </c>
      <c r="AC161" s="527">
        <v>23682.675999999999</v>
      </c>
      <c r="AD161" s="527">
        <v>23683</v>
      </c>
      <c r="AE161" s="527">
        <v>23683</v>
      </c>
      <c r="AF161" s="527">
        <v>23683</v>
      </c>
      <c r="AG161" s="527">
        <v>23683</v>
      </c>
    </row>
    <row r="162" spans="1:33" ht="15.75">
      <c r="B162" s="69" t="s">
        <v>445</v>
      </c>
      <c r="C162" s="104">
        <v>97571</v>
      </c>
      <c r="D162" s="104">
        <v>97571</v>
      </c>
      <c r="E162" s="104">
        <v>97571</v>
      </c>
      <c r="F162" s="104">
        <v>97571</v>
      </c>
      <c r="G162" s="104">
        <v>97571</v>
      </c>
      <c r="H162" s="104">
        <v>97571</v>
      </c>
      <c r="I162" s="104">
        <v>97571</v>
      </c>
      <c r="J162" s="104">
        <v>97571</v>
      </c>
      <c r="K162" s="104">
        <v>97571</v>
      </c>
      <c r="L162" s="104">
        <v>97571</v>
      </c>
      <c r="M162" s="104">
        <v>97571</v>
      </c>
      <c r="N162" s="104">
        <v>97571</v>
      </c>
      <c r="O162" s="104">
        <v>97571</v>
      </c>
      <c r="P162" s="152">
        <v>97571</v>
      </c>
      <c r="Q162" s="152">
        <v>97571</v>
      </c>
      <c r="R162" s="152">
        <v>97571</v>
      </c>
      <c r="S162" s="152">
        <v>72571.273010000004</v>
      </c>
      <c r="T162" s="152">
        <v>72571.273010000004</v>
      </c>
      <c r="V162" s="69" t="s">
        <v>445</v>
      </c>
      <c r="W162" s="152">
        <v>72571.273010000004</v>
      </c>
      <c r="X162" s="152">
        <v>65571.273010000004</v>
      </c>
      <c r="Y162" s="152">
        <v>65571.273010000004</v>
      </c>
      <c r="Z162" s="152">
        <v>47271.273009999997</v>
      </c>
      <c r="AA162" s="152">
        <v>47271.273009999997</v>
      </c>
      <c r="AB162" s="527">
        <v>47271.273009999997</v>
      </c>
      <c r="AC162" s="527">
        <v>47271.273000000001</v>
      </c>
      <c r="AD162" s="527">
        <v>47271</v>
      </c>
      <c r="AE162" s="527">
        <v>47271</v>
      </c>
      <c r="AF162" s="527">
        <v>47271</v>
      </c>
      <c r="AG162" s="527">
        <v>47271</v>
      </c>
    </row>
    <row r="163" spans="1:33" ht="15.75">
      <c r="B163" s="69" t="s">
        <v>418</v>
      </c>
      <c r="C163" s="104">
        <v>4737</v>
      </c>
      <c r="D163" s="104">
        <v>4737</v>
      </c>
      <c r="E163" s="104">
        <v>4737</v>
      </c>
      <c r="F163" s="104">
        <v>4737</v>
      </c>
      <c r="G163" s="104">
        <v>4737</v>
      </c>
      <c r="H163" s="104">
        <v>4737</v>
      </c>
      <c r="I163" s="104">
        <v>4737</v>
      </c>
      <c r="J163" s="104">
        <v>4737</v>
      </c>
      <c r="K163" s="104">
        <v>4737</v>
      </c>
      <c r="L163" s="104">
        <v>4737</v>
      </c>
      <c r="M163" s="104">
        <v>4737</v>
      </c>
      <c r="N163" s="104">
        <v>4737</v>
      </c>
      <c r="O163" s="104">
        <v>4737</v>
      </c>
      <c r="P163" s="152">
        <v>4737</v>
      </c>
      <c r="Q163" s="152">
        <v>4737</v>
      </c>
      <c r="R163" s="152">
        <v>4737</v>
      </c>
      <c r="S163" s="152">
        <v>4736.5354600000001</v>
      </c>
      <c r="T163" s="152">
        <v>4736.5354600000001</v>
      </c>
      <c r="V163" s="69" t="s">
        <v>418</v>
      </c>
      <c r="W163" s="152">
        <v>4736.5354600000001</v>
      </c>
      <c r="X163" s="152">
        <v>4736.5354600000001</v>
      </c>
      <c r="Y163" s="152">
        <v>4736.5354600000001</v>
      </c>
      <c r="Z163" s="152">
        <v>4736.5354600000001</v>
      </c>
      <c r="AA163" s="152">
        <v>4736.5354600000001</v>
      </c>
      <c r="AB163" s="527">
        <v>4736.5354600000001</v>
      </c>
      <c r="AC163" s="527">
        <v>4736.5349999999999</v>
      </c>
      <c r="AD163" s="527">
        <v>4737</v>
      </c>
      <c r="AE163" s="527">
        <v>4737</v>
      </c>
      <c r="AF163" s="527">
        <v>4737</v>
      </c>
      <c r="AG163" s="527">
        <v>4737</v>
      </c>
    </row>
    <row r="164" spans="1:33" ht="15.75">
      <c r="B164" s="69" t="s">
        <v>446</v>
      </c>
      <c r="C164" s="104">
        <v>-9189</v>
      </c>
      <c r="D164" s="104">
        <v>-4784</v>
      </c>
      <c r="E164" s="104">
        <v>-3874</v>
      </c>
      <c r="F164" s="104">
        <v>-3534</v>
      </c>
      <c r="G164" s="104">
        <v>-3372</v>
      </c>
      <c r="H164" s="104">
        <v>-4330</v>
      </c>
      <c r="I164" s="104">
        <v>-3944</v>
      </c>
      <c r="J164" s="104">
        <v>-4306</v>
      </c>
      <c r="K164" s="104">
        <v>-3642</v>
      </c>
      <c r="L164" s="104">
        <v>-2817</v>
      </c>
      <c r="M164" s="104">
        <v>-3407</v>
      </c>
      <c r="N164" s="104">
        <v>-2829</v>
      </c>
      <c r="O164" s="104">
        <v>-2237</v>
      </c>
      <c r="P164" s="152">
        <v>-1793</v>
      </c>
      <c r="Q164" s="152">
        <v>-1754</v>
      </c>
      <c r="R164" s="152">
        <v>-1106</v>
      </c>
      <c r="S164" s="152">
        <v>-1685.53964</v>
      </c>
      <c r="T164" s="152">
        <v>-1574</v>
      </c>
      <c r="V164" s="69" t="s">
        <v>446</v>
      </c>
      <c r="W164" s="152">
        <v>-1089.0482199999999</v>
      </c>
      <c r="X164" s="152">
        <v>-1872.7554499999999</v>
      </c>
      <c r="Y164" s="152">
        <v>-1286.5388600000001</v>
      </c>
      <c r="Z164" s="152">
        <v>-385.04442</v>
      </c>
      <c r="AA164" s="152">
        <v>14213.738049999998</v>
      </c>
      <c r="AB164" s="527">
        <v>32504.236499999999</v>
      </c>
      <c r="AC164" s="527">
        <v>50329.580999999998</v>
      </c>
      <c r="AD164" s="527">
        <v>50330</v>
      </c>
      <c r="AE164" s="527">
        <v>67180</v>
      </c>
      <c r="AF164" s="527">
        <v>19219</v>
      </c>
      <c r="AG164" s="527">
        <v>38111</v>
      </c>
    </row>
    <row r="165" spans="1:33" ht="15.75">
      <c r="B165" s="69" t="s">
        <v>419</v>
      </c>
      <c r="C165" s="104">
        <v>82918</v>
      </c>
      <c r="D165" s="104">
        <v>73162</v>
      </c>
      <c r="E165" s="104">
        <v>43291</v>
      </c>
      <c r="F165" s="104">
        <v>53814</v>
      </c>
      <c r="G165" s="104">
        <v>64729</v>
      </c>
      <c r="H165" s="104">
        <v>65199</v>
      </c>
      <c r="I165" s="104">
        <v>17150</v>
      </c>
      <c r="J165" s="104">
        <v>28968</v>
      </c>
      <c r="K165" s="104">
        <v>41788</v>
      </c>
      <c r="L165" s="104">
        <v>70132</v>
      </c>
      <c r="M165" s="104">
        <v>81843</v>
      </c>
      <c r="N165" s="104">
        <v>24303</v>
      </c>
      <c r="O165" s="104">
        <v>36486</v>
      </c>
      <c r="P165" s="152">
        <v>46208</v>
      </c>
      <c r="Q165" s="152">
        <v>13323</v>
      </c>
      <c r="R165" s="152">
        <v>25405</v>
      </c>
      <c r="S165" s="152">
        <v>39721.674399999996</v>
      </c>
      <c r="T165" s="152">
        <v>28761</v>
      </c>
      <c r="V165" s="69" t="s">
        <v>419</v>
      </c>
      <c r="W165" s="152">
        <v>15132.702450000001</v>
      </c>
      <c r="X165" s="152">
        <v>30077.071090000001</v>
      </c>
      <c r="Y165" s="152">
        <v>48199.697190000021</v>
      </c>
      <c r="Z165" s="152">
        <v>63994.639810000001</v>
      </c>
      <c r="AA165" s="152">
        <v>0</v>
      </c>
      <c r="AB165" s="527"/>
      <c r="AC165" s="527">
        <v>0</v>
      </c>
      <c r="AD165" s="527"/>
      <c r="AE165" s="527"/>
      <c r="AF165" s="527"/>
      <c r="AG165" s="527" t="s">
        <v>69</v>
      </c>
    </row>
    <row r="166" spans="1:33" ht="15.75" thickBot="1">
      <c r="B166" s="112" t="s">
        <v>139</v>
      </c>
      <c r="C166" s="117">
        <v>199720</v>
      </c>
      <c r="D166" s="117">
        <v>194369</v>
      </c>
      <c r="E166" s="117">
        <v>165408</v>
      </c>
      <c r="F166" s="117">
        <v>176271</v>
      </c>
      <c r="G166" s="117">
        <v>187348</v>
      </c>
      <c r="H166" s="117">
        <v>186860</v>
      </c>
      <c r="I166" s="117">
        <v>139197</v>
      </c>
      <c r="J166" s="117">
        <v>150653</v>
      </c>
      <c r="K166" s="117">
        <v>164137</v>
      </c>
      <c r="L166" s="117">
        <v>193306</v>
      </c>
      <c r="M166" s="117">
        <v>204427</v>
      </c>
      <c r="N166" s="138">
        <v>147465</v>
      </c>
      <c r="O166" s="138">
        <v>160240</v>
      </c>
      <c r="P166" s="138">
        <f>SUM(P161:P165)</f>
        <v>170406</v>
      </c>
      <c r="Q166" s="138">
        <f>SUM(Q161:Q165)</f>
        <v>137560</v>
      </c>
      <c r="R166" s="138">
        <v>150290</v>
      </c>
      <c r="S166" s="138">
        <v>139026.61910000001</v>
      </c>
      <c r="T166" s="138">
        <f>SUM(T161:T165)</f>
        <v>128177.48434000001</v>
      </c>
      <c r="V166" s="112" t="s">
        <v>139</v>
      </c>
      <c r="W166" s="138">
        <f>+SUM(W161:W165)</f>
        <v>115034.13857000001</v>
      </c>
      <c r="X166" s="138">
        <v>122194.79998000001</v>
      </c>
      <c r="Y166" s="138">
        <v>140903.64267000003</v>
      </c>
      <c r="Z166" s="138">
        <f>+SUM(Z161:Z165)</f>
        <v>139300.07973</v>
      </c>
      <c r="AA166" s="138">
        <f>+SUM(AA161:AA165)</f>
        <v>89904.222389999995</v>
      </c>
      <c r="AB166" s="138">
        <v>108194.72083999999</v>
      </c>
      <c r="AC166" s="138">
        <v>126020.065</v>
      </c>
      <c r="AD166" s="138">
        <v>126020</v>
      </c>
      <c r="AE166" s="138">
        <v>142871</v>
      </c>
      <c r="AF166" s="138">
        <v>94910</v>
      </c>
      <c r="AG166" s="138">
        <v>113801</v>
      </c>
    </row>
    <row r="167" spans="1:33" ht="15.75" thickBot="1">
      <c r="B167" s="127" t="s">
        <v>140</v>
      </c>
      <c r="C167" s="119">
        <v>526718</v>
      </c>
      <c r="D167" s="119">
        <v>515963</v>
      </c>
      <c r="E167" s="119">
        <v>543428</v>
      </c>
      <c r="F167" s="119">
        <v>503172</v>
      </c>
      <c r="G167" s="119">
        <v>503062</v>
      </c>
      <c r="H167" s="119">
        <v>505908</v>
      </c>
      <c r="I167" s="119">
        <v>509777</v>
      </c>
      <c r="J167" s="119">
        <v>481422</v>
      </c>
      <c r="K167" s="119">
        <v>470301</v>
      </c>
      <c r="L167" s="119">
        <v>512591</v>
      </c>
      <c r="M167" s="119">
        <v>570310</v>
      </c>
      <c r="N167" s="139">
        <v>515698</v>
      </c>
      <c r="O167" s="139">
        <v>490470</v>
      </c>
      <c r="P167" s="139">
        <f>P158+P166</f>
        <v>502013</v>
      </c>
      <c r="Q167" s="139">
        <f>Q158+Q166</f>
        <v>493685</v>
      </c>
      <c r="R167" s="139">
        <v>532605</v>
      </c>
      <c r="S167" s="139">
        <v>524272.68957000005</v>
      </c>
      <c r="T167" s="139">
        <f>T158+T166</f>
        <v>489615.48434000002</v>
      </c>
      <c r="V167" s="127" t="s">
        <v>140</v>
      </c>
      <c r="W167" s="139">
        <f>+W166+W158</f>
        <v>495363.88452000002</v>
      </c>
      <c r="X167" s="139">
        <v>463011.05431000004</v>
      </c>
      <c r="Y167" s="139">
        <v>479683.86984</v>
      </c>
      <c r="Z167" s="139">
        <f>+Z166+Z158</f>
        <v>478942.32539000001</v>
      </c>
      <c r="AA167" s="139">
        <f>+AA166+AA158</f>
        <v>484685.06902999996</v>
      </c>
      <c r="AB167" s="139">
        <v>467820.51957</v>
      </c>
      <c r="AC167" s="139">
        <v>474986.364</v>
      </c>
      <c r="AD167" s="139">
        <v>474986</v>
      </c>
      <c r="AE167" s="139">
        <v>486550</v>
      </c>
      <c r="AF167" s="139">
        <v>482072</v>
      </c>
      <c r="AG167" s="139">
        <v>430156</v>
      </c>
    </row>
    <row r="168" spans="1:33" ht="15.75">
      <c r="B168" s="64"/>
      <c r="C168" s="108">
        <f>+C140-C158-C166</f>
        <v>0</v>
      </c>
      <c r="D168" s="108">
        <f t="shared" ref="D168:Q168" si="12">+D140-D158-D166</f>
        <v>0</v>
      </c>
      <c r="E168" s="108">
        <f t="shared" si="12"/>
        <v>0</v>
      </c>
      <c r="F168" s="108">
        <f t="shared" si="12"/>
        <v>0</v>
      </c>
      <c r="G168" s="108">
        <f t="shared" si="12"/>
        <v>0</v>
      </c>
      <c r="H168" s="108">
        <f t="shared" si="12"/>
        <v>0</v>
      </c>
      <c r="I168" s="108">
        <f t="shared" si="12"/>
        <v>0</v>
      </c>
      <c r="J168" s="108">
        <f t="shared" si="12"/>
        <v>0</v>
      </c>
      <c r="K168" s="108">
        <f t="shared" si="12"/>
        <v>0</v>
      </c>
      <c r="L168" s="108">
        <f t="shared" si="12"/>
        <v>0</v>
      </c>
      <c r="M168" s="108">
        <f t="shared" si="12"/>
        <v>0</v>
      </c>
      <c r="N168" s="108">
        <f t="shared" si="12"/>
        <v>0</v>
      </c>
      <c r="O168" s="108">
        <v>0</v>
      </c>
      <c r="P168" s="108">
        <f t="shared" si="12"/>
        <v>0</v>
      </c>
      <c r="Q168" s="108">
        <f t="shared" si="12"/>
        <v>0</v>
      </c>
      <c r="R168" s="108">
        <v>0</v>
      </c>
      <c r="S168" s="108">
        <v>0</v>
      </c>
    </row>
    <row r="169" spans="1:33" ht="15.75">
      <c r="B169" s="64"/>
      <c r="C169" s="64"/>
      <c r="D169" s="64"/>
      <c r="E169" s="64"/>
      <c r="F169" s="64"/>
      <c r="G169" s="64"/>
      <c r="H169" s="64"/>
      <c r="I169" s="64"/>
      <c r="J169" s="64"/>
      <c r="K169" s="64"/>
      <c r="L169" s="64"/>
      <c r="M169" s="64"/>
      <c r="N169" s="64"/>
      <c r="O169" s="64"/>
      <c r="P169" s="64"/>
      <c r="Q169" s="64"/>
      <c r="R169" s="64"/>
      <c r="S169" s="64"/>
    </row>
    <row r="170" spans="1:33" ht="15.75">
      <c r="B170" s="64"/>
      <c r="C170" s="64"/>
      <c r="D170" s="64"/>
      <c r="E170" s="64"/>
      <c r="F170" s="64"/>
      <c r="G170" s="64"/>
      <c r="H170" s="64"/>
      <c r="I170" s="64"/>
      <c r="J170" s="64"/>
      <c r="K170" s="64"/>
      <c r="L170" s="64"/>
      <c r="M170" s="64"/>
      <c r="N170" s="64"/>
      <c r="O170" s="64"/>
      <c r="P170" s="64"/>
      <c r="Q170" s="64"/>
      <c r="R170" s="64"/>
      <c r="S170" s="64"/>
    </row>
    <row r="171" spans="1:33" ht="15.75">
      <c r="A171" s="47" t="s">
        <v>141</v>
      </c>
      <c r="B171" s="11" t="s">
        <v>447</v>
      </c>
      <c r="C171" s="102"/>
      <c r="D171" s="102"/>
      <c r="E171" s="102"/>
      <c r="F171" s="102"/>
      <c r="G171" s="102"/>
      <c r="H171" s="102"/>
      <c r="I171" s="64"/>
      <c r="J171" s="64"/>
      <c r="K171" s="64"/>
      <c r="L171" s="64"/>
      <c r="M171" s="102"/>
      <c r="N171" s="102"/>
      <c r="O171" s="102"/>
      <c r="P171" s="102"/>
      <c r="Q171" s="102"/>
      <c r="R171" s="102"/>
      <c r="S171" s="102"/>
    </row>
    <row r="172" spans="1:33" ht="15.75">
      <c r="B172" s="13" t="s">
        <v>397</v>
      </c>
      <c r="C172" s="102"/>
      <c r="D172" s="102"/>
      <c r="E172" s="64"/>
      <c r="F172" s="64"/>
      <c r="G172" s="64"/>
      <c r="H172" s="64"/>
      <c r="I172" s="64"/>
      <c r="J172" s="64"/>
      <c r="K172" s="64"/>
      <c r="L172" s="64"/>
      <c r="M172" s="64"/>
      <c r="N172" s="64"/>
      <c r="O172" s="64"/>
      <c r="P172" s="64"/>
      <c r="Q172" s="64"/>
      <c r="R172" s="64"/>
      <c r="S172" s="64"/>
    </row>
    <row r="173" spans="1:33" ht="15.75">
      <c r="B173" s="64"/>
      <c r="C173" s="102">
        <f>8328-C190</f>
        <v>0</v>
      </c>
      <c r="D173" s="102">
        <f>9521-D190</f>
        <v>0</v>
      </c>
      <c r="E173" s="64"/>
      <c r="F173" s="64"/>
      <c r="G173" s="64"/>
      <c r="H173" s="64"/>
      <c r="I173" s="102"/>
      <c r="J173" s="102"/>
      <c r="K173" s="102"/>
      <c r="L173" s="102"/>
      <c r="M173" s="64"/>
      <c r="N173" s="64"/>
      <c r="O173" s="64"/>
      <c r="P173" s="64"/>
      <c r="Q173" s="64"/>
      <c r="R173" s="64"/>
      <c r="S173" s="64"/>
    </row>
    <row r="174" spans="1:33">
      <c r="B174" s="232"/>
      <c r="C174" s="233">
        <v>2016</v>
      </c>
      <c r="D174" s="233">
        <v>2017</v>
      </c>
      <c r="E174" s="233" t="s">
        <v>35</v>
      </c>
      <c r="F174" s="233" t="s">
        <v>36</v>
      </c>
      <c r="G174" s="233" t="s">
        <v>37</v>
      </c>
      <c r="H174" s="233" t="s">
        <v>38</v>
      </c>
      <c r="I174" s="233" t="s">
        <v>39</v>
      </c>
      <c r="J174" s="233" t="s">
        <v>40</v>
      </c>
      <c r="K174" s="233" t="s">
        <v>41</v>
      </c>
      <c r="L174" s="233" t="s">
        <v>42</v>
      </c>
      <c r="M174" s="233" t="s">
        <v>43</v>
      </c>
      <c r="N174" s="233" t="s">
        <v>44</v>
      </c>
      <c r="O174" s="233" t="s">
        <v>45</v>
      </c>
      <c r="P174" s="233" t="s">
        <v>46</v>
      </c>
      <c r="Q174" s="233" t="s">
        <v>47</v>
      </c>
      <c r="R174" s="233" t="s">
        <v>48</v>
      </c>
      <c r="S174" s="233" t="s">
        <v>49</v>
      </c>
      <c r="T174" s="233" t="s">
        <v>50</v>
      </c>
      <c r="W174" s="233" t="s">
        <v>51</v>
      </c>
      <c r="X174" s="233" t="s">
        <v>52</v>
      </c>
      <c r="Y174" s="233" t="s">
        <v>53</v>
      </c>
      <c r="Z174" s="233" t="s">
        <v>54</v>
      </c>
      <c r="AA174" s="233" t="s">
        <v>55</v>
      </c>
      <c r="AB174" s="526" t="s">
        <v>56</v>
      </c>
      <c r="AC174" s="526" t="s">
        <v>57</v>
      </c>
      <c r="AD174" s="526" t="s">
        <v>57</v>
      </c>
      <c r="AE174" s="526" t="s">
        <v>58</v>
      </c>
      <c r="AF174" s="526" t="s">
        <v>59</v>
      </c>
      <c r="AG174" s="526"/>
    </row>
    <row r="175" spans="1:33" ht="15.75">
      <c r="B175" s="149"/>
      <c r="C175" s="150"/>
      <c r="D175" s="150"/>
      <c r="E175" s="150"/>
      <c r="F175" s="150"/>
      <c r="G175" s="150"/>
      <c r="H175" s="150"/>
      <c r="I175" s="150"/>
      <c r="J175" s="150"/>
      <c r="K175" s="150"/>
      <c r="L175" s="150"/>
      <c r="M175" s="150"/>
      <c r="N175" s="150"/>
      <c r="O175" s="150"/>
      <c r="P175" s="150"/>
      <c r="Q175" s="150"/>
      <c r="R175" s="150"/>
      <c r="S175" s="150"/>
      <c r="T175" s="150"/>
      <c r="W175" s="150"/>
      <c r="X175" s="150"/>
      <c r="Y175" s="150"/>
      <c r="Z175" s="150"/>
      <c r="AA175" s="150"/>
      <c r="AB175" s="529"/>
      <c r="AC175" s="529"/>
      <c r="AD175" s="529"/>
      <c r="AE175" s="529"/>
      <c r="AF175" s="529"/>
      <c r="AG175" s="529"/>
    </row>
    <row r="176" spans="1:33" ht="15.75">
      <c r="B176" s="151" t="s">
        <v>60</v>
      </c>
      <c r="C176" s="152">
        <v>19784</v>
      </c>
      <c r="D176" s="152">
        <v>32</v>
      </c>
      <c r="E176" s="152">
        <v>0</v>
      </c>
      <c r="F176" s="152">
        <v>0</v>
      </c>
      <c r="G176" s="152">
        <v>0</v>
      </c>
      <c r="H176" s="152">
        <v>0</v>
      </c>
      <c r="I176" s="152">
        <v>0</v>
      </c>
      <c r="J176" s="152">
        <v>0</v>
      </c>
      <c r="K176" s="152">
        <v>0</v>
      </c>
      <c r="L176" s="152">
        <v>0</v>
      </c>
      <c r="M176" s="152">
        <v>0</v>
      </c>
      <c r="N176" s="152">
        <v>0</v>
      </c>
      <c r="O176" s="152">
        <v>0</v>
      </c>
      <c r="P176" s="152">
        <v>0</v>
      </c>
      <c r="Q176" s="152">
        <v>0</v>
      </c>
      <c r="R176" s="152">
        <v>0</v>
      </c>
      <c r="S176" s="152">
        <v>0</v>
      </c>
      <c r="T176" s="152">
        <v>0</v>
      </c>
      <c r="V176" s="69" t="s">
        <v>60</v>
      </c>
      <c r="W176" s="152">
        <v>0</v>
      </c>
      <c r="X176" s="152">
        <v>0</v>
      </c>
      <c r="Y176" s="152">
        <v>0</v>
      </c>
      <c r="Z176" s="152">
        <v>0</v>
      </c>
      <c r="AA176" s="152">
        <v>0</v>
      </c>
      <c r="AB176" s="527">
        <v>0</v>
      </c>
      <c r="AC176" s="527">
        <v>0</v>
      </c>
      <c r="AD176" s="527">
        <v>0</v>
      </c>
      <c r="AE176" s="527">
        <v>417</v>
      </c>
      <c r="AF176" s="527" t="s">
        <v>178</v>
      </c>
      <c r="AG176" s="527"/>
    </row>
    <row r="177" spans="2:33" ht="15.75">
      <c r="B177" s="151" t="s">
        <v>61</v>
      </c>
      <c r="C177" s="152">
        <v>19784</v>
      </c>
      <c r="D177" s="152">
        <v>32</v>
      </c>
      <c r="E177" s="152">
        <v>0</v>
      </c>
      <c r="F177" s="152">
        <v>0</v>
      </c>
      <c r="G177" s="152">
        <v>0</v>
      </c>
      <c r="H177" s="152">
        <v>0</v>
      </c>
      <c r="I177" s="152">
        <v>0</v>
      </c>
      <c r="J177" s="152">
        <v>0</v>
      </c>
      <c r="K177" s="152">
        <v>0</v>
      </c>
      <c r="L177" s="152">
        <v>0</v>
      </c>
      <c r="M177" s="152">
        <v>0</v>
      </c>
      <c r="N177" s="152">
        <v>0</v>
      </c>
      <c r="O177" s="152">
        <v>0</v>
      </c>
      <c r="P177" s="152">
        <v>0</v>
      </c>
      <c r="Q177" s="152">
        <v>0</v>
      </c>
      <c r="R177" s="152">
        <v>0</v>
      </c>
      <c r="S177" s="152">
        <v>0</v>
      </c>
      <c r="T177" s="152">
        <v>0</v>
      </c>
      <c r="V177" s="69" t="s">
        <v>61</v>
      </c>
      <c r="W177" s="152">
        <v>0</v>
      </c>
      <c r="X177" s="152">
        <v>0</v>
      </c>
      <c r="Y177" s="152">
        <v>0</v>
      </c>
      <c r="Z177" s="152">
        <v>0</v>
      </c>
      <c r="AA177" s="152">
        <v>0</v>
      </c>
      <c r="AB177" s="527">
        <v>0</v>
      </c>
      <c r="AC177" s="527">
        <v>0</v>
      </c>
      <c r="AD177" s="527">
        <v>0</v>
      </c>
      <c r="AE177" s="527">
        <v>0</v>
      </c>
      <c r="AF177" s="527" t="s">
        <v>69</v>
      </c>
      <c r="AG177" s="527"/>
    </row>
    <row r="178" spans="2:33" ht="15.75">
      <c r="B178" s="153" t="s">
        <v>62</v>
      </c>
      <c r="C178" s="154">
        <f t="shared" ref="C178:N178" si="13">+C176-C177</f>
        <v>0</v>
      </c>
      <c r="D178" s="154">
        <f t="shared" si="13"/>
        <v>0</v>
      </c>
      <c r="E178" s="154">
        <f t="shared" si="13"/>
        <v>0</v>
      </c>
      <c r="F178" s="154">
        <f t="shared" si="13"/>
        <v>0</v>
      </c>
      <c r="G178" s="154">
        <f t="shared" si="13"/>
        <v>0</v>
      </c>
      <c r="H178" s="154">
        <f t="shared" si="13"/>
        <v>0</v>
      </c>
      <c r="I178" s="154">
        <f t="shared" si="13"/>
        <v>0</v>
      </c>
      <c r="J178" s="154">
        <f t="shared" si="13"/>
        <v>0</v>
      </c>
      <c r="K178" s="154">
        <f t="shared" si="13"/>
        <v>0</v>
      </c>
      <c r="L178" s="154">
        <f t="shared" si="13"/>
        <v>0</v>
      </c>
      <c r="M178" s="154">
        <f t="shared" si="13"/>
        <v>0</v>
      </c>
      <c r="N178" s="154">
        <f t="shared" si="13"/>
        <v>0</v>
      </c>
      <c r="O178" s="154">
        <v>0</v>
      </c>
      <c r="P178" s="154">
        <v>0</v>
      </c>
      <c r="Q178" s="154">
        <v>0</v>
      </c>
      <c r="R178" s="154">
        <v>0</v>
      </c>
      <c r="S178" s="154">
        <v>0</v>
      </c>
      <c r="T178" s="154">
        <v>0</v>
      </c>
      <c r="V178" s="128" t="s">
        <v>421</v>
      </c>
      <c r="W178" s="154">
        <f>+W176-W177</f>
        <v>0</v>
      </c>
      <c r="X178" s="154">
        <v>0</v>
      </c>
      <c r="Y178" s="154">
        <v>0</v>
      </c>
      <c r="Z178" s="154">
        <v>0</v>
      </c>
      <c r="AA178" s="154">
        <v>0</v>
      </c>
      <c r="AB178" s="528">
        <v>0</v>
      </c>
      <c r="AC178" s="528">
        <v>0</v>
      </c>
      <c r="AD178" s="528">
        <v>0</v>
      </c>
      <c r="AE178" s="528">
        <v>417</v>
      </c>
      <c r="AF178" s="528" t="s">
        <v>69</v>
      </c>
      <c r="AG178" s="528"/>
    </row>
    <row r="179" spans="2:33" ht="15.75">
      <c r="B179" s="134"/>
      <c r="C179" s="31"/>
      <c r="D179" s="31"/>
      <c r="E179" s="31"/>
      <c r="F179" s="31"/>
      <c r="G179" s="31"/>
      <c r="H179" s="31"/>
      <c r="I179" s="31"/>
      <c r="J179" s="31"/>
      <c r="K179" s="31"/>
      <c r="L179" s="31"/>
      <c r="M179" s="31"/>
      <c r="N179" s="31"/>
      <c r="O179" s="31"/>
      <c r="P179" s="150"/>
      <c r="Q179" s="150"/>
      <c r="R179" s="150"/>
      <c r="S179" s="150"/>
      <c r="T179" s="150"/>
      <c r="V179" s="134"/>
      <c r="W179" s="150"/>
      <c r="X179" s="150"/>
      <c r="Y179" s="150"/>
      <c r="Z179" s="150"/>
      <c r="AA179" s="150"/>
      <c r="AB179" s="529"/>
      <c r="AC179" s="529"/>
      <c r="AD179" s="529"/>
      <c r="AE179" s="529"/>
      <c r="AF179" s="529"/>
      <c r="AG179" s="529"/>
    </row>
    <row r="180" spans="2:33" ht="15.75">
      <c r="B180" s="69" t="s">
        <v>422</v>
      </c>
      <c r="C180" s="104">
        <v>13606</v>
      </c>
      <c r="D180" s="104">
        <v>15366</v>
      </c>
      <c r="E180" s="104">
        <v>3791</v>
      </c>
      <c r="F180" s="104">
        <v>4173</v>
      </c>
      <c r="G180" s="104">
        <v>4437</v>
      </c>
      <c r="H180" s="104">
        <v>4492</v>
      </c>
      <c r="I180" s="104">
        <v>4679</v>
      </c>
      <c r="J180" s="104">
        <v>4737</v>
      </c>
      <c r="K180" s="104">
        <v>4226</v>
      </c>
      <c r="L180" s="104">
        <v>4536</v>
      </c>
      <c r="M180" s="104">
        <v>4398</v>
      </c>
      <c r="N180" s="104">
        <v>4633</v>
      </c>
      <c r="O180" s="104">
        <v>4692</v>
      </c>
      <c r="P180" s="152">
        <v>4711</v>
      </c>
      <c r="Q180" s="152">
        <v>7593</v>
      </c>
      <c r="R180" s="152">
        <v>7354</v>
      </c>
      <c r="S180" s="152">
        <v>7548.1848299999983</v>
      </c>
      <c r="T180" s="152">
        <v>7589</v>
      </c>
      <c r="V180" s="69" t="s">
        <v>146</v>
      </c>
      <c r="W180" s="152">
        <v>7772.3031999999994</v>
      </c>
      <c r="X180" s="152">
        <v>7925.2119500000017</v>
      </c>
      <c r="Y180" s="152">
        <v>7821.8840799999989</v>
      </c>
      <c r="Z180" s="152">
        <f>-23519+(31529553/1000)-1</f>
        <v>8009.5529999999999</v>
      </c>
      <c r="AA180" s="152">
        <v>8003.34944</v>
      </c>
      <c r="AB180" s="527">
        <v>7802.6636699999999</v>
      </c>
      <c r="AC180" s="527">
        <v>7997.9745200000034</v>
      </c>
      <c r="AD180" s="527">
        <v>7998</v>
      </c>
      <c r="AE180" s="527">
        <v>8030</v>
      </c>
      <c r="AF180" s="527">
        <v>7949</v>
      </c>
      <c r="AG180" s="527">
        <v>7683</v>
      </c>
    </row>
    <row r="181" spans="2:33" ht="15.75">
      <c r="B181" s="69" t="s">
        <v>423</v>
      </c>
      <c r="C181" s="104">
        <v>121</v>
      </c>
      <c r="D181" s="104">
        <v>163</v>
      </c>
      <c r="E181" s="104">
        <v>25</v>
      </c>
      <c r="F181" s="104">
        <v>25</v>
      </c>
      <c r="G181" s="104">
        <v>25</v>
      </c>
      <c r="H181" s="104">
        <v>30</v>
      </c>
      <c r="I181" s="104">
        <v>21</v>
      </c>
      <c r="J181" s="104">
        <v>30</v>
      </c>
      <c r="K181" s="104">
        <v>25</v>
      </c>
      <c r="L181" s="104">
        <v>30</v>
      </c>
      <c r="M181" s="104">
        <v>30</v>
      </c>
      <c r="N181" s="104">
        <v>27</v>
      </c>
      <c r="O181" s="104">
        <v>25</v>
      </c>
      <c r="P181" s="152">
        <v>36</v>
      </c>
      <c r="Q181" s="152">
        <v>101</v>
      </c>
      <c r="R181" s="152">
        <v>587</v>
      </c>
      <c r="S181" s="152">
        <v>-39.902330000000006</v>
      </c>
      <c r="T181" s="152">
        <v>178</v>
      </c>
      <c r="V181" s="69" t="s">
        <v>398</v>
      </c>
      <c r="W181" s="152">
        <v>213.55482000000001</v>
      </c>
      <c r="X181" s="152">
        <v>166.42483000000004</v>
      </c>
      <c r="Y181" s="152">
        <v>192.12482999999992</v>
      </c>
      <c r="Z181" s="152">
        <f>-572+(745782/1000)-1</f>
        <v>172.78200000000004</v>
      </c>
      <c r="AA181" s="152">
        <v>167.30260000000001</v>
      </c>
      <c r="AB181" s="527">
        <v>170.29805000000002</v>
      </c>
      <c r="AC181" s="527">
        <v>149.51300999999998</v>
      </c>
      <c r="AD181" s="527">
        <v>150</v>
      </c>
      <c r="AE181" s="527">
        <v>222</v>
      </c>
      <c r="AF181" s="527">
        <v>173</v>
      </c>
      <c r="AG181" s="527">
        <v>223</v>
      </c>
    </row>
    <row r="182" spans="2:33" ht="15.75">
      <c r="B182" s="151" t="s">
        <v>424</v>
      </c>
      <c r="C182" s="104">
        <v>0</v>
      </c>
      <c r="D182" s="104">
        <v>0</v>
      </c>
      <c r="E182" s="104">
        <v>0</v>
      </c>
      <c r="F182" s="104">
        <v>0</v>
      </c>
      <c r="G182" s="104">
        <v>0</v>
      </c>
      <c r="H182" s="104">
        <v>0</v>
      </c>
      <c r="I182" s="104">
        <v>0</v>
      </c>
      <c r="J182" s="104">
        <v>0</v>
      </c>
      <c r="K182" s="104">
        <v>0</v>
      </c>
      <c r="L182" s="104">
        <v>0</v>
      </c>
      <c r="M182" s="104">
        <v>0</v>
      </c>
      <c r="N182" s="104">
        <v>0</v>
      </c>
      <c r="O182" s="104">
        <v>0</v>
      </c>
      <c r="P182" s="152">
        <v>0</v>
      </c>
      <c r="Q182" s="152">
        <v>0</v>
      </c>
      <c r="R182" s="152">
        <v>0</v>
      </c>
      <c r="S182" s="152">
        <v>0</v>
      </c>
      <c r="T182" s="152">
        <v>0</v>
      </c>
      <c r="V182" s="69" t="s">
        <v>72</v>
      </c>
      <c r="W182" s="152">
        <v>12.397270000000001</v>
      </c>
      <c r="X182" s="152">
        <v>5.1699999999996749E-3</v>
      </c>
      <c r="Y182" s="152">
        <v>1.8271299999999986</v>
      </c>
      <c r="Z182" s="152">
        <f>-14+(107921/1000)</f>
        <v>93.921000000000006</v>
      </c>
      <c r="AA182" s="152">
        <v>150.36070000000001</v>
      </c>
      <c r="AB182" s="527">
        <v>0.5050600000000145</v>
      </c>
      <c r="AC182" s="527">
        <v>57.077879999999993</v>
      </c>
      <c r="AD182" s="527">
        <v>57</v>
      </c>
      <c r="AE182" s="527">
        <v>41</v>
      </c>
      <c r="AF182" s="527">
        <v>38</v>
      </c>
      <c r="AG182" s="527">
        <v>30</v>
      </c>
    </row>
    <row r="183" spans="2:33" ht="15.75">
      <c r="B183" s="69" t="s">
        <v>73</v>
      </c>
      <c r="C183" s="104">
        <v>1637</v>
      </c>
      <c r="D183" s="104">
        <v>1842</v>
      </c>
      <c r="E183" s="104">
        <v>387</v>
      </c>
      <c r="F183" s="104">
        <v>462</v>
      </c>
      <c r="G183" s="104">
        <v>573</v>
      </c>
      <c r="H183" s="104">
        <v>591</v>
      </c>
      <c r="I183" s="104">
        <v>504</v>
      </c>
      <c r="J183" s="104">
        <v>493</v>
      </c>
      <c r="K183" s="104">
        <v>636</v>
      </c>
      <c r="L183" s="104">
        <v>701</v>
      </c>
      <c r="M183" s="104">
        <v>661</v>
      </c>
      <c r="N183" s="104">
        <v>695</v>
      </c>
      <c r="O183" s="104">
        <v>1758</v>
      </c>
      <c r="P183" s="152">
        <v>782</v>
      </c>
      <c r="Q183" s="152">
        <v>900</v>
      </c>
      <c r="R183" s="152">
        <v>1045</v>
      </c>
      <c r="S183" s="152">
        <v>1483.4238399999999</v>
      </c>
      <c r="T183" s="152">
        <v>1403</v>
      </c>
      <c r="V183" s="69" t="s">
        <v>73</v>
      </c>
      <c r="W183" s="152">
        <v>1422.2443400000002</v>
      </c>
      <c r="X183" s="152">
        <v>1116.25668</v>
      </c>
      <c r="Y183" s="152">
        <v>1245.3882399999998</v>
      </c>
      <c r="Z183" s="152">
        <f>-3784+(5311)</f>
        <v>1527</v>
      </c>
      <c r="AA183" s="152">
        <v>1077.64228</v>
      </c>
      <c r="AB183" s="527">
        <v>1408.4877900000001</v>
      </c>
      <c r="AC183" s="527">
        <v>1877.6550999999999</v>
      </c>
      <c r="AD183" s="527">
        <v>1878</v>
      </c>
      <c r="AE183" s="527">
        <v>2602</v>
      </c>
      <c r="AF183" s="527">
        <v>1219</v>
      </c>
      <c r="AG183" s="527">
        <v>1282</v>
      </c>
    </row>
    <row r="184" spans="2:33" ht="15.75">
      <c r="B184" s="153" t="s">
        <v>74</v>
      </c>
      <c r="C184" s="154">
        <f t="shared" ref="C184:N184" si="14">+SUM(C180:C182)-C183</f>
        <v>12090</v>
      </c>
      <c r="D184" s="154">
        <f t="shared" si="14"/>
        <v>13687</v>
      </c>
      <c r="E184" s="154">
        <f t="shared" si="14"/>
        <v>3429</v>
      </c>
      <c r="F184" s="154">
        <f t="shared" si="14"/>
        <v>3736</v>
      </c>
      <c r="G184" s="154">
        <f t="shared" si="14"/>
        <v>3889</v>
      </c>
      <c r="H184" s="154">
        <f t="shared" si="14"/>
        <v>3931</v>
      </c>
      <c r="I184" s="154">
        <f t="shared" si="14"/>
        <v>4196</v>
      </c>
      <c r="J184" s="154">
        <f t="shared" si="14"/>
        <v>4274</v>
      </c>
      <c r="K184" s="154">
        <f t="shared" si="14"/>
        <v>3615</v>
      </c>
      <c r="L184" s="154">
        <f t="shared" si="14"/>
        <v>3865</v>
      </c>
      <c r="M184" s="154">
        <f t="shared" si="14"/>
        <v>3767</v>
      </c>
      <c r="N184" s="154">
        <f t="shared" si="14"/>
        <v>3965</v>
      </c>
      <c r="O184" s="154">
        <v>2959</v>
      </c>
      <c r="P184" s="154">
        <f>+SUM(P180:P182)-P183</f>
        <v>3965</v>
      </c>
      <c r="Q184" s="154">
        <f>+SUM(Q180:Q182)-Q183</f>
        <v>6794</v>
      </c>
      <c r="R184" s="154">
        <v>6896</v>
      </c>
      <c r="S184" s="154">
        <v>6024.8586599999981</v>
      </c>
      <c r="T184" s="154">
        <f>+SUM(T180:T182)-T183</f>
        <v>6364</v>
      </c>
      <c r="V184" s="69" t="s">
        <v>75</v>
      </c>
      <c r="W184" s="152">
        <v>1123.8708999999999</v>
      </c>
      <c r="X184" s="152">
        <v>1168.1041299999997</v>
      </c>
      <c r="Y184" s="152">
        <v>1101.6193500000004</v>
      </c>
      <c r="Z184" s="152">
        <f>-3394+4748-1</f>
        <v>1353</v>
      </c>
      <c r="AA184" s="152">
        <v>1218.0603700000001</v>
      </c>
      <c r="AB184" s="527">
        <v>1220.5725700000003</v>
      </c>
      <c r="AC184" s="527">
        <v>1164.0276099999996</v>
      </c>
      <c r="AD184" s="527">
        <v>1164</v>
      </c>
      <c r="AE184" s="527">
        <v>1270</v>
      </c>
      <c r="AF184" s="527">
        <v>1153</v>
      </c>
      <c r="AG184" s="527">
        <v>1075</v>
      </c>
    </row>
    <row r="185" spans="2:33" ht="15.75">
      <c r="B185" s="155" t="s">
        <v>151</v>
      </c>
      <c r="C185" s="156">
        <f t="shared" ref="C185:Q185" si="15">+C178+C184</f>
        <v>12090</v>
      </c>
      <c r="D185" s="156">
        <f t="shared" si="15"/>
        <v>13687</v>
      </c>
      <c r="E185" s="156">
        <f t="shared" si="15"/>
        <v>3429</v>
      </c>
      <c r="F185" s="156">
        <f t="shared" si="15"/>
        <v>3736</v>
      </c>
      <c r="G185" s="156">
        <f t="shared" si="15"/>
        <v>3889</v>
      </c>
      <c r="H185" s="156">
        <f t="shared" si="15"/>
        <v>3931</v>
      </c>
      <c r="I185" s="156">
        <f t="shared" si="15"/>
        <v>4196</v>
      </c>
      <c r="J185" s="156">
        <f t="shared" si="15"/>
        <v>4274</v>
      </c>
      <c r="K185" s="156">
        <f t="shared" si="15"/>
        <v>3615</v>
      </c>
      <c r="L185" s="156">
        <f t="shared" si="15"/>
        <v>3865</v>
      </c>
      <c r="M185" s="156">
        <f t="shared" si="15"/>
        <v>3767</v>
      </c>
      <c r="N185" s="156">
        <f t="shared" si="15"/>
        <v>3965</v>
      </c>
      <c r="O185" s="156">
        <v>2959</v>
      </c>
      <c r="P185" s="156">
        <f t="shared" si="15"/>
        <v>3965</v>
      </c>
      <c r="Q185" s="156">
        <f t="shared" si="15"/>
        <v>6794</v>
      </c>
      <c r="R185" s="156">
        <v>6896</v>
      </c>
      <c r="S185" s="156">
        <v>6024.8586599999981</v>
      </c>
      <c r="T185" s="156">
        <f>+T178+T184</f>
        <v>6364</v>
      </c>
      <c r="V185" s="71" t="s">
        <v>77</v>
      </c>
      <c r="W185" s="156">
        <f>+SUM(W180:W182)-SUM(W183:W184)+W178</f>
        <v>5452.14005</v>
      </c>
      <c r="X185" s="156">
        <v>5807.2811400000028</v>
      </c>
      <c r="Y185" s="156">
        <v>5668.8284499999982</v>
      </c>
      <c r="Z185" s="156">
        <f>+SUM(Z180:Z182)-SUM(Z183:Z184)+Z178</f>
        <v>5396.2559999999994</v>
      </c>
      <c r="AA185" s="156">
        <f>+SUM(AA180:AA182)-SUM(AA183:AA184)+AA178</f>
        <v>6025.3100899999999</v>
      </c>
      <c r="AB185" s="530">
        <v>5344.4064200000003</v>
      </c>
      <c r="AC185" s="530">
        <v>5162.8827000000038</v>
      </c>
      <c r="AD185" s="530">
        <v>5163</v>
      </c>
      <c r="AE185" s="530">
        <v>4838</v>
      </c>
      <c r="AF185" s="530">
        <v>5788</v>
      </c>
      <c r="AG185" s="530">
        <v>5579</v>
      </c>
    </row>
    <row r="186" spans="2:33" ht="15.75">
      <c r="B186" s="68"/>
      <c r="C186" s="8"/>
      <c r="D186" s="8"/>
      <c r="E186" s="8"/>
      <c r="F186" s="8"/>
      <c r="G186" s="8"/>
      <c r="H186" s="8"/>
      <c r="I186" s="8"/>
      <c r="J186" s="147"/>
      <c r="K186" s="147"/>
      <c r="L186" s="147"/>
      <c r="M186" s="8"/>
      <c r="N186" s="147"/>
      <c r="O186" s="147"/>
      <c r="P186" s="268"/>
      <c r="Q186" s="268"/>
      <c r="R186" s="268"/>
      <c r="S186" s="268"/>
      <c r="T186" s="268"/>
      <c r="V186" s="68"/>
      <c r="W186" s="268"/>
      <c r="X186" s="268"/>
      <c r="Y186" s="268"/>
      <c r="Z186" s="268"/>
      <c r="AA186" s="268"/>
      <c r="AB186" s="538"/>
      <c r="AC186" s="538"/>
      <c r="AD186" s="538"/>
      <c r="AE186" s="538"/>
      <c r="AF186" s="538"/>
      <c r="AG186" s="538"/>
    </row>
    <row r="187" spans="2:33" ht="15.75">
      <c r="B187" s="69" t="s">
        <v>75</v>
      </c>
      <c r="C187" s="152">
        <v>3601</v>
      </c>
      <c r="D187" s="152">
        <v>4089</v>
      </c>
      <c r="E187" s="152">
        <v>975</v>
      </c>
      <c r="F187" s="152">
        <v>977</v>
      </c>
      <c r="G187" s="152">
        <v>975</v>
      </c>
      <c r="H187" s="152">
        <v>976</v>
      </c>
      <c r="I187" s="152">
        <v>901</v>
      </c>
      <c r="J187" s="152">
        <v>901</v>
      </c>
      <c r="K187" s="152">
        <v>900</v>
      </c>
      <c r="L187" s="152">
        <v>-596</v>
      </c>
      <c r="M187" s="152">
        <v>915</v>
      </c>
      <c r="N187" s="152">
        <v>915</v>
      </c>
      <c r="O187" s="152">
        <v>915</v>
      </c>
      <c r="P187" s="152">
        <v>972</v>
      </c>
      <c r="Q187" s="152">
        <v>1141</v>
      </c>
      <c r="R187" s="152">
        <v>1139</v>
      </c>
      <c r="S187" s="152">
        <v>1375.67679</v>
      </c>
      <c r="T187" s="152">
        <v>1178</v>
      </c>
      <c r="V187" s="69"/>
      <c r="W187" s="152"/>
      <c r="X187" s="152">
        <v>0</v>
      </c>
      <c r="Y187" s="152">
        <v>0</v>
      </c>
      <c r="Z187" s="152">
        <v>0</v>
      </c>
      <c r="AA187" s="152">
        <v>0</v>
      </c>
      <c r="AB187" s="527">
        <v>0</v>
      </c>
      <c r="AC187" s="527">
        <v>0</v>
      </c>
      <c r="AD187" s="527"/>
      <c r="AE187" s="527"/>
      <c r="AF187" s="527"/>
      <c r="AG187" s="527"/>
    </row>
    <row r="188" spans="2:33" ht="15.75">
      <c r="B188" s="69" t="s">
        <v>78</v>
      </c>
      <c r="C188" s="104">
        <v>0</v>
      </c>
      <c r="D188" s="104">
        <v>0</v>
      </c>
      <c r="E188" s="104">
        <v>0</v>
      </c>
      <c r="F188" s="104">
        <v>0</v>
      </c>
      <c r="G188" s="104">
        <v>0</v>
      </c>
      <c r="H188" s="104">
        <v>0</v>
      </c>
      <c r="I188" s="104">
        <v>0</v>
      </c>
      <c r="J188" s="104">
        <v>0</v>
      </c>
      <c r="K188" s="104">
        <v>0</v>
      </c>
      <c r="L188" s="104">
        <v>0</v>
      </c>
      <c r="M188" s="104">
        <v>0</v>
      </c>
      <c r="N188" s="104">
        <v>0</v>
      </c>
      <c r="O188" s="104">
        <v>0</v>
      </c>
      <c r="P188" s="152">
        <v>0</v>
      </c>
      <c r="Q188" s="152">
        <v>0</v>
      </c>
      <c r="R188" s="152">
        <v>0</v>
      </c>
      <c r="S188" s="152">
        <v>0</v>
      </c>
      <c r="T188" s="152">
        <v>0</v>
      </c>
      <c r="V188" s="69" t="s">
        <v>78</v>
      </c>
      <c r="W188" s="152"/>
      <c r="X188" s="152">
        <v>0</v>
      </c>
      <c r="Y188" s="152">
        <v>0</v>
      </c>
      <c r="Z188" s="152">
        <v>0</v>
      </c>
      <c r="AA188" s="152">
        <v>0</v>
      </c>
      <c r="AB188" s="527">
        <v>0</v>
      </c>
      <c r="AC188" s="527">
        <v>0</v>
      </c>
      <c r="AD188" s="527"/>
      <c r="AE188" s="527"/>
      <c r="AF188" s="527"/>
      <c r="AG188" s="527"/>
    </row>
    <row r="189" spans="2:33" ht="15.75">
      <c r="B189" s="69" t="s">
        <v>79</v>
      </c>
      <c r="C189" s="104">
        <v>-161</v>
      </c>
      <c r="D189" s="104">
        <v>-77</v>
      </c>
      <c r="E189" s="104">
        <v>-17</v>
      </c>
      <c r="F189" s="104">
        <v>-15</v>
      </c>
      <c r="G189" s="104">
        <v>0</v>
      </c>
      <c r="H189" s="104">
        <v>-22</v>
      </c>
      <c r="I189" s="104">
        <v>1</v>
      </c>
      <c r="J189" s="104">
        <v>0</v>
      </c>
      <c r="K189" s="104">
        <v>-1</v>
      </c>
      <c r="L189" s="104">
        <v>-3</v>
      </c>
      <c r="M189" s="104">
        <v>0</v>
      </c>
      <c r="N189" s="104">
        <v>-21</v>
      </c>
      <c r="O189" s="104">
        <v>54</v>
      </c>
      <c r="P189" s="152">
        <v>2</v>
      </c>
      <c r="Q189" s="152">
        <v>5</v>
      </c>
      <c r="R189" s="152">
        <v>1</v>
      </c>
      <c r="S189" s="152">
        <v>0.46403999999999979</v>
      </c>
      <c r="T189" s="152">
        <v>4</v>
      </c>
      <c r="V189" s="69" t="s">
        <v>79</v>
      </c>
      <c r="W189" s="152"/>
      <c r="X189" s="152">
        <v>0</v>
      </c>
      <c r="Y189" s="152">
        <v>0</v>
      </c>
      <c r="Z189" s="152">
        <v>0</v>
      </c>
      <c r="AA189" s="152">
        <v>0</v>
      </c>
      <c r="AB189" s="527">
        <v>0</v>
      </c>
      <c r="AC189" s="527">
        <v>0</v>
      </c>
      <c r="AD189" s="527"/>
      <c r="AE189" s="527"/>
      <c r="AF189" s="527"/>
      <c r="AG189" s="527"/>
    </row>
    <row r="190" spans="2:33" ht="15.75">
      <c r="B190" s="71" t="s">
        <v>80</v>
      </c>
      <c r="C190" s="106">
        <f t="shared" ref="C190:Q190" si="16">C185-C187+C188+C189</f>
        <v>8328</v>
      </c>
      <c r="D190" s="106">
        <f t="shared" si="16"/>
        <v>9521</v>
      </c>
      <c r="E190" s="106">
        <f t="shared" si="16"/>
        <v>2437</v>
      </c>
      <c r="F190" s="106">
        <f t="shared" si="16"/>
        <v>2744</v>
      </c>
      <c r="G190" s="106">
        <f t="shared" si="16"/>
        <v>2914</v>
      </c>
      <c r="H190" s="106">
        <f t="shared" si="16"/>
        <v>2933</v>
      </c>
      <c r="I190" s="106">
        <f t="shared" si="16"/>
        <v>3296</v>
      </c>
      <c r="J190" s="106">
        <f t="shared" si="16"/>
        <v>3373</v>
      </c>
      <c r="K190" s="106">
        <f t="shared" si="16"/>
        <v>2714</v>
      </c>
      <c r="L190" s="106">
        <f t="shared" si="16"/>
        <v>4458</v>
      </c>
      <c r="M190" s="106">
        <f t="shared" si="16"/>
        <v>2852</v>
      </c>
      <c r="N190" s="106">
        <f t="shared" si="16"/>
        <v>3029</v>
      </c>
      <c r="O190" s="106">
        <v>2098</v>
      </c>
      <c r="P190" s="269">
        <f t="shared" si="16"/>
        <v>2995</v>
      </c>
      <c r="Q190" s="269">
        <f t="shared" si="16"/>
        <v>5658</v>
      </c>
      <c r="R190" s="269">
        <v>5758</v>
      </c>
      <c r="S190" s="269">
        <v>4649.6459099999984</v>
      </c>
      <c r="T190" s="269">
        <f>T185-T187+T188+T189</f>
        <v>5190</v>
      </c>
      <c r="V190" s="71" t="s">
        <v>80</v>
      </c>
      <c r="W190" s="269">
        <f>+W185+W188+W189</f>
        <v>5452.14005</v>
      </c>
      <c r="X190" s="269">
        <v>5807.2811400000028</v>
      </c>
      <c r="Y190" s="269">
        <v>5668.8284499999982</v>
      </c>
      <c r="Z190" s="269">
        <f>+Z185+Z188+Z189</f>
        <v>5396.2559999999994</v>
      </c>
      <c r="AA190" s="269">
        <f>+AA185+AA188+AA189</f>
        <v>6025.3100899999999</v>
      </c>
      <c r="AB190" s="536">
        <f>+AB185+AB188+AB189</f>
        <v>5344.4064200000003</v>
      </c>
      <c r="AC190" s="536">
        <v>5162.8827000000038</v>
      </c>
      <c r="AD190" s="536">
        <v>5163</v>
      </c>
      <c r="AE190" s="536">
        <v>4838</v>
      </c>
      <c r="AF190" s="536">
        <v>5788</v>
      </c>
      <c r="AG190" s="536">
        <v>5579</v>
      </c>
    </row>
    <row r="191" spans="2:33" ht="15.75">
      <c r="B191" s="69"/>
      <c r="C191" s="104"/>
      <c r="D191" s="104"/>
      <c r="E191" s="104"/>
      <c r="F191" s="104"/>
      <c r="G191" s="104"/>
      <c r="H191" s="104"/>
      <c r="I191" s="104"/>
      <c r="J191" s="104"/>
      <c r="K191" s="104"/>
      <c r="L191" s="104"/>
      <c r="M191" s="104"/>
      <c r="N191" s="104"/>
      <c r="O191" s="104"/>
      <c r="P191" s="152"/>
      <c r="Q191" s="152"/>
      <c r="R191" s="152"/>
      <c r="S191" s="152">
        <v>0</v>
      </c>
      <c r="T191" s="152"/>
      <c r="V191" s="69"/>
      <c r="W191" s="152"/>
      <c r="X191" s="152">
        <v>0</v>
      </c>
      <c r="Y191" s="152">
        <v>0</v>
      </c>
      <c r="Z191" s="152"/>
      <c r="AA191" s="152"/>
      <c r="AB191" s="527"/>
      <c r="AC191" s="527"/>
      <c r="AD191" s="527"/>
      <c r="AE191" s="527"/>
      <c r="AF191" s="527"/>
      <c r="AG191" s="527"/>
    </row>
    <row r="192" spans="2:33" ht="15.75">
      <c r="B192" s="69" t="s">
        <v>81</v>
      </c>
      <c r="C192" s="104">
        <v>-541</v>
      </c>
      <c r="D192" s="104">
        <v>-1453</v>
      </c>
      <c r="E192" s="104">
        <v>-355</v>
      </c>
      <c r="F192" s="104">
        <v>-399</v>
      </c>
      <c r="G192" s="104">
        <v>-365</v>
      </c>
      <c r="H192" s="104">
        <f>-1368-E192-F192+-G192</f>
        <v>-249</v>
      </c>
      <c r="I192" s="152">
        <v>-286</v>
      </c>
      <c r="J192" s="152">
        <v>-223</v>
      </c>
      <c r="K192" s="152">
        <v>-308</v>
      </c>
      <c r="L192" s="152">
        <v>-35</v>
      </c>
      <c r="M192" s="152">
        <v>-259</v>
      </c>
      <c r="N192" s="152">
        <v>-290</v>
      </c>
      <c r="O192" s="152">
        <v>-497</v>
      </c>
      <c r="P192" s="152">
        <v>863</v>
      </c>
      <c r="Q192" s="152">
        <v>-1072</v>
      </c>
      <c r="R192" s="152">
        <v>-1075</v>
      </c>
      <c r="S192" s="152">
        <v>-625.01675999999998</v>
      </c>
      <c r="T192" s="152">
        <v>-1741</v>
      </c>
      <c r="V192" s="69" t="s">
        <v>81</v>
      </c>
      <c r="W192" s="152">
        <v>-5520.816890000001</v>
      </c>
      <c r="X192" s="152">
        <v>-1906.485279999999</v>
      </c>
      <c r="Y192" s="152">
        <v>-2601.0129200000001</v>
      </c>
      <c r="Z192" s="152">
        <f>10028-11692</f>
        <v>-1664</v>
      </c>
      <c r="AA192" s="152">
        <v>-2313.1243599999998</v>
      </c>
      <c r="AB192" s="527">
        <v>-2183.7829299999994</v>
      </c>
      <c r="AC192" s="527">
        <v>-2446.3103400000018</v>
      </c>
      <c r="AD192" s="527">
        <v>-2446</v>
      </c>
      <c r="AE192" s="527">
        <v>-2281</v>
      </c>
      <c r="AF192" s="527">
        <v>-2320</v>
      </c>
      <c r="AG192" s="527">
        <v>-2441</v>
      </c>
    </row>
    <row r="193" spans="1:33" ht="15.75">
      <c r="B193" s="71" t="s">
        <v>82</v>
      </c>
      <c r="C193" s="106">
        <f>+C190+C192</f>
        <v>7787</v>
      </c>
      <c r="D193" s="106">
        <f t="shared" ref="D193:Q193" si="17">+D190+D192</f>
        <v>8068</v>
      </c>
      <c r="E193" s="106">
        <f t="shared" si="17"/>
        <v>2082</v>
      </c>
      <c r="F193" s="106">
        <f t="shared" si="17"/>
        <v>2345</v>
      </c>
      <c r="G193" s="106">
        <f t="shared" si="17"/>
        <v>2549</v>
      </c>
      <c r="H193" s="106">
        <f t="shared" si="17"/>
        <v>2684</v>
      </c>
      <c r="I193" s="106">
        <f t="shared" si="17"/>
        <v>3010</v>
      </c>
      <c r="J193" s="106">
        <f t="shared" si="17"/>
        <v>3150</v>
      </c>
      <c r="K193" s="106">
        <f t="shared" si="17"/>
        <v>2406</v>
      </c>
      <c r="L193" s="106">
        <f t="shared" si="17"/>
        <v>4423</v>
      </c>
      <c r="M193" s="106">
        <f t="shared" si="17"/>
        <v>2593</v>
      </c>
      <c r="N193" s="106">
        <f t="shared" si="17"/>
        <v>2739</v>
      </c>
      <c r="O193" s="106">
        <v>1601</v>
      </c>
      <c r="P193" s="269">
        <f t="shared" si="17"/>
        <v>3858</v>
      </c>
      <c r="Q193" s="269">
        <f t="shared" si="17"/>
        <v>4586</v>
      </c>
      <c r="R193" s="269">
        <v>4683</v>
      </c>
      <c r="S193" s="269">
        <v>4024.6291499999984</v>
      </c>
      <c r="T193" s="269">
        <f>+T190+T192</f>
        <v>3449</v>
      </c>
      <c r="V193" s="71" t="s">
        <v>82</v>
      </c>
      <c r="W193" s="269">
        <f>+W190+W192</f>
        <v>-68.676840000000993</v>
      </c>
      <c r="X193" s="269">
        <v>3900.7958600000038</v>
      </c>
      <c r="Y193" s="269">
        <v>3067.815529999998</v>
      </c>
      <c r="Z193" s="269">
        <f>+Z190+Z192</f>
        <v>3732.2559999999994</v>
      </c>
      <c r="AA193" s="269">
        <f>+AA190+AA192</f>
        <v>3712.1857300000001</v>
      </c>
      <c r="AB193" s="536">
        <f>+AB190+AB192</f>
        <v>3160.6234900000009</v>
      </c>
      <c r="AC193" s="536">
        <v>2716.5723600000019</v>
      </c>
      <c r="AD193" s="536">
        <v>2717</v>
      </c>
      <c r="AE193" s="536">
        <v>2557</v>
      </c>
      <c r="AF193" s="536">
        <v>3468</v>
      </c>
      <c r="AG193" s="536">
        <v>3138</v>
      </c>
    </row>
    <row r="194" spans="1:33" ht="15.75">
      <c r="B194" s="68"/>
      <c r="C194" s="8"/>
      <c r="D194" s="8"/>
      <c r="E194" s="8"/>
      <c r="F194" s="8"/>
      <c r="G194" s="8"/>
      <c r="H194" s="8"/>
      <c r="I194" s="8"/>
      <c r="J194" s="8"/>
      <c r="K194" s="8"/>
      <c r="L194" s="8"/>
      <c r="M194" s="8"/>
      <c r="N194" s="8"/>
      <c r="O194" s="8"/>
      <c r="P194" s="150"/>
      <c r="Q194" s="150"/>
      <c r="R194" s="150"/>
      <c r="S194" s="150"/>
      <c r="T194" s="150"/>
      <c r="V194" s="68"/>
      <c r="W194" s="150"/>
      <c r="X194" s="150"/>
      <c r="Y194" s="150"/>
      <c r="Z194" s="150"/>
      <c r="AA194" s="150"/>
      <c r="AB194" s="529"/>
      <c r="AC194" s="529"/>
      <c r="AD194" s="529"/>
      <c r="AE194" s="529"/>
      <c r="AF194" s="529"/>
      <c r="AG194" s="529"/>
    </row>
    <row r="195" spans="1:33" ht="15.75">
      <c r="B195" s="69" t="s">
        <v>83</v>
      </c>
      <c r="C195" s="104">
        <v>1728</v>
      </c>
      <c r="D195" s="104">
        <v>2015</v>
      </c>
      <c r="E195" s="152">
        <v>456</v>
      </c>
      <c r="F195" s="152">
        <v>517</v>
      </c>
      <c r="G195" s="152">
        <v>701</v>
      </c>
      <c r="H195" s="152">
        <v>558</v>
      </c>
      <c r="I195" s="104">
        <v>666</v>
      </c>
      <c r="J195" s="104">
        <v>742</v>
      </c>
      <c r="K195" s="104">
        <v>528</v>
      </c>
      <c r="L195" s="104">
        <v>959</v>
      </c>
      <c r="M195" s="152">
        <v>570</v>
      </c>
      <c r="N195" s="152">
        <v>679</v>
      </c>
      <c r="O195" s="152">
        <v>255</v>
      </c>
      <c r="P195" s="152">
        <v>449</v>
      </c>
      <c r="Q195" s="152">
        <v>1009</v>
      </c>
      <c r="R195" s="152">
        <v>1060</v>
      </c>
      <c r="S195" s="152">
        <v>901.42270999999982</v>
      </c>
      <c r="T195" s="152">
        <v>752</v>
      </c>
      <c r="V195" s="69" t="s">
        <v>83</v>
      </c>
      <c r="W195" s="152">
        <v>586.40122999999994</v>
      </c>
      <c r="X195" s="152">
        <v>209.41186000000016</v>
      </c>
      <c r="Y195" s="152">
        <v>1048.6191899999999</v>
      </c>
      <c r="Z195" s="152">
        <f>-1844-2505</f>
        <v>-4349</v>
      </c>
      <c r="AA195" s="152">
        <v>-862.90866000000005</v>
      </c>
      <c r="AB195" s="527">
        <v>-675.4408699999999</v>
      </c>
      <c r="AC195" s="527">
        <v>-605.95345999999972</v>
      </c>
      <c r="AD195" s="527">
        <v>-606</v>
      </c>
      <c r="AE195" s="527">
        <v>-45</v>
      </c>
      <c r="AF195" s="527">
        <v>763</v>
      </c>
      <c r="AG195" s="527">
        <v>-911</v>
      </c>
    </row>
    <row r="196" spans="1:33" ht="15.75">
      <c r="B196" s="71" t="s">
        <v>86</v>
      </c>
      <c r="C196" s="106">
        <f>+C193-C195</f>
        <v>6059</v>
      </c>
      <c r="D196" s="106">
        <f t="shared" ref="D196:Q196" si="18">+D193-D195</f>
        <v>6053</v>
      </c>
      <c r="E196" s="106">
        <f t="shared" si="18"/>
        <v>1626</v>
      </c>
      <c r="F196" s="106">
        <f t="shared" si="18"/>
        <v>1828</v>
      </c>
      <c r="G196" s="106">
        <f t="shared" si="18"/>
        <v>1848</v>
      </c>
      <c r="H196" s="106">
        <f t="shared" si="18"/>
        <v>2126</v>
      </c>
      <c r="I196" s="106">
        <f t="shared" si="18"/>
        <v>2344</v>
      </c>
      <c r="J196" s="106">
        <f t="shared" si="18"/>
        <v>2408</v>
      </c>
      <c r="K196" s="106">
        <f t="shared" si="18"/>
        <v>1878</v>
      </c>
      <c r="L196" s="106">
        <f t="shared" si="18"/>
        <v>3464</v>
      </c>
      <c r="M196" s="106">
        <f t="shared" si="18"/>
        <v>2023</v>
      </c>
      <c r="N196" s="106">
        <f t="shared" si="18"/>
        <v>2060</v>
      </c>
      <c r="O196" s="106">
        <v>1346</v>
      </c>
      <c r="P196" s="269">
        <f t="shared" si="18"/>
        <v>3409</v>
      </c>
      <c r="Q196" s="269">
        <f t="shared" si="18"/>
        <v>3577</v>
      </c>
      <c r="R196" s="269">
        <v>3623</v>
      </c>
      <c r="S196" s="269">
        <v>3123.2064399999986</v>
      </c>
      <c r="T196" s="269">
        <f>+T193-T195</f>
        <v>2697</v>
      </c>
      <c r="V196" s="71" t="s">
        <v>86</v>
      </c>
      <c r="W196" s="269">
        <f>+W193-W195</f>
        <v>-655.07807000000093</v>
      </c>
      <c r="X196" s="269">
        <v>3691.3840000000037</v>
      </c>
      <c r="Y196" s="269">
        <v>2019.1963399999981</v>
      </c>
      <c r="Z196" s="269">
        <f>+Z193+Z195</f>
        <v>-616.7440000000006</v>
      </c>
      <c r="AA196" s="269">
        <f>+AA193+AA195</f>
        <v>2849.2770700000001</v>
      </c>
      <c r="AB196" s="536">
        <v>2485.182620000001</v>
      </c>
      <c r="AC196" s="536">
        <v>2110.6189000000022</v>
      </c>
      <c r="AD196" s="536">
        <v>2111</v>
      </c>
      <c r="AE196" s="536">
        <v>2512</v>
      </c>
      <c r="AF196" s="536">
        <v>4231</v>
      </c>
      <c r="AG196" s="536">
        <v>2227</v>
      </c>
    </row>
    <row r="197" spans="1:33" ht="15.75">
      <c r="B197" s="128"/>
      <c r="C197" s="135"/>
      <c r="D197" s="135"/>
      <c r="E197" s="135"/>
      <c r="F197" s="135"/>
      <c r="G197" s="135"/>
      <c r="H197" s="135"/>
      <c r="I197" s="135"/>
      <c r="J197" s="135"/>
      <c r="K197" s="135"/>
      <c r="L197" s="135"/>
      <c r="M197" s="135"/>
      <c r="N197" s="135"/>
      <c r="O197" s="135"/>
      <c r="P197" s="154"/>
      <c r="Q197" s="154"/>
      <c r="R197" s="154"/>
      <c r="S197" s="154"/>
    </row>
    <row r="198" spans="1:33" ht="15.75">
      <c r="B198" s="129"/>
      <c r="C198" s="129"/>
      <c r="D198" s="129"/>
      <c r="E198" s="157"/>
      <c r="F198" s="157"/>
      <c r="G198" s="157"/>
      <c r="H198" s="157"/>
      <c r="I198" s="129"/>
      <c r="J198" s="129"/>
      <c r="K198" s="129"/>
      <c r="L198" s="129"/>
      <c r="M198" s="129"/>
      <c r="N198" s="129"/>
      <c r="O198" s="129"/>
      <c r="P198" s="129"/>
      <c r="Q198" s="129"/>
      <c r="R198" s="129"/>
      <c r="S198" s="129"/>
    </row>
    <row r="199" spans="1:33" ht="15.75">
      <c r="A199" s="47" t="s">
        <v>141</v>
      </c>
      <c r="B199" s="11" t="s">
        <v>448</v>
      </c>
      <c r="C199" s="29"/>
      <c r="D199" s="29"/>
      <c r="E199" s="30"/>
      <c r="F199" s="29"/>
      <c r="G199" s="29"/>
      <c r="H199" s="29"/>
      <c r="I199" s="30"/>
      <c r="J199" s="29"/>
      <c r="K199" s="29"/>
      <c r="L199" s="29"/>
      <c r="M199" s="30"/>
      <c r="N199" s="29"/>
      <c r="O199" s="29"/>
      <c r="P199" s="29"/>
      <c r="Q199" s="29"/>
      <c r="R199" s="29"/>
      <c r="S199" s="29"/>
      <c r="V199" s="71" t="s">
        <v>88</v>
      </c>
      <c r="W199" s="269">
        <v>6728.4679999999998</v>
      </c>
      <c r="X199" s="269">
        <v>6975.3852700000025</v>
      </c>
      <c r="Y199" s="269">
        <v>6770.4477999999981</v>
      </c>
      <c r="Z199" s="269">
        <f>+Z185+Z184</f>
        <v>6749.2559999999994</v>
      </c>
      <c r="AA199" s="269">
        <f>+AA185+AA184</f>
        <v>7243.3704600000001</v>
      </c>
      <c r="AB199" s="536">
        <v>6564.9789900000005</v>
      </c>
      <c r="AC199" s="536">
        <v>6326.9103100000029</v>
      </c>
      <c r="AD199" s="536">
        <v>6327</v>
      </c>
      <c r="AE199" s="536">
        <v>6108</v>
      </c>
      <c r="AF199" s="536">
        <v>6941</v>
      </c>
      <c r="AG199" s="536">
        <v>6654</v>
      </c>
    </row>
    <row r="200" spans="1:33" ht="15.75">
      <c r="B200" s="234" t="s">
        <v>34</v>
      </c>
      <c r="C200" s="129"/>
      <c r="D200" s="129"/>
      <c r="E200" s="129"/>
      <c r="F200" s="129"/>
      <c r="G200" s="129"/>
      <c r="H200" s="129"/>
      <c r="I200" s="129"/>
      <c r="J200" s="129"/>
      <c r="K200" s="129"/>
      <c r="L200" s="129"/>
      <c r="M200" s="129"/>
      <c r="N200" s="129"/>
      <c r="O200" s="129"/>
      <c r="P200" s="129"/>
      <c r="Q200" s="129"/>
      <c r="R200" s="129"/>
      <c r="S200" s="129"/>
    </row>
    <row r="201" spans="1:33" ht="15.75" thickBot="1">
      <c r="B201" s="232"/>
      <c r="C201" s="233">
        <v>2016</v>
      </c>
      <c r="D201" s="233">
        <v>2017</v>
      </c>
      <c r="E201" s="233" t="s">
        <v>35</v>
      </c>
      <c r="F201" s="233" t="s">
        <v>36</v>
      </c>
      <c r="G201" s="233" t="s">
        <v>37</v>
      </c>
      <c r="H201" s="233" t="s">
        <v>38</v>
      </c>
      <c r="I201" s="233" t="s">
        <v>39</v>
      </c>
      <c r="J201" s="233" t="s">
        <v>40</v>
      </c>
      <c r="K201" s="233" t="s">
        <v>41</v>
      </c>
      <c r="L201" s="233" t="s">
        <v>42</v>
      </c>
      <c r="M201" s="233" t="s">
        <v>43</v>
      </c>
      <c r="N201" s="233" t="s">
        <v>44</v>
      </c>
      <c r="O201" s="233" t="s">
        <v>45</v>
      </c>
      <c r="P201" s="233" t="s">
        <v>46</v>
      </c>
      <c r="Q201" s="233" t="s">
        <v>47</v>
      </c>
      <c r="R201" s="233" t="s">
        <v>48</v>
      </c>
      <c r="S201" s="233" t="s">
        <v>49</v>
      </c>
      <c r="T201" s="233" t="s">
        <v>50</v>
      </c>
      <c r="V201" s="232"/>
      <c r="W201" s="233" t="s">
        <v>51</v>
      </c>
      <c r="X201" s="233" t="s">
        <v>52</v>
      </c>
      <c r="Y201" s="233" t="s">
        <v>53</v>
      </c>
      <c r="Z201" s="233" t="s">
        <v>54</v>
      </c>
      <c r="AA201" s="233" t="str">
        <f>+AA7</f>
        <v>1T23</v>
      </c>
      <c r="AB201" s="526" t="s">
        <v>56</v>
      </c>
      <c r="AC201" s="526" t="s">
        <v>57</v>
      </c>
      <c r="AD201" s="526" t="s">
        <v>57</v>
      </c>
      <c r="AE201" s="526" t="s">
        <v>58</v>
      </c>
      <c r="AF201" s="526" t="s">
        <v>59</v>
      </c>
      <c r="AG201" s="526"/>
    </row>
    <row r="202" spans="1:33" ht="15.75" thickBot="1">
      <c r="B202" s="110" t="s">
        <v>91</v>
      </c>
      <c r="C202" s="111"/>
      <c r="D202" s="111"/>
      <c r="E202" s="111"/>
      <c r="F202" s="111"/>
      <c r="G202" s="111"/>
      <c r="H202" s="111"/>
      <c r="I202" s="111"/>
      <c r="J202" s="111"/>
      <c r="K202" s="111"/>
      <c r="L202" s="111"/>
      <c r="M202" s="111"/>
      <c r="N202" s="111"/>
      <c r="O202" s="111"/>
      <c r="P202" s="111"/>
      <c r="Q202" s="111"/>
      <c r="R202" s="111"/>
      <c r="S202" s="111"/>
      <c r="T202" s="111"/>
      <c r="V202" s="110" t="s">
        <v>91</v>
      </c>
      <c r="W202" s="111"/>
      <c r="X202" s="111"/>
      <c r="Y202" s="111"/>
      <c r="Z202" s="111"/>
      <c r="AA202" s="111"/>
      <c r="AB202" s="534"/>
      <c r="AC202" s="534"/>
      <c r="AD202" s="534"/>
      <c r="AE202" s="534"/>
      <c r="AF202" s="534"/>
      <c r="AG202" s="534"/>
    </row>
    <row r="203" spans="1:33" ht="15.75" thickBot="1">
      <c r="B203" s="112" t="s">
        <v>92</v>
      </c>
      <c r="C203" s="113"/>
      <c r="D203" s="113"/>
      <c r="E203" s="113"/>
      <c r="F203" s="113"/>
      <c r="G203" s="113"/>
      <c r="H203" s="113"/>
      <c r="I203" s="113"/>
      <c r="J203" s="113"/>
      <c r="K203" s="113"/>
      <c r="L203" s="113"/>
      <c r="M203" s="113"/>
      <c r="N203" s="113"/>
      <c r="O203" s="113"/>
      <c r="P203" s="113"/>
      <c r="Q203" s="113"/>
      <c r="R203" s="113"/>
      <c r="S203" s="113"/>
      <c r="T203" s="113"/>
      <c r="V203" s="112" t="s">
        <v>92</v>
      </c>
      <c r="W203" s="113"/>
      <c r="X203" s="113"/>
      <c r="Y203" s="113"/>
      <c r="Z203" s="113"/>
      <c r="AA203" s="113"/>
      <c r="AB203" s="113"/>
      <c r="AC203" s="113"/>
      <c r="AD203" s="113"/>
      <c r="AE203" s="113"/>
      <c r="AF203" s="113"/>
      <c r="AG203" s="113"/>
    </row>
    <row r="204" spans="1:33" ht="16.5" thickBot="1">
      <c r="B204" s="114" t="s">
        <v>449</v>
      </c>
      <c r="C204" s="103">
        <v>4811.0870000000004</v>
      </c>
      <c r="D204" s="103">
        <v>7632.4707900000003</v>
      </c>
      <c r="E204" s="103">
        <v>2960.3437300000001</v>
      </c>
      <c r="F204" s="103">
        <v>4209.6983300000002</v>
      </c>
      <c r="G204" s="103">
        <v>5845.4695499999998</v>
      </c>
      <c r="H204" s="103">
        <v>6241.0284299999994</v>
      </c>
      <c r="I204" s="103">
        <v>4340.3495800000001</v>
      </c>
      <c r="J204" s="103">
        <v>0</v>
      </c>
      <c r="K204" s="103">
        <v>820.54024000000004</v>
      </c>
      <c r="L204" s="103">
        <v>4524.85167</v>
      </c>
      <c r="M204" s="103">
        <v>6892.5769099999998</v>
      </c>
      <c r="N204" s="103">
        <v>2431.4656600000003</v>
      </c>
      <c r="O204" s="103">
        <v>2740</v>
      </c>
      <c r="P204" s="270">
        <v>1225</v>
      </c>
      <c r="Q204" s="270">
        <v>2886</v>
      </c>
      <c r="R204" s="270">
        <v>2455</v>
      </c>
      <c r="S204" s="270">
        <v>3020.46731</v>
      </c>
      <c r="T204" s="270">
        <v>4206</v>
      </c>
      <c r="V204" s="114" t="s">
        <v>449</v>
      </c>
      <c r="W204" s="270">
        <v>2894.2209700000003</v>
      </c>
      <c r="X204" s="270">
        <v>7301.9430499999999</v>
      </c>
      <c r="Y204" s="270">
        <v>10438.90957</v>
      </c>
      <c r="Z204" s="270">
        <v>5479.5487699999994</v>
      </c>
      <c r="AA204" s="270">
        <v>4314.9927099999995</v>
      </c>
      <c r="AB204" s="539">
        <v>5357.0709999999999</v>
      </c>
      <c r="AC204" s="539">
        <v>8835.2970000000005</v>
      </c>
      <c r="AD204" s="539">
        <v>8835</v>
      </c>
      <c r="AE204" s="539">
        <v>1808</v>
      </c>
      <c r="AF204" s="539">
        <v>3660</v>
      </c>
      <c r="AG204" s="539">
        <v>4566</v>
      </c>
    </row>
    <row r="205" spans="1:33" ht="16.5" thickBot="1">
      <c r="B205" s="114" t="s">
        <v>450</v>
      </c>
      <c r="C205" s="103">
        <v>1794.2190000000001</v>
      </c>
      <c r="D205" s="103">
        <v>1689.6590000000001</v>
      </c>
      <c r="E205" s="103">
        <v>1757.05223</v>
      </c>
      <c r="F205" s="103">
        <v>2214.33592</v>
      </c>
      <c r="G205" s="103">
        <v>2150.4177799999998</v>
      </c>
      <c r="H205" s="103">
        <v>2119.5779400000001</v>
      </c>
      <c r="I205" s="103">
        <v>2170.3915000000002</v>
      </c>
      <c r="J205" s="103">
        <v>2461.7483900000002</v>
      </c>
      <c r="K205" s="103">
        <v>1860.9651399999998</v>
      </c>
      <c r="L205" s="103">
        <v>1303.0773200000001</v>
      </c>
      <c r="M205" s="103">
        <v>1222.0773200000001</v>
      </c>
      <c r="N205" s="103">
        <v>1601.5922399999999</v>
      </c>
      <c r="O205" s="103">
        <v>1589</v>
      </c>
      <c r="P205" s="270">
        <v>1419</v>
      </c>
      <c r="Q205" s="270">
        <v>2723</v>
      </c>
      <c r="R205" s="270">
        <v>3414</v>
      </c>
      <c r="S205" s="270">
        <v>3716.7065499999999</v>
      </c>
      <c r="T205" s="270">
        <v>3516</v>
      </c>
      <c r="V205" s="114" t="s">
        <v>450</v>
      </c>
      <c r="W205" s="270">
        <v>4000.8615099999997</v>
      </c>
      <c r="X205" s="270">
        <v>4444.4146600000004</v>
      </c>
      <c r="Y205" s="270">
        <v>2597.73407</v>
      </c>
      <c r="Z205" s="270">
        <v>3227.6246700000002</v>
      </c>
      <c r="AA205" s="270">
        <v>3064.1500799999999</v>
      </c>
      <c r="AB205" s="539">
        <v>2613.6759999999999</v>
      </c>
      <c r="AC205" s="539">
        <v>1963.3610000000001</v>
      </c>
      <c r="AD205" s="539">
        <v>1963</v>
      </c>
      <c r="AE205" s="539">
        <v>2092</v>
      </c>
      <c r="AF205" s="539">
        <v>2534</v>
      </c>
      <c r="AG205" s="539">
        <v>1930</v>
      </c>
    </row>
    <row r="206" spans="1:33" ht="16.5" thickBot="1">
      <c r="B206" s="114" t="s">
        <v>451</v>
      </c>
      <c r="C206" s="103">
        <v>1525.7124199999998</v>
      </c>
      <c r="D206" s="103">
        <v>26.759</v>
      </c>
      <c r="E206" s="103">
        <v>1407.26495</v>
      </c>
      <c r="F206" s="103">
        <v>26.091549999999998</v>
      </c>
      <c r="G206" s="103">
        <v>98.800350000000009</v>
      </c>
      <c r="H206" s="103">
        <v>94.047300000000007</v>
      </c>
      <c r="I206" s="103">
        <v>101.66050999999999</v>
      </c>
      <c r="J206" s="103">
        <v>85.848479999999995</v>
      </c>
      <c r="K206" s="103">
        <v>63.200269999999996</v>
      </c>
      <c r="L206" s="103">
        <v>74.429369999999992</v>
      </c>
      <c r="M206" s="103">
        <v>68.628219999999999</v>
      </c>
      <c r="N206" s="103">
        <v>147.84021999999999</v>
      </c>
      <c r="O206" s="103">
        <v>218</v>
      </c>
      <c r="P206" s="270">
        <v>204</v>
      </c>
      <c r="Q206" s="270">
        <v>303</v>
      </c>
      <c r="R206" s="270">
        <v>290</v>
      </c>
      <c r="S206" s="270">
        <v>136.37515999999999</v>
      </c>
      <c r="T206" s="270">
        <v>121</v>
      </c>
      <c r="V206" s="114" t="s">
        <v>451</v>
      </c>
      <c r="W206" s="270">
        <v>125.93649000000001</v>
      </c>
      <c r="X206" s="270">
        <v>215.61842000000001</v>
      </c>
      <c r="Y206" s="270">
        <v>126.97026</v>
      </c>
      <c r="Z206" s="270">
        <v>123.26940999999992</v>
      </c>
      <c r="AA206" s="270">
        <v>518.54822999999999</v>
      </c>
      <c r="AB206" s="539">
        <v>132.85599999999999</v>
      </c>
      <c r="AC206" s="539">
        <v>126.551</v>
      </c>
      <c r="AD206" s="539">
        <v>127</v>
      </c>
      <c r="AE206" s="539">
        <v>331</v>
      </c>
      <c r="AF206" s="539">
        <v>281</v>
      </c>
      <c r="AG206" s="539">
        <v>208</v>
      </c>
    </row>
    <row r="207" spans="1:33" ht="16.5" thickBot="1">
      <c r="B207" s="114" t="s">
        <v>452</v>
      </c>
      <c r="C207" s="103">
        <v>1.4590000000000001</v>
      </c>
      <c r="D207" s="103">
        <v>0</v>
      </c>
      <c r="E207" s="103">
        <v>0.50731000000000004</v>
      </c>
      <c r="F207" s="103">
        <v>0</v>
      </c>
      <c r="G207" s="103">
        <v>0</v>
      </c>
      <c r="H207" s="103">
        <v>0</v>
      </c>
      <c r="I207" s="103">
        <v>0</v>
      </c>
      <c r="J207" s="103">
        <v>5.6841999999999997</v>
      </c>
      <c r="K207" s="103">
        <v>5.1675300000000002</v>
      </c>
      <c r="L207" s="103">
        <v>14.872110000000001</v>
      </c>
      <c r="M207" s="103">
        <v>-3.1183400000000003</v>
      </c>
      <c r="N207" s="103">
        <v>7.8630800000000001</v>
      </c>
      <c r="O207" s="103">
        <v>10</v>
      </c>
      <c r="P207" s="270">
        <v>19</v>
      </c>
      <c r="Q207" s="270">
        <v>3</v>
      </c>
      <c r="R207" s="270">
        <v>2</v>
      </c>
      <c r="S207" s="270">
        <v>8.4405599999999996</v>
      </c>
      <c r="T207" s="270">
        <v>8</v>
      </c>
      <c r="V207" s="114" t="s">
        <v>452</v>
      </c>
      <c r="W207" s="270">
        <v>29.35829</v>
      </c>
      <c r="X207" s="270">
        <v>0.11179</v>
      </c>
      <c r="Y207" s="270">
        <v>24</v>
      </c>
      <c r="Z207" s="270">
        <v>31.117540000000002</v>
      </c>
      <c r="AA207" s="270">
        <v>42.59187</v>
      </c>
      <c r="AB207" s="539">
        <v>37.387</v>
      </c>
      <c r="AC207" s="539">
        <v>17.95</v>
      </c>
      <c r="AD207" s="539">
        <v>18</v>
      </c>
      <c r="AE207" s="539">
        <v>10</v>
      </c>
      <c r="AF207" s="539">
        <v>32</v>
      </c>
      <c r="AG207" s="539">
        <v>12</v>
      </c>
    </row>
    <row r="208" spans="1:33" ht="16.5" thickBot="1">
      <c r="B208" s="114" t="s">
        <v>403</v>
      </c>
      <c r="C208" s="103">
        <v>1129.095</v>
      </c>
      <c r="D208" s="103">
        <v>1147.7450800000001</v>
      </c>
      <c r="E208" s="103">
        <v>1158.82708</v>
      </c>
      <c r="F208" s="103">
        <v>1204.0717099999999</v>
      </c>
      <c r="G208" s="103">
        <v>1224.7464299999999</v>
      </c>
      <c r="H208" s="103">
        <v>1335.0415600000001</v>
      </c>
      <c r="I208" s="103">
        <v>1327.07656</v>
      </c>
      <c r="J208" s="103">
        <v>1327.07656</v>
      </c>
      <c r="K208" s="103">
        <v>1323.5245300000001</v>
      </c>
      <c r="L208" s="103">
        <v>1204.7401599999998</v>
      </c>
      <c r="M208" s="103">
        <v>1204.7401599999998</v>
      </c>
      <c r="N208" s="103">
        <v>1194.7401599999998</v>
      </c>
      <c r="O208" s="103">
        <v>1195</v>
      </c>
      <c r="P208" s="270">
        <v>1169</v>
      </c>
      <c r="Q208" s="270">
        <v>1569</v>
      </c>
      <c r="R208" s="270">
        <v>1541</v>
      </c>
      <c r="S208" s="270">
        <v>1543.00649</v>
      </c>
      <c r="T208" s="270">
        <v>1830</v>
      </c>
      <c r="V208" s="114" t="s">
        <v>403</v>
      </c>
      <c r="W208" s="270">
        <v>1804.62805</v>
      </c>
      <c r="X208" s="270">
        <v>1825.3648400000002</v>
      </c>
      <c r="Y208" s="270">
        <v>2067.0121899999999</v>
      </c>
      <c r="Z208" s="270">
        <v>1859.4730900000002</v>
      </c>
      <c r="AA208" s="270">
        <v>2373.2204100000004</v>
      </c>
      <c r="AB208" s="539">
        <v>2394.9430000000002</v>
      </c>
      <c r="AC208" s="539">
        <v>0</v>
      </c>
      <c r="AD208" s="539">
        <v>2171</v>
      </c>
      <c r="AE208" s="539">
        <v>1936</v>
      </c>
      <c r="AF208" s="539">
        <v>1911</v>
      </c>
      <c r="AG208" s="539">
        <v>1968</v>
      </c>
    </row>
    <row r="209" spans="2:33" ht="16.5" thickBot="1">
      <c r="B209" s="114" t="s">
        <v>453</v>
      </c>
      <c r="C209" s="103">
        <v>36.016580000000005</v>
      </c>
      <c r="D209" s="103">
        <v>0</v>
      </c>
      <c r="E209" s="103">
        <v>0</v>
      </c>
      <c r="F209" s="103">
        <v>0</v>
      </c>
      <c r="G209" s="103">
        <v>0</v>
      </c>
      <c r="H209" s="103">
        <v>0</v>
      </c>
      <c r="I209" s="103">
        <v>0</v>
      </c>
      <c r="J209" s="103">
        <v>0</v>
      </c>
      <c r="K209" s="103">
        <v>0</v>
      </c>
      <c r="L209" s="103">
        <v>0</v>
      </c>
      <c r="M209" s="103">
        <v>0</v>
      </c>
      <c r="N209" s="103">
        <v>0</v>
      </c>
      <c r="O209" s="103">
        <v>0</v>
      </c>
      <c r="P209" s="270">
        <v>0</v>
      </c>
      <c r="Q209" s="270">
        <v>151</v>
      </c>
      <c r="R209" s="270">
        <v>0</v>
      </c>
      <c r="S209" s="270">
        <v>0</v>
      </c>
      <c r="T209" s="270">
        <v>0</v>
      </c>
      <c r="V209" s="114" t="s">
        <v>453</v>
      </c>
      <c r="W209" s="270">
        <v>0</v>
      </c>
      <c r="X209" s="270">
        <v>0</v>
      </c>
      <c r="Y209" s="270">
        <v>0</v>
      </c>
      <c r="Z209" s="270">
        <v>905.95204000000001</v>
      </c>
      <c r="AA209" s="270">
        <v>954.51674000000003</v>
      </c>
      <c r="AB209" s="539">
        <v>612.38499999999999</v>
      </c>
      <c r="AC209" s="539">
        <v>2171.19</v>
      </c>
      <c r="AD209" s="539" t="s">
        <v>178</v>
      </c>
      <c r="AE209" s="539">
        <v>366</v>
      </c>
      <c r="AF209" s="539">
        <v>312</v>
      </c>
      <c r="AG209" s="539">
        <v>504</v>
      </c>
    </row>
    <row r="210" spans="2:33" ht="16.5" thickBot="1">
      <c r="B210" s="114" t="s">
        <v>454</v>
      </c>
      <c r="C210" s="103">
        <v>3.9380000000000002</v>
      </c>
      <c r="D210" s="103">
        <v>79.573170000000005</v>
      </c>
      <c r="E210" s="103">
        <v>18.140130000000003</v>
      </c>
      <c r="F210" s="103">
        <v>8.1252899999999997</v>
      </c>
      <c r="G210" s="103">
        <v>189.06744</v>
      </c>
      <c r="H210" s="103">
        <v>155.42836</v>
      </c>
      <c r="I210" s="103">
        <v>122.40894</v>
      </c>
      <c r="J210" s="103">
        <v>81.904800000000009</v>
      </c>
      <c r="K210" s="103">
        <v>42.55077</v>
      </c>
      <c r="L210" s="103">
        <v>35.402749999999997</v>
      </c>
      <c r="M210" s="103">
        <v>187.86411999999999</v>
      </c>
      <c r="N210" s="103">
        <v>145.20313000000002</v>
      </c>
      <c r="O210" s="103">
        <v>97</v>
      </c>
      <c r="P210" s="270">
        <v>117</v>
      </c>
      <c r="Q210" s="270">
        <v>1948</v>
      </c>
      <c r="R210" s="270">
        <v>0</v>
      </c>
      <c r="S210" s="270">
        <v>353.28140000000002</v>
      </c>
      <c r="T210" s="270">
        <v>309</v>
      </c>
      <c r="V210" s="114" t="s">
        <v>454</v>
      </c>
      <c r="W210" s="270">
        <v>168.48071999999999</v>
      </c>
      <c r="X210" s="270">
        <v>438.09733</v>
      </c>
      <c r="Y210" s="270">
        <v>288.40713</v>
      </c>
      <c r="Z210" s="270">
        <v>0</v>
      </c>
      <c r="AA210" s="270"/>
      <c r="AB210" s="539">
        <v>0</v>
      </c>
      <c r="AC210" s="539">
        <v>0</v>
      </c>
      <c r="AD210" s="539"/>
      <c r="AE210" s="539"/>
      <c r="AF210" s="539" t="s">
        <v>178</v>
      </c>
      <c r="AG210" s="539">
        <v>0</v>
      </c>
    </row>
    <row r="211" spans="2:33" ht="16.5" thickBot="1">
      <c r="B211" s="181" t="s">
        <v>170</v>
      </c>
      <c r="C211" s="96">
        <v>0</v>
      </c>
      <c r="D211" s="96">
        <v>0</v>
      </c>
      <c r="E211" s="96">
        <v>0</v>
      </c>
      <c r="F211" s="96">
        <v>0</v>
      </c>
      <c r="G211" s="96">
        <v>0</v>
      </c>
      <c r="H211" s="96">
        <v>0</v>
      </c>
      <c r="I211" s="96">
        <v>0</v>
      </c>
      <c r="J211" s="96">
        <v>0</v>
      </c>
      <c r="K211" s="96">
        <v>0</v>
      </c>
      <c r="L211" s="96">
        <v>0</v>
      </c>
      <c r="M211" s="96">
        <v>0</v>
      </c>
      <c r="N211" s="96">
        <v>0</v>
      </c>
      <c r="O211" s="96">
        <v>0</v>
      </c>
      <c r="P211" s="271">
        <v>3342</v>
      </c>
      <c r="Q211" s="271">
        <v>113</v>
      </c>
      <c r="R211" s="271">
        <v>72</v>
      </c>
      <c r="S211" s="271">
        <v>0</v>
      </c>
      <c r="T211" s="271">
        <v>0</v>
      </c>
      <c r="V211" s="181" t="s">
        <v>170</v>
      </c>
      <c r="W211" s="271">
        <v>0</v>
      </c>
      <c r="X211" s="271">
        <v>0</v>
      </c>
      <c r="Y211" s="271">
        <v>0</v>
      </c>
      <c r="Z211" s="271">
        <v>80.980919999999998</v>
      </c>
      <c r="AA211" s="271">
        <v>387.06169</v>
      </c>
      <c r="AB211" s="540">
        <v>570.42200000000003</v>
      </c>
      <c r="AC211" s="540">
        <v>390.34699999999998</v>
      </c>
      <c r="AD211" s="540">
        <v>390</v>
      </c>
      <c r="AE211" s="540">
        <v>192</v>
      </c>
      <c r="AF211" s="540">
        <v>522</v>
      </c>
      <c r="AG211" s="540">
        <v>307</v>
      </c>
    </row>
    <row r="212" spans="2:33" ht="15.75" thickBot="1">
      <c r="B212" s="158" t="s">
        <v>99</v>
      </c>
      <c r="C212" s="137">
        <f>+SUM(C204:C211)</f>
        <v>9301.527</v>
      </c>
      <c r="D212" s="137">
        <f t="shared" ref="D212:R212" si="19">+SUM(D204:D211)</f>
        <v>10576.207040000001</v>
      </c>
      <c r="E212" s="137">
        <f t="shared" si="19"/>
        <v>7302.1354299999994</v>
      </c>
      <c r="F212" s="137">
        <f t="shared" si="19"/>
        <v>7662.3228000000008</v>
      </c>
      <c r="G212" s="137">
        <f t="shared" si="19"/>
        <v>9508.5015500000009</v>
      </c>
      <c r="H212" s="137">
        <f t="shared" si="19"/>
        <v>9945.1235899999992</v>
      </c>
      <c r="I212" s="137">
        <f t="shared" si="19"/>
        <v>8061.8870899999993</v>
      </c>
      <c r="J212" s="137">
        <f t="shared" si="19"/>
        <v>3962.2624300000002</v>
      </c>
      <c r="K212" s="137">
        <f t="shared" si="19"/>
        <v>4115.94848</v>
      </c>
      <c r="L212" s="137">
        <f t="shared" si="19"/>
        <v>7157.37338</v>
      </c>
      <c r="M212" s="137">
        <f t="shared" si="19"/>
        <v>9572.7683899999993</v>
      </c>
      <c r="N212" s="137">
        <f t="shared" si="19"/>
        <v>5528.7044900000001</v>
      </c>
      <c r="O212" s="137">
        <f t="shared" si="19"/>
        <v>5849</v>
      </c>
      <c r="P212" s="137">
        <f t="shared" si="19"/>
        <v>7495</v>
      </c>
      <c r="Q212" s="137">
        <f t="shared" si="19"/>
        <v>9696</v>
      </c>
      <c r="R212" s="137">
        <f t="shared" si="19"/>
        <v>7774</v>
      </c>
      <c r="S212" s="137">
        <v>8778.2774699999991</v>
      </c>
      <c r="T212" s="137">
        <f>SUM(T204:T211)</f>
        <v>9990</v>
      </c>
      <c r="V212" s="158" t="s">
        <v>99</v>
      </c>
      <c r="W212" s="137">
        <v>9023.48603</v>
      </c>
      <c r="X212" s="137">
        <v>14225.550090000002</v>
      </c>
      <c r="Y212" s="137">
        <v>15543.033219999999</v>
      </c>
      <c r="Z212" s="137">
        <f>+SUM(Z204:Z211)</f>
        <v>11707.966439999998</v>
      </c>
      <c r="AA212" s="137">
        <f>+SUM(AA204:AA211)</f>
        <v>11655.08173</v>
      </c>
      <c r="AB212" s="137">
        <v>11718.74</v>
      </c>
      <c r="AC212" s="137">
        <v>13504.696000000002</v>
      </c>
      <c r="AD212" s="137">
        <v>13505</v>
      </c>
      <c r="AE212" s="137">
        <v>6735</v>
      </c>
      <c r="AF212" s="137">
        <v>9252</v>
      </c>
      <c r="AG212" s="137">
        <v>9494</v>
      </c>
    </row>
    <row r="213" spans="2:33" ht="15.75" thickBot="1">
      <c r="B213" s="159" t="s">
        <v>100</v>
      </c>
      <c r="C213" s="136"/>
      <c r="D213" s="136"/>
      <c r="E213" s="136"/>
      <c r="F213" s="136"/>
      <c r="G213" s="136"/>
      <c r="H213" s="136"/>
      <c r="I213" s="136"/>
      <c r="J213" s="136"/>
      <c r="K213" s="136"/>
      <c r="L213" s="136"/>
      <c r="M213" s="136"/>
      <c r="N213" s="136"/>
      <c r="O213" s="136"/>
      <c r="P213" s="136"/>
      <c r="Q213" s="136"/>
      <c r="R213" s="136"/>
      <c r="S213" s="136"/>
      <c r="T213" s="136"/>
      <c r="V213" s="159" t="s">
        <v>100</v>
      </c>
      <c r="W213" s="136"/>
      <c r="X213" s="136"/>
      <c r="Y213" s="136"/>
      <c r="Z213" s="136"/>
      <c r="AA213" s="136"/>
      <c r="AB213" s="136"/>
      <c r="AC213" s="136"/>
      <c r="AD213" s="136"/>
      <c r="AE213" s="136"/>
      <c r="AF213" s="136"/>
      <c r="AG213" s="136"/>
    </row>
    <row r="214" spans="2:33" ht="16.5" thickBot="1">
      <c r="B214" s="114" t="s">
        <v>455</v>
      </c>
      <c r="C214" s="103"/>
      <c r="D214" s="103"/>
      <c r="E214" s="103"/>
      <c r="F214" s="103"/>
      <c r="G214" s="103"/>
      <c r="H214" s="103"/>
      <c r="I214" s="103"/>
      <c r="J214" s="103"/>
      <c r="K214" s="103"/>
      <c r="L214" s="103">
        <v>0</v>
      </c>
      <c r="M214" s="103">
        <v>0</v>
      </c>
      <c r="N214" s="160">
        <v>0</v>
      </c>
      <c r="O214" s="160">
        <v>0</v>
      </c>
      <c r="P214" s="272">
        <v>0</v>
      </c>
      <c r="Q214" s="272">
        <v>0</v>
      </c>
      <c r="R214" s="272">
        <v>0</v>
      </c>
      <c r="S214" s="272">
        <v>0</v>
      </c>
      <c r="T214" s="272">
        <v>0</v>
      </c>
      <c r="V214" s="114" t="s">
        <v>455</v>
      </c>
      <c r="W214" s="272">
        <v>0</v>
      </c>
      <c r="X214" s="272">
        <v>0</v>
      </c>
      <c r="Y214" s="272">
        <v>0</v>
      </c>
      <c r="Z214" s="272"/>
      <c r="AA214" s="272"/>
      <c r="AB214" s="541"/>
      <c r="AC214" s="541"/>
      <c r="AD214" s="541"/>
      <c r="AE214" s="541"/>
      <c r="AF214" s="541"/>
      <c r="AG214" s="541"/>
    </row>
    <row r="215" spans="2:33" s="35" customFormat="1" ht="16.5" thickBot="1">
      <c r="B215" s="177" t="s">
        <v>456</v>
      </c>
      <c r="C215" s="178">
        <v>703</v>
      </c>
      <c r="D215" s="178">
        <v>223766</v>
      </c>
      <c r="E215" s="178">
        <v>178545</v>
      </c>
      <c r="F215" s="178">
        <v>169563</v>
      </c>
      <c r="G215" s="178">
        <v>170979</v>
      </c>
      <c r="H215" s="178">
        <v>144942</v>
      </c>
      <c r="I215" s="178">
        <v>134420</v>
      </c>
      <c r="J215" s="178">
        <v>123710</v>
      </c>
      <c r="K215" s="178">
        <v>100456</v>
      </c>
      <c r="L215" s="178">
        <v>133484</v>
      </c>
      <c r="M215" s="178">
        <v>129849</v>
      </c>
      <c r="N215" s="178">
        <v>162269</v>
      </c>
      <c r="O215" s="178">
        <v>158463</v>
      </c>
      <c r="P215" s="178">
        <v>160069</v>
      </c>
      <c r="Q215" s="178">
        <v>0</v>
      </c>
      <c r="R215" s="178">
        <v>0</v>
      </c>
      <c r="S215" s="178">
        <v>0.16400000000000001</v>
      </c>
      <c r="T215" s="384"/>
      <c r="V215" s="177" t="s">
        <v>456</v>
      </c>
      <c r="W215" s="384">
        <v>0.17399999999999999</v>
      </c>
      <c r="X215" s="384">
        <v>0</v>
      </c>
      <c r="Y215" s="384">
        <v>0.14199999999999999</v>
      </c>
      <c r="Z215" s="384">
        <v>0.14399999999999999</v>
      </c>
      <c r="AA215" s="384">
        <v>0.19800000000000001</v>
      </c>
      <c r="AB215" s="542">
        <v>0.16700000000000001</v>
      </c>
      <c r="AC215" s="539">
        <v>0.20100000000000001</v>
      </c>
      <c r="AD215" s="539">
        <v>0</v>
      </c>
      <c r="AE215" s="539">
        <v>0</v>
      </c>
      <c r="AF215" s="539">
        <v>0</v>
      </c>
      <c r="AG215" s="539" t="s">
        <v>69</v>
      </c>
    </row>
    <row r="216" spans="2:33" ht="16.5" thickBot="1">
      <c r="B216" s="114" t="s">
        <v>457</v>
      </c>
      <c r="C216" s="103">
        <v>49.704000000000001</v>
      </c>
      <c r="D216" s="103">
        <v>47.05189</v>
      </c>
      <c r="E216" s="103">
        <v>46.38879</v>
      </c>
      <c r="F216" s="103">
        <v>45.725699999999996</v>
      </c>
      <c r="G216" s="103">
        <v>45.062609999999999</v>
      </c>
      <c r="H216" s="103">
        <v>44.399519999999995</v>
      </c>
      <c r="I216" s="103">
        <v>43.736419999999995</v>
      </c>
      <c r="J216" s="103">
        <v>43.073329999999999</v>
      </c>
      <c r="K216" s="103">
        <v>42.410239999999995</v>
      </c>
      <c r="L216" s="103">
        <v>52.997150000000005</v>
      </c>
      <c r="M216" s="103">
        <v>52.334050000000005</v>
      </c>
      <c r="N216" s="103">
        <v>51.670960000000001</v>
      </c>
      <c r="O216" s="103">
        <v>51</v>
      </c>
      <c r="P216" s="270">
        <v>58</v>
      </c>
      <c r="Q216" s="270">
        <v>21909</v>
      </c>
      <c r="R216" s="270">
        <v>21841</v>
      </c>
      <c r="S216" s="270">
        <v>26252.611390000002</v>
      </c>
      <c r="T216" s="270">
        <v>27167</v>
      </c>
      <c r="V216" s="114" t="s">
        <v>457</v>
      </c>
      <c r="W216" s="270">
        <v>26861.848839999999</v>
      </c>
      <c r="X216" s="270">
        <v>26530.988289999998</v>
      </c>
      <c r="Y216" s="270">
        <v>26210.707109999999</v>
      </c>
      <c r="Z216" s="270">
        <v>27688.815280000003</v>
      </c>
      <c r="AA216" s="270">
        <v>27401.930519999998</v>
      </c>
      <c r="AB216" s="539">
        <v>27142.896000000001</v>
      </c>
      <c r="AC216" s="539">
        <v>26982.758999999998</v>
      </c>
      <c r="AD216" s="539">
        <v>26983</v>
      </c>
      <c r="AE216" s="539">
        <v>28720</v>
      </c>
      <c r="AF216" s="539">
        <v>28579</v>
      </c>
      <c r="AG216" s="539">
        <v>28582</v>
      </c>
    </row>
    <row r="217" spans="2:33" ht="16.5" thickBot="1">
      <c r="B217" s="114" t="s">
        <v>458</v>
      </c>
      <c r="C217" s="103">
        <v>56040.737999999998</v>
      </c>
      <c r="D217" s="103">
        <v>52615.105539999997</v>
      </c>
      <c r="E217" s="103">
        <v>51750.887499999997</v>
      </c>
      <c r="F217" s="103">
        <v>50886.669439999998</v>
      </c>
      <c r="G217" s="103">
        <v>50022.451420000005</v>
      </c>
      <c r="H217" s="103">
        <v>49158.233390000001</v>
      </c>
      <c r="I217" s="103">
        <v>48294.015350000001</v>
      </c>
      <c r="J217" s="103">
        <v>47425.467840000005</v>
      </c>
      <c r="K217" s="103">
        <v>46561.30833</v>
      </c>
      <c r="L217" s="103">
        <v>47570.886610000001</v>
      </c>
      <c r="M217" s="103">
        <v>46841.211670000004</v>
      </c>
      <c r="N217" s="103">
        <v>46111.537020000003</v>
      </c>
      <c r="O217" s="103">
        <v>45382</v>
      </c>
      <c r="P217" s="270">
        <v>44652</v>
      </c>
      <c r="Q217" s="270">
        <v>219568</v>
      </c>
      <c r="R217" s="270">
        <v>218871</v>
      </c>
      <c r="S217" s="270">
        <v>205646.01025999998</v>
      </c>
      <c r="T217" s="270">
        <v>204551</v>
      </c>
      <c r="V217" s="114" t="s">
        <v>458</v>
      </c>
      <c r="W217" s="270">
        <v>203849.75691999999</v>
      </c>
      <c r="X217" s="270">
        <v>203148.78128</v>
      </c>
      <c r="Y217" s="270">
        <v>202447.80571000002</v>
      </c>
      <c r="Z217" s="270">
        <v>201688.288</v>
      </c>
      <c r="AA217" s="270">
        <v>200963.03044</v>
      </c>
      <c r="AB217" s="539">
        <v>201050.65100000001</v>
      </c>
      <c r="AC217" s="539">
        <v>200331.07399999999</v>
      </c>
      <c r="AD217" s="539">
        <v>200331</v>
      </c>
      <c r="AE217" s="539">
        <v>199585</v>
      </c>
      <c r="AF217" s="539">
        <v>198838</v>
      </c>
      <c r="AG217" s="539">
        <v>198092</v>
      </c>
    </row>
    <row r="218" spans="2:33" ht="16.5" thickBot="1">
      <c r="B218" s="114" t="s">
        <v>459</v>
      </c>
      <c r="C218" s="103">
        <v>871.41300000000001</v>
      </c>
      <c r="D218" s="103">
        <v>535.50527</v>
      </c>
      <c r="E218" s="103">
        <v>565.4166899999999</v>
      </c>
      <c r="F218" s="103">
        <v>744.12060999999994</v>
      </c>
      <c r="G218" s="103">
        <v>636.98600999999996</v>
      </c>
      <c r="H218" s="103">
        <v>645.24162000000001</v>
      </c>
      <c r="I218" s="103">
        <v>652.8723</v>
      </c>
      <c r="J218" s="103">
        <v>653.57219999999995</v>
      </c>
      <c r="K218" s="103">
        <v>602.31506000000002</v>
      </c>
      <c r="L218" s="103">
        <v>228.29979999999998</v>
      </c>
      <c r="M218" s="103">
        <v>237.64404999999999</v>
      </c>
      <c r="N218" s="103">
        <v>233.39692000000002</v>
      </c>
      <c r="O218" s="103">
        <v>347</v>
      </c>
      <c r="P218" s="270">
        <v>278</v>
      </c>
      <c r="Q218" s="270">
        <v>288</v>
      </c>
      <c r="R218" s="270">
        <v>291</v>
      </c>
      <c r="S218" s="270">
        <v>230.43534</v>
      </c>
      <c r="T218" s="270">
        <v>137</v>
      </c>
      <c r="V218" s="114" t="s">
        <v>459</v>
      </c>
      <c r="W218" s="270">
        <v>569.55511999999999</v>
      </c>
      <c r="X218" s="270">
        <v>6086.61247</v>
      </c>
      <c r="Y218" s="270">
        <v>-7.0000000000000007E-5</v>
      </c>
      <c r="Z218" s="270">
        <v>2.9E-4</v>
      </c>
      <c r="AA218" s="270">
        <v>2.9E-4</v>
      </c>
      <c r="AB218" s="539">
        <v>0</v>
      </c>
      <c r="AC218" s="539">
        <v>0</v>
      </c>
      <c r="AD218" s="539"/>
      <c r="AE218" s="539"/>
      <c r="AF218" s="539">
        <v>2</v>
      </c>
      <c r="AG218" s="539" t="s">
        <v>69</v>
      </c>
    </row>
    <row r="219" spans="2:33" ht="15.75" thickBot="1">
      <c r="B219" s="112" t="s">
        <v>114</v>
      </c>
      <c r="C219" s="117">
        <f>+SUM(C215:C218)</f>
        <v>57664.854999999996</v>
      </c>
      <c r="D219" s="117">
        <f t="shared" ref="D219:R219" si="20">+SUM(D215:D218)</f>
        <v>276963.66270000004</v>
      </c>
      <c r="E219" s="117">
        <f t="shared" si="20"/>
        <v>230907.69298000002</v>
      </c>
      <c r="F219" s="117">
        <f t="shared" si="20"/>
        <v>221239.51575000002</v>
      </c>
      <c r="G219" s="117">
        <f t="shared" si="20"/>
        <v>221683.50003999998</v>
      </c>
      <c r="H219" s="117">
        <f t="shared" si="20"/>
        <v>194789.87453</v>
      </c>
      <c r="I219" s="117">
        <f t="shared" si="20"/>
        <v>183410.62406999999</v>
      </c>
      <c r="J219" s="117">
        <f t="shared" si="20"/>
        <v>171832.11337000001</v>
      </c>
      <c r="K219" s="117">
        <f t="shared" si="20"/>
        <v>147662.03362999999</v>
      </c>
      <c r="L219" s="117">
        <f t="shared" si="20"/>
        <v>181336.18356</v>
      </c>
      <c r="M219" s="117">
        <f t="shared" si="20"/>
        <v>176980.18977</v>
      </c>
      <c r="N219" s="117">
        <f t="shared" si="20"/>
        <v>208665.60490000001</v>
      </c>
      <c r="O219" s="117">
        <f t="shared" si="20"/>
        <v>204243</v>
      </c>
      <c r="P219" s="117">
        <f t="shared" si="20"/>
        <v>205057</v>
      </c>
      <c r="Q219" s="117">
        <f t="shared" si="20"/>
        <v>241765</v>
      </c>
      <c r="R219" s="117">
        <f t="shared" si="20"/>
        <v>241003</v>
      </c>
      <c r="S219" s="117">
        <v>232129.22098999997</v>
      </c>
      <c r="T219" s="117">
        <f>SUM(T214:T218)</f>
        <v>231855</v>
      </c>
      <c r="V219" s="112" t="s">
        <v>114</v>
      </c>
      <c r="W219" s="117">
        <v>231281.33487999998</v>
      </c>
      <c r="X219" s="117">
        <v>235766.38204</v>
      </c>
      <c r="Y219" s="117">
        <v>228658.65475000002</v>
      </c>
      <c r="Z219" s="117">
        <f>+SUM(Z214:Z218)</f>
        <v>229377.24757000001</v>
      </c>
      <c r="AA219" s="117">
        <f>+SUM(AA214:AA218)</f>
        <v>228365.15925</v>
      </c>
      <c r="AB219" s="117">
        <v>228193.71400000001</v>
      </c>
      <c r="AC219" s="117">
        <v>227314.03399999999</v>
      </c>
      <c r="AD219" s="117">
        <v>227314</v>
      </c>
      <c r="AE219" s="117">
        <v>228305</v>
      </c>
      <c r="AF219" s="117">
        <v>227419</v>
      </c>
      <c r="AG219" s="117">
        <v>226675</v>
      </c>
    </row>
    <row r="220" spans="2:33" ht="15.75" thickBot="1">
      <c r="B220" s="118" t="s">
        <v>115</v>
      </c>
      <c r="C220" s="119">
        <f>+C212+C219</f>
        <v>66966.381999999998</v>
      </c>
      <c r="D220" s="119">
        <f t="shared" ref="D220:R220" si="21">+D212+D219</f>
        <v>287539.86974000005</v>
      </c>
      <c r="E220" s="119">
        <f t="shared" si="21"/>
        <v>238209.82841000002</v>
      </c>
      <c r="F220" s="119">
        <f t="shared" si="21"/>
        <v>228901.83855000001</v>
      </c>
      <c r="G220" s="119">
        <f t="shared" si="21"/>
        <v>231192.00159</v>
      </c>
      <c r="H220" s="119">
        <f t="shared" si="21"/>
        <v>204734.99812</v>
      </c>
      <c r="I220" s="119">
        <f t="shared" si="21"/>
        <v>191472.51115999999</v>
      </c>
      <c r="J220" s="119">
        <f t="shared" si="21"/>
        <v>175794.37580000001</v>
      </c>
      <c r="K220" s="119">
        <f t="shared" si="21"/>
        <v>151777.98210999998</v>
      </c>
      <c r="L220" s="119">
        <f t="shared" si="21"/>
        <v>188493.55694000001</v>
      </c>
      <c r="M220" s="119">
        <f t="shared" si="21"/>
        <v>186552.95816000001</v>
      </c>
      <c r="N220" s="119">
        <f t="shared" si="21"/>
        <v>214194.30939000001</v>
      </c>
      <c r="O220" s="119">
        <f t="shared" si="21"/>
        <v>210092</v>
      </c>
      <c r="P220" s="119">
        <f t="shared" si="21"/>
        <v>212552</v>
      </c>
      <c r="Q220" s="119">
        <f t="shared" si="21"/>
        <v>251461</v>
      </c>
      <c r="R220" s="119">
        <f t="shared" si="21"/>
        <v>248777</v>
      </c>
      <c r="S220" s="119">
        <v>240907.49845999997</v>
      </c>
      <c r="T220" s="119">
        <f>+T212+T219</f>
        <v>241845</v>
      </c>
      <c r="V220" s="118" t="s">
        <v>115</v>
      </c>
      <c r="W220" s="119">
        <v>240304.82090999998</v>
      </c>
      <c r="X220" s="119">
        <v>249991.93213</v>
      </c>
      <c r="Y220" s="119">
        <v>244201.68797000003</v>
      </c>
      <c r="Z220" s="119">
        <f>+Z212+Z219</f>
        <v>241085.21401</v>
      </c>
      <c r="AA220" s="119">
        <f>+AA212+AA219</f>
        <v>240020.24098</v>
      </c>
      <c r="AB220" s="119">
        <v>239912.454</v>
      </c>
      <c r="AC220" s="119">
        <v>240818.72999999998</v>
      </c>
      <c r="AD220" s="119">
        <v>240819</v>
      </c>
      <c r="AE220" s="119">
        <v>235040</v>
      </c>
      <c r="AF220" s="119">
        <v>236671</v>
      </c>
      <c r="AG220" s="119">
        <v>236169</v>
      </c>
    </row>
    <row r="221" spans="2:33" ht="15.75" thickBot="1">
      <c r="B221" s="120"/>
      <c r="C221" s="121"/>
      <c r="D221" s="121"/>
      <c r="E221" s="121"/>
      <c r="F221" s="121"/>
      <c r="G221" s="121"/>
      <c r="H221" s="121"/>
      <c r="I221" s="121"/>
      <c r="J221" s="121"/>
      <c r="K221" s="121"/>
      <c r="L221" s="121"/>
      <c r="M221" s="121"/>
      <c r="N221" s="140"/>
      <c r="O221" s="140"/>
      <c r="P221" s="140"/>
      <c r="Q221" s="140"/>
      <c r="R221" s="140"/>
      <c r="S221" s="140">
        <v>0</v>
      </c>
      <c r="V221" s="120"/>
    </row>
    <row r="222" spans="2:33" ht="15.75" thickBot="1">
      <c r="B222" s="110" t="s">
        <v>116</v>
      </c>
      <c r="C222" s="122"/>
      <c r="D222" s="122"/>
      <c r="E222" s="122"/>
      <c r="F222" s="122"/>
      <c r="G222" s="122"/>
      <c r="H222" s="122"/>
      <c r="I222" s="122"/>
      <c r="J222" s="122"/>
      <c r="K222" s="122"/>
      <c r="L222" s="122"/>
      <c r="M222" s="122"/>
      <c r="N222" s="122"/>
      <c r="O222" s="122"/>
      <c r="P222" s="122"/>
      <c r="Q222" s="122"/>
      <c r="R222" s="122"/>
      <c r="S222" s="122"/>
      <c r="T222" s="122"/>
      <c r="V222" s="110" t="s">
        <v>116</v>
      </c>
      <c r="W222" s="122"/>
      <c r="X222" s="122"/>
      <c r="Y222" s="122"/>
      <c r="Z222" s="122"/>
      <c r="AA222" s="122"/>
      <c r="AB222" s="122"/>
      <c r="AC222" s="122"/>
      <c r="AD222" s="122"/>
      <c r="AE222" s="122"/>
      <c r="AF222" s="122"/>
      <c r="AG222" s="122"/>
    </row>
    <row r="223" spans="2:33" ht="15.75" thickBot="1">
      <c r="B223" s="112" t="s">
        <v>117</v>
      </c>
      <c r="C223" s="123"/>
      <c r="D223" s="123"/>
      <c r="E223" s="123"/>
      <c r="F223" s="123"/>
      <c r="G223" s="123"/>
      <c r="H223" s="123"/>
      <c r="I223" s="123"/>
      <c r="J223" s="123"/>
      <c r="K223" s="123"/>
      <c r="L223" s="123"/>
      <c r="M223" s="123"/>
      <c r="N223" s="123"/>
      <c r="O223" s="123"/>
      <c r="P223" s="123"/>
      <c r="Q223" s="123"/>
      <c r="R223" s="123"/>
      <c r="S223" s="123"/>
      <c r="T223" s="123"/>
      <c r="V223" s="112" t="s">
        <v>117</v>
      </c>
      <c r="W223" s="123"/>
      <c r="X223" s="123"/>
      <c r="Y223" s="123"/>
      <c r="Z223" s="123"/>
      <c r="AA223" s="123"/>
      <c r="AB223" s="123"/>
      <c r="AC223" s="123"/>
      <c r="AD223" s="123"/>
      <c r="AE223" s="123"/>
      <c r="AF223" s="123"/>
      <c r="AG223" s="123"/>
    </row>
    <row r="224" spans="2:33" ht="16.5" thickBot="1">
      <c r="B224" s="114" t="s">
        <v>460</v>
      </c>
      <c r="C224" s="103">
        <v>0</v>
      </c>
      <c r="D224" s="103">
        <v>0</v>
      </c>
      <c r="E224" s="103">
        <v>0</v>
      </c>
      <c r="F224" s="103">
        <v>0</v>
      </c>
      <c r="G224" s="103">
        <v>0</v>
      </c>
      <c r="H224" s="103">
        <v>0</v>
      </c>
      <c r="I224" s="103">
        <v>0</v>
      </c>
      <c r="J224" s="103">
        <v>1240.6630500000001</v>
      </c>
      <c r="K224" s="103">
        <v>0</v>
      </c>
      <c r="L224" s="103">
        <v>0</v>
      </c>
      <c r="M224" s="103">
        <v>0</v>
      </c>
      <c r="N224" s="103">
        <v>0</v>
      </c>
      <c r="O224" s="103">
        <v>0</v>
      </c>
      <c r="P224" s="270">
        <v>0</v>
      </c>
      <c r="Q224" s="270">
        <v>0</v>
      </c>
      <c r="R224" s="270">
        <v>0</v>
      </c>
      <c r="S224" s="270">
        <v>0</v>
      </c>
      <c r="T224" s="270">
        <v>0</v>
      </c>
      <c r="V224" s="114" t="s">
        <v>460</v>
      </c>
      <c r="W224" s="270">
        <v>0</v>
      </c>
      <c r="X224" s="270">
        <v>0</v>
      </c>
      <c r="Y224" s="270">
        <v>0</v>
      </c>
      <c r="Z224" s="270"/>
      <c r="AA224" s="270"/>
      <c r="AB224" s="539"/>
      <c r="AC224" s="539">
        <v>0</v>
      </c>
      <c r="AD224" s="539"/>
      <c r="AE224" s="539"/>
      <c r="AF224" s="539"/>
      <c r="AG224" s="539"/>
    </row>
    <row r="225" spans="2:33" ht="16.5" thickBot="1">
      <c r="B225" s="114" t="s">
        <v>461</v>
      </c>
      <c r="C225" s="103">
        <v>2089.9720000000002</v>
      </c>
      <c r="D225" s="103">
        <v>262.15836999999999</v>
      </c>
      <c r="E225" s="103">
        <v>100.83333</v>
      </c>
      <c r="F225" s="103">
        <v>104.45219</v>
      </c>
      <c r="G225" s="103">
        <v>107.15575</v>
      </c>
      <c r="H225" s="103">
        <v>127.10474000000001</v>
      </c>
      <c r="I225" s="103">
        <v>115.89825999999999</v>
      </c>
      <c r="J225" s="103">
        <v>52.311879999999995</v>
      </c>
      <c r="K225" s="103">
        <v>111.28141000000001</v>
      </c>
      <c r="L225" s="103">
        <v>227.55151999999998</v>
      </c>
      <c r="M225" s="103">
        <v>247.11226000000002</v>
      </c>
      <c r="N225" s="103">
        <v>121.59957</v>
      </c>
      <c r="O225" s="103">
        <v>389</v>
      </c>
      <c r="P225" s="270">
        <v>479</v>
      </c>
      <c r="Q225" s="270">
        <v>147</v>
      </c>
      <c r="R225" s="270">
        <v>380</v>
      </c>
      <c r="S225" s="270">
        <v>617.20746999999994</v>
      </c>
      <c r="T225" s="270">
        <v>1643</v>
      </c>
      <c r="V225" s="114" t="s">
        <v>461</v>
      </c>
      <c r="W225" s="270">
        <v>332.61834999999996</v>
      </c>
      <c r="X225" s="270">
        <v>797.42797999999993</v>
      </c>
      <c r="Y225" s="270">
        <v>682.12342000000001</v>
      </c>
      <c r="Z225" s="270">
        <v>913.68896999999993</v>
      </c>
      <c r="AA225" s="270">
        <v>984.76679000000001</v>
      </c>
      <c r="AB225" s="539">
        <v>1128.991</v>
      </c>
      <c r="AC225" s="539">
        <v>629.62</v>
      </c>
      <c r="AD225" s="539">
        <v>630</v>
      </c>
      <c r="AE225" s="539">
        <v>1955</v>
      </c>
      <c r="AF225" s="539">
        <v>941</v>
      </c>
      <c r="AG225" s="539">
        <v>272</v>
      </c>
    </row>
    <row r="226" spans="2:33" ht="16.5" thickBot="1">
      <c r="B226" s="114" t="s">
        <v>462</v>
      </c>
      <c r="C226" s="103">
        <v>40.892000000000003</v>
      </c>
      <c r="D226" s="103">
        <v>184.137</v>
      </c>
      <c r="E226" s="103">
        <v>1636.48748</v>
      </c>
      <c r="F226" s="103">
        <v>227.46798000000001</v>
      </c>
      <c r="G226" s="103">
        <v>236.20139</v>
      </c>
      <c r="H226" s="103">
        <v>230.71124000000006</v>
      </c>
      <c r="I226" s="103">
        <v>306.72906999999992</v>
      </c>
      <c r="J226" s="103">
        <v>271.56617</v>
      </c>
      <c r="K226" s="103">
        <v>259.90174000000002</v>
      </c>
      <c r="L226" s="103">
        <v>217.59421999999998</v>
      </c>
      <c r="M226" s="103">
        <v>224.76383000000001</v>
      </c>
      <c r="N226" s="103">
        <v>240.35527999999999</v>
      </c>
      <c r="O226" s="103">
        <v>235</v>
      </c>
      <c r="P226" s="270">
        <v>159</v>
      </c>
      <c r="Q226" s="270">
        <v>327</v>
      </c>
      <c r="R226" s="270">
        <v>371</v>
      </c>
      <c r="S226" s="270">
        <v>282.42048999999997</v>
      </c>
      <c r="T226" s="270">
        <v>248</v>
      </c>
      <c r="V226" s="114" t="s">
        <v>462</v>
      </c>
      <c r="W226" s="270">
        <v>0</v>
      </c>
      <c r="X226" s="270">
        <v>0</v>
      </c>
      <c r="Y226" s="270">
        <v>0</v>
      </c>
      <c r="Z226" s="270">
        <v>135.46963</v>
      </c>
      <c r="AA226" s="270">
        <v>164.64326</v>
      </c>
      <c r="AB226" s="539">
        <v>197.93600000000001</v>
      </c>
      <c r="AC226" s="539">
        <v>265.45400000000001</v>
      </c>
      <c r="AD226" s="539">
        <v>265</v>
      </c>
      <c r="AE226" s="539">
        <v>4</v>
      </c>
      <c r="AF226" s="539">
        <v>148</v>
      </c>
      <c r="AG226" s="539">
        <v>955</v>
      </c>
    </row>
    <row r="227" spans="2:33" ht="16.5" thickBot="1">
      <c r="B227" s="114" t="s">
        <v>463</v>
      </c>
      <c r="C227" s="103">
        <v>11.651</v>
      </c>
      <c r="D227" s="103">
        <v>0</v>
      </c>
      <c r="E227" s="103">
        <v>17.333490000000001</v>
      </c>
      <c r="F227" s="103">
        <v>3.9153699999999998</v>
      </c>
      <c r="G227" s="103">
        <v>2.7907100000000002</v>
      </c>
      <c r="H227" s="103">
        <v>1.9128800000000001</v>
      </c>
      <c r="I227" s="103">
        <v>3.62263</v>
      </c>
      <c r="J227" s="103">
        <v>0</v>
      </c>
      <c r="K227" s="103">
        <v>0</v>
      </c>
      <c r="L227" s="103">
        <v>0</v>
      </c>
      <c r="M227" s="103">
        <v>0</v>
      </c>
      <c r="N227" s="103">
        <v>0</v>
      </c>
      <c r="O227" s="103">
        <v>0</v>
      </c>
      <c r="P227" s="270">
        <v>0</v>
      </c>
      <c r="Q227" s="270">
        <v>0</v>
      </c>
      <c r="R227" s="270">
        <v>0</v>
      </c>
      <c r="S227" s="270">
        <v>0</v>
      </c>
      <c r="T227" s="270">
        <v>0</v>
      </c>
      <c r="V227" s="114" t="s">
        <v>463</v>
      </c>
      <c r="W227" s="270">
        <v>0</v>
      </c>
      <c r="X227" s="270">
        <v>0</v>
      </c>
      <c r="Y227" s="270">
        <v>0</v>
      </c>
      <c r="Z227" s="270">
        <v>0</v>
      </c>
      <c r="AA227" s="270">
        <v>0</v>
      </c>
      <c r="AB227" s="539">
        <v>0</v>
      </c>
      <c r="AC227" s="539">
        <v>0</v>
      </c>
      <c r="AD227" s="539"/>
      <c r="AE227" s="539"/>
      <c r="AF227" s="539" t="s">
        <v>178</v>
      </c>
      <c r="AG227" s="539">
        <v>0</v>
      </c>
    </row>
    <row r="228" spans="2:33" ht="16.5" thickBot="1">
      <c r="B228" s="114" t="s">
        <v>464</v>
      </c>
      <c r="C228" s="103">
        <v>483.81599999999997</v>
      </c>
      <c r="D228" s="103">
        <v>399.12099999999998</v>
      </c>
      <c r="E228" s="103">
        <v>325.68234999999999</v>
      </c>
      <c r="F228" s="103">
        <v>317.73381999999992</v>
      </c>
      <c r="G228" s="103">
        <v>310.14509999999996</v>
      </c>
      <c r="H228" s="103">
        <v>49.533729999999984</v>
      </c>
      <c r="I228" s="103">
        <v>20.591940000000061</v>
      </c>
      <c r="J228" s="103">
        <v>24.260960000000079</v>
      </c>
      <c r="K228" s="103">
        <v>27.394239999999932</v>
      </c>
      <c r="L228" s="103">
        <v>38.132859999999987</v>
      </c>
      <c r="M228" s="103">
        <v>38.321949999999951</v>
      </c>
      <c r="N228" s="103">
        <v>44.198779999999914</v>
      </c>
      <c r="O228" s="103">
        <v>-985</v>
      </c>
      <c r="P228" s="270">
        <v>275</v>
      </c>
      <c r="Q228" s="270">
        <v>703</v>
      </c>
      <c r="R228" s="270">
        <v>33</v>
      </c>
      <c r="S228" s="270">
        <v>43.262989999999988</v>
      </c>
      <c r="T228" s="270">
        <v>58</v>
      </c>
      <c r="V228" s="114" t="s">
        <v>464</v>
      </c>
      <c r="W228" s="270">
        <v>0</v>
      </c>
      <c r="X228" s="270">
        <v>0</v>
      </c>
      <c r="Y228" s="270">
        <v>0</v>
      </c>
      <c r="Z228" s="270">
        <v>24.285389999999897</v>
      </c>
      <c r="AA228" s="270">
        <v>23.926140000000014</v>
      </c>
      <c r="AB228" s="539">
        <v>23.591999999999999</v>
      </c>
      <c r="AC228" s="539">
        <v>22.646999999999998</v>
      </c>
      <c r="AD228" s="539">
        <v>23</v>
      </c>
      <c r="AE228" s="539">
        <v>23</v>
      </c>
      <c r="AF228" s="539">
        <v>22</v>
      </c>
      <c r="AG228" s="539">
        <v>23</v>
      </c>
    </row>
    <row r="229" spans="2:33" ht="16.5" thickBot="1">
      <c r="B229" s="114" t="s">
        <v>465</v>
      </c>
      <c r="C229" s="103">
        <v>536.35900000000004</v>
      </c>
      <c r="D229" s="103">
        <v>583.25800000000004</v>
      </c>
      <c r="E229" s="103">
        <v>1979.5033199999998</v>
      </c>
      <c r="F229" s="103">
        <v>549.11716999999987</v>
      </c>
      <c r="G229" s="103">
        <v>549.13720000000001</v>
      </c>
      <c r="H229" s="103">
        <v>282.15785000000005</v>
      </c>
      <c r="I229" s="103">
        <v>330.94364000000002</v>
      </c>
      <c r="J229" s="103">
        <v>295.82713000000007</v>
      </c>
      <c r="K229" s="103">
        <v>287.29597999999999</v>
      </c>
      <c r="L229" s="103">
        <v>255.72707999999994</v>
      </c>
      <c r="M229" s="103">
        <v>263.08577999999994</v>
      </c>
      <c r="N229" s="103">
        <v>284.55405999999994</v>
      </c>
      <c r="O229" s="103">
        <v>-750</v>
      </c>
      <c r="P229" s="270">
        <v>435</v>
      </c>
      <c r="Q229" s="270">
        <v>1030</v>
      </c>
      <c r="R229" s="270">
        <v>404</v>
      </c>
      <c r="S229" s="270">
        <v>325.68347999999997</v>
      </c>
      <c r="T229" s="270">
        <v>306</v>
      </c>
      <c r="V229" s="114" t="s">
        <v>465</v>
      </c>
      <c r="W229" s="270">
        <v>406.63369</v>
      </c>
      <c r="X229" s="270">
        <v>492.72280999999998</v>
      </c>
      <c r="Y229" s="270">
        <v>250.6166699999998</v>
      </c>
      <c r="Z229" s="270">
        <v>159.75501999999989</v>
      </c>
      <c r="AA229" s="270">
        <v>188.56940000000003</v>
      </c>
      <c r="AB229" s="539">
        <v>221.52799999999999</v>
      </c>
      <c r="AC229" s="539">
        <v>288.101</v>
      </c>
      <c r="AD229" s="539">
        <v>288</v>
      </c>
      <c r="AE229" s="539">
        <v>27</v>
      </c>
      <c r="AF229" s="539">
        <v>171</v>
      </c>
      <c r="AG229" s="539">
        <v>978</v>
      </c>
    </row>
    <row r="230" spans="2:33" ht="16.5" thickBot="1">
      <c r="B230" s="114" t="s">
        <v>466</v>
      </c>
      <c r="C230" s="103">
        <v>321.90899999999999</v>
      </c>
      <c r="D230" s="103">
        <v>117.44467</v>
      </c>
      <c r="E230" s="103">
        <v>135.73020000000002</v>
      </c>
      <c r="F230" s="103">
        <v>61.590290000000003</v>
      </c>
      <c r="G230" s="103">
        <v>10.50412</v>
      </c>
      <c r="H230" s="103">
        <v>77.913679999999999</v>
      </c>
      <c r="I230" s="103">
        <v>7436.6472800000001</v>
      </c>
      <c r="J230" s="103">
        <v>159.73886999999999</v>
      </c>
      <c r="K230" s="103">
        <v>95.959039999999987</v>
      </c>
      <c r="L230" s="103">
        <v>201.55891</v>
      </c>
      <c r="M230" s="103">
        <v>216.07115999999999</v>
      </c>
      <c r="N230" s="103">
        <v>-4.6391200000000001</v>
      </c>
      <c r="O230" s="103">
        <v>77</v>
      </c>
      <c r="P230" s="270">
        <v>89</v>
      </c>
      <c r="Q230" s="270">
        <v>4276</v>
      </c>
      <c r="R230" s="270">
        <v>4034</v>
      </c>
      <c r="S230" s="270">
        <v>4117.6294900000003</v>
      </c>
      <c r="T230" s="270">
        <v>4371</v>
      </c>
      <c r="V230" s="114" t="s">
        <v>466</v>
      </c>
      <c r="W230" s="270">
        <v>7321.2254000000003</v>
      </c>
      <c r="X230" s="270">
        <v>7320.7208899999996</v>
      </c>
      <c r="Y230" s="270">
        <v>7335.4538899999998</v>
      </c>
      <c r="Z230" s="270">
        <v>1055.2445600000001</v>
      </c>
      <c r="AA230" s="270">
        <v>9094.5752300000004</v>
      </c>
      <c r="AB230" s="539">
        <v>6292.3919999999998</v>
      </c>
      <c r="AC230" s="539">
        <v>5828.192</v>
      </c>
      <c r="AD230" s="539">
        <v>5828</v>
      </c>
      <c r="AE230" s="539">
        <v>1251</v>
      </c>
      <c r="AF230" s="539">
        <v>7961</v>
      </c>
      <c r="AG230" s="539">
        <v>4363</v>
      </c>
    </row>
    <row r="231" spans="2:33" ht="16.5" thickBot="1">
      <c r="B231" s="114" t="s">
        <v>467</v>
      </c>
      <c r="C231" s="103">
        <v>504.51900000000001</v>
      </c>
      <c r="D231" s="103">
        <v>6.6830600000000002</v>
      </c>
      <c r="E231" s="103">
        <v>-13.63313</v>
      </c>
      <c r="F231" s="103">
        <v>219.48492000000002</v>
      </c>
      <c r="G231" s="103">
        <v>288.99624</v>
      </c>
      <c r="H231" s="103">
        <v>348.58605999999997</v>
      </c>
      <c r="I231" s="103">
        <v>445.79001</v>
      </c>
      <c r="J231" s="103">
        <v>359.95370000000003</v>
      </c>
      <c r="K231" s="103">
        <v>251.30396999999999</v>
      </c>
      <c r="L231" s="103">
        <v>312.82451000000003</v>
      </c>
      <c r="M231" s="103">
        <v>311.09944000000002</v>
      </c>
      <c r="N231" s="103">
        <v>248.18477999999999</v>
      </c>
      <c r="O231" s="103">
        <v>50</v>
      </c>
      <c r="P231" s="270">
        <v>-220</v>
      </c>
      <c r="Q231" s="270">
        <v>126</v>
      </c>
      <c r="R231" s="270">
        <v>470</v>
      </c>
      <c r="S231" s="270">
        <v>242.82413</v>
      </c>
      <c r="T231" s="270">
        <v>82</v>
      </c>
      <c r="V231" s="114" t="s">
        <v>467</v>
      </c>
      <c r="W231" s="270">
        <v>-200.40707</v>
      </c>
      <c r="X231" s="270">
        <v>-513.24081000000001</v>
      </c>
      <c r="Y231" s="270">
        <v>332.55465000000004</v>
      </c>
      <c r="Z231" s="270">
        <v>0</v>
      </c>
      <c r="AA231" s="270">
        <v>0</v>
      </c>
      <c r="AB231" s="539">
        <v>0</v>
      </c>
      <c r="AC231" s="539">
        <v>5.25</v>
      </c>
      <c r="AD231" s="539">
        <v>5</v>
      </c>
      <c r="AE231" s="539">
        <v>2</v>
      </c>
      <c r="AF231" s="539" t="s">
        <v>178</v>
      </c>
      <c r="AG231" s="539">
        <v>0</v>
      </c>
    </row>
    <row r="232" spans="2:33" ht="16.5" thickBot="1">
      <c r="B232" s="114" t="s">
        <v>468</v>
      </c>
      <c r="C232" s="103">
        <v>685.7</v>
      </c>
      <c r="D232" s="103">
        <v>210.16800000000001</v>
      </c>
      <c r="E232" s="103">
        <v>232.7165</v>
      </c>
      <c r="F232" s="103">
        <v>268.33249999999998</v>
      </c>
      <c r="G232" s="103">
        <v>250.88574</v>
      </c>
      <c r="H232" s="103">
        <v>627.00434999999993</v>
      </c>
      <c r="I232" s="103">
        <v>572.33484999999996</v>
      </c>
      <c r="J232" s="103">
        <v>560.98996</v>
      </c>
      <c r="K232" s="103">
        <v>519.61709000000008</v>
      </c>
      <c r="L232" s="103">
        <v>713.46316999999999</v>
      </c>
      <c r="M232" s="103">
        <v>720.11279000000002</v>
      </c>
      <c r="N232" s="103">
        <v>720.47079000000008</v>
      </c>
      <c r="O232" s="103">
        <v>728</v>
      </c>
      <c r="P232" s="270">
        <v>704</v>
      </c>
      <c r="Q232" s="270">
        <v>88</v>
      </c>
      <c r="R232" s="270">
        <v>752</v>
      </c>
      <c r="S232" s="270">
        <v>814.90105000000005</v>
      </c>
      <c r="T232" s="270">
        <v>827</v>
      </c>
      <c r="V232" s="114" t="s">
        <v>468</v>
      </c>
      <c r="W232" s="270">
        <v>864.25709999999992</v>
      </c>
      <c r="X232" s="270">
        <v>882.00382999999999</v>
      </c>
      <c r="Y232" s="270">
        <v>909.86783000000003</v>
      </c>
      <c r="Z232" s="270">
        <v>1141.33383</v>
      </c>
      <c r="AA232" s="270">
        <v>998.54082999999991</v>
      </c>
      <c r="AB232" s="539">
        <v>1022.54</v>
      </c>
      <c r="AC232" s="539">
        <v>1029.2329999999999</v>
      </c>
      <c r="AD232" s="539">
        <v>1029</v>
      </c>
      <c r="AE232" s="539">
        <v>549</v>
      </c>
      <c r="AF232" s="539">
        <v>547</v>
      </c>
      <c r="AG232" s="539">
        <v>544</v>
      </c>
    </row>
    <row r="233" spans="2:33" ht="16.5" thickBot="1">
      <c r="B233" s="114" t="s">
        <v>469</v>
      </c>
      <c r="C233" s="103">
        <v>0</v>
      </c>
      <c r="D233" s="103">
        <v>5688.2420000000002</v>
      </c>
      <c r="E233" s="103">
        <v>9758.3232100000005</v>
      </c>
      <c r="F233" s="103">
        <v>9829.2682599999989</v>
      </c>
      <c r="G233" s="103">
        <v>8691.7904999999992</v>
      </c>
      <c r="H233" s="103">
        <v>8808.1124799999998</v>
      </c>
      <c r="I233" s="103">
        <v>4867.3505100000002</v>
      </c>
      <c r="J233" s="103">
        <v>4927.3183799999997</v>
      </c>
      <c r="K233" s="103">
        <v>6273.6756599999999</v>
      </c>
      <c r="L233" s="103">
        <v>2378.6024900000002</v>
      </c>
      <c r="M233" s="103">
        <v>2402.5289199999997</v>
      </c>
      <c r="N233" s="103">
        <v>2425.5372400000001</v>
      </c>
      <c r="O233" s="103">
        <v>6449</v>
      </c>
      <c r="P233" s="270">
        <v>5828</v>
      </c>
      <c r="Q233" s="270">
        <v>-654</v>
      </c>
      <c r="R233" s="270">
        <v>-502</v>
      </c>
      <c r="S233" s="270">
        <v>147146.89638999998</v>
      </c>
      <c r="T233" s="270">
        <v>144972</v>
      </c>
      <c r="V233" s="114" t="s">
        <v>469</v>
      </c>
      <c r="W233" s="270">
        <v>150313.49335</v>
      </c>
      <c r="X233" s="270">
        <v>82852.832139999999</v>
      </c>
      <c r="Y233" s="270">
        <v>4984.9361100000006</v>
      </c>
      <c r="Z233" s="270">
        <v>5110.4279900000001</v>
      </c>
      <c r="AA233" s="270">
        <v>1017.12185</v>
      </c>
      <c r="AB233" s="539">
        <v>1088.0809999999999</v>
      </c>
      <c r="AC233" s="539">
        <v>1084.9380000000001</v>
      </c>
      <c r="AD233" s="539">
        <v>1085</v>
      </c>
      <c r="AE233" s="539">
        <v>1125</v>
      </c>
      <c r="AF233" s="539">
        <v>1065</v>
      </c>
      <c r="AG233" s="539">
        <v>1187</v>
      </c>
    </row>
    <row r="234" spans="2:33" ht="15.75" thickBot="1">
      <c r="B234" s="112" t="s">
        <v>125</v>
      </c>
      <c r="C234" s="117">
        <f>SUM(C224:C233)-SUM(C226:C228)</f>
        <v>4138.4589999999989</v>
      </c>
      <c r="D234" s="117">
        <f t="shared" ref="D234:N234" si="22">SUM(D224:D233)-SUM(D226:D228)</f>
        <v>6867.9541000000008</v>
      </c>
      <c r="E234" s="117">
        <f t="shared" si="22"/>
        <v>12193.47343</v>
      </c>
      <c r="F234" s="117">
        <f t="shared" si="22"/>
        <v>11032.24533</v>
      </c>
      <c r="G234" s="117">
        <f t="shared" si="22"/>
        <v>9898.4695499999998</v>
      </c>
      <c r="H234" s="117">
        <f t="shared" si="22"/>
        <v>10270.87916</v>
      </c>
      <c r="I234" s="117">
        <f t="shared" si="22"/>
        <v>13768.964550000001</v>
      </c>
      <c r="J234" s="117">
        <f t="shared" si="22"/>
        <v>7596.8029700000006</v>
      </c>
      <c r="K234" s="117">
        <f t="shared" si="22"/>
        <v>7539.1331500000006</v>
      </c>
      <c r="L234" s="117">
        <f t="shared" si="22"/>
        <v>4089.7276800000004</v>
      </c>
      <c r="M234" s="117">
        <f t="shared" si="22"/>
        <v>4160.0103499999996</v>
      </c>
      <c r="N234" s="117">
        <f t="shared" si="22"/>
        <v>3795.70732</v>
      </c>
      <c r="O234" s="117">
        <v>6943</v>
      </c>
      <c r="P234" s="117">
        <f>SUM(P224:P233)-SUM(P226:P228)</f>
        <v>7315</v>
      </c>
      <c r="Q234" s="117">
        <f>SUM(Q224:Q233)-SUM(Q226:Q228)</f>
        <v>5013</v>
      </c>
      <c r="R234" s="117">
        <v>5538</v>
      </c>
      <c r="S234" s="117">
        <v>153265.14200999998</v>
      </c>
      <c r="T234" s="117">
        <f>SUM(T224:T233)-SUM(T226:T228)</f>
        <v>152201</v>
      </c>
      <c r="V234" s="112" t="s">
        <v>125</v>
      </c>
      <c r="W234" s="117">
        <v>159037.82081999999</v>
      </c>
      <c r="X234" s="117">
        <v>91832.466839999994</v>
      </c>
      <c r="Y234" s="117">
        <v>14495.55257</v>
      </c>
      <c r="Z234" s="117">
        <f>+SUM(Z229:Z233)+Z225</f>
        <v>8380.4503700000005</v>
      </c>
      <c r="AA234" s="117">
        <f>+SUM(AA229:AA233)+AA225</f>
        <v>12283.5741</v>
      </c>
      <c r="AB234" s="117">
        <v>9753.5319999999992</v>
      </c>
      <c r="AC234" s="117">
        <v>8865.3340000000007</v>
      </c>
      <c r="AD234" s="117">
        <v>8865</v>
      </c>
      <c r="AE234" s="117">
        <v>4909</v>
      </c>
      <c r="AF234" s="117">
        <v>10685</v>
      </c>
      <c r="AG234" s="117">
        <v>7344</v>
      </c>
    </row>
    <row r="235" spans="2:33" ht="15.75" thickBot="1">
      <c r="B235" s="124" t="s">
        <v>126</v>
      </c>
      <c r="C235" s="125"/>
      <c r="D235" s="125"/>
      <c r="E235" s="125"/>
      <c r="F235" s="125"/>
      <c r="G235" s="125"/>
      <c r="H235" s="125"/>
      <c r="I235" s="125"/>
      <c r="J235" s="125"/>
      <c r="K235" s="125"/>
      <c r="L235" s="125"/>
      <c r="M235" s="125"/>
      <c r="N235" s="143"/>
      <c r="O235" s="143"/>
      <c r="P235" s="143"/>
      <c r="Q235" s="143"/>
      <c r="R235" s="143"/>
      <c r="S235" s="143"/>
      <c r="T235" s="143"/>
      <c r="V235" s="124" t="s">
        <v>126</v>
      </c>
      <c r="W235" s="143"/>
      <c r="X235" s="143"/>
      <c r="Y235" s="143"/>
      <c r="Z235" s="143"/>
      <c r="AA235" s="143"/>
      <c r="AB235" s="143"/>
      <c r="AC235" s="143"/>
      <c r="AD235" s="143"/>
      <c r="AE235" s="143"/>
      <c r="AF235" s="143"/>
      <c r="AG235" s="143"/>
    </row>
    <row r="236" spans="2:33" ht="16.5" thickBot="1">
      <c r="B236" s="114" t="s">
        <v>468</v>
      </c>
      <c r="C236" s="103">
        <v>1300.029</v>
      </c>
      <c r="D236" s="104">
        <v>16972.439999999999</v>
      </c>
      <c r="E236" s="104">
        <v>18448.233100000001</v>
      </c>
      <c r="F236" s="104">
        <v>20024.345600000001</v>
      </c>
      <c r="G236" s="104">
        <v>21350.256099999999</v>
      </c>
      <c r="H236" s="104">
        <v>17650.471999999998</v>
      </c>
      <c r="I236" s="104">
        <v>18319.892</v>
      </c>
      <c r="J236" s="104">
        <v>18589.962</v>
      </c>
      <c r="K236" s="104">
        <v>18135.815399999999</v>
      </c>
      <c r="L236" s="104">
        <v>15712.804399999999</v>
      </c>
      <c r="M236" s="104">
        <v>17667.252199999999</v>
      </c>
      <c r="N236" s="104">
        <v>19694.451799999999</v>
      </c>
      <c r="O236" s="160">
        <v>2146</v>
      </c>
      <c r="P236" s="272">
        <v>1921</v>
      </c>
      <c r="Q236" s="272">
        <v>2105</v>
      </c>
      <c r="R236" s="272">
        <v>2274</v>
      </c>
      <c r="S236" s="272">
        <v>2183.8203699999999</v>
      </c>
      <c r="T236" s="272">
        <v>2001</v>
      </c>
      <c r="V236" s="114" t="s">
        <v>468</v>
      </c>
      <c r="W236" s="272">
        <v>2034.1988000000001</v>
      </c>
      <c r="X236" s="272">
        <v>2116.4412699999998</v>
      </c>
      <c r="Y236" s="272">
        <v>2043.3413600000001</v>
      </c>
      <c r="Z236" s="272">
        <v>1781.1283100000001</v>
      </c>
      <c r="AA236" s="272">
        <v>1761.19814</v>
      </c>
      <c r="AB236" s="541">
        <v>1805.54</v>
      </c>
      <c r="AC236" s="541">
        <v>1567.7470000000001</v>
      </c>
      <c r="AD236" s="541">
        <v>1568</v>
      </c>
      <c r="AE236" s="541">
        <v>2020</v>
      </c>
      <c r="AF236" s="541">
        <v>2097</v>
      </c>
      <c r="AG236" s="541">
        <v>2166</v>
      </c>
    </row>
    <row r="237" spans="2:33" ht="16.5" thickBot="1">
      <c r="B237" s="114" t="s">
        <v>470</v>
      </c>
      <c r="C237" s="103">
        <v>28696.924999999999</v>
      </c>
      <c r="D237" s="104">
        <v>230876.02</v>
      </c>
      <c r="E237" s="104">
        <v>179318.913</v>
      </c>
      <c r="F237" s="104">
        <v>167820.40239999999</v>
      </c>
      <c r="G237" s="104">
        <v>168085.82620000001</v>
      </c>
      <c r="H237" s="104">
        <v>142871.17689999999</v>
      </c>
      <c r="I237" s="104">
        <v>130678.82339999999</v>
      </c>
      <c r="J237" s="104">
        <v>118408.2193</v>
      </c>
      <c r="K237" s="104">
        <v>93036.418300000005</v>
      </c>
      <c r="L237" s="104">
        <v>132125.62650000001</v>
      </c>
      <c r="M237" s="104">
        <v>126184.0245</v>
      </c>
      <c r="N237" s="104">
        <v>160084.83660000001</v>
      </c>
      <c r="O237" s="160">
        <v>169504</v>
      </c>
      <c r="P237" s="272">
        <v>168408</v>
      </c>
      <c r="Q237" s="272">
        <v>158000</v>
      </c>
      <c r="R237" s="272">
        <v>151000</v>
      </c>
      <c r="S237" s="272">
        <v>0</v>
      </c>
      <c r="T237" s="272">
        <v>0</v>
      </c>
      <c r="V237" s="114" t="s">
        <v>470</v>
      </c>
      <c r="W237" s="272">
        <v>0</v>
      </c>
      <c r="X237" s="272">
        <v>65802.00632</v>
      </c>
      <c r="Y237" s="272">
        <v>138769.57937999998</v>
      </c>
      <c r="Z237" s="272">
        <v>141250.78527000002</v>
      </c>
      <c r="AA237" s="272">
        <v>142274.39504</v>
      </c>
      <c r="AB237" s="541">
        <v>144552.80499999999</v>
      </c>
      <c r="AC237" s="541">
        <v>141646.03599999999</v>
      </c>
      <c r="AD237" s="541">
        <v>141646</v>
      </c>
      <c r="AE237" s="541">
        <v>138283</v>
      </c>
      <c r="AF237" s="541">
        <v>138149</v>
      </c>
      <c r="AG237" s="541">
        <v>136271</v>
      </c>
    </row>
    <row r="238" spans="2:33" ht="19.149999999999999" customHeight="1" thickBot="1">
      <c r="B238" s="114" t="s">
        <v>471</v>
      </c>
      <c r="C238" s="103">
        <v>0</v>
      </c>
      <c r="D238" s="103">
        <v>0</v>
      </c>
      <c r="E238" s="103">
        <v>0</v>
      </c>
      <c r="F238" s="103">
        <v>0</v>
      </c>
      <c r="G238" s="103">
        <v>0</v>
      </c>
      <c r="H238" s="103">
        <v>0</v>
      </c>
      <c r="I238" s="103">
        <v>0</v>
      </c>
      <c r="J238" s="103">
        <v>0</v>
      </c>
      <c r="K238" s="103">
        <v>0</v>
      </c>
      <c r="L238" s="103">
        <v>0</v>
      </c>
      <c r="M238" s="103">
        <v>0</v>
      </c>
      <c r="N238" s="160">
        <v>0</v>
      </c>
      <c r="O238" s="160">
        <v>0</v>
      </c>
      <c r="P238" s="272">
        <v>0</v>
      </c>
      <c r="Q238" s="272">
        <v>0</v>
      </c>
      <c r="R238" s="272">
        <v>0</v>
      </c>
      <c r="S238" s="272">
        <v>123.729</v>
      </c>
      <c r="T238" s="272">
        <v>0</v>
      </c>
      <c r="V238" s="114" t="s">
        <v>471</v>
      </c>
      <c r="W238" s="272">
        <v>371.18700000000001</v>
      </c>
      <c r="X238" s="272">
        <v>247.458</v>
      </c>
      <c r="Y238" s="272">
        <v>123.729</v>
      </c>
      <c r="Z238" s="272">
        <v>0</v>
      </c>
      <c r="AA238" s="272">
        <v>371.18700000000001</v>
      </c>
      <c r="AB238" s="541">
        <v>247.458</v>
      </c>
      <c r="AC238" s="541">
        <v>123.729</v>
      </c>
      <c r="AD238" s="541">
        <v>124</v>
      </c>
      <c r="AE238" s="541" t="s">
        <v>405</v>
      </c>
      <c r="AF238" s="541"/>
      <c r="AG238" s="541">
        <v>247</v>
      </c>
    </row>
    <row r="239" spans="2:33" ht="16.5" thickBot="1">
      <c r="B239" s="114" t="s">
        <v>472</v>
      </c>
      <c r="C239" s="103">
        <v>0</v>
      </c>
      <c r="D239" s="103">
        <v>0</v>
      </c>
      <c r="E239" s="103">
        <v>0</v>
      </c>
      <c r="F239" s="103">
        <v>0</v>
      </c>
      <c r="G239" s="103">
        <v>0</v>
      </c>
      <c r="H239" s="103">
        <v>0</v>
      </c>
      <c r="I239" s="103">
        <v>0</v>
      </c>
      <c r="J239" s="103">
        <v>0</v>
      </c>
      <c r="K239" s="103">
        <v>0</v>
      </c>
      <c r="L239" s="103">
        <v>0</v>
      </c>
      <c r="M239" s="103">
        <v>0</v>
      </c>
      <c r="N239" s="160">
        <v>0</v>
      </c>
      <c r="O239" s="160">
        <v>0</v>
      </c>
      <c r="P239" s="272">
        <v>0</v>
      </c>
      <c r="Q239" s="272">
        <v>47855</v>
      </c>
      <c r="R239" s="272">
        <v>47855</v>
      </c>
      <c r="S239" s="272">
        <v>40101.012000000002</v>
      </c>
      <c r="T239" s="272">
        <v>39711</v>
      </c>
      <c r="V239" s="114" t="s">
        <v>472</v>
      </c>
      <c r="W239" s="272">
        <v>40182.257509999996</v>
      </c>
      <c r="X239" s="272">
        <v>45569.374579999996</v>
      </c>
      <c r="Y239" s="272">
        <v>39349.043279999998</v>
      </c>
      <c r="Z239" s="272">
        <v>39726.192920000001</v>
      </c>
      <c r="AA239" s="272">
        <v>39709.587659999997</v>
      </c>
      <c r="AB239" s="541">
        <v>39696.639999999999</v>
      </c>
      <c r="AC239" s="541">
        <v>39684.959000000003</v>
      </c>
      <c r="AD239" s="541">
        <v>39685</v>
      </c>
      <c r="AE239" s="541">
        <v>39823</v>
      </c>
      <c r="AF239" s="541">
        <v>39888</v>
      </c>
      <c r="AG239" s="541">
        <v>40158</v>
      </c>
    </row>
    <row r="240" spans="2:33" ht="15.75" thickBot="1">
      <c r="B240" s="112" t="s">
        <v>128</v>
      </c>
      <c r="C240" s="117">
        <f>+SUM(C236:C239)</f>
        <v>29996.953999999998</v>
      </c>
      <c r="D240" s="117">
        <f t="shared" ref="D240:R240" si="23">+SUM(D236:D239)</f>
        <v>247848.46</v>
      </c>
      <c r="E240" s="117">
        <f t="shared" si="23"/>
        <v>197767.14610000001</v>
      </c>
      <c r="F240" s="117">
        <f t="shared" si="23"/>
        <v>187844.74799999999</v>
      </c>
      <c r="G240" s="117">
        <f t="shared" si="23"/>
        <v>189436.08230000001</v>
      </c>
      <c r="H240" s="117">
        <f t="shared" si="23"/>
        <v>160521.6489</v>
      </c>
      <c r="I240" s="117">
        <f t="shared" si="23"/>
        <v>148998.71539999999</v>
      </c>
      <c r="J240" s="117">
        <f t="shared" si="23"/>
        <v>136998.1813</v>
      </c>
      <c r="K240" s="117">
        <f t="shared" si="23"/>
        <v>111172.23370000001</v>
      </c>
      <c r="L240" s="117">
        <f t="shared" si="23"/>
        <v>147838.43090000001</v>
      </c>
      <c r="M240" s="117">
        <f t="shared" si="23"/>
        <v>143851.27669999999</v>
      </c>
      <c r="N240" s="117">
        <f t="shared" si="23"/>
        <v>179779.28840000002</v>
      </c>
      <c r="O240" s="117">
        <f t="shared" si="23"/>
        <v>171650</v>
      </c>
      <c r="P240" s="117">
        <f t="shared" si="23"/>
        <v>170329</v>
      </c>
      <c r="Q240" s="117">
        <f t="shared" si="23"/>
        <v>207960</v>
      </c>
      <c r="R240" s="117">
        <f t="shared" si="23"/>
        <v>201129</v>
      </c>
      <c r="S240" s="117">
        <v>42408.561370000003</v>
      </c>
      <c r="T240" s="138">
        <f>SUM(T236:T239)</f>
        <v>41712</v>
      </c>
      <c r="V240" s="112" t="s">
        <v>128</v>
      </c>
      <c r="W240" s="138">
        <v>42587.643309999999</v>
      </c>
      <c r="X240" s="138">
        <v>113735.28016999998</v>
      </c>
      <c r="Y240" s="138">
        <v>180285.69301999995</v>
      </c>
      <c r="Z240" s="138">
        <f>+SUM(Z236:Z239)</f>
        <v>182758.10650000002</v>
      </c>
      <c r="AA240" s="138">
        <f>+SUM(AA236:AA239)</f>
        <v>184116.36783999999</v>
      </c>
      <c r="AB240" s="138">
        <v>186302.44300000003</v>
      </c>
      <c r="AC240" s="138">
        <v>183022.47099999999</v>
      </c>
      <c r="AD240" s="138">
        <v>183022</v>
      </c>
      <c r="AE240" s="138">
        <v>180126</v>
      </c>
      <c r="AF240" s="138">
        <v>180134</v>
      </c>
      <c r="AG240" s="138">
        <v>178842</v>
      </c>
    </row>
    <row r="241" spans="1:33" ht="15.75" thickBot="1">
      <c r="B241" s="118" t="s">
        <v>129</v>
      </c>
      <c r="C241" s="119">
        <f>+C234+C240</f>
        <v>34135.413</v>
      </c>
      <c r="D241" s="119">
        <f t="shared" ref="D241:R241" si="24">+D234+D240</f>
        <v>254716.41409999999</v>
      </c>
      <c r="E241" s="119">
        <f t="shared" si="24"/>
        <v>209960.61953000003</v>
      </c>
      <c r="F241" s="119">
        <f t="shared" si="24"/>
        <v>198876.99333</v>
      </c>
      <c r="G241" s="119">
        <f t="shared" si="24"/>
        <v>199334.55185000002</v>
      </c>
      <c r="H241" s="119">
        <f t="shared" si="24"/>
        <v>170792.52806000001</v>
      </c>
      <c r="I241" s="119">
        <f t="shared" si="24"/>
        <v>162767.67994999999</v>
      </c>
      <c r="J241" s="119">
        <f t="shared" si="24"/>
        <v>144594.98426999999</v>
      </c>
      <c r="K241" s="119">
        <f t="shared" si="24"/>
        <v>118711.36685000001</v>
      </c>
      <c r="L241" s="119">
        <f t="shared" si="24"/>
        <v>151928.15858000002</v>
      </c>
      <c r="M241" s="119">
        <f t="shared" si="24"/>
        <v>148011.28704999998</v>
      </c>
      <c r="N241" s="119">
        <f t="shared" si="24"/>
        <v>183574.99572000001</v>
      </c>
      <c r="O241" s="119">
        <f t="shared" si="24"/>
        <v>178593</v>
      </c>
      <c r="P241" s="119">
        <f t="shared" si="24"/>
        <v>177644</v>
      </c>
      <c r="Q241" s="119">
        <f t="shared" si="24"/>
        <v>212973</v>
      </c>
      <c r="R241" s="119">
        <f t="shared" si="24"/>
        <v>206667</v>
      </c>
      <c r="S241" s="119">
        <v>195673.70337999999</v>
      </c>
      <c r="T241" s="139">
        <f>T234+T240</f>
        <v>193913</v>
      </c>
      <c r="V241" s="118" t="s">
        <v>129</v>
      </c>
      <c r="W241" s="139">
        <v>201625.46412999998</v>
      </c>
      <c r="X241" s="139">
        <v>205567.74700999999</v>
      </c>
      <c r="Y241" s="139">
        <v>194781.24558999995</v>
      </c>
      <c r="Z241" s="139">
        <f>+Z234+Z240</f>
        <v>191138.55687000003</v>
      </c>
      <c r="AA241" s="139">
        <f>+AA234+AA240</f>
        <v>196399.94193999999</v>
      </c>
      <c r="AB241" s="139">
        <v>196055.97500000003</v>
      </c>
      <c r="AC241" s="139">
        <v>191887.80499999999</v>
      </c>
      <c r="AD241" s="139">
        <v>191888</v>
      </c>
      <c r="AE241" s="139">
        <v>185035</v>
      </c>
      <c r="AF241" s="139">
        <v>190819</v>
      </c>
      <c r="AG241" s="139">
        <v>186186</v>
      </c>
    </row>
    <row r="242" spans="1:33" ht="15.75" thickBot="1">
      <c r="B242" s="120"/>
      <c r="C242" s="121"/>
      <c r="D242" s="121"/>
      <c r="E242" s="121"/>
      <c r="F242" s="121"/>
      <c r="G242" s="121"/>
      <c r="H242" s="121"/>
      <c r="I242" s="121"/>
      <c r="J242" s="121"/>
      <c r="K242" s="121"/>
      <c r="L242" s="121"/>
      <c r="M242" s="121"/>
      <c r="N242" s="140"/>
      <c r="O242" s="140"/>
      <c r="P242" s="140"/>
      <c r="Q242" s="140"/>
      <c r="R242" s="140"/>
      <c r="S242" s="140">
        <v>0</v>
      </c>
      <c r="V242" s="120"/>
    </row>
    <row r="243" spans="1:33" ht="15.75" thickBot="1">
      <c r="B243" s="126" t="s">
        <v>130</v>
      </c>
      <c r="C243" s="125"/>
      <c r="D243" s="125"/>
      <c r="E243" s="125"/>
      <c r="F243" s="125"/>
      <c r="G243" s="125"/>
      <c r="H243" s="125"/>
      <c r="I243" s="125"/>
      <c r="J243" s="125"/>
      <c r="K243" s="125"/>
      <c r="L243" s="125"/>
      <c r="M243" s="125"/>
      <c r="N243" s="143"/>
      <c r="O243" s="143"/>
      <c r="P243" s="143"/>
      <c r="Q243" s="143"/>
      <c r="R243" s="143"/>
      <c r="S243" s="143"/>
      <c r="T243" s="143"/>
      <c r="V243" s="126" t="s">
        <v>130</v>
      </c>
      <c r="W243" s="143"/>
      <c r="X243" s="143"/>
      <c r="Y243" s="143"/>
      <c r="Z243" s="143"/>
      <c r="AA243" s="143"/>
      <c r="AB243" s="143"/>
      <c r="AC243" s="143"/>
      <c r="AD243" s="143"/>
      <c r="AE243" s="143"/>
      <c r="AF243" s="143"/>
      <c r="AG243" s="143"/>
    </row>
    <row r="244" spans="1:33" ht="16.5" thickBot="1">
      <c r="B244" s="114" t="s">
        <v>473</v>
      </c>
      <c r="C244" s="104">
        <v>21658.947609999999</v>
      </c>
      <c r="D244" s="104">
        <v>21658.947609999999</v>
      </c>
      <c r="E244" s="104">
        <v>21658.947609999999</v>
      </c>
      <c r="F244" s="104">
        <v>21658.947609999999</v>
      </c>
      <c r="G244" s="104">
        <v>21658.947609999999</v>
      </c>
      <c r="H244" s="104">
        <v>21658.947609999999</v>
      </c>
      <c r="I244" s="104">
        <v>21658.947609999999</v>
      </c>
      <c r="J244" s="104">
        <v>21658.947609999999</v>
      </c>
      <c r="K244" s="104">
        <v>21658.947609999999</v>
      </c>
      <c r="L244" s="104">
        <v>21658.947609999999</v>
      </c>
      <c r="M244" s="104">
        <v>21658.947609999999</v>
      </c>
      <c r="N244" s="160">
        <f>21658947.61/1000</f>
        <v>21658.947609999999</v>
      </c>
      <c r="O244" s="160">
        <v>21659</v>
      </c>
      <c r="P244" s="272">
        <v>21659</v>
      </c>
      <c r="Q244" s="272">
        <v>21659</v>
      </c>
      <c r="R244" s="272">
        <v>21659</v>
      </c>
      <c r="S244" s="272">
        <v>21658.947609999999</v>
      </c>
      <c r="T244" s="272">
        <v>21658.947609999999</v>
      </c>
      <c r="V244" s="114" t="s">
        <v>473</v>
      </c>
      <c r="W244" s="272">
        <v>21658.947609999999</v>
      </c>
      <c r="X244" s="272">
        <v>21658.947609999999</v>
      </c>
      <c r="Y244" s="272">
        <v>21658.947609999999</v>
      </c>
      <c r="Z244" s="272">
        <v>21658.947609999999</v>
      </c>
      <c r="AA244" s="272">
        <v>21658.947609999999</v>
      </c>
      <c r="AB244" s="541">
        <v>21658.948</v>
      </c>
      <c r="AC244" s="541">
        <v>21658.948</v>
      </c>
      <c r="AD244" s="541">
        <v>21659</v>
      </c>
      <c r="AE244" s="541">
        <v>21662</v>
      </c>
      <c r="AF244" s="541">
        <v>21662</v>
      </c>
      <c r="AG244" s="541">
        <v>21662</v>
      </c>
    </row>
    <row r="245" spans="1:33" ht="16.5" thickBot="1">
      <c r="B245" s="114" t="s">
        <v>474</v>
      </c>
      <c r="C245" s="104">
        <v>780.92529999999999</v>
      </c>
      <c r="D245" s="104">
        <v>780.92529999999999</v>
      </c>
      <c r="E245" s="104">
        <v>780.92529999999999</v>
      </c>
      <c r="F245" s="104">
        <v>780.92529999999999</v>
      </c>
      <c r="G245" s="104">
        <v>780.92529999999999</v>
      </c>
      <c r="H245" s="104">
        <v>780.92529999999999</v>
      </c>
      <c r="I245" s="104">
        <v>780.92529999999999</v>
      </c>
      <c r="J245" s="104">
        <v>780.92529999999999</v>
      </c>
      <c r="K245" s="104">
        <v>780.92529999999999</v>
      </c>
      <c r="L245" s="104">
        <v>780.92529999999999</v>
      </c>
      <c r="M245" s="104">
        <v>780.92529999999999</v>
      </c>
      <c r="N245" s="104">
        <v>780.92529999999999</v>
      </c>
      <c r="O245" s="160">
        <v>78</v>
      </c>
      <c r="P245" s="272">
        <v>78</v>
      </c>
      <c r="Q245" s="272">
        <v>81</v>
      </c>
      <c r="R245" s="272">
        <v>81</v>
      </c>
      <c r="S245" s="272">
        <v>81.005529999999993</v>
      </c>
      <c r="T245" s="272">
        <v>81.005529999999993</v>
      </c>
      <c r="V245" s="114" t="s">
        <v>474</v>
      </c>
      <c r="W245" s="272">
        <v>81.005529999999993</v>
      </c>
      <c r="X245" s="272">
        <v>81.005529999999993</v>
      </c>
      <c r="Y245" s="272">
        <v>81.005529999999993</v>
      </c>
      <c r="Z245" s="272">
        <v>81.005529999999993</v>
      </c>
      <c r="AA245" s="272">
        <v>81.005529999999993</v>
      </c>
      <c r="AB245" s="541">
        <v>81.006</v>
      </c>
      <c r="AC245" s="541">
        <v>81.006</v>
      </c>
      <c r="AD245" s="541">
        <v>81</v>
      </c>
      <c r="AE245" s="541">
        <v>78</v>
      </c>
      <c r="AF245" s="541">
        <v>78</v>
      </c>
      <c r="AG245" s="541">
        <v>78</v>
      </c>
    </row>
    <row r="246" spans="1:33" ht="16.5" thickBot="1">
      <c r="B246" s="114" t="s">
        <v>475</v>
      </c>
      <c r="C246" s="104">
        <v>4331.7899800000005</v>
      </c>
      <c r="D246" s="104">
        <v>4331.7899800000005</v>
      </c>
      <c r="E246" s="104">
        <v>4331.7899800000005</v>
      </c>
      <c r="F246" s="104">
        <v>4331.7899800000005</v>
      </c>
      <c r="G246" s="104">
        <v>4331.7899800000005</v>
      </c>
      <c r="H246" s="104">
        <v>4331.7899800000005</v>
      </c>
      <c r="I246" s="104">
        <v>4331.7899800000005</v>
      </c>
      <c r="J246" s="104">
        <v>4331.7899800000005</v>
      </c>
      <c r="K246" s="104">
        <v>4331.7899800000005</v>
      </c>
      <c r="L246" s="104">
        <v>4331.7899800000005</v>
      </c>
      <c r="M246" s="104">
        <v>4331.7899800000005</v>
      </c>
      <c r="N246" s="104">
        <v>4331.7899800000005</v>
      </c>
      <c r="O246" s="160">
        <v>4332</v>
      </c>
      <c r="P246" s="272">
        <v>4332</v>
      </c>
      <c r="Q246" s="272">
        <v>4332</v>
      </c>
      <c r="R246" s="272">
        <v>4332</v>
      </c>
      <c r="S246" s="272">
        <v>4331.7899800000005</v>
      </c>
      <c r="T246" s="272">
        <v>4331.7899800000005</v>
      </c>
      <c r="V246" s="114" t="s">
        <v>475</v>
      </c>
      <c r="W246" s="272">
        <v>4331.7899800000005</v>
      </c>
      <c r="X246" s="272">
        <v>4331.7899800000005</v>
      </c>
      <c r="Y246" s="272">
        <v>4331.7899800000005</v>
      </c>
      <c r="Z246" s="272">
        <v>4331.7899800000005</v>
      </c>
      <c r="AA246" s="272">
        <v>4331.7899800000005</v>
      </c>
      <c r="AB246" s="541">
        <v>4331.79</v>
      </c>
      <c r="AC246" s="541">
        <v>4331.79</v>
      </c>
      <c r="AD246" s="541">
        <v>4332</v>
      </c>
      <c r="AE246" s="541">
        <v>4332</v>
      </c>
      <c r="AF246" s="541">
        <v>4332</v>
      </c>
      <c r="AG246" s="541">
        <v>4332</v>
      </c>
    </row>
    <row r="247" spans="1:33" ht="16.5" thickBot="1">
      <c r="B247" s="114" t="s">
        <v>476</v>
      </c>
      <c r="C247" s="104">
        <v>6059.3990000000003</v>
      </c>
      <c r="D247" s="104">
        <v>6052.4430000000002</v>
      </c>
      <c r="E247" s="104">
        <v>1626.15625</v>
      </c>
      <c r="F247" s="104">
        <v>3453.6542999999997</v>
      </c>
      <c r="G247" s="104">
        <v>5302.48369</v>
      </c>
      <c r="H247" s="104">
        <v>7401.5309500000003</v>
      </c>
      <c r="I247" s="104">
        <v>2315.2749499999995</v>
      </c>
      <c r="J247" s="104">
        <v>4719.3615799999998</v>
      </c>
      <c r="K247" s="104">
        <v>6597.255470000001</v>
      </c>
      <c r="L247" s="104">
        <v>10067.654049999999</v>
      </c>
      <c r="M247" s="104">
        <v>12090.499020000001</v>
      </c>
      <c r="N247" s="104">
        <v>4083.22111</v>
      </c>
      <c r="O247" s="160">
        <v>5430</v>
      </c>
      <c r="P247" s="272">
        <v>8839</v>
      </c>
      <c r="Q247" s="272">
        <v>12416</v>
      </c>
      <c r="R247" s="272">
        <v>16038</v>
      </c>
      <c r="S247" s="272">
        <v>19162.348959999999</v>
      </c>
      <c r="T247" s="272">
        <v>21860</v>
      </c>
      <c r="V247" s="114" t="s">
        <v>476</v>
      </c>
      <c r="W247" s="272">
        <v>12607.889660000001</v>
      </c>
      <c r="X247" s="272">
        <v>18352.804</v>
      </c>
      <c r="Y247" s="272">
        <v>23349.275260000002</v>
      </c>
      <c r="Z247" s="272">
        <v>23875.498019999999</v>
      </c>
      <c r="AA247" s="272">
        <v>17549.100920000001</v>
      </c>
      <c r="AB247" s="541">
        <v>20194.035359999998</v>
      </c>
      <c r="AC247" s="541">
        <v>22304.64388</v>
      </c>
      <c r="AD247" s="541">
        <v>22305</v>
      </c>
      <c r="AE247" s="541">
        <v>24818</v>
      </c>
      <c r="AF247" s="541">
        <v>20523</v>
      </c>
      <c r="AG247" s="541">
        <v>22750</v>
      </c>
    </row>
    <row r="248" spans="1:33" ht="16.5" thickBot="1">
      <c r="B248" s="114" t="s">
        <v>477</v>
      </c>
      <c r="C248" s="103"/>
      <c r="D248" s="103"/>
      <c r="E248" s="103">
        <v>-148</v>
      </c>
      <c r="F248" s="103">
        <v>-200</v>
      </c>
      <c r="G248" s="103">
        <v>-217</v>
      </c>
      <c r="H248" s="103">
        <v>-231</v>
      </c>
      <c r="I248" s="103">
        <v>-382</v>
      </c>
      <c r="J248" s="103">
        <v>-291</v>
      </c>
      <c r="K248" s="103">
        <v>-302</v>
      </c>
      <c r="L248" s="103">
        <v>-274</v>
      </c>
      <c r="M248" s="103">
        <v>-320</v>
      </c>
      <c r="N248" s="160">
        <v>-236</v>
      </c>
      <c r="O248" s="160">
        <v>0</v>
      </c>
      <c r="P248" s="272">
        <v>0</v>
      </c>
      <c r="Q248" s="272">
        <v>0</v>
      </c>
      <c r="R248" s="272">
        <v>0</v>
      </c>
      <c r="S248" s="272">
        <v>-0.29699999999999999</v>
      </c>
      <c r="T248" s="272"/>
      <c r="V248" s="114" t="s">
        <v>477</v>
      </c>
      <c r="W248" s="272">
        <v>-0.27600000000000002</v>
      </c>
      <c r="X248" s="272">
        <v>-0.36199999999999999</v>
      </c>
      <c r="Y248" s="272">
        <v>-0.57599999999999996</v>
      </c>
      <c r="Z248" s="272">
        <v>-0.58399999999999996</v>
      </c>
      <c r="AA248" s="272">
        <v>-0.54500000000000004</v>
      </c>
      <c r="AB248" s="541">
        <v>-2409.3003599999997</v>
      </c>
      <c r="AC248" s="541">
        <v>554.53711999999996</v>
      </c>
      <c r="AD248" s="541">
        <v>555</v>
      </c>
      <c r="AE248" s="541">
        <v>-885</v>
      </c>
      <c r="AF248" s="541">
        <v>-743</v>
      </c>
      <c r="AG248" s="541">
        <v>1161</v>
      </c>
    </row>
    <row r="249" spans="1:33" ht="15.75" thickBot="1">
      <c r="B249" s="112" t="s">
        <v>139</v>
      </c>
      <c r="C249" s="117">
        <f>+SUM(C244:C248)</f>
        <v>32831.061889999997</v>
      </c>
      <c r="D249" s="117">
        <f t="shared" ref="D249:Q249" si="25">+SUM(D244:D248)</f>
        <v>32824.105889999999</v>
      </c>
      <c r="E249" s="117">
        <f t="shared" si="25"/>
        <v>28249.81914</v>
      </c>
      <c r="F249" s="117">
        <f t="shared" si="25"/>
        <v>30025.317189999998</v>
      </c>
      <c r="G249" s="117">
        <f t="shared" si="25"/>
        <v>31857.146580000001</v>
      </c>
      <c r="H249" s="117">
        <f t="shared" si="25"/>
        <v>33942.19384</v>
      </c>
      <c r="I249" s="117">
        <f t="shared" si="25"/>
        <v>28704.937839999999</v>
      </c>
      <c r="J249" s="117">
        <f t="shared" si="25"/>
        <v>31200.02447</v>
      </c>
      <c r="K249" s="117">
        <f t="shared" si="25"/>
        <v>33066.918360000003</v>
      </c>
      <c r="L249" s="117">
        <f t="shared" si="25"/>
        <v>36565.316939999997</v>
      </c>
      <c r="M249" s="117">
        <f t="shared" si="25"/>
        <v>38542.161910000003</v>
      </c>
      <c r="N249" s="117">
        <f t="shared" si="25"/>
        <v>30618.883999999998</v>
      </c>
      <c r="O249" s="117">
        <f t="shared" si="25"/>
        <v>31499</v>
      </c>
      <c r="P249" s="117">
        <f t="shared" si="25"/>
        <v>34908</v>
      </c>
      <c r="Q249" s="117">
        <f t="shared" si="25"/>
        <v>38488</v>
      </c>
      <c r="R249" s="138">
        <v>42110</v>
      </c>
      <c r="S249" s="138">
        <v>45233.795080000004</v>
      </c>
      <c r="T249" s="138">
        <f>SUM(T244:T248)</f>
        <v>47931.743119999999</v>
      </c>
      <c r="V249" s="112" t="s">
        <v>139</v>
      </c>
      <c r="W249" s="138">
        <v>38679.356780000002</v>
      </c>
      <c r="X249" s="138">
        <v>44424.185120000002</v>
      </c>
      <c r="Y249" s="138">
        <v>49420.44238</v>
      </c>
      <c r="Z249" s="138">
        <f>+SUM(Z244:Z248)</f>
        <v>49946.657139999996</v>
      </c>
      <c r="AA249" s="138">
        <f>+SUM(AA244:AA248)</f>
        <v>43620.299039999998</v>
      </c>
      <c r="AB249" s="138">
        <v>43856.478999999999</v>
      </c>
      <c r="AC249" s="138">
        <v>48930.925000000003</v>
      </c>
      <c r="AD249" s="138">
        <v>48931</v>
      </c>
      <c r="AE249" s="138">
        <v>50005</v>
      </c>
      <c r="AF249" s="138">
        <v>45852</v>
      </c>
      <c r="AG249" s="138">
        <v>49983</v>
      </c>
    </row>
    <row r="250" spans="1:33" ht="15.75" thickBot="1">
      <c r="A250" s="47" t="s">
        <v>141</v>
      </c>
      <c r="B250" s="127" t="s">
        <v>140</v>
      </c>
      <c r="C250" s="119">
        <f>+C241+C249</f>
        <v>66966.474889999998</v>
      </c>
      <c r="D250" s="119">
        <f t="shared" ref="D250:R250" si="26">+D241+D249</f>
        <v>287540.51999</v>
      </c>
      <c r="E250" s="119">
        <f t="shared" si="26"/>
        <v>238210.43867000003</v>
      </c>
      <c r="F250" s="119">
        <f t="shared" si="26"/>
        <v>228902.31052</v>
      </c>
      <c r="G250" s="119">
        <f t="shared" si="26"/>
        <v>231191.69843000002</v>
      </c>
      <c r="H250" s="119">
        <f t="shared" si="26"/>
        <v>204734.7219</v>
      </c>
      <c r="I250" s="119">
        <f t="shared" si="26"/>
        <v>191472.61778999999</v>
      </c>
      <c r="J250" s="119">
        <f t="shared" si="26"/>
        <v>175795.00873999999</v>
      </c>
      <c r="K250" s="119">
        <f t="shared" si="26"/>
        <v>151778.28521</v>
      </c>
      <c r="L250" s="119">
        <f t="shared" si="26"/>
        <v>188493.47552000001</v>
      </c>
      <c r="M250" s="119">
        <f t="shared" si="26"/>
        <v>186553.44895999998</v>
      </c>
      <c r="N250" s="119">
        <f t="shared" si="26"/>
        <v>214193.87972</v>
      </c>
      <c r="O250" s="119">
        <f t="shared" si="26"/>
        <v>210092</v>
      </c>
      <c r="P250" s="119">
        <f t="shared" si="26"/>
        <v>212552</v>
      </c>
      <c r="Q250" s="119">
        <f t="shared" si="26"/>
        <v>251461</v>
      </c>
      <c r="R250" s="119">
        <f t="shared" si="26"/>
        <v>248777</v>
      </c>
      <c r="S250" s="119">
        <v>240907.49846</v>
      </c>
      <c r="T250" s="139">
        <f>T241+T249</f>
        <v>241844.74312</v>
      </c>
      <c r="V250" s="127" t="s">
        <v>140</v>
      </c>
      <c r="W250" s="139">
        <v>240304.82090999998</v>
      </c>
      <c r="X250" s="139">
        <v>249991.93213</v>
      </c>
      <c r="Y250" s="139">
        <v>244201.68796999994</v>
      </c>
      <c r="Z250" s="139">
        <f>+Z249+Z241</f>
        <v>241085.21401000003</v>
      </c>
      <c r="AA250" s="139">
        <f>+AA249+AA241</f>
        <v>240020.24098</v>
      </c>
      <c r="AB250" s="139">
        <v>239912.45400000003</v>
      </c>
      <c r="AC250" s="139">
        <v>240818.72999999998</v>
      </c>
      <c r="AD250" s="139">
        <v>240819</v>
      </c>
      <c r="AE250" s="139">
        <v>235040</v>
      </c>
      <c r="AF250" s="139">
        <v>236671</v>
      </c>
      <c r="AG250" s="139">
        <v>236169</v>
      </c>
    </row>
    <row r="251" spans="1:33" s="35" customFormat="1" ht="15.75">
      <c r="B251" s="39"/>
      <c r="C251" s="40"/>
      <c r="D251" s="40"/>
      <c r="E251" s="40"/>
      <c r="F251" s="40"/>
      <c r="G251" s="40"/>
      <c r="H251" s="40"/>
      <c r="I251" s="40"/>
      <c r="J251" s="40"/>
      <c r="K251" s="40"/>
      <c r="L251" s="40"/>
      <c r="M251" s="40"/>
      <c r="N251" s="40"/>
      <c r="O251" s="40">
        <v>0</v>
      </c>
      <c r="P251" s="455"/>
      <c r="R251" s="108">
        <v>0</v>
      </c>
      <c r="S251" s="108"/>
      <c r="V251"/>
      <c r="AB251" s="525"/>
      <c r="AC251" s="525"/>
      <c r="AD251" s="525"/>
      <c r="AE251" s="525"/>
      <c r="AF251" s="525"/>
      <c r="AG251" s="525"/>
    </row>
    <row r="252" spans="1:33" s="35" customFormat="1" ht="15.75" thickBot="1">
      <c r="B252" s="41"/>
      <c r="C252" s="330">
        <f>+C220-C241-C249</f>
        <v>-9.2889999999897555E-2</v>
      </c>
      <c r="D252" s="330">
        <f t="shared" ref="D252:Q252" si="27">+D220-D241-D249</f>
        <v>-0.65024999994056998</v>
      </c>
      <c r="E252" s="330">
        <f t="shared" si="27"/>
        <v>-0.61026000000856584</v>
      </c>
      <c r="F252" s="330">
        <f t="shared" si="27"/>
        <v>-0.4719699999805016</v>
      </c>
      <c r="G252" s="330">
        <f t="shared" si="27"/>
        <v>0.30315999998128973</v>
      </c>
      <c r="H252" s="330">
        <f t="shared" si="27"/>
        <v>0.27621999999246327</v>
      </c>
      <c r="I252" s="330">
        <f t="shared" si="27"/>
        <v>-0.10662999999476597</v>
      </c>
      <c r="J252" s="330">
        <f t="shared" si="27"/>
        <v>-0.63293999997767969</v>
      </c>
      <c r="K252" s="330">
        <f t="shared" si="27"/>
        <v>-0.3031000000264612</v>
      </c>
      <c r="L252" s="330">
        <f t="shared" si="27"/>
        <v>8.1419999994977843E-2</v>
      </c>
      <c r="M252" s="330">
        <f t="shared" si="27"/>
        <v>-0.49079999997775303</v>
      </c>
      <c r="N252" s="330">
        <f t="shared" si="27"/>
        <v>0.42967000000498956</v>
      </c>
      <c r="O252" s="330">
        <f t="shared" si="27"/>
        <v>0</v>
      </c>
      <c r="P252" s="330">
        <f t="shared" si="27"/>
        <v>0</v>
      </c>
      <c r="Q252" s="330">
        <f t="shared" si="27"/>
        <v>0</v>
      </c>
      <c r="R252" s="42">
        <v>0</v>
      </c>
      <c r="S252" s="42"/>
      <c r="V252"/>
      <c r="AB252" s="525"/>
      <c r="AC252" s="525"/>
      <c r="AD252" s="525"/>
      <c r="AE252" s="525"/>
      <c r="AF252" s="525"/>
      <c r="AG252" s="525"/>
    </row>
    <row r="253" spans="1:33" s="35" customFormat="1" ht="15.75" thickBot="1">
      <c r="B253" s="43"/>
      <c r="C253" s="44"/>
      <c r="D253" s="44"/>
      <c r="E253" s="44"/>
      <c r="F253" s="44"/>
      <c r="G253" s="44"/>
      <c r="H253" s="44"/>
      <c r="I253" s="44"/>
      <c r="J253" s="44"/>
      <c r="K253" s="44"/>
      <c r="L253" s="44"/>
      <c r="M253" s="44"/>
      <c r="N253" s="46"/>
      <c r="V253"/>
      <c r="AB253" s="525"/>
      <c r="AC253" s="525"/>
      <c r="AD253" s="525"/>
      <c r="AE253" s="525"/>
      <c r="AF253" s="525"/>
      <c r="AG253" s="525"/>
    </row>
    <row r="254" spans="1:33" s="35" customFormat="1">
      <c r="B254" s="45"/>
      <c r="C254" s="45"/>
      <c r="D254" s="45"/>
      <c r="E254" s="45"/>
      <c r="F254" s="45"/>
      <c r="G254" s="45"/>
      <c r="H254" s="45"/>
      <c r="I254" s="45"/>
      <c r="J254" s="45"/>
      <c r="K254" s="45"/>
      <c r="L254" s="45"/>
      <c r="M254" s="45"/>
      <c r="N254" s="45"/>
      <c r="V254"/>
      <c r="AB254" s="525"/>
      <c r="AC254" s="525"/>
      <c r="AD254" s="525"/>
      <c r="AE254" s="525"/>
      <c r="AF254" s="525"/>
      <c r="AG254" s="525"/>
    </row>
    <row r="255" spans="1:33">
      <c r="B255" s="4"/>
      <c r="C255" s="4"/>
      <c r="D255" s="4"/>
      <c r="E255" s="4"/>
      <c r="F255" s="4"/>
      <c r="G255" s="4"/>
      <c r="H255" s="4"/>
      <c r="I255" s="4"/>
      <c r="J255" s="4"/>
      <c r="K255" s="4"/>
      <c r="L255" s="4"/>
      <c r="M255" s="4"/>
      <c r="N255" s="4"/>
    </row>
    <row r="256" spans="1:33">
      <c r="B256" s="4"/>
      <c r="C256" s="4"/>
      <c r="D256" s="4"/>
      <c r="E256" s="4"/>
      <c r="F256" s="4"/>
      <c r="G256" s="4"/>
      <c r="H256" s="4"/>
      <c r="I256" s="4"/>
      <c r="J256" s="4"/>
      <c r="K256" s="4"/>
      <c r="L256" s="4"/>
      <c r="M256" s="4"/>
      <c r="N256" s="4"/>
    </row>
    <row r="257" spans="2:14">
      <c r="B257" s="4"/>
      <c r="C257" s="4"/>
      <c r="D257" s="4"/>
      <c r="E257" s="4"/>
      <c r="F257" s="4"/>
      <c r="G257" s="4"/>
      <c r="H257" s="4"/>
      <c r="I257" s="4"/>
      <c r="J257" s="4"/>
      <c r="K257" s="4"/>
      <c r="L257" s="4"/>
      <c r="M257" s="4"/>
      <c r="N257" s="4"/>
    </row>
    <row r="258" spans="2:14">
      <c r="B258" s="4"/>
      <c r="C258" s="4"/>
      <c r="D258" s="4"/>
      <c r="E258" s="4"/>
      <c r="F258" s="4"/>
      <c r="G258" s="4"/>
      <c r="H258" s="4"/>
      <c r="I258" s="4"/>
      <c r="J258" s="4"/>
      <c r="K258" s="4"/>
      <c r="L258" s="4"/>
      <c r="M258" s="4"/>
      <c r="N258" s="4"/>
    </row>
    <row r="259" spans="2:14">
      <c r="B259" s="4"/>
      <c r="C259" s="4"/>
      <c r="D259" s="4"/>
      <c r="E259" s="4"/>
      <c r="F259" s="4"/>
      <c r="G259" s="4"/>
      <c r="H259" s="4"/>
      <c r="I259" s="4"/>
      <c r="J259" s="4"/>
      <c r="K259" s="4"/>
      <c r="L259" s="4"/>
      <c r="M259" s="4"/>
      <c r="N259" s="4"/>
    </row>
    <row r="260" spans="2:14">
      <c r="B260" s="4"/>
      <c r="C260" s="4"/>
      <c r="D260" s="4"/>
      <c r="E260" s="4"/>
      <c r="F260" s="4"/>
      <c r="G260" s="4"/>
      <c r="H260" s="4"/>
      <c r="I260" s="4"/>
      <c r="J260" s="4"/>
      <c r="K260" s="4"/>
      <c r="L260" s="4"/>
      <c r="M260" s="4"/>
      <c r="N260" s="4"/>
    </row>
    <row r="261" spans="2:14">
      <c r="B261" s="4"/>
      <c r="C261" s="4"/>
      <c r="D261" s="4"/>
      <c r="E261" s="4"/>
      <c r="F261" s="4"/>
      <c r="G261" s="4"/>
      <c r="H261" s="4"/>
      <c r="I261" s="4"/>
      <c r="J261" s="4"/>
      <c r="K261" s="4"/>
      <c r="L261" s="4"/>
      <c r="M261" s="4"/>
      <c r="N261" s="4"/>
    </row>
    <row r="262" spans="2:14">
      <c r="B262" s="4"/>
      <c r="C262" s="4"/>
      <c r="D262" s="4"/>
      <c r="E262" s="4"/>
      <c r="F262" s="4"/>
      <c r="G262" s="4"/>
      <c r="H262" s="4"/>
      <c r="I262" s="4"/>
      <c r="J262" s="4"/>
      <c r="K262" s="4"/>
      <c r="L262" s="4"/>
      <c r="M262" s="4"/>
      <c r="N262" s="4"/>
    </row>
    <row r="263" spans="2:14">
      <c r="B263" s="4"/>
      <c r="C263" s="4"/>
      <c r="D263" s="4"/>
      <c r="E263" s="4"/>
      <c r="F263" s="4"/>
      <c r="G263" s="4"/>
      <c r="H263" s="4"/>
      <c r="I263" s="4"/>
      <c r="J263" s="4"/>
      <c r="K263" s="4"/>
      <c r="L263" s="4"/>
      <c r="M263" s="4"/>
      <c r="N263" s="4"/>
    </row>
    <row r="264" spans="2:14">
      <c r="B264" s="4"/>
      <c r="C264" s="4"/>
      <c r="D264" s="4"/>
      <c r="E264" s="4"/>
      <c r="F264" s="4"/>
      <c r="G264" s="4"/>
      <c r="H264" s="4"/>
      <c r="I264" s="4"/>
      <c r="J264" s="4"/>
      <c r="K264" s="4"/>
      <c r="L264" s="4"/>
      <c r="M264" s="4"/>
      <c r="N264" s="4"/>
    </row>
    <row r="265" spans="2:14">
      <c r="B265" s="4"/>
      <c r="C265" s="4"/>
      <c r="D265" s="4"/>
      <c r="E265" s="4"/>
      <c r="F265" s="4"/>
      <c r="G265" s="4"/>
      <c r="H265" s="4"/>
      <c r="I265" s="4"/>
      <c r="J265" s="4"/>
      <c r="K265" s="4"/>
      <c r="L265" s="4"/>
      <c r="M265" s="4"/>
      <c r="N265" s="4"/>
    </row>
    <row r="266" spans="2:14">
      <c r="B266" s="4"/>
      <c r="C266" s="4"/>
      <c r="D266" s="4"/>
      <c r="E266" s="4"/>
      <c r="F266" s="4"/>
      <c r="G266" s="4"/>
      <c r="H266" s="4"/>
      <c r="I266" s="4"/>
      <c r="J266" s="4"/>
      <c r="K266" s="4"/>
      <c r="L266" s="4"/>
      <c r="M266" s="4"/>
      <c r="N266" s="4"/>
    </row>
    <row r="267" spans="2:14">
      <c r="B267" s="4"/>
      <c r="C267" s="4"/>
      <c r="D267" s="4"/>
      <c r="E267" s="4"/>
      <c r="F267" s="4"/>
      <c r="G267" s="4"/>
      <c r="H267" s="4"/>
      <c r="I267" s="4"/>
      <c r="J267" s="4"/>
      <c r="K267" s="4"/>
      <c r="L267" s="4"/>
      <c r="M267" s="4"/>
      <c r="N267" s="4"/>
    </row>
    <row r="268" spans="2:14">
      <c r="B268" s="4"/>
      <c r="C268" s="4"/>
      <c r="D268" s="4"/>
      <c r="E268" s="4"/>
      <c r="F268" s="4"/>
      <c r="G268" s="4"/>
      <c r="H268" s="4"/>
      <c r="I268" s="4"/>
      <c r="J268" s="4"/>
      <c r="K268" s="4"/>
      <c r="L268" s="4"/>
      <c r="M268" s="4"/>
      <c r="N268" s="4"/>
    </row>
    <row r="269" spans="2:14">
      <c r="B269" s="4"/>
      <c r="C269" s="4"/>
      <c r="D269" s="4"/>
      <c r="E269" s="4"/>
      <c r="F269" s="4"/>
      <c r="G269" s="4"/>
      <c r="H269" s="4"/>
      <c r="I269" s="4"/>
      <c r="J269" s="4"/>
      <c r="K269" s="4"/>
      <c r="L269" s="4"/>
      <c r="M269" s="4"/>
      <c r="N269" s="4"/>
    </row>
    <row r="270" spans="2:14">
      <c r="B270" s="4"/>
      <c r="C270" s="4"/>
      <c r="D270" s="4"/>
      <c r="E270" s="4"/>
      <c r="F270" s="4"/>
      <c r="G270" s="4"/>
      <c r="H270" s="4"/>
      <c r="I270" s="4"/>
      <c r="J270" s="4"/>
      <c r="K270" s="4"/>
      <c r="L270" s="4"/>
      <c r="M270" s="4"/>
      <c r="N270" s="4"/>
    </row>
    <row r="271" spans="2:14">
      <c r="B271" s="4"/>
      <c r="C271" s="4"/>
      <c r="D271" s="4"/>
      <c r="E271" s="4"/>
      <c r="F271" s="4"/>
      <c r="G271" s="4"/>
      <c r="H271" s="4"/>
      <c r="I271" s="4"/>
      <c r="J271" s="4"/>
      <c r="K271" s="4"/>
      <c r="L271" s="4"/>
      <c r="M271" s="4"/>
      <c r="N271" s="4"/>
    </row>
    <row r="272" spans="2:14">
      <c r="B272" s="4"/>
      <c r="C272" s="4"/>
      <c r="D272" s="4"/>
      <c r="E272" s="4"/>
      <c r="F272" s="4"/>
      <c r="G272" s="4"/>
      <c r="H272" s="4"/>
      <c r="I272" s="4"/>
      <c r="J272" s="4"/>
      <c r="K272" s="4"/>
      <c r="L272" s="4"/>
      <c r="M272" s="4"/>
      <c r="N272" s="4"/>
    </row>
    <row r="273" spans="2:14">
      <c r="B273" s="4"/>
      <c r="C273" s="4"/>
      <c r="D273" s="4"/>
      <c r="E273" s="4"/>
      <c r="F273" s="4"/>
      <c r="G273" s="4"/>
      <c r="H273" s="4"/>
      <c r="I273" s="4"/>
      <c r="J273" s="4"/>
      <c r="K273" s="4"/>
      <c r="L273" s="4"/>
      <c r="M273" s="4"/>
      <c r="N273" s="4"/>
    </row>
    <row r="274" spans="2:14">
      <c r="B274" s="4"/>
      <c r="C274" s="4"/>
      <c r="D274" s="4"/>
      <c r="E274" s="4"/>
      <c r="F274" s="4"/>
      <c r="G274" s="4"/>
      <c r="H274" s="4"/>
      <c r="I274" s="4"/>
      <c r="J274" s="4"/>
      <c r="K274" s="4"/>
      <c r="L274" s="4"/>
      <c r="M274" s="4"/>
      <c r="N274" s="4"/>
    </row>
    <row r="275" spans="2:14">
      <c r="B275" s="4"/>
      <c r="C275" s="4"/>
      <c r="D275" s="4"/>
      <c r="E275" s="4"/>
      <c r="F275" s="4"/>
      <c r="G275" s="4"/>
      <c r="H275" s="4"/>
      <c r="I275" s="4"/>
      <c r="J275" s="4"/>
      <c r="K275" s="4"/>
      <c r="L275" s="4"/>
      <c r="M275" s="4"/>
      <c r="N275" s="4"/>
    </row>
  </sheetData>
  <phoneticPr fontId="183" type="noConversion"/>
  <hyperlinks>
    <hyperlink ref="A1" location="Contenido!A1" display="Volver al Contenido" xr:uid="{31C488C0-9D7F-4F32-BBE5-38F8EE49E7E3}"/>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F9E6D-0F62-432A-9BEE-072C0F4739E2}">
  <sheetPr>
    <tabColor rgb="FFFFFF00"/>
  </sheetPr>
  <dimension ref="A1:AF88"/>
  <sheetViews>
    <sheetView showGridLines="0" zoomScale="90" zoomScaleNormal="90" workbookViewId="0">
      <pane xSplit="2" ySplit="8" topLeftCell="W84" activePane="bottomRight" state="frozen"/>
      <selection pane="topRight" activeCell="C1" sqref="C1"/>
      <selection pane="bottomLeft" activeCell="A9" sqref="A9"/>
      <selection pane="bottomRight" activeCell="AF1" sqref="AF1:AF1048576"/>
    </sheetView>
  </sheetViews>
  <sheetFormatPr baseColWidth="10" defaultColWidth="11.42578125" defaultRowHeight="15"/>
  <cols>
    <col min="1" max="1" width="2.7109375" customWidth="1"/>
    <col min="2" max="2" width="64.7109375" customWidth="1"/>
    <col min="16" max="16" width="13.28515625" customWidth="1"/>
    <col min="21" max="21" width="5.5703125" customWidth="1"/>
    <col min="22" max="22" width="60.42578125" bestFit="1" customWidth="1"/>
    <col min="23" max="32" width="9.28515625" bestFit="1" customWidth="1"/>
  </cols>
  <sheetData>
    <row r="1" spans="1:32">
      <c r="A1" s="1" t="s">
        <v>32</v>
      </c>
    </row>
    <row r="3" spans="1:32" ht="15.75">
      <c r="A3" s="129"/>
      <c r="B3" s="53" t="s">
        <v>478</v>
      </c>
      <c r="C3" s="29"/>
      <c r="D3" s="29"/>
      <c r="E3" s="30"/>
      <c r="F3" s="29"/>
      <c r="G3" s="29"/>
      <c r="H3" s="29"/>
      <c r="I3" s="29"/>
      <c r="J3" s="30"/>
      <c r="K3" s="29"/>
      <c r="L3" s="29"/>
      <c r="M3" s="29"/>
      <c r="N3" s="29"/>
      <c r="O3" s="29"/>
      <c r="P3" s="29"/>
      <c r="Q3" s="29"/>
      <c r="R3" s="29"/>
      <c r="S3" s="29"/>
    </row>
    <row r="4" spans="1:32" ht="15.6" customHeight="1">
      <c r="A4" s="129"/>
      <c r="B4" s="234" t="s">
        <v>479</v>
      </c>
      <c r="C4" s="129"/>
      <c r="D4" s="129"/>
      <c r="E4" s="129"/>
      <c r="F4" s="129"/>
      <c r="G4" s="129"/>
      <c r="H4" s="129"/>
      <c r="I4" s="129"/>
      <c r="J4" s="129"/>
      <c r="K4" s="129"/>
      <c r="L4" s="129"/>
      <c r="M4" s="129"/>
      <c r="N4" s="129"/>
      <c r="O4" s="129"/>
      <c r="P4" s="4"/>
      <c r="Q4" s="4"/>
      <c r="R4" s="4"/>
      <c r="S4" s="4"/>
    </row>
    <row r="5" spans="1:32" ht="15.6" customHeight="1">
      <c r="A5" s="129"/>
      <c r="B5" s="201"/>
      <c r="C5" s="129"/>
      <c r="D5" s="129"/>
      <c r="E5" s="129"/>
      <c r="F5" s="129"/>
      <c r="G5" s="129"/>
      <c r="H5" s="129"/>
      <c r="I5" s="129"/>
      <c r="J5" s="129"/>
      <c r="K5" s="129"/>
      <c r="L5" s="129"/>
      <c r="M5" s="129"/>
      <c r="N5" s="129"/>
      <c r="O5" s="129"/>
      <c r="P5" s="4"/>
      <c r="Q5" s="4"/>
      <c r="R5" s="4"/>
      <c r="S5" s="4"/>
    </row>
    <row r="6" spans="1:32" ht="15.75">
      <c r="A6" s="129"/>
      <c r="B6" s="31"/>
      <c r="C6" s="31"/>
      <c r="D6" s="31"/>
      <c r="E6" s="31"/>
      <c r="F6" s="31"/>
      <c r="G6" s="31"/>
      <c r="H6" s="31"/>
      <c r="I6" s="31"/>
      <c r="J6" s="31"/>
      <c r="K6" s="31"/>
      <c r="L6" s="31"/>
      <c r="M6" s="31"/>
      <c r="N6" s="31"/>
      <c r="O6" s="31"/>
      <c r="P6" s="31"/>
      <c r="Q6" s="31"/>
      <c r="R6" s="31"/>
      <c r="S6" s="31"/>
    </row>
    <row r="7" spans="1:32" ht="15.75">
      <c r="A7" s="129"/>
      <c r="B7" s="232"/>
      <c r="C7" s="233">
        <v>2016</v>
      </c>
      <c r="D7" s="233">
        <v>2017</v>
      </c>
      <c r="E7" s="233" t="s">
        <v>35</v>
      </c>
      <c r="F7" s="233" t="s">
        <v>36</v>
      </c>
      <c r="G7" s="233" t="s">
        <v>37</v>
      </c>
      <c r="H7" s="233" t="s">
        <v>38</v>
      </c>
      <c r="I7" s="233" t="s">
        <v>39</v>
      </c>
      <c r="J7" s="233" t="s">
        <v>40</v>
      </c>
      <c r="K7" s="233" t="s">
        <v>41</v>
      </c>
      <c r="L7" s="233" t="s">
        <v>42</v>
      </c>
      <c r="M7" s="233" t="s">
        <v>43</v>
      </c>
      <c r="N7" s="233" t="s">
        <v>44</v>
      </c>
      <c r="O7" s="233" t="s">
        <v>45</v>
      </c>
      <c r="P7" s="233" t="s">
        <v>46</v>
      </c>
      <c r="Q7" s="229" t="s">
        <v>47</v>
      </c>
      <c r="R7" s="229" t="s">
        <v>48</v>
      </c>
      <c r="S7" s="229" t="s">
        <v>49</v>
      </c>
      <c r="T7" s="229" t="s">
        <v>50</v>
      </c>
      <c r="W7" s="229" t="s">
        <v>51</v>
      </c>
      <c r="X7" s="229" t="s">
        <v>52</v>
      </c>
      <c r="Y7" s="229" t="s">
        <v>53</v>
      </c>
      <c r="Z7" s="229" t="s">
        <v>54</v>
      </c>
      <c r="AA7" s="229" t="s">
        <v>55</v>
      </c>
      <c r="AB7" s="229" t="s">
        <v>56</v>
      </c>
      <c r="AC7" s="229" t="s">
        <v>57</v>
      </c>
      <c r="AD7" s="229" t="s">
        <v>58</v>
      </c>
      <c r="AE7" s="229" t="s">
        <v>59</v>
      </c>
      <c r="AF7" s="229" t="s">
        <v>836</v>
      </c>
    </row>
    <row r="8" spans="1:32" ht="6" customHeight="1">
      <c r="A8" s="129"/>
      <c r="B8" s="134"/>
      <c r="C8" s="31"/>
      <c r="D8" s="31"/>
      <c r="E8" s="31"/>
      <c r="F8" s="31"/>
      <c r="G8" s="31"/>
      <c r="H8" s="31"/>
      <c r="I8" s="31"/>
      <c r="J8" s="31"/>
      <c r="K8" s="31"/>
      <c r="L8" s="31"/>
      <c r="M8" s="31"/>
      <c r="N8" s="31"/>
      <c r="O8" s="31"/>
      <c r="P8" s="31"/>
    </row>
    <row r="9" spans="1:32" ht="15.75">
      <c r="A9" s="129"/>
      <c r="B9" s="69" t="s">
        <v>64</v>
      </c>
      <c r="C9" s="104">
        <v>0</v>
      </c>
      <c r="D9" s="104">
        <v>5</v>
      </c>
      <c r="E9" s="104">
        <v>6</v>
      </c>
      <c r="F9" s="104">
        <v>1</v>
      </c>
      <c r="G9" s="104">
        <v>20</v>
      </c>
      <c r="H9" s="104">
        <v>8</v>
      </c>
      <c r="I9" s="104">
        <v>11</v>
      </c>
      <c r="J9" s="104">
        <v>21</v>
      </c>
      <c r="K9" s="104">
        <v>21</v>
      </c>
      <c r="L9" s="104">
        <v>19</v>
      </c>
      <c r="M9" s="104">
        <v>19</v>
      </c>
      <c r="N9" s="104">
        <v>21</v>
      </c>
      <c r="O9" s="104">
        <v>19</v>
      </c>
      <c r="P9" s="104">
        <v>20</v>
      </c>
      <c r="Q9" s="104">
        <v>20</v>
      </c>
      <c r="R9" s="104">
        <v>21</v>
      </c>
      <c r="S9" s="104">
        <v>22</v>
      </c>
      <c r="T9" s="104">
        <v>23</v>
      </c>
      <c r="V9" s="69" t="str">
        <f>+B9</f>
        <v>Ingresos por servicios de transmisión de energía eléctrica</v>
      </c>
      <c r="W9" s="104">
        <v>23</v>
      </c>
      <c r="X9" s="104">
        <v>24</v>
      </c>
      <c r="Y9" s="104">
        <v>23</v>
      </c>
      <c r="Z9" s="104">
        <f>94-W9-X9-Y9</f>
        <v>24</v>
      </c>
      <c r="AA9" s="104">
        <v>24</v>
      </c>
      <c r="AB9" s="104">
        <v>25</v>
      </c>
      <c r="AC9" s="104">
        <v>25</v>
      </c>
      <c r="AD9" s="104">
        <v>28</v>
      </c>
      <c r="AE9" s="104">
        <v>26</v>
      </c>
      <c r="AF9" s="104">
        <v>26</v>
      </c>
    </row>
    <row r="10" spans="1:32" ht="15.75">
      <c r="A10" s="129"/>
      <c r="B10" s="69" t="s">
        <v>65</v>
      </c>
      <c r="C10" s="104">
        <v>0</v>
      </c>
      <c r="D10" s="104">
        <v>0</v>
      </c>
      <c r="E10" s="104">
        <v>0</v>
      </c>
      <c r="F10" s="104">
        <v>0</v>
      </c>
      <c r="G10" s="104">
        <v>0</v>
      </c>
      <c r="H10" s="104">
        <v>0</v>
      </c>
      <c r="I10" s="104">
        <v>0</v>
      </c>
      <c r="J10" s="104">
        <v>0</v>
      </c>
      <c r="K10" s="104">
        <v>0</v>
      </c>
      <c r="L10" s="104">
        <v>0</v>
      </c>
      <c r="M10" s="104">
        <v>0</v>
      </c>
      <c r="N10" s="104">
        <v>0</v>
      </c>
      <c r="O10" s="104">
        <v>0</v>
      </c>
      <c r="P10" s="104">
        <v>0</v>
      </c>
      <c r="Q10" s="104"/>
      <c r="R10" s="104">
        <v>0</v>
      </c>
      <c r="S10" s="104">
        <v>0</v>
      </c>
      <c r="T10" s="104">
        <v>0</v>
      </c>
      <c r="V10" s="69" t="str">
        <f>+B10</f>
        <v>Ingresos por cargos de conexión</v>
      </c>
      <c r="W10" s="104">
        <v>0</v>
      </c>
      <c r="X10" s="104">
        <v>0</v>
      </c>
      <c r="Y10" s="104">
        <v>0</v>
      </c>
      <c r="Z10" s="104">
        <f>+AA10-W10-X10-Y10</f>
        <v>0</v>
      </c>
      <c r="AA10" s="104"/>
      <c r="AB10" s="104"/>
      <c r="AC10" s="104"/>
      <c r="AD10" s="104"/>
      <c r="AE10" s="104"/>
      <c r="AF10" s="104"/>
    </row>
    <row r="11" spans="1:32" ht="15.75">
      <c r="A11" s="129"/>
      <c r="B11" s="69" t="s">
        <v>72</v>
      </c>
      <c r="C11" s="104">
        <v>0</v>
      </c>
      <c r="D11" s="104">
        <v>0</v>
      </c>
      <c r="E11" s="104">
        <v>0</v>
      </c>
      <c r="F11" s="104">
        <v>0</v>
      </c>
      <c r="G11" s="104">
        <v>0</v>
      </c>
      <c r="H11" s="104">
        <v>0</v>
      </c>
      <c r="I11" s="104">
        <v>0</v>
      </c>
      <c r="J11" s="104">
        <v>0</v>
      </c>
      <c r="K11" s="104">
        <v>0</v>
      </c>
      <c r="L11" s="104">
        <v>0</v>
      </c>
      <c r="M11" s="104">
        <v>0</v>
      </c>
      <c r="N11" s="104">
        <v>0</v>
      </c>
      <c r="O11" s="104">
        <v>0</v>
      </c>
      <c r="P11" s="104">
        <v>0</v>
      </c>
      <c r="Q11" s="104"/>
      <c r="R11" s="104">
        <v>0</v>
      </c>
      <c r="S11" s="104">
        <v>0</v>
      </c>
      <c r="T11" s="104">
        <v>0</v>
      </c>
      <c r="V11" s="69" t="str">
        <f>+B11</f>
        <v>Otros ingresos operacionales</v>
      </c>
      <c r="W11" s="104">
        <v>0</v>
      </c>
      <c r="X11" s="104">
        <v>0</v>
      </c>
      <c r="Y11" s="104">
        <v>0</v>
      </c>
      <c r="Z11" s="104">
        <f>+AA11-W11-X11-Y11</f>
        <v>0</v>
      </c>
      <c r="AA11" s="104"/>
      <c r="AB11" s="104"/>
      <c r="AC11" s="104"/>
      <c r="AD11" s="104"/>
      <c r="AE11" s="104"/>
      <c r="AF11" s="104"/>
    </row>
    <row r="12" spans="1:32" ht="15.75">
      <c r="A12" s="129"/>
      <c r="B12" s="69" t="s">
        <v>73</v>
      </c>
      <c r="C12" s="104">
        <v>3</v>
      </c>
      <c r="D12" s="104">
        <v>6</v>
      </c>
      <c r="E12" s="104">
        <v>1</v>
      </c>
      <c r="F12" s="104">
        <v>1</v>
      </c>
      <c r="G12" s="104">
        <v>3</v>
      </c>
      <c r="H12" s="104">
        <v>3</v>
      </c>
      <c r="I12" s="104">
        <v>7</v>
      </c>
      <c r="J12" s="104">
        <v>-2</v>
      </c>
      <c r="K12" s="104">
        <v>2</v>
      </c>
      <c r="L12" s="104">
        <v>3</v>
      </c>
      <c r="M12" s="104">
        <v>2</v>
      </c>
      <c r="N12" s="104">
        <v>2</v>
      </c>
      <c r="O12" s="104">
        <v>3</v>
      </c>
      <c r="P12" s="104">
        <v>3</v>
      </c>
      <c r="Q12" s="104">
        <v>4</v>
      </c>
      <c r="R12" s="104">
        <v>4</v>
      </c>
      <c r="S12" s="104">
        <v>6</v>
      </c>
      <c r="T12" s="104">
        <v>8</v>
      </c>
      <c r="V12" s="69" t="str">
        <f>+B12</f>
        <v>Costos y gastos AOM</v>
      </c>
      <c r="W12" s="104">
        <v>10</v>
      </c>
      <c r="X12" s="104">
        <v>4</v>
      </c>
      <c r="Y12" s="104">
        <v>1</v>
      </c>
      <c r="Z12" s="104">
        <v>11</v>
      </c>
      <c r="AA12" s="104">
        <v>5</v>
      </c>
      <c r="AB12" s="104">
        <v>6</v>
      </c>
      <c r="AC12" s="104">
        <v>5</v>
      </c>
      <c r="AD12" s="104">
        <v>12</v>
      </c>
      <c r="AE12" s="104">
        <v>3</v>
      </c>
      <c r="AF12" s="104"/>
    </row>
    <row r="13" spans="1:32" ht="15.75">
      <c r="A13" s="129"/>
      <c r="B13" s="71" t="s">
        <v>151</v>
      </c>
      <c r="C13" s="105">
        <v>-3</v>
      </c>
      <c r="D13" s="105">
        <v>-1</v>
      </c>
      <c r="E13" s="105">
        <v>5</v>
      </c>
      <c r="F13" s="105">
        <v>0</v>
      </c>
      <c r="G13" s="105">
        <v>17</v>
      </c>
      <c r="H13" s="105">
        <v>5</v>
      </c>
      <c r="I13" s="105">
        <v>4</v>
      </c>
      <c r="J13" s="105">
        <v>23</v>
      </c>
      <c r="K13" s="105">
        <v>19</v>
      </c>
      <c r="L13" s="105">
        <v>16</v>
      </c>
      <c r="M13" s="105">
        <v>17</v>
      </c>
      <c r="N13" s="105">
        <v>19</v>
      </c>
      <c r="O13" s="105">
        <v>16</v>
      </c>
      <c r="P13" s="105">
        <v>17</v>
      </c>
      <c r="Q13" s="105">
        <v>16</v>
      </c>
      <c r="R13" s="105">
        <v>17</v>
      </c>
      <c r="S13" s="105">
        <v>16</v>
      </c>
      <c r="T13" s="105">
        <v>15</v>
      </c>
      <c r="V13" s="69" t="s">
        <v>75</v>
      </c>
      <c r="W13" s="104">
        <v>10</v>
      </c>
      <c r="X13" s="104">
        <v>8</v>
      </c>
      <c r="Y13" s="104">
        <v>5</v>
      </c>
      <c r="Z13" s="104"/>
      <c r="AA13" s="104">
        <v>8</v>
      </c>
      <c r="AB13" s="104">
        <v>8</v>
      </c>
      <c r="AC13" s="104">
        <v>9</v>
      </c>
      <c r="AD13" s="104">
        <v>8</v>
      </c>
      <c r="AE13" s="104">
        <v>8</v>
      </c>
      <c r="AF13" s="104"/>
    </row>
    <row r="14" spans="1:32" ht="15.75">
      <c r="A14" s="129"/>
      <c r="B14" s="68"/>
      <c r="C14" s="8"/>
      <c r="D14" s="8"/>
      <c r="E14" s="8"/>
      <c r="F14" s="161"/>
      <c r="G14" s="8"/>
      <c r="H14" s="8"/>
      <c r="I14" s="8"/>
      <c r="J14" s="8"/>
      <c r="K14" s="8"/>
      <c r="L14" s="8"/>
      <c r="M14" s="8"/>
      <c r="N14" s="8"/>
      <c r="O14" s="8"/>
      <c r="P14" s="8"/>
      <c r="Q14" s="8"/>
      <c r="R14" s="8"/>
      <c r="S14" s="8"/>
      <c r="T14" s="8"/>
      <c r="V14" s="71" t="s">
        <v>152</v>
      </c>
      <c r="W14" s="106">
        <v>3</v>
      </c>
      <c r="X14" s="106">
        <v>12</v>
      </c>
      <c r="Y14" s="106">
        <v>17</v>
      </c>
      <c r="Z14" s="106">
        <f>+Z9-Z12-Z13</f>
        <v>13</v>
      </c>
      <c r="AA14" s="106">
        <f>+AA9-AA12-AA13</f>
        <v>11</v>
      </c>
      <c r="AB14" s="106">
        <v>11</v>
      </c>
      <c r="AC14" s="106">
        <v>11</v>
      </c>
      <c r="AD14" s="106">
        <f>+AD9-AD12-AD13</f>
        <v>8</v>
      </c>
      <c r="AE14" s="106">
        <v>15</v>
      </c>
      <c r="AF14" s="106">
        <v>26</v>
      </c>
    </row>
    <row r="15" spans="1:32" ht="15.75">
      <c r="A15" s="129"/>
      <c r="B15" s="69" t="s">
        <v>75</v>
      </c>
      <c r="C15" s="104">
        <v>0</v>
      </c>
      <c r="D15" s="104">
        <v>1</v>
      </c>
      <c r="E15" s="104">
        <v>1</v>
      </c>
      <c r="F15" s="104">
        <v>0</v>
      </c>
      <c r="G15" s="104">
        <v>1</v>
      </c>
      <c r="H15" s="104">
        <v>7</v>
      </c>
      <c r="I15" s="104">
        <v>3</v>
      </c>
      <c r="J15" s="104">
        <v>3</v>
      </c>
      <c r="K15" s="104">
        <v>7</v>
      </c>
      <c r="L15" s="104">
        <v>7</v>
      </c>
      <c r="M15" s="104">
        <v>7</v>
      </c>
      <c r="N15" s="104">
        <v>9</v>
      </c>
      <c r="O15" s="104">
        <v>6</v>
      </c>
      <c r="P15" s="104">
        <v>7</v>
      </c>
      <c r="Q15" s="104">
        <v>7</v>
      </c>
      <c r="R15" s="104">
        <v>8</v>
      </c>
      <c r="S15" s="104">
        <v>9</v>
      </c>
      <c r="T15" s="104">
        <v>8</v>
      </c>
      <c r="W15" s="104"/>
      <c r="X15" s="104"/>
      <c r="Y15" s="104"/>
      <c r="Z15" s="104"/>
      <c r="AA15" s="104"/>
      <c r="AB15" s="104"/>
      <c r="AC15" s="104"/>
      <c r="AD15" s="104"/>
      <c r="AE15" s="104"/>
      <c r="AF15" s="104"/>
    </row>
    <row r="16" spans="1:32" ht="15.75">
      <c r="A16" s="129"/>
      <c r="B16" s="69" t="s">
        <v>78</v>
      </c>
      <c r="C16" s="104">
        <v>0</v>
      </c>
      <c r="D16" s="104">
        <v>0</v>
      </c>
      <c r="E16" s="104">
        <v>0</v>
      </c>
      <c r="F16" s="104">
        <v>0</v>
      </c>
      <c r="G16" s="104">
        <v>0</v>
      </c>
      <c r="H16" s="104">
        <v>0</v>
      </c>
      <c r="I16" s="104">
        <v>0</v>
      </c>
      <c r="J16" s="104">
        <v>0</v>
      </c>
      <c r="K16" s="104">
        <v>0</v>
      </c>
      <c r="L16" s="104">
        <v>0</v>
      </c>
      <c r="M16" s="104">
        <v>0</v>
      </c>
      <c r="N16" s="104">
        <v>0</v>
      </c>
      <c r="O16" s="104">
        <v>0</v>
      </c>
      <c r="P16" s="104">
        <v>0</v>
      </c>
      <c r="Q16" s="104"/>
      <c r="R16" s="104">
        <v>0</v>
      </c>
      <c r="S16" s="104">
        <v>0</v>
      </c>
      <c r="T16" s="104">
        <v>0</v>
      </c>
      <c r="V16" s="69" t="str">
        <f>+B16</f>
        <v>Metodo de participación neto ingreso /(gasto)</v>
      </c>
      <c r="W16" s="104">
        <v>0</v>
      </c>
      <c r="X16" s="104">
        <v>0</v>
      </c>
      <c r="Y16" s="104">
        <v>0</v>
      </c>
      <c r="Z16" s="104">
        <v>0</v>
      </c>
      <c r="AA16" s="104">
        <v>0</v>
      </c>
      <c r="AB16" s="104">
        <v>0</v>
      </c>
      <c r="AC16" s="104"/>
      <c r="AD16" s="104"/>
      <c r="AE16" s="104"/>
      <c r="AF16" s="104"/>
    </row>
    <row r="17" spans="1:32" ht="15.75">
      <c r="A17" s="129"/>
      <c r="B17" s="69" t="s">
        <v>79</v>
      </c>
      <c r="C17" s="104">
        <v>0</v>
      </c>
      <c r="D17" s="104">
        <v>0</v>
      </c>
      <c r="E17" s="104">
        <v>0</v>
      </c>
      <c r="F17" s="104">
        <v>0</v>
      </c>
      <c r="G17" s="104">
        <v>0</v>
      </c>
      <c r="H17" s="104">
        <v>1</v>
      </c>
      <c r="I17" s="104">
        <v>0</v>
      </c>
      <c r="J17" s="104">
        <v>0</v>
      </c>
      <c r="K17" s="104">
        <v>0</v>
      </c>
      <c r="L17" s="104">
        <v>0</v>
      </c>
      <c r="M17" s="104">
        <v>0</v>
      </c>
      <c r="N17" s="104">
        <v>0</v>
      </c>
      <c r="O17" s="104">
        <v>0</v>
      </c>
      <c r="P17" s="104">
        <v>0</v>
      </c>
      <c r="Q17" s="104"/>
      <c r="R17" s="104">
        <v>0</v>
      </c>
      <c r="S17" s="104">
        <v>0</v>
      </c>
      <c r="T17" s="104">
        <v>0</v>
      </c>
      <c r="V17" s="69" t="str">
        <f>+B17</f>
        <v>Otros neto ingreso /(gasto)</v>
      </c>
      <c r="W17" s="104">
        <v>0</v>
      </c>
      <c r="X17" s="104">
        <v>0</v>
      </c>
      <c r="Y17" s="104">
        <v>0</v>
      </c>
      <c r="Z17" s="104">
        <v>0</v>
      </c>
      <c r="AA17" s="104">
        <v>0</v>
      </c>
      <c r="AB17" s="104">
        <v>0</v>
      </c>
      <c r="AC17" s="104"/>
      <c r="AD17" s="104"/>
      <c r="AE17" s="104"/>
      <c r="AF17" s="104"/>
    </row>
    <row r="18" spans="1:32" ht="15.75">
      <c r="A18" s="129"/>
      <c r="B18" s="71" t="s">
        <v>80</v>
      </c>
      <c r="C18" s="106">
        <v>-3</v>
      </c>
      <c r="D18" s="106">
        <v>-2</v>
      </c>
      <c r="E18" s="106">
        <v>4</v>
      </c>
      <c r="F18" s="106">
        <v>0</v>
      </c>
      <c r="G18" s="106">
        <v>16</v>
      </c>
      <c r="H18" s="106">
        <v>-1</v>
      </c>
      <c r="I18" s="106">
        <v>1</v>
      </c>
      <c r="J18" s="106">
        <v>20</v>
      </c>
      <c r="K18" s="106">
        <v>12</v>
      </c>
      <c r="L18" s="106">
        <v>9</v>
      </c>
      <c r="M18" s="106">
        <v>10</v>
      </c>
      <c r="N18" s="106">
        <v>10</v>
      </c>
      <c r="O18" s="106">
        <v>10</v>
      </c>
      <c r="P18" s="106">
        <v>10</v>
      </c>
      <c r="Q18" s="106">
        <v>9</v>
      </c>
      <c r="R18" s="106">
        <v>9</v>
      </c>
      <c r="S18" s="106">
        <v>7</v>
      </c>
      <c r="T18" s="106">
        <v>7</v>
      </c>
      <c r="V18" s="71" t="s">
        <v>80</v>
      </c>
      <c r="W18" s="106">
        <v>3</v>
      </c>
      <c r="X18" s="106">
        <v>12</v>
      </c>
      <c r="Y18" s="106">
        <v>17</v>
      </c>
      <c r="Z18" s="106">
        <f>+Z14</f>
        <v>13</v>
      </c>
      <c r="AA18" s="106">
        <f>+AA14</f>
        <v>11</v>
      </c>
      <c r="AB18" s="106">
        <v>11</v>
      </c>
      <c r="AC18" s="106">
        <v>11</v>
      </c>
      <c r="AD18" s="106">
        <f>+AD14</f>
        <v>8</v>
      </c>
      <c r="AE18" s="106">
        <v>15</v>
      </c>
      <c r="AF18" s="106">
        <v>26</v>
      </c>
    </row>
    <row r="19" spans="1:32" ht="15.75">
      <c r="A19" s="129"/>
      <c r="B19" s="69"/>
      <c r="C19" s="104"/>
      <c r="D19" s="104"/>
      <c r="E19" s="104"/>
      <c r="F19" s="104"/>
      <c r="G19" s="104"/>
      <c r="H19" s="104"/>
      <c r="I19" s="104"/>
      <c r="J19" s="104"/>
      <c r="K19" s="104"/>
      <c r="L19" s="104"/>
      <c r="M19" s="104"/>
      <c r="N19" s="104"/>
      <c r="O19" s="104"/>
      <c r="P19" s="104"/>
      <c r="Q19" s="104"/>
      <c r="R19" s="104">
        <v>0</v>
      </c>
      <c r="S19" s="104">
        <v>0</v>
      </c>
      <c r="T19" s="104">
        <v>0</v>
      </c>
      <c r="Z19">
        <f>+AA19-W19-X19-Y19</f>
        <v>0</v>
      </c>
    </row>
    <row r="20" spans="1:32" ht="15.75">
      <c r="A20" s="129"/>
      <c r="B20" s="69" t="s">
        <v>81</v>
      </c>
      <c r="C20" s="104">
        <v>6</v>
      </c>
      <c r="D20" s="104">
        <v>-3</v>
      </c>
      <c r="E20" s="104">
        <v>0</v>
      </c>
      <c r="F20" s="104">
        <v>-4</v>
      </c>
      <c r="G20" s="104">
        <v>-2</v>
      </c>
      <c r="H20" s="104">
        <v>-6</v>
      </c>
      <c r="I20" s="104">
        <v>-4</v>
      </c>
      <c r="J20" s="104">
        <v>-7</v>
      </c>
      <c r="K20" s="104">
        <v>-10</v>
      </c>
      <c r="L20" s="104">
        <v>-6</v>
      </c>
      <c r="M20" s="104">
        <v>-12</v>
      </c>
      <c r="N20" s="104">
        <v>-9</v>
      </c>
      <c r="O20" s="104">
        <v>-9</v>
      </c>
      <c r="P20" s="104">
        <v>-6</v>
      </c>
      <c r="Q20" s="104">
        <v>-8</v>
      </c>
      <c r="R20" s="104">
        <v>-8</v>
      </c>
      <c r="S20" s="104">
        <v>-6</v>
      </c>
      <c r="T20" s="104">
        <v>-2</v>
      </c>
      <c r="V20" s="69" t="str">
        <f>+B20</f>
        <v>Financiero neto ingreso/(gasto)</v>
      </c>
      <c r="W20" s="104">
        <v>-2</v>
      </c>
      <c r="X20" s="104">
        <v>-19</v>
      </c>
      <c r="Y20" s="104">
        <v>-19</v>
      </c>
      <c r="Z20" s="104">
        <v>-11</v>
      </c>
      <c r="AA20" s="104">
        <v>-9</v>
      </c>
      <c r="AB20" s="104">
        <v>-1</v>
      </c>
      <c r="AC20" s="104">
        <v>-6</v>
      </c>
      <c r="AD20" s="104">
        <v>11</v>
      </c>
      <c r="AE20" s="104">
        <v>-10</v>
      </c>
      <c r="AF20" s="104">
        <v>-16</v>
      </c>
    </row>
    <row r="21" spans="1:32" ht="15.75">
      <c r="A21" s="129"/>
      <c r="B21" s="71" t="s">
        <v>82</v>
      </c>
      <c r="C21" s="106">
        <v>3</v>
      </c>
      <c r="D21" s="106">
        <v>-5</v>
      </c>
      <c r="E21" s="106">
        <v>4</v>
      </c>
      <c r="F21" s="106">
        <v>-4</v>
      </c>
      <c r="G21" s="106">
        <v>14</v>
      </c>
      <c r="H21" s="106">
        <v>-7</v>
      </c>
      <c r="I21" s="106">
        <v>-3</v>
      </c>
      <c r="J21" s="106">
        <v>13</v>
      </c>
      <c r="K21" s="106">
        <v>2</v>
      </c>
      <c r="L21" s="106">
        <v>3</v>
      </c>
      <c r="M21" s="106">
        <v>-2</v>
      </c>
      <c r="N21" s="106">
        <v>1</v>
      </c>
      <c r="O21" s="106">
        <v>1</v>
      </c>
      <c r="P21" s="106">
        <v>4</v>
      </c>
      <c r="Q21" s="106">
        <v>1</v>
      </c>
      <c r="R21" s="106">
        <v>1</v>
      </c>
      <c r="S21" s="106">
        <v>1</v>
      </c>
      <c r="T21" s="106">
        <v>5</v>
      </c>
      <c r="V21" s="71" t="str">
        <f>+B21</f>
        <v>Utilidad antes de impuestos</v>
      </c>
      <c r="W21" s="106">
        <v>1</v>
      </c>
      <c r="X21" s="106">
        <v>-7</v>
      </c>
      <c r="Y21" s="106">
        <v>-2</v>
      </c>
      <c r="Z21" s="106">
        <f>+Z18+Z20</f>
        <v>2</v>
      </c>
      <c r="AA21" s="106">
        <f>+AA18+AA20</f>
        <v>2</v>
      </c>
      <c r="AB21" s="106">
        <v>10</v>
      </c>
      <c r="AC21" s="106">
        <v>5</v>
      </c>
      <c r="AD21" s="106">
        <f>+AD18+AD20</f>
        <v>19</v>
      </c>
      <c r="AE21" s="106">
        <v>5</v>
      </c>
      <c r="AF21" s="106">
        <v>10</v>
      </c>
    </row>
    <row r="22" spans="1:32" ht="15.75">
      <c r="A22" s="129"/>
      <c r="B22" s="68"/>
      <c r="C22" s="8"/>
      <c r="D22" s="8"/>
      <c r="E22" s="8"/>
      <c r="F22" s="8"/>
      <c r="G22" s="8"/>
      <c r="H22" s="8"/>
      <c r="I22" s="8"/>
      <c r="J22" s="8"/>
      <c r="K22" s="8"/>
      <c r="L22" s="8"/>
      <c r="M22" s="8"/>
      <c r="N22" s="8"/>
      <c r="O22" s="8"/>
      <c r="P22" s="8"/>
      <c r="Q22" s="8"/>
      <c r="R22" s="8"/>
      <c r="S22" s="8"/>
      <c r="T22" s="8"/>
      <c r="V22" s="68"/>
      <c r="W22" s="68"/>
      <c r="X22" s="68"/>
      <c r="Y22" s="68"/>
      <c r="Z22" s="68"/>
      <c r="AA22" s="68"/>
      <c r="AB22" s="68"/>
      <c r="AC22" s="68"/>
      <c r="AD22" s="68"/>
      <c r="AE22" s="68"/>
      <c r="AF22" s="68"/>
    </row>
    <row r="23" spans="1:32" ht="15.75">
      <c r="A23" s="129"/>
      <c r="B23" s="69" t="s">
        <v>83</v>
      </c>
      <c r="C23" s="104">
        <v>1</v>
      </c>
      <c r="D23" s="104">
        <v>-1</v>
      </c>
      <c r="E23" s="104">
        <v>4</v>
      </c>
      <c r="F23" s="104">
        <v>-1</v>
      </c>
      <c r="G23" s="104">
        <v>6</v>
      </c>
      <c r="H23" s="104">
        <v>-13</v>
      </c>
      <c r="I23" s="104">
        <v>-5</v>
      </c>
      <c r="J23" s="104">
        <v>-6</v>
      </c>
      <c r="K23" s="104">
        <v>-5</v>
      </c>
      <c r="L23" s="104">
        <v>19</v>
      </c>
      <c r="M23" s="104">
        <v>0</v>
      </c>
      <c r="N23" s="104">
        <v>0</v>
      </c>
      <c r="O23" s="104">
        <v>0</v>
      </c>
      <c r="P23" s="104">
        <v>0</v>
      </c>
      <c r="Q23" s="104">
        <v>0</v>
      </c>
      <c r="R23" s="104">
        <v>0</v>
      </c>
      <c r="S23" s="104">
        <v>0</v>
      </c>
      <c r="T23" s="104">
        <v>0</v>
      </c>
      <c r="V23" s="69" t="str">
        <f>+B23</f>
        <v>Provisión impuesto de renta</v>
      </c>
      <c r="W23" s="104">
        <v>0</v>
      </c>
      <c r="X23" s="104">
        <v>-2</v>
      </c>
      <c r="Y23" s="104">
        <v>0</v>
      </c>
      <c r="Z23" s="104" t="s">
        <v>225</v>
      </c>
      <c r="AA23" s="104" t="s">
        <v>225</v>
      </c>
      <c r="AB23" s="104" t="s">
        <v>225</v>
      </c>
      <c r="AC23" s="104"/>
      <c r="AD23" s="104"/>
      <c r="AE23" s="104">
        <v>1</v>
      </c>
      <c r="AF23" s="104">
        <v>3</v>
      </c>
    </row>
    <row r="24" spans="1:32" ht="15.75">
      <c r="A24" s="129"/>
      <c r="B24" s="71" t="s">
        <v>86</v>
      </c>
      <c r="C24" s="106">
        <v>2</v>
      </c>
      <c r="D24" s="106">
        <v>-4</v>
      </c>
      <c r="E24" s="106">
        <v>0</v>
      </c>
      <c r="F24" s="106">
        <v>-3</v>
      </c>
      <c r="G24" s="106">
        <v>8</v>
      </c>
      <c r="H24" s="106">
        <v>6</v>
      </c>
      <c r="I24" s="106">
        <v>2</v>
      </c>
      <c r="J24" s="106">
        <v>19</v>
      </c>
      <c r="K24" s="106">
        <v>7</v>
      </c>
      <c r="L24" s="106">
        <v>-16</v>
      </c>
      <c r="M24" s="106">
        <v>-2</v>
      </c>
      <c r="N24" s="106">
        <v>1</v>
      </c>
      <c r="O24" s="106">
        <v>1</v>
      </c>
      <c r="P24" s="106">
        <v>4</v>
      </c>
      <c r="Q24" s="106">
        <v>1</v>
      </c>
      <c r="R24" s="106">
        <v>1</v>
      </c>
      <c r="S24" s="106">
        <v>1</v>
      </c>
      <c r="T24" s="106">
        <v>5</v>
      </c>
      <c r="V24" s="71" t="str">
        <f>+B24</f>
        <v>Utilidad neta</v>
      </c>
      <c r="W24" s="106">
        <v>1</v>
      </c>
      <c r="X24" s="106">
        <v>-5</v>
      </c>
      <c r="Y24" s="106">
        <v>-2</v>
      </c>
      <c r="Z24" s="106">
        <v>2</v>
      </c>
      <c r="AA24" s="106">
        <v>2</v>
      </c>
      <c r="AB24" s="106">
        <v>2</v>
      </c>
      <c r="AC24" s="106">
        <v>5</v>
      </c>
      <c r="AD24" s="106">
        <f>+AD21-AD23</f>
        <v>19</v>
      </c>
      <c r="AE24" s="106">
        <v>4</v>
      </c>
      <c r="AF24" s="106">
        <v>7</v>
      </c>
    </row>
    <row r="25" spans="1:32" ht="15.75">
      <c r="A25" s="129"/>
      <c r="B25" s="129"/>
      <c r="C25" s="129"/>
      <c r="D25" s="129"/>
      <c r="E25" s="129"/>
      <c r="F25" s="129"/>
      <c r="G25" s="129"/>
      <c r="H25" s="129"/>
      <c r="I25" s="129"/>
      <c r="J25" s="129"/>
      <c r="K25" s="129"/>
      <c r="L25" s="129"/>
      <c r="M25" s="129"/>
      <c r="N25" s="129"/>
      <c r="O25" s="129"/>
      <c r="P25" s="31"/>
      <c r="Q25" s="31"/>
      <c r="R25" s="31"/>
      <c r="S25" s="31"/>
      <c r="T25" s="31"/>
    </row>
    <row r="26" spans="1:32" ht="15.75">
      <c r="A26" s="129"/>
      <c r="B26" s="129"/>
      <c r="C26" s="129"/>
      <c r="D26" s="129"/>
      <c r="E26" s="129"/>
      <c r="F26" s="129"/>
      <c r="G26" s="129"/>
      <c r="H26" s="129"/>
      <c r="I26" s="129"/>
      <c r="J26" s="129"/>
      <c r="K26" s="129"/>
      <c r="L26" s="129"/>
      <c r="M26" s="129"/>
      <c r="N26" s="129"/>
      <c r="O26" s="129"/>
      <c r="V26" s="71" t="s">
        <v>88</v>
      </c>
      <c r="W26" s="106">
        <v>19.474485999999999</v>
      </c>
      <c r="X26" s="106">
        <v>19</v>
      </c>
      <c r="Y26" s="106">
        <v>22</v>
      </c>
      <c r="Z26" s="106">
        <f>+Z9-Z12</f>
        <v>13</v>
      </c>
      <c r="AA26" s="106">
        <f>+AA9-AA12</f>
        <v>19</v>
      </c>
      <c r="AB26" s="106">
        <v>19</v>
      </c>
      <c r="AC26" s="106">
        <v>20</v>
      </c>
      <c r="AD26" s="106">
        <f>+AD9-AD12</f>
        <v>16</v>
      </c>
      <c r="AE26" s="106">
        <v>23</v>
      </c>
      <c r="AF26" s="106">
        <v>26</v>
      </c>
    </row>
    <row r="27" spans="1:32" ht="15.75">
      <c r="A27" s="129"/>
      <c r="B27" s="11" t="s">
        <v>480</v>
      </c>
      <c r="C27" s="129"/>
      <c r="D27" s="129"/>
      <c r="E27" s="129"/>
      <c r="F27" s="129"/>
      <c r="G27" s="129"/>
      <c r="H27" s="11"/>
      <c r="I27" s="11"/>
      <c r="J27" s="11"/>
      <c r="K27" s="11"/>
      <c r="L27" s="11"/>
      <c r="M27" s="11"/>
      <c r="N27" s="11"/>
      <c r="O27" s="11"/>
    </row>
    <row r="28" spans="1:32" ht="15.75">
      <c r="A28" s="129"/>
      <c r="B28" s="234" t="s">
        <v>479</v>
      </c>
      <c r="C28" s="129"/>
      <c r="D28" s="129"/>
      <c r="E28" s="129"/>
      <c r="F28" s="129"/>
      <c r="G28" s="129"/>
      <c r="H28" s="74"/>
      <c r="I28" s="74"/>
      <c r="J28" s="74"/>
      <c r="K28" s="74"/>
      <c r="L28" s="74"/>
      <c r="M28" s="74"/>
      <c r="N28" s="74"/>
      <c r="O28" s="74"/>
    </row>
    <row r="29" spans="1:32" ht="13.15" customHeight="1">
      <c r="A29" s="129"/>
      <c r="B29" s="76"/>
      <c r="C29" s="129"/>
      <c r="D29" s="129"/>
      <c r="E29" s="129"/>
      <c r="F29" s="129"/>
      <c r="G29" s="129"/>
      <c r="H29" s="76"/>
      <c r="I29" s="76"/>
      <c r="J29" s="76"/>
      <c r="K29" s="76"/>
      <c r="L29" s="76"/>
      <c r="M29" s="76"/>
      <c r="N29" s="76"/>
      <c r="O29" s="76"/>
    </row>
    <row r="30" spans="1:32" ht="16.5" thickBot="1">
      <c r="A30" s="129"/>
      <c r="B30" s="232"/>
      <c r="C30" s="233">
        <v>2016</v>
      </c>
      <c r="D30" s="233">
        <v>2017</v>
      </c>
      <c r="E30" s="233" t="s">
        <v>35</v>
      </c>
      <c r="F30" s="233" t="s">
        <v>36</v>
      </c>
      <c r="G30" s="233" t="s">
        <v>37</v>
      </c>
      <c r="H30" s="233" t="s">
        <v>38</v>
      </c>
      <c r="I30" s="233" t="s">
        <v>39</v>
      </c>
      <c r="J30" s="233" t="s">
        <v>40</v>
      </c>
      <c r="K30" s="233" t="s">
        <v>41</v>
      </c>
      <c r="L30" s="233" t="s">
        <v>42</v>
      </c>
      <c r="M30" s="233" t="s">
        <v>43</v>
      </c>
      <c r="N30" s="233" t="s">
        <v>44</v>
      </c>
      <c r="O30" s="233" t="s">
        <v>45</v>
      </c>
      <c r="P30" s="229" t="s">
        <v>46</v>
      </c>
      <c r="Q30" s="229" t="s">
        <v>47</v>
      </c>
      <c r="R30" s="229" t="s">
        <v>48</v>
      </c>
      <c r="S30" s="229" t="s">
        <v>49</v>
      </c>
      <c r="T30" s="229" t="s">
        <v>50</v>
      </c>
      <c r="V30" s="232"/>
      <c r="W30" s="229" t="s">
        <v>51</v>
      </c>
      <c r="X30" s="229" t="s">
        <v>52</v>
      </c>
      <c r="Y30" s="229" t="s">
        <v>53</v>
      </c>
      <c r="Z30" s="229" t="s">
        <v>54</v>
      </c>
      <c r="AA30" s="229" t="str">
        <f>+AA7</f>
        <v>1T23</v>
      </c>
      <c r="AB30" s="229" t="s">
        <v>56</v>
      </c>
      <c r="AC30" s="229" t="s">
        <v>57</v>
      </c>
      <c r="AD30" s="229" t="s">
        <v>58</v>
      </c>
      <c r="AE30" s="229" t="s">
        <v>59</v>
      </c>
      <c r="AF30" s="229" t="s">
        <v>836</v>
      </c>
    </row>
    <row r="31" spans="1:32" ht="15.75">
      <c r="A31" s="129"/>
      <c r="B31" s="162" t="s">
        <v>91</v>
      </c>
      <c r="C31" s="163"/>
      <c r="D31" s="163"/>
      <c r="E31" s="163"/>
      <c r="F31" s="163"/>
      <c r="G31" s="163"/>
      <c r="H31" s="163"/>
      <c r="I31" s="163"/>
      <c r="J31" s="163"/>
      <c r="K31" s="163"/>
      <c r="L31" s="163"/>
      <c r="M31" s="163"/>
      <c r="N31" s="162"/>
      <c r="O31" s="162"/>
      <c r="P31" s="162"/>
      <c r="Q31" s="162"/>
      <c r="R31" s="162"/>
      <c r="S31" s="162"/>
      <c r="T31" s="162"/>
      <c r="V31" s="162" t="s">
        <v>91</v>
      </c>
      <c r="W31" s="162"/>
      <c r="X31" s="162"/>
      <c r="Y31" s="162"/>
      <c r="Z31" s="162"/>
      <c r="AA31" s="162"/>
      <c r="AB31" s="162"/>
      <c r="AC31" s="162"/>
      <c r="AD31" s="162"/>
      <c r="AE31" s="162"/>
      <c r="AF31" s="162"/>
    </row>
    <row r="32" spans="1:32" ht="15.75">
      <c r="A32" s="129"/>
      <c r="B32" s="164" t="s">
        <v>92</v>
      </c>
      <c r="C32" s="165"/>
      <c r="D32" s="165"/>
      <c r="E32" s="165"/>
      <c r="F32" s="165"/>
      <c r="G32" s="165"/>
      <c r="H32" s="165"/>
      <c r="I32" s="165"/>
      <c r="J32" s="165"/>
      <c r="K32" s="165"/>
      <c r="L32" s="165"/>
      <c r="M32" s="165"/>
      <c r="N32" s="165"/>
      <c r="O32" s="165"/>
      <c r="P32" s="165"/>
      <c r="Q32" s="165"/>
      <c r="R32" s="165"/>
      <c r="S32" s="165"/>
      <c r="T32" s="165"/>
      <c r="V32" s="164" t="s">
        <v>92</v>
      </c>
      <c r="W32" s="165"/>
      <c r="X32" s="165"/>
      <c r="Y32" s="165"/>
      <c r="Z32" s="165"/>
      <c r="AA32" s="165"/>
      <c r="AB32" s="165"/>
      <c r="AC32" s="165"/>
      <c r="AD32" s="165"/>
      <c r="AE32" s="165"/>
      <c r="AF32" s="165"/>
    </row>
    <row r="33" spans="1:32" s="35" customFormat="1" ht="15.75">
      <c r="A33" s="176"/>
      <c r="B33" s="166" t="s">
        <v>93</v>
      </c>
      <c r="C33" s="167">
        <v>35</v>
      </c>
      <c r="D33" s="167">
        <v>0</v>
      </c>
      <c r="E33" s="167">
        <v>20</v>
      </c>
      <c r="F33" s="167">
        <v>6</v>
      </c>
      <c r="G33" s="167">
        <v>1</v>
      </c>
      <c r="H33" s="167">
        <v>1</v>
      </c>
      <c r="I33" s="167">
        <v>2</v>
      </c>
      <c r="J33" s="167">
        <v>1</v>
      </c>
      <c r="K33" s="167">
        <v>1</v>
      </c>
      <c r="L33" s="167">
        <v>1</v>
      </c>
      <c r="M33" s="167">
        <v>1</v>
      </c>
      <c r="N33" s="167">
        <v>1</v>
      </c>
      <c r="O33" s="167">
        <v>1.284</v>
      </c>
      <c r="P33" s="167">
        <v>1</v>
      </c>
      <c r="Q33" s="167">
        <v>1</v>
      </c>
      <c r="R33" s="167">
        <v>0</v>
      </c>
      <c r="S33" s="167">
        <v>333</v>
      </c>
      <c r="T33" s="167">
        <v>314</v>
      </c>
      <c r="V33" s="166" t="s">
        <v>93</v>
      </c>
      <c r="W33" s="167">
        <v>333</v>
      </c>
      <c r="X33" s="167">
        <v>307</v>
      </c>
      <c r="Y33" s="167">
        <v>302</v>
      </c>
      <c r="Z33" s="167">
        <v>302</v>
      </c>
      <c r="AA33" s="167">
        <v>331</v>
      </c>
      <c r="AB33" s="167">
        <v>282</v>
      </c>
      <c r="AC33" s="167">
        <v>270</v>
      </c>
      <c r="AD33" s="167">
        <v>170</v>
      </c>
      <c r="AE33" s="167">
        <v>167</v>
      </c>
      <c r="AF33" s="167">
        <v>95</v>
      </c>
    </row>
    <row r="34" spans="1:32" s="35" customFormat="1" ht="15.75">
      <c r="A34" s="176"/>
      <c r="B34" s="166" t="s">
        <v>94</v>
      </c>
      <c r="C34" s="167">
        <v>8</v>
      </c>
      <c r="D34" s="167">
        <v>0</v>
      </c>
      <c r="E34" s="167">
        <v>0</v>
      </c>
      <c r="F34" s="167">
        <v>0</v>
      </c>
      <c r="G34" s="167">
        <v>0</v>
      </c>
      <c r="H34" s="167">
        <v>1</v>
      </c>
      <c r="I34" s="167">
        <v>2</v>
      </c>
      <c r="J34" s="167">
        <v>1</v>
      </c>
      <c r="K34" s="167">
        <v>1</v>
      </c>
      <c r="L34" s="167">
        <v>2</v>
      </c>
      <c r="M34" s="167">
        <v>1</v>
      </c>
      <c r="N34" s="167">
        <v>1</v>
      </c>
      <c r="O34" s="167">
        <v>1.0669999999999999</v>
      </c>
      <c r="P34" s="167">
        <v>12</v>
      </c>
      <c r="Q34" s="167">
        <v>7</v>
      </c>
      <c r="R34" s="167">
        <v>3</v>
      </c>
      <c r="S34" s="167">
        <v>21</v>
      </c>
      <c r="T34" s="167">
        <v>19</v>
      </c>
      <c r="V34" s="166" t="s">
        <v>94</v>
      </c>
      <c r="W34" s="167">
        <v>16</v>
      </c>
      <c r="X34" s="167">
        <v>1</v>
      </c>
      <c r="Y34" s="167">
        <v>75</v>
      </c>
      <c r="Z34" s="167">
        <v>78</v>
      </c>
      <c r="AA34" s="167">
        <v>70</v>
      </c>
      <c r="AB34" s="167">
        <v>1</v>
      </c>
      <c r="AC34" s="167">
        <v>0</v>
      </c>
      <c r="AD34" s="167">
        <v>2</v>
      </c>
      <c r="AE34" s="167">
        <v>1</v>
      </c>
      <c r="AF34" s="167">
        <v>1</v>
      </c>
    </row>
    <row r="35" spans="1:32" s="35" customFormat="1" ht="15.75">
      <c r="A35" s="176"/>
      <c r="B35" s="166" t="s">
        <v>95</v>
      </c>
      <c r="C35" s="167">
        <v>53</v>
      </c>
      <c r="D35" s="167">
        <v>16</v>
      </c>
      <c r="E35" s="167">
        <v>21</v>
      </c>
      <c r="F35" s="167">
        <v>30</v>
      </c>
      <c r="G35" s="167">
        <v>28</v>
      </c>
      <c r="H35" s="167">
        <v>29</v>
      </c>
      <c r="I35" s="167">
        <v>7</v>
      </c>
      <c r="J35" s="167">
        <v>8</v>
      </c>
      <c r="K35" s="167">
        <v>7</v>
      </c>
      <c r="L35" s="167">
        <v>4</v>
      </c>
      <c r="M35" s="167">
        <v>1</v>
      </c>
      <c r="N35" s="167">
        <v>2</v>
      </c>
      <c r="O35" s="167">
        <v>1.1859999999999999</v>
      </c>
      <c r="P35" s="167">
        <v>0</v>
      </c>
      <c r="Q35" s="167"/>
      <c r="R35" s="167">
        <v>0</v>
      </c>
      <c r="S35" s="167">
        <v>0</v>
      </c>
      <c r="T35" s="167">
        <v>0</v>
      </c>
      <c r="V35" s="166" t="s">
        <v>95</v>
      </c>
      <c r="W35" s="167" t="s">
        <v>225</v>
      </c>
      <c r="X35" s="167">
        <v>0</v>
      </c>
      <c r="Y35" s="167">
        <v>0</v>
      </c>
      <c r="Z35" s="167">
        <v>0</v>
      </c>
      <c r="AA35" s="167">
        <v>1</v>
      </c>
      <c r="AB35" s="167">
        <v>1</v>
      </c>
      <c r="AC35" s="167"/>
      <c r="AD35" s="167">
        <v>0</v>
      </c>
      <c r="AE35" s="167">
        <v>0</v>
      </c>
      <c r="AF35" s="167"/>
    </row>
    <row r="36" spans="1:32" s="35" customFormat="1" ht="15.75">
      <c r="A36" s="176"/>
      <c r="B36" s="166" t="s">
        <v>97</v>
      </c>
      <c r="C36" s="167">
        <v>1</v>
      </c>
      <c r="D36" s="167">
        <v>3</v>
      </c>
      <c r="E36" s="167">
        <v>1</v>
      </c>
      <c r="F36" s="167">
        <v>2</v>
      </c>
      <c r="G36" s="167">
        <v>2</v>
      </c>
      <c r="H36" s="167">
        <v>2</v>
      </c>
      <c r="I36" s="167">
        <v>3</v>
      </c>
      <c r="J36" s="167">
        <v>2</v>
      </c>
      <c r="K36" s="167">
        <v>3</v>
      </c>
      <c r="L36" s="167">
        <v>1</v>
      </c>
      <c r="M36" s="167">
        <v>2</v>
      </c>
      <c r="N36" s="167">
        <v>2</v>
      </c>
      <c r="O36" s="167">
        <v>0.59299999999999997</v>
      </c>
      <c r="P36" s="167">
        <v>1</v>
      </c>
      <c r="Q36" s="167">
        <v>7</v>
      </c>
      <c r="R36" s="167">
        <v>4</v>
      </c>
      <c r="S36" s="167">
        <v>5</v>
      </c>
      <c r="T36" s="167">
        <v>5</v>
      </c>
      <c r="V36" s="166" t="s">
        <v>97</v>
      </c>
      <c r="W36" s="167">
        <v>5</v>
      </c>
      <c r="X36" s="167">
        <v>0</v>
      </c>
      <c r="Y36" s="167">
        <v>0</v>
      </c>
      <c r="Z36" s="167">
        <v>0</v>
      </c>
      <c r="AA36" s="167">
        <v>0</v>
      </c>
      <c r="AB36" s="167">
        <v>0</v>
      </c>
      <c r="AC36" s="167">
        <v>1</v>
      </c>
      <c r="AD36" s="167">
        <v>1</v>
      </c>
      <c r="AE36" s="167">
        <v>1</v>
      </c>
      <c r="AF36" s="167"/>
    </row>
    <row r="37" spans="1:32" s="35" customFormat="1" ht="15.75">
      <c r="A37" s="176"/>
      <c r="B37" s="166" t="s">
        <v>403</v>
      </c>
      <c r="C37" s="167">
        <v>0</v>
      </c>
      <c r="D37" s="167">
        <v>0</v>
      </c>
      <c r="E37" s="167">
        <v>0</v>
      </c>
      <c r="F37" s="167">
        <v>0</v>
      </c>
      <c r="G37" s="167">
        <v>0</v>
      </c>
      <c r="H37" s="167">
        <v>0</v>
      </c>
      <c r="I37" s="167">
        <v>0</v>
      </c>
      <c r="J37" s="167">
        <v>0</v>
      </c>
      <c r="K37" s="167">
        <v>0</v>
      </c>
      <c r="L37" s="167">
        <v>0</v>
      </c>
      <c r="M37" s="167">
        <v>0</v>
      </c>
      <c r="N37" s="167">
        <v>0</v>
      </c>
      <c r="O37" s="167">
        <v>0</v>
      </c>
      <c r="P37" s="167"/>
      <c r="Q37" s="167"/>
      <c r="R37" s="167"/>
      <c r="S37" s="167">
        <v>0</v>
      </c>
      <c r="T37" s="167">
        <v>0</v>
      </c>
      <c r="V37" s="166" t="s">
        <v>403</v>
      </c>
      <c r="W37" s="167"/>
      <c r="X37" s="167">
        <v>0</v>
      </c>
      <c r="Y37" s="167">
        <v>0</v>
      </c>
      <c r="Z37" s="167">
        <v>0</v>
      </c>
      <c r="AA37" s="167">
        <v>0</v>
      </c>
      <c r="AB37" s="167">
        <v>0</v>
      </c>
      <c r="AC37" s="167"/>
      <c r="AD37" s="167"/>
      <c r="AE37" s="167"/>
      <c r="AF37" s="167"/>
    </row>
    <row r="38" spans="1:32" s="35" customFormat="1" ht="15.75">
      <c r="A38" s="176"/>
      <c r="B38" s="166" t="s">
        <v>98</v>
      </c>
      <c r="C38" s="167">
        <v>0</v>
      </c>
      <c r="D38" s="167">
        <v>0</v>
      </c>
      <c r="E38" s="167">
        <v>0</v>
      </c>
      <c r="F38" s="167">
        <v>0</v>
      </c>
      <c r="G38" s="167">
        <v>0</v>
      </c>
      <c r="H38" s="167">
        <v>0</v>
      </c>
      <c r="I38" s="167">
        <v>0</v>
      </c>
      <c r="J38" s="167">
        <v>0</v>
      </c>
      <c r="K38" s="167">
        <v>0</v>
      </c>
      <c r="L38" s="167">
        <v>0</v>
      </c>
      <c r="M38" s="167">
        <v>0</v>
      </c>
      <c r="N38" s="167">
        <v>0</v>
      </c>
      <c r="O38" s="167">
        <v>0</v>
      </c>
      <c r="P38" s="167"/>
      <c r="Q38" s="167"/>
      <c r="R38" s="167"/>
      <c r="S38" s="167">
        <v>0</v>
      </c>
      <c r="T38" s="167">
        <v>0</v>
      </c>
      <c r="V38" s="166" t="s">
        <v>98</v>
      </c>
      <c r="W38" s="167"/>
      <c r="X38" s="167">
        <v>0</v>
      </c>
      <c r="Y38" s="167">
        <v>0</v>
      </c>
      <c r="Z38" s="167">
        <v>0</v>
      </c>
      <c r="AA38" s="167">
        <v>0</v>
      </c>
      <c r="AB38" s="167">
        <v>50</v>
      </c>
      <c r="AC38" s="167">
        <v>65</v>
      </c>
      <c r="AD38" s="167">
        <v>65</v>
      </c>
      <c r="AE38" s="167">
        <v>88</v>
      </c>
      <c r="AF38" s="167">
        <v>163</v>
      </c>
    </row>
    <row r="39" spans="1:32" ht="15.75">
      <c r="A39" s="129"/>
      <c r="B39" s="118" t="s">
        <v>99</v>
      </c>
      <c r="C39" s="168">
        <f t="shared" ref="C39:N39" si="0">SUM(C33:C38)</f>
        <v>97</v>
      </c>
      <c r="D39" s="168">
        <f t="shared" si="0"/>
        <v>19</v>
      </c>
      <c r="E39" s="168">
        <f t="shared" si="0"/>
        <v>42</v>
      </c>
      <c r="F39" s="168">
        <f t="shared" si="0"/>
        <v>38</v>
      </c>
      <c r="G39" s="168">
        <f t="shared" si="0"/>
        <v>31</v>
      </c>
      <c r="H39" s="168">
        <f t="shared" si="0"/>
        <v>33</v>
      </c>
      <c r="I39" s="168">
        <f t="shared" si="0"/>
        <v>14</v>
      </c>
      <c r="J39" s="168">
        <f t="shared" si="0"/>
        <v>12</v>
      </c>
      <c r="K39" s="168">
        <f t="shared" si="0"/>
        <v>12</v>
      </c>
      <c r="L39" s="168">
        <f t="shared" si="0"/>
        <v>8</v>
      </c>
      <c r="M39" s="168">
        <f t="shared" si="0"/>
        <v>5</v>
      </c>
      <c r="N39" s="168">
        <f t="shared" si="0"/>
        <v>6</v>
      </c>
      <c r="O39" s="168">
        <v>4.13</v>
      </c>
      <c r="P39" s="168">
        <f>SUM(P33:P38)</f>
        <v>14</v>
      </c>
      <c r="Q39" s="168">
        <v>9</v>
      </c>
      <c r="R39" s="168">
        <v>7</v>
      </c>
      <c r="S39" s="168">
        <v>359</v>
      </c>
      <c r="T39" s="168">
        <v>338</v>
      </c>
      <c r="V39" s="118" t="s">
        <v>99</v>
      </c>
      <c r="W39" s="168">
        <v>354</v>
      </c>
      <c r="X39" s="168">
        <v>308</v>
      </c>
      <c r="Y39" s="168">
        <v>377</v>
      </c>
      <c r="Z39" s="168">
        <f>SUM(Z33:Z38)</f>
        <v>380</v>
      </c>
      <c r="AA39" s="168">
        <f>SUM(AA33:AA38)</f>
        <v>402</v>
      </c>
      <c r="AB39" s="168">
        <v>334</v>
      </c>
      <c r="AC39" s="168">
        <f>SUM(AC33:AC38)</f>
        <v>336</v>
      </c>
      <c r="AD39" s="168">
        <f>SUM(AD33:AD38)</f>
        <v>238</v>
      </c>
      <c r="AE39" s="168">
        <v>257</v>
      </c>
      <c r="AF39" s="168">
        <v>259</v>
      </c>
    </row>
    <row r="40" spans="1:32" ht="15.75">
      <c r="A40" s="129"/>
      <c r="B40" s="164" t="s">
        <v>100</v>
      </c>
      <c r="C40" s="165"/>
      <c r="D40" s="165"/>
      <c r="E40" s="165"/>
      <c r="F40" s="165"/>
      <c r="G40" s="165"/>
      <c r="H40" s="165"/>
      <c r="I40" s="165"/>
      <c r="J40" s="165"/>
      <c r="K40" s="165"/>
      <c r="L40" s="165"/>
      <c r="M40" s="165"/>
      <c r="N40" s="165"/>
      <c r="O40" s="165">
        <v>0</v>
      </c>
      <c r="P40" s="165"/>
      <c r="Q40" s="165"/>
      <c r="R40" s="165"/>
      <c r="S40" s="165">
        <v>0</v>
      </c>
      <c r="T40" s="165">
        <v>0</v>
      </c>
      <c r="V40" s="164" t="s">
        <v>100</v>
      </c>
      <c r="W40" s="165"/>
      <c r="X40" s="165"/>
      <c r="Y40" s="165"/>
      <c r="Z40" s="165"/>
      <c r="AA40" s="165"/>
      <c r="AB40" s="165"/>
      <c r="AC40" s="165"/>
      <c r="AD40" s="165"/>
      <c r="AE40" s="165"/>
      <c r="AF40" s="165"/>
    </row>
    <row r="41" spans="1:32" s="35" customFormat="1" ht="15.75">
      <c r="A41" s="176"/>
      <c r="B41" s="166" t="s">
        <v>101</v>
      </c>
      <c r="C41" s="167">
        <v>4</v>
      </c>
      <c r="D41" s="167">
        <v>3</v>
      </c>
      <c r="E41" s="167">
        <v>9</v>
      </c>
      <c r="F41" s="167">
        <v>22</v>
      </c>
      <c r="G41" s="167">
        <v>11</v>
      </c>
      <c r="H41" s="167">
        <v>86</v>
      </c>
      <c r="I41" s="167">
        <v>64</v>
      </c>
      <c r="J41" s="167">
        <v>44</v>
      </c>
      <c r="K41" s="167">
        <v>19</v>
      </c>
      <c r="L41" s="167">
        <v>15</v>
      </c>
      <c r="M41" s="167">
        <v>8</v>
      </c>
      <c r="N41" s="167">
        <v>85</v>
      </c>
      <c r="O41" s="167">
        <v>49.622</v>
      </c>
      <c r="P41" s="167">
        <v>52</v>
      </c>
      <c r="Q41" s="167">
        <v>54</v>
      </c>
      <c r="R41" s="167">
        <v>57</v>
      </c>
      <c r="S41" s="167">
        <v>11</v>
      </c>
      <c r="T41" s="167">
        <v>23</v>
      </c>
      <c r="V41" s="166" t="s">
        <v>101</v>
      </c>
      <c r="W41" s="167">
        <v>24</v>
      </c>
      <c r="X41" s="167">
        <v>43</v>
      </c>
      <c r="Y41" s="167">
        <v>0</v>
      </c>
      <c r="Z41" s="167">
        <v>0</v>
      </c>
      <c r="AA41" s="167">
        <v>0</v>
      </c>
      <c r="AB41" s="167">
        <v>54</v>
      </c>
      <c r="AC41" s="167">
        <v>65</v>
      </c>
      <c r="AD41" s="167">
        <v>59</v>
      </c>
      <c r="AE41" s="167">
        <v>48</v>
      </c>
      <c r="AF41" s="167">
        <v>42</v>
      </c>
    </row>
    <row r="42" spans="1:32" s="35" customFormat="1" ht="15.75">
      <c r="A42" s="176"/>
      <c r="B42" s="166" t="s">
        <v>102</v>
      </c>
      <c r="C42" s="167">
        <v>0</v>
      </c>
      <c r="D42" s="167">
        <v>0</v>
      </c>
      <c r="E42" s="167">
        <v>0</v>
      </c>
      <c r="F42" s="167">
        <v>0</v>
      </c>
      <c r="G42" s="167">
        <v>0</v>
      </c>
      <c r="H42" s="167">
        <v>0</v>
      </c>
      <c r="I42" s="167">
        <v>0</v>
      </c>
      <c r="J42" s="167">
        <v>0</v>
      </c>
      <c r="K42" s="167">
        <v>0</v>
      </c>
      <c r="L42" s="167">
        <v>0</v>
      </c>
      <c r="M42" s="167">
        <v>0</v>
      </c>
      <c r="N42" s="167">
        <v>0</v>
      </c>
      <c r="O42" s="167">
        <v>0</v>
      </c>
      <c r="P42" s="167"/>
      <c r="Q42" s="167"/>
      <c r="R42" s="167">
        <v>0</v>
      </c>
      <c r="S42" s="167">
        <v>0</v>
      </c>
      <c r="T42" s="167">
        <v>0</v>
      </c>
      <c r="V42" s="166" t="s">
        <v>102</v>
      </c>
      <c r="W42" s="167">
        <v>0</v>
      </c>
      <c r="X42" s="167">
        <v>0</v>
      </c>
      <c r="Y42" s="167">
        <v>0</v>
      </c>
      <c r="Z42" s="167">
        <v>0</v>
      </c>
      <c r="AA42" s="167">
        <v>0</v>
      </c>
      <c r="AB42" s="167">
        <v>0</v>
      </c>
      <c r="AC42" s="167">
        <v>0</v>
      </c>
      <c r="AD42" s="167">
        <v>0</v>
      </c>
      <c r="AE42" s="167"/>
      <c r="AF42" s="167"/>
    </row>
    <row r="43" spans="1:32" s="35" customFormat="1" ht="16.149999999999999" customHeight="1">
      <c r="A43" s="176"/>
      <c r="B43" s="166" t="s">
        <v>154</v>
      </c>
      <c r="C43" s="167">
        <v>0</v>
      </c>
      <c r="D43" s="167">
        <v>0</v>
      </c>
      <c r="E43" s="167">
        <v>0</v>
      </c>
      <c r="F43" s="167">
        <v>0</v>
      </c>
      <c r="G43" s="167">
        <v>0</v>
      </c>
      <c r="H43" s="167">
        <v>0</v>
      </c>
      <c r="I43" s="167">
        <v>0</v>
      </c>
      <c r="J43" s="167">
        <v>0</v>
      </c>
      <c r="K43" s="167">
        <v>0</v>
      </c>
      <c r="L43" s="167">
        <v>0</v>
      </c>
      <c r="M43" s="167">
        <v>0</v>
      </c>
      <c r="N43" s="167">
        <v>0</v>
      </c>
      <c r="O43" s="167">
        <v>0</v>
      </c>
      <c r="P43" s="167"/>
      <c r="Q43" s="167"/>
      <c r="R43" s="167">
        <v>0</v>
      </c>
      <c r="S43" s="167">
        <v>0</v>
      </c>
      <c r="T43" s="167">
        <v>0</v>
      </c>
      <c r="V43" s="166" t="s">
        <v>154</v>
      </c>
      <c r="W43" s="167">
        <v>0</v>
      </c>
      <c r="X43" s="167">
        <v>0</v>
      </c>
      <c r="Y43" s="167">
        <v>0</v>
      </c>
      <c r="Z43" s="167">
        <v>0</v>
      </c>
      <c r="AA43" s="167">
        <v>0</v>
      </c>
      <c r="AB43" s="167">
        <v>0</v>
      </c>
      <c r="AC43" s="167">
        <v>0</v>
      </c>
      <c r="AD43" s="167">
        <v>0</v>
      </c>
      <c r="AE43" s="167"/>
      <c r="AF43" s="167"/>
    </row>
    <row r="44" spans="1:32" s="35" customFormat="1" ht="15.75">
      <c r="A44" s="176"/>
      <c r="B44" s="166" t="s">
        <v>155</v>
      </c>
      <c r="C44" s="167">
        <v>0</v>
      </c>
      <c r="D44" s="167">
        <v>0</v>
      </c>
      <c r="E44" s="167">
        <v>0</v>
      </c>
      <c r="F44" s="167">
        <v>0</v>
      </c>
      <c r="G44" s="167">
        <v>0</v>
      </c>
      <c r="H44" s="167">
        <v>0</v>
      </c>
      <c r="I44" s="167">
        <v>0</v>
      </c>
      <c r="J44" s="167">
        <v>0</v>
      </c>
      <c r="K44" s="167">
        <v>0</v>
      </c>
      <c r="L44" s="167">
        <v>0</v>
      </c>
      <c r="M44" s="167">
        <v>0</v>
      </c>
      <c r="N44" s="167">
        <v>0</v>
      </c>
      <c r="O44" s="167">
        <v>0</v>
      </c>
      <c r="P44" s="167"/>
      <c r="Q44" s="167"/>
      <c r="R44" s="167">
        <v>0</v>
      </c>
      <c r="S44" s="167">
        <v>0</v>
      </c>
      <c r="T44" s="167">
        <v>0</v>
      </c>
      <c r="V44" s="166" t="s">
        <v>155</v>
      </c>
      <c r="W44" s="167">
        <v>0</v>
      </c>
      <c r="X44" s="167">
        <v>0</v>
      </c>
      <c r="Y44" s="167">
        <v>0</v>
      </c>
      <c r="Z44" s="167">
        <v>0</v>
      </c>
      <c r="AA44" s="167">
        <v>0</v>
      </c>
      <c r="AB44" s="167">
        <v>0</v>
      </c>
      <c r="AC44" s="167">
        <v>0</v>
      </c>
      <c r="AD44" s="167">
        <v>0</v>
      </c>
      <c r="AE44" s="167"/>
      <c r="AF44" s="167">
        <v>-6</v>
      </c>
    </row>
    <row r="45" spans="1:32" s="35" customFormat="1" ht="15.75">
      <c r="A45" s="176"/>
      <c r="B45" s="166" t="s">
        <v>94</v>
      </c>
      <c r="C45" s="167">
        <v>0</v>
      </c>
      <c r="D45" s="167">
        <v>1</v>
      </c>
      <c r="E45" s="167">
        <v>2</v>
      </c>
      <c r="F45" s="167">
        <v>1</v>
      </c>
      <c r="G45" s="167">
        <v>14</v>
      </c>
      <c r="H45" s="167">
        <v>8</v>
      </c>
      <c r="I45" s="167">
        <v>4</v>
      </c>
      <c r="J45" s="167">
        <v>10</v>
      </c>
      <c r="K45" s="167">
        <v>11</v>
      </c>
      <c r="L45" s="167">
        <v>14</v>
      </c>
      <c r="M45" s="167">
        <v>21</v>
      </c>
      <c r="N45" s="167">
        <v>28</v>
      </c>
      <c r="O45" s="167">
        <v>30.213000000000001</v>
      </c>
      <c r="P45" s="167">
        <v>34</v>
      </c>
      <c r="Q45" s="167">
        <v>32</v>
      </c>
      <c r="R45" s="167">
        <v>29</v>
      </c>
      <c r="S45" s="167">
        <v>1</v>
      </c>
      <c r="T45" s="167">
        <v>1</v>
      </c>
      <c r="V45" s="166" t="s">
        <v>94</v>
      </c>
      <c r="W45" s="167">
        <v>0</v>
      </c>
      <c r="X45" s="167">
        <v>10</v>
      </c>
      <c r="Y45" s="167">
        <v>0</v>
      </c>
      <c r="Z45" s="167">
        <v>0</v>
      </c>
      <c r="AA45" s="167">
        <v>1</v>
      </c>
      <c r="AB45" s="167">
        <v>26</v>
      </c>
      <c r="AC45" s="167">
        <v>23</v>
      </c>
      <c r="AD45" s="167">
        <v>17</v>
      </c>
      <c r="AE45" s="167">
        <v>18</v>
      </c>
      <c r="AF45" s="167">
        <v>24</v>
      </c>
    </row>
    <row r="46" spans="1:32" s="35" customFormat="1" ht="15.75">
      <c r="A46" s="176"/>
      <c r="B46" s="166" t="s">
        <v>105</v>
      </c>
      <c r="C46" s="167">
        <v>0</v>
      </c>
      <c r="D46" s="167">
        <v>0</v>
      </c>
      <c r="E46" s="167">
        <v>0</v>
      </c>
      <c r="F46" s="167">
        <v>0</v>
      </c>
      <c r="G46" s="167">
        <v>0</v>
      </c>
      <c r="H46" s="167">
        <v>0</v>
      </c>
      <c r="I46" s="167">
        <v>0</v>
      </c>
      <c r="J46" s="167">
        <v>0</v>
      </c>
      <c r="K46" s="167">
        <v>0</v>
      </c>
      <c r="L46" s="167">
        <v>0</v>
      </c>
      <c r="M46" s="167">
        <v>0</v>
      </c>
      <c r="N46" s="167">
        <v>0</v>
      </c>
      <c r="O46" s="167">
        <v>0</v>
      </c>
      <c r="P46" s="167"/>
      <c r="Q46" s="167"/>
      <c r="R46" s="167">
        <v>0</v>
      </c>
      <c r="S46" s="167">
        <v>0</v>
      </c>
      <c r="T46" s="167">
        <v>0</v>
      </c>
      <c r="V46" s="166" t="s">
        <v>105</v>
      </c>
      <c r="W46" s="167">
        <v>0</v>
      </c>
      <c r="X46" s="167">
        <v>0</v>
      </c>
      <c r="Y46" s="167">
        <v>0</v>
      </c>
      <c r="Z46" s="167">
        <v>0</v>
      </c>
      <c r="AA46" s="167">
        <v>0</v>
      </c>
      <c r="AB46" s="167"/>
      <c r="AC46" s="167"/>
      <c r="AD46" s="167"/>
      <c r="AE46" s="167"/>
      <c r="AF46" s="167"/>
    </row>
    <row r="47" spans="1:32" s="35" customFormat="1" ht="15.75">
      <c r="A47" s="176"/>
      <c r="B47" s="166" t="s">
        <v>106</v>
      </c>
      <c r="C47" s="167">
        <v>484</v>
      </c>
      <c r="D47" s="167">
        <v>740</v>
      </c>
      <c r="E47" s="167">
        <v>784</v>
      </c>
      <c r="F47" s="167">
        <v>854</v>
      </c>
      <c r="G47" s="167">
        <v>878</v>
      </c>
      <c r="H47" s="167">
        <v>880</v>
      </c>
      <c r="I47" s="167">
        <v>917</v>
      </c>
      <c r="J47" s="167">
        <v>862</v>
      </c>
      <c r="K47" s="167">
        <v>891</v>
      </c>
      <c r="L47" s="167">
        <v>1018</v>
      </c>
      <c r="M47" s="167">
        <v>1013</v>
      </c>
      <c r="N47" s="167">
        <v>1006</v>
      </c>
      <c r="O47" s="167">
        <v>1034.9549999999999</v>
      </c>
      <c r="P47" s="167">
        <v>1050</v>
      </c>
      <c r="Q47" s="167">
        <v>1044</v>
      </c>
      <c r="R47" s="167">
        <v>1040</v>
      </c>
      <c r="S47" s="167">
        <v>1045</v>
      </c>
      <c r="T47" s="167">
        <v>1030</v>
      </c>
      <c r="V47" s="166" t="s">
        <v>106</v>
      </c>
      <c r="W47" s="167">
        <v>1024</v>
      </c>
      <c r="X47" s="167">
        <v>1018</v>
      </c>
      <c r="Y47" s="167">
        <v>1010</v>
      </c>
      <c r="Z47" s="167">
        <v>1004</v>
      </c>
      <c r="AA47" s="167">
        <f>1112-114</f>
        <v>998</v>
      </c>
      <c r="AB47" s="167">
        <v>991</v>
      </c>
      <c r="AC47" s="167">
        <v>1002</v>
      </c>
      <c r="AD47" s="167">
        <v>998</v>
      </c>
      <c r="AE47" s="167">
        <v>993</v>
      </c>
      <c r="AF47" s="167">
        <v>987</v>
      </c>
    </row>
    <row r="48" spans="1:32" s="35" customFormat="1" ht="15.75">
      <c r="A48" s="176"/>
      <c r="B48" s="166" t="s">
        <v>107</v>
      </c>
      <c r="C48" s="167">
        <v>0</v>
      </c>
      <c r="D48" s="167">
        <v>0</v>
      </c>
      <c r="E48" s="167">
        <v>0</v>
      </c>
      <c r="F48" s="167">
        <v>0</v>
      </c>
      <c r="G48" s="167">
        <v>0</v>
      </c>
      <c r="H48" s="167">
        <v>0</v>
      </c>
      <c r="I48" s="167">
        <v>0</v>
      </c>
      <c r="J48" s="167">
        <v>0</v>
      </c>
      <c r="K48" s="167">
        <v>0</v>
      </c>
      <c r="L48" s="167">
        <v>0</v>
      </c>
      <c r="M48" s="167">
        <v>0</v>
      </c>
      <c r="N48" s="167">
        <v>0</v>
      </c>
      <c r="O48" s="167">
        <v>0</v>
      </c>
      <c r="P48" s="167"/>
      <c r="Q48" s="167"/>
      <c r="R48" s="167">
        <v>0</v>
      </c>
      <c r="S48" s="167">
        <v>0</v>
      </c>
      <c r="T48" s="167">
        <v>0</v>
      </c>
      <c r="V48" s="166" t="s">
        <v>107</v>
      </c>
      <c r="W48" s="167">
        <v>0</v>
      </c>
      <c r="X48" s="167">
        <v>0</v>
      </c>
      <c r="Y48" s="167">
        <v>0</v>
      </c>
      <c r="Z48" s="167"/>
      <c r="AA48" s="167"/>
      <c r="AB48" s="167"/>
      <c r="AC48" s="167"/>
      <c r="AD48" s="167"/>
      <c r="AE48" s="167"/>
      <c r="AF48" s="167"/>
    </row>
    <row r="49" spans="1:32" s="35" customFormat="1" ht="15.75">
      <c r="A49" s="176"/>
      <c r="B49" s="166" t="s">
        <v>109</v>
      </c>
      <c r="C49" s="167">
        <v>0</v>
      </c>
      <c r="D49" s="167">
        <v>2</v>
      </c>
      <c r="E49" s="167">
        <v>2</v>
      </c>
      <c r="F49" s="167">
        <v>2</v>
      </c>
      <c r="G49" s="167">
        <v>2</v>
      </c>
      <c r="H49" s="167">
        <v>25</v>
      </c>
      <c r="I49" s="167">
        <v>25</v>
      </c>
      <c r="J49" s="167">
        <v>101</v>
      </c>
      <c r="K49" s="167">
        <v>101</v>
      </c>
      <c r="L49" s="167">
        <v>109</v>
      </c>
      <c r="M49" s="167">
        <v>109</v>
      </c>
      <c r="N49" s="167">
        <v>109</v>
      </c>
      <c r="O49" s="167">
        <v>109.471</v>
      </c>
      <c r="P49" s="167">
        <v>109</v>
      </c>
      <c r="Q49" s="167">
        <v>109</v>
      </c>
      <c r="R49" s="167">
        <v>109</v>
      </c>
      <c r="S49" s="167">
        <v>110</v>
      </c>
      <c r="T49" s="167">
        <v>110</v>
      </c>
      <c r="V49" s="166" t="s">
        <v>109</v>
      </c>
      <c r="W49" s="167">
        <v>110</v>
      </c>
      <c r="X49" s="167">
        <v>110</v>
      </c>
      <c r="Y49" s="167">
        <v>110</v>
      </c>
      <c r="Z49" s="167">
        <v>111</v>
      </c>
      <c r="AA49" s="167">
        <v>114</v>
      </c>
      <c r="AB49" s="167">
        <v>112</v>
      </c>
      <c r="AC49" s="167">
        <v>112</v>
      </c>
      <c r="AD49" s="167">
        <v>112</v>
      </c>
      <c r="AE49" s="167">
        <v>112</v>
      </c>
      <c r="AF49" s="167">
        <v>112</v>
      </c>
    </row>
    <row r="50" spans="1:32" s="35" customFormat="1" ht="15.75">
      <c r="A50" s="176"/>
      <c r="B50" s="166" t="s">
        <v>97</v>
      </c>
      <c r="C50" s="167">
        <v>0</v>
      </c>
      <c r="D50" s="167">
        <v>0</v>
      </c>
      <c r="E50" s="167">
        <v>0</v>
      </c>
      <c r="F50" s="167">
        <v>0</v>
      </c>
      <c r="G50" s="167">
        <v>0</v>
      </c>
      <c r="H50" s="167">
        <v>0</v>
      </c>
      <c r="I50" s="167">
        <v>0</v>
      </c>
      <c r="J50" s="167">
        <v>0</v>
      </c>
      <c r="K50" s="167">
        <v>0</v>
      </c>
      <c r="L50" s="167">
        <v>0</v>
      </c>
      <c r="M50" s="167">
        <v>0</v>
      </c>
      <c r="N50" s="167">
        <v>0</v>
      </c>
      <c r="O50" s="167">
        <v>0.41699999999999998</v>
      </c>
      <c r="P50" s="167"/>
      <c r="Q50" s="167"/>
      <c r="R50" s="167">
        <v>0</v>
      </c>
      <c r="S50" s="167">
        <v>0</v>
      </c>
      <c r="T50" s="167">
        <v>0</v>
      </c>
      <c r="V50" s="166" t="s">
        <v>97</v>
      </c>
      <c r="W50" s="167">
        <v>0</v>
      </c>
      <c r="X50" s="167">
        <v>1</v>
      </c>
      <c r="Y50" s="167">
        <v>0</v>
      </c>
      <c r="Z50" s="167"/>
      <c r="AA50" s="167"/>
      <c r="AB50" s="167">
        <v>3</v>
      </c>
      <c r="AC50" s="167">
        <v>3</v>
      </c>
      <c r="AD50" s="167">
        <v>3</v>
      </c>
      <c r="AE50" s="167">
        <v>3</v>
      </c>
      <c r="AF50" s="167">
        <v>3</v>
      </c>
    </row>
    <row r="51" spans="1:32" s="35" customFormat="1" ht="15.75">
      <c r="A51" s="176"/>
      <c r="B51" s="166" t="s">
        <v>110</v>
      </c>
      <c r="C51" s="167">
        <v>10</v>
      </c>
      <c r="D51" s="167">
        <v>21</v>
      </c>
      <c r="E51" s="167">
        <v>18</v>
      </c>
      <c r="F51" s="167">
        <v>19</v>
      </c>
      <c r="G51" s="167">
        <v>14</v>
      </c>
      <c r="H51" s="167">
        <v>43</v>
      </c>
      <c r="I51" s="167">
        <v>60</v>
      </c>
      <c r="J51" s="167">
        <v>75</v>
      </c>
      <c r="K51" s="167">
        <v>98</v>
      </c>
      <c r="L51" s="167">
        <v>92</v>
      </c>
      <c r="M51" s="167">
        <v>122</v>
      </c>
      <c r="N51" s="167">
        <v>132</v>
      </c>
      <c r="O51" s="167">
        <v>141.44399999999999</v>
      </c>
      <c r="P51" s="167">
        <v>150</v>
      </c>
      <c r="Q51" s="167">
        <v>148</v>
      </c>
      <c r="R51" s="167">
        <v>161</v>
      </c>
      <c r="S51" s="167">
        <v>187</v>
      </c>
      <c r="T51" s="167">
        <v>198</v>
      </c>
      <c r="V51" s="166" t="s">
        <v>110</v>
      </c>
      <c r="W51" s="167">
        <v>34</v>
      </c>
      <c r="X51" s="167">
        <v>36</v>
      </c>
      <c r="Y51" s="167">
        <v>36</v>
      </c>
      <c r="Z51" s="167">
        <v>37</v>
      </c>
      <c r="AA51" s="167">
        <v>239</v>
      </c>
      <c r="AB51" s="167">
        <v>246</v>
      </c>
      <c r="AC51" s="167">
        <v>252</v>
      </c>
      <c r="AD51" s="167">
        <v>256</v>
      </c>
      <c r="AE51" s="167">
        <v>257</v>
      </c>
      <c r="AF51" s="167">
        <v>262</v>
      </c>
    </row>
    <row r="52" spans="1:32" s="35" customFormat="1" ht="15.75">
      <c r="A52" s="176"/>
      <c r="B52" s="166" t="s">
        <v>111</v>
      </c>
      <c r="C52" s="167">
        <v>0</v>
      </c>
      <c r="D52" s="167">
        <v>0</v>
      </c>
      <c r="E52" s="167">
        <v>0</v>
      </c>
      <c r="F52" s="167">
        <v>0</v>
      </c>
      <c r="G52" s="167">
        <v>0</v>
      </c>
      <c r="H52" s="167">
        <v>0</v>
      </c>
      <c r="I52" s="167">
        <v>0</v>
      </c>
      <c r="J52" s="167">
        <v>0</v>
      </c>
      <c r="K52" s="167">
        <v>1</v>
      </c>
      <c r="L52" s="167">
        <v>1</v>
      </c>
      <c r="M52" s="167">
        <v>1</v>
      </c>
      <c r="N52" s="167">
        <v>1</v>
      </c>
      <c r="O52" s="167">
        <v>0.96299999999999997</v>
      </c>
      <c r="P52" s="167">
        <v>1</v>
      </c>
      <c r="Q52" s="167">
        <v>1</v>
      </c>
      <c r="R52" s="167">
        <v>1</v>
      </c>
      <c r="S52" s="167">
        <v>1</v>
      </c>
      <c r="T52" s="167">
        <v>1</v>
      </c>
      <c r="V52" s="166" t="s">
        <v>111</v>
      </c>
      <c r="W52" s="167">
        <v>1</v>
      </c>
      <c r="X52" s="167">
        <v>0</v>
      </c>
      <c r="Y52" s="167">
        <v>0</v>
      </c>
      <c r="Z52" s="167"/>
      <c r="AA52" s="167"/>
      <c r="AB52" s="167"/>
      <c r="AC52" s="167"/>
      <c r="AD52" s="167"/>
      <c r="AE52" s="167"/>
      <c r="AF52" s="167"/>
    </row>
    <row r="53" spans="1:32" s="35" customFormat="1" ht="15.75">
      <c r="A53" s="176"/>
      <c r="B53" s="166" t="s">
        <v>98</v>
      </c>
      <c r="C53" s="167">
        <v>0</v>
      </c>
      <c r="D53" s="167">
        <v>0</v>
      </c>
      <c r="E53" s="167">
        <v>0</v>
      </c>
      <c r="F53" s="167">
        <v>0</v>
      </c>
      <c r="G53" s="167">
        <v>0</v>
      </c>
      <c r="H53" s="167">
        <v>0</v>
      </c>
      <c r="I53" s="167">
        <v>0</v>
      </c>
      <c r="J53" s="167">
        <v>0</v>
      </c>
      <c r="K53" s="167">
        <v>0</v>
      </c>
      <c r="L53" s="167">
        <v>0</v>
      </c>
      <c r="M53" s="167">
        <v>0</v>
      </c>
      <c r="N53" s="167">
        <v>0</v>
      </c>
      <c r="O53" s="167">
        <v>0</v>
      </c>
      <c r="P53" s="167"/>
      <c r="Q53" s="167"/>
      <c r="R53" s="167">
        <v>0</v>
      </c>
      <c r="S53" s="167">
        <v>0</v>
      </c>
      <c r="T53" s="167">
        <v>0</v>
      </c>
      <c r="V53" s="166" t="s">
        <v>98</v>
      </c>
      <c r="W53" s="167">
        <v>0</v>
      </c>
      <c r="X53" s="167">
        <v>0</v>
      </c>
      <c r="Y53" s="167">
        <v>0</v>
      </c>
      <c r="Z53" s="167"/>
      <c r="AA53" s="167"/>
      <c r="AB53" s="167"/>
      <c r="AC53" s="167"/>
      <c r="AD53" s="167"/>
      <c r="AE53" s="167"/>
      <c r="AF53" s="167"/>
    </row>
    <row r="54" spans="1:32" ht="15.75">
      <c r="A54" s="129"/>
      <c r="B54" s="164" t="s">
        <v>114</v>
      </c>
      <c r="C54" s="169">
        <f t="shared" ref="C54:N54" si="1">SUM(C41:C53)</f>
        <v>498</v>
      </c>
      <c r="D54" s="169">
        <f t="shared" si="1"/>
        <v>767</v>
      </c>
      <c r="E54" s="169">
        <f t="shared" si="1"/>
        <v>815</v>
      </c>
      <c r="F54" s="169">
        <f t="shared" si="1"/>
        <v>898</v>
      </c>
      <c r="G54" s="169">
        <f t="shared" si="1"/>
        <v>919</v>
      </c>
      <c r="H54" s="169">
        <f t="shared" si="1"/>
        <v>1042</v>
      </c>
      <c r="I54" s="169">
        <f t="shared" si="1"/>
        <v>1070</v>
      </c>
      <c r="J54" s="169">
        <f t="shared" si="1"/>
        <v>1092</v>
      </c>
      <c r="K54" s="169">
        <f t="shared" si="1"/>
        <v>1121</v>
      </c>
      <c r="L54" s="169">
        <f t="shared" si="1"/>
        <v>1249</v>
      </c>
      <c r="M54" s="169">
        <f t="shared" si="1"/>
        <v>1274</v>
      </c>
      <c r="N54" s="169">
        <f t="shared" si="1"/>
        <v>1361</v>
      </c>
      <c r="O54" s="169">
        <v>1367.085</v>
      </c>
      <c r="P54" s="169">
        <f>SUM(P41:P53)</f>
        <v>1396</v>
      </c>
      <c r="Q54" s="169">
        <v>1388</v>
      </c>
      <c r="R54" s="169">
        <v>1397</v>
      </c>
      <c r="S54" s="169">
        <v>1355</v>
      </c>
      <c r="T54" s="169">
        <v>1363</v>
      </c>
      <c r="V54" s="164" t="s">
        <v>114</v>
      </c>
      <c r="W54" s="169">
        <v>1193</v>
      </c>
      <c r="X54" s="169">
        <v>1218</v>
      </c>
      <c r="Y54" s="169">
        <v>1156</v>
      </c>
      <c r="Z54" s="169">
        <f>SUM(Z41:Z53)</f>
        <v>1152</v>
      </c>
      <c r="AA54" s="169">
        <f>SUM(AA41:AA53)</f>
        <v>1352</v>
      </c>
      <c r="AB54" s="169">
        <v>1432</v>
      </c>
      <c r="AC54" s="169">
        <f>SUM(AC41:AC53)</f>
        <v>1457</v>
      </c>
      <c r="AD54" s="169">
        <f>SUM(AD41:AD53)</f>
        <v>1445</v>
      </c>
      <c r="AE54" s="169">
        <v>1431</v>
      </c>
      <c r="AF54" s="169">
        <v>1424</v>
      </c>
    </row>
    <row r="55" spans="1:32" ht="15.75">
      <c r="A55" s="129"/>
      <c r="B55" s="118" t="s">
        <v>115</v>
      </c>
      <c r="C55" s="168">
        <f t="shared" ref="C55:N55" si="2">+C39+C54</f>
        <v>595</v>
      </c>
      <c r="D55" s="168">
        <f t="shared" si="2"/>
        <v>786</v>
      </c>
      <c r="E55" s="168">
        <f t="shared" si="2"/>
        <v>857</v>
      </c>
      <c r="F55" s="168">
        <f t="shared" si="2"/>
        <v>936</v>
      </c>
      <c r="G55" s="168">
        <f t="shared" si="2"/>
        <v>950</v>
      </c>
      <c r="H55" s="168">
        <f t="shared" si="2"/>
        <v>1075</v>
      </c>
      <c r="I55" s="168">
        <f t="shared" si="2"/>
        <v>1084</v>
      </c>
      <c r="J55" s="168">
        <f t="shared" si="2"/>
        <v>1104</v>
      </c>
      <c r="K55" s="168">
        <f t="shared" si="2"/>
        <v>1133</v>
      </c>
      <c r="L55" s="168">
        <f t="shared" si="2"/>
        <v>1257</v>
      </c>
      <c r="M55" s="168">
        <f t="shared" si="2"/>
        <v>1279</v>
      </c>
      <c r="N55" s="168">
        <f t="shared" si="2"/>
        <v>1367</v>
      </c>
      <c r="O55" s="168">
        <v>1371.2149999999999</v>
      </c>
      <c r="P55" s="168">
        <f>+P54+P39</f>
        <v>1410</v>
      </c>
      <c r="Q55" s="168">
        <v>1397</v>
      </c>
      <c r="R55" s="168">
        <v>1404</v>
      </c>
      <c r="S55" s="168">
        <v>1714</v>
      </c>
      <c r="T55" s="168">
        <v>1701</v>
      </c>
      <c r="V55" s="118" t="s">
        <v>115</v>
      </c>
      <c r="W55" s="168">
        <v>1547</v>
      </c>
      <c r="X55" s="168">
        <v>1526</v>
      </c>
      <c r="Y55" s="168">
        <v>1533</v>
      </c>
      <c r="Z55" s="168">
        <f>+Z54+Z39</f>
        <v>1532</v>
      </c>
      <c r="AA55" s="168">
        <f>+AA54+AA39</f>
        <v>1754</v>
      </c>
      <c r="AB55" s="168">
        <v>1766</v>
      </c>
      <c r="AC55" s="168">
        <f>+AC54+AC39</f>
        <v>1793</v>
      </c>
      <c r="AD55" s="168">
        <f>+AD54+AD39</f>
        <v>1683</v>
      </c>
      <c r="AE55" s="168">
        <v>1688</v>
      </c>
      <c r="AF55" s="168">
        <v>1683</v>
      </c>
    </row>
    <row r="56" spans="1:32" ht="15.75">
      <c r="A56" s="129"/>
      <c r="B56" s="120"/>
      <c r="C56" s="170"/>
      <c r="D56" s="170"/>
      <c r="E56" s="170"/>
      <c r="F56" s="170"/>
      <c r="G56" s="170"/>
      <c r="H56" s="170"/>
      <c r="I56" s="170"/>
      <c r="J56" s="170"/>
      <c r="K56" s="170"/>
      <c r="L56" s="170"/>
      <c r="M56" s="170"/>
      <c r="N56" s="170"/>
      <c r="O56" s="170">
        <v>0</v>
      </c>
      <c r="S56">
        <v>0</v>
      </c>
      <c r="T56">
        <v>0</v>
      </c>
      <c r="V56" s="120"/>
    </row>
    <row r="57" spans="1:32" ht="15.75">
      <c r="A57" s="129"/>
      <c r="B57" s="171" t="s">
        <v>116</v>
      </c>
      <c r="C57" s="172"/>
      <c r="D57" s="172"/>
      <c r="E57" s="172"/>
      <c r="F57" s="172"/>
      <c r="G57" s="172"/>
      <c r="H57" s="172"/>
      <c r="I57" s="172"/>
      <c r="J57" s="172"/>
      <c r="K57" s="172"/>
      <c r="L57" s="172"/>
      <c r="M57" s="172"/>
      <c r="N57" s="172"/>
      <c r="O57" s="172">
        <v>0</v>
      </c>
      <c r="P57" s="172"/>
      <c r="Q57" s="172"/>
      <c r="R57" s="172"/>
      <c r="S57" s="172">
        <v>0</v>
      </c>
      <c r="T57" s="172">
        <v>0</v>
      </c>
      <c r="V57" s="171" t="s">
        <v>116</v>
      </c>
      <c r="W57" s="172"/>
      <c r="X57" s="172"/>
      <c r="Y57" s="172"/>
      <c r="Z57" s="172"/>
      <c r="AA57" s="172"/>
      <c r="AB57" s="172"/>
      <c r="AC57" s="172"/>
      <c r="AD57" s="172"/>
      <c r="AE57" s="172"/>
      <c r="AF57" s="172"/>
    </row>
    <row r="58" spans="1:32" ht="15.75">
      <c r="A58" s="129"/>
      <c r="B58" s="164" t="s">
        <v>117</v>
      </c>
      <c r="C58" s="173"/>
      <c r="D58" s="173"/>
      <c r="E58" s="173"/>
      <c r="F58" s="173"/>
      <c r="G58" s="173"/>
      <c r="H58" s="173"/>
      <c r="I58" s="173"/>
      <c r="J58" s="173"/>
      <c r="K58" s="173"/>
      <c r="L58" s="173"/>
      <c r="M58" s="173"/>
      <c r="N58" s="173"/>
      <c r="O58" s="173">
        <v>0</v>
      </c>
      <c r="P58" s="173"/>
      <c r="Q58" s="173"/>
      <c r="R58" s="173"/>
      <c r="S58" s="173">
        <v>0</v>
      </c>
      <c r="T58" s="173">
        <v>0</v>
      </c>
      <c r="V58" s="164" t="s">
        <v>117</v>
      </c>
      <c r="W58" s="173"/>
      <c r="X58" s="173"/>
      <c r="Y58" s="173"/>
      <c r="Z58" s="173"/>
      <c r="AA58" s="173"/>
      <c r="AB58" s="173"/>
      <c r="AC58" s="173"/>
      <c r="AD58" s="173"/>
      <c r="AE58" s="173"/>
      <c r="AF58" s="173"/>
    </row>
    <row r="59" spans="1:32" s="35" customFormat="1" ht="15.75">
      <c r="A59" s="176"/>
      <c r="B59" s="166" t="s">
        <v>118</v>
      </c>
      <c r="C59" s="167">
        <v>0</v>
      </c>
      <c r="D59" s="167">
        <v>0</v>
      </c>
      <c r="E59" s="167">
        <v>-18</v>
      </c>
      <c r="F59" s="167">
        <v>0</v>
      </c>
      <c r="G59" s="167">
        <v>0</v>
      </c>
      <c r="H59" s="167">
        <v>0</v>
      </c>
      <c r="I59" s="167">
        <v>0</v>
      </c>
      <c r="J59" s="167">
        <v>0</v>
      </c>
      <c r="K59" s="167">
        <v>0</v>
      </c>
      <c r="L59" s="167">
        <v>0</v>
      </c>
      <c r="M59" s="167">
        <v>0</v>
      </c>
      <c r="N59" s="167">
        <v>0</v>
      </c>
      <c r="O59" s="167">
        <v>0</v>
      </c>
      <c r="P59" s="167">
        <v>-8</v>
      </c>
      <c r="Q59" s="167">
        <v>-7</v>
      </c>
      <c r="R59" s="167">
        <v>-6</v>
      </c>
      <c r="S59" s="167">
        <v>0</v>
      </c>
      <c r="T59" s="167">
        <v>0</v>
      </c>
      <c r="V59" s="166" t="s">
        <v>118</v>
      </c>
      <c r="W59" s="167">
        <v>0</v>
      </c>
      <c r="X59" s="167">
        <v>0</v>
      </c>
      <c r="Y59" s="167">
        <v>0</v>
      </c>
      <c r="Z59" s="167">
        <v>0</v>
      </c>
      <c r="AA59" s="167">
        <v>0</v>
      </c>
      <c r="AB59" s="167">
        <v>0</v>
      </c>
      <c r="AC59" s="167">
        <v>0</v>
      </c>
      <c r="AD59" s="167">
        <v>0</v>
      </c>
      <c r="AE59" s="167"/>
      <c r="AF59" s="167"/>
    </row>
    <row r="60" spans="1:32" s="35" customFormat="1" ht="15.75">
      <c r="A60" s="176"/>
      <c r="B60" s="166" t="s">
        <v>119</v>
      </c>
      <c r="C60" s="167">
        <v>5</v>
      </c>
      <c r="D60" s="167">
        <v>17</v>
      </c>
      <c r="E60" s="167">
        <v>14</v>
      </c>
      <c r="F60" s="167">
        <v>12</v>
      </c>
      <c r="G60" s="167">
        <v>9</v>
      </c>
      <c r="H60" s="167">
        <v>7</v>
      </c>
      <c r="I60" s="167">
        <v>3</v>
      </c>
      <c r="J60" s="167">
        <v>3</v>
      </c>
      <c r="K60" s="167">
        <v>10</v>
      </c>
      <c r="L60" s="167">
        <v>1</v>
      </c>
      <c r="M60" s="167">
        <v>2</v>
      </c>
      <c r="N60" s="167">
        <v>3</v>
      </c>
      <c r="O60" s="167">
        <v>8.4450000000000003</v>
      </c>
      <c r="P60" s="167">
        <v>4</v>
      </c>
      <c r="Q60" s="167">
        <v>4</v>
      </c>
      <c r="R60" s="167">
        <v>6</v>
      </c>
      <c r="S60" s="167">
        <v>10</v>
      </c>
      <c r="T60" s="167">
        <v>6</v>
      </c>
      <c r="V60" s="166" t="s">
        <v>119</v>
      </c>
      <c r="W60" s="167">
        <v>6</v>
      </c>
      <c r="X60" s="167">
        <v>10</v>
      </c>
      <c r="Y60" s="167">
        <v>5</v>
      </c>
      <c r="Z60" s="167">
        <f>37-17</f>
        <v>20</v>
      </c>
      <c r="AA60" s="167">
        <v>39</v>
      </c>
      <c r="AB60" s="167">
        <v>5</v>
      </c>
      <c r="AC60" s="167">
        <v>6</v>
      </c>
      <c r="AD60" s="167">
        <v>7</v>
      </c>
      <c r="AE60" s="167">
        <v>7</v>
      </c>
      <c r="AF60" s="167">
        <v>7</v>
      </c>
    </row>
    <row r="61" spans="1:32" s="35" customFormat="1" ht="15.75">
      <c r="A61" s="176"/>
      <c r="B61" s="166" t="s">
        <v>121</v>
      </c>
      <c r="C61" s="167">
        <v>0</v>
      </c>
      <c r="D61" s="167">
        <v>1</v>
      </c>
      <c r="E61" s="167">
        <v>0</v>
      </c>
      <c r="F61" s="167">
        <v>0</v>
      </c>
      <c r="G61" s="167">
        <v>0</v>
      </c>
      <c r="H61" s="167">
        <v>0</v>
      </c>
      <c r="I61" s="167">
        <v>1</v>
      </c>
      <c r="J61" s="167">
        <v>1</v>
      </c>
      <c r="K61" s="167">
        <v>2</v>
      </c>
      <c r="L61" s="167">
        <v>0</v>
      </c>
      <c r="M61" s="167">
        <v>1</v>
      </c>
      <c r="N61" s="167">
        <v>1</v>
      </c>
      <c r="O61" s="167">
        <v>0.216</v>
      </c>
      <c r="P61" s="167">
        <v>0</v>
      </c>
      <c r="Q61" s="167"/>
      <c r="R61" s="167">
        <v>0</v>
      </c>
      <c r="S61" s="167">
        <v>0</v>
      </c>
      <c r="T61" s="167">
        <v>0</v>
      </c>
      <c r="V61" s="166" t="s">
        <v>121</v>
      </c>
      <c r="W61" s="167">
        <v>0</v>
      </c>
      <c r="X61" s="167">
        <v>0</v>
      </c>
      <c r="Y61" s="167">
        <v>0</v>
      </c>
      <c r="Z61" s="167"/>
      <c r="AA61" s="167"/>
      <c r="AB61" s="167"/>
      <c r="AC61" s="167"/>
      <c r="AD61" s="167">
        <v>1</v>
      </c>
      <c r="AE61" s="167">
        <v>0</v>
      </c>
      <c r="AF61" s="167">
        <v>1</v>
      </c>
    </row>
    <row r="62" spans="1:32" s="35" customFormat="1" ht="15.75">
      <c r="A62" s="176"/>
      <c r="B62" s="166" t="s">
        <v>95</v>
      </c>
      <c r="C62" s="167">
        <v>23</v>
      </c>
      <c r="D62" s="167">
        <v>3</v>
      </c>
      <c r="E62" s="167">
        <v>0</v>
      </c>
      <c r="F62" s="167">
        <v>1</v>
      </c>
      <c r="G62" s="167">
        <v>1</v>
      </c>
      <c r="H62" s="167">
        <v>1</v>
      </c>
      <c r="I62" s="167">
        <v>2</v>
      </c>
      <c r="J62" s="167">
        <v>1</v>
      </c>
      <c r="K62" s="167">
        <v>1</v>
      </c>
      <c r="L62" s="167">
        <v>1</v>
      </c>
      <c r="M62" s="167">
        <v>1</v>
      </c>
      <c r="N62" s="167">
        <v>1</v>
      </c>
      <c r="O62" s="167">
        <v>1.099</v>
      </c>
      <c r="P62" s="167">
        <v>3</v>
      </c>
      <c r="Q62" s="167">
        <v>2</v>
      </c>
      <c r="R62" s="167">
        <v>2</v>
      </c>
      <c r="S62" s="167">
        <v>0</v>
      </c>
      <c r="T62" s="167">
        <v>1</v>
      </c>
      <c r="V62" s="166" t="s">
        <v>95</v>
      </c>
      <c r="W62" s="167">
        <v>1</v>
      </c>
      <c r="X62" s="167">
        <v>3</v>
      </c>
      <c r="Y62" s="167">
        <v>0</v>
      </c>
      <c r="Z62" s="167">
        <v>0</v>
      </c>
      <c r="AA62" s="167">
        <v>1</v>
      </c>
      <c r="AB62" s="167">
        <v>3</v>
      </c>
      <c r="AC62" s="167">
        <v>2</v>
      </c>
      <c r="AD62" s="167">
        <v>2</v>
      </c>
      <c r="AE62" s="167">
        <v>2</v>
      </c>
      <c r="AF62" s="167">
        <v>4</v>
      </c>
    </row>
    <row r="63" spans="1:32" s="35" customFormat="1" ht="15.75">
      <c r="A63" s="176"/>
      <c r="B63" s="166" t="s">
        <v>122</v>
      </c>
      <c r="C63" s="167">
        <v>0</v>
      </c>
      <c r="D63" s="167">
        <v>0</v>
      </c>
      <c r="E63" s="167">
        <v>0</v>
      </c>
      <c r="F63" s="167">
        <v>0</v>
      </c>
      <c r="G63" s="167">
        <v>0</v>
      </c>
      <c r="H63" s="167">
        <v>6</v>
      </c>
      <c r="I63" s="167">
        <v>9</v>
      </c>
      <c r="J63" s="167">
        <v>3</v>
      </c>
      <c r="K63" s="167">
        <v>2</v>
      </c>
      <c r="L63" s="167">
        <v>125</v>
      </c>
      <c r="M63" s="167">
        <v>44</v>
      </c>
      <c r="N63" s="167">
        <v>31</v>
      </c>
      <c r="O63" s="167">
        <v>24.690999999999999</v>
      </c>
      <c r="P63" s="167">
        <v>59</v>
      </c>
      <c r="Q63" s="167">
        <v>55</v>
      </c>
      <c r="R63" s="167">
        <v>52</v>
      </c>
      <c r="S63" s="167">
        <v>37</v>
      </c>
      <c r="T63" s="167">
        <v>29</v>
      </c>
      <c r="V63" s="166" t="s">
        <v>122</v>
      </c>
      <c r="W63" s="167">
        <v>27</v>
      </c>
      <c r="X63" s="167">
        <v>12</v>
      </c>
      <c r="Y63" s="167">
        <v>21</v>
      </c>
      <c r="Z63" s="167">
        <v>17</v>
      </c>
      <c r="AA63" s="167">
        <v>0</v>
      </c>
      <c r="AB63" s="167">
        <v>15</v>
      </c>
      <c r="AC63" s="167">
        <v>27</v>
      </c>
      <c r="AD63" s="167">
        <v>25</v>
      </c>
      <c r="AE63" s="167">
        <v>22</v>
      </c>
      <c r="AF63" s="167">
        <v>21</v>
      </c>
    </row>
    <row r="64" spans="1:32" s="35" customFormat="1" ht="15.75">
      <c r="A64" s="176"/>
      <c r="B64" s="166" t="s">
        <v>120</v>
      </c>
      <c r="C64" s="167">
        <v>0</v>
      </c>
      <c r="D64" s="167">
        <v>0</v>
      </c>
      <c r="E64" s="167">
        <v>0</v>
      </c>
      <c r="F64" s="167">
        <v>0</v>
      </c>
      <c r="G64" s="167">
        <v>0</v>
      </c>
      <c r="H64" s="167">
        <v>1</v>
      </c>
      <c r="I64" s="167">
        <v>1</v>
      </c>
      <c r="J64" s="167">
        <v>1</v>
      </c>
      <c r="K64" s="167">
        <v>1</v>
      </c>
      <c r="L64" s="167">
        <v>0</v>
      </c>
      <c r="M64" s="167">
        <v>79</v>
      </c>
      <c r="N64" s="167">
        <v>78</v>
      </c>
      <c r="O64" s="167">
        <v>78.554000000000002</v>
      </c>
      <c r="P64" s="167">
        <v>79</v>
      </c>
      <c r="Q64" s="167">
        <v>79</v>
      </c>
      <c r="R64" s="167">
        <v>78</v>
      </c>
      <c r="S64" s="167">
        <v>0</v>
      </c>
      <c r="T64" s="167">
        <v>0</v>
      </c>
      <c r="V64" s="166" t="s">
        <v>120</v>
      </c>
      <c r="W64" s="167">
        <v>0</v>
      </c>
      <c r="X64" s="167">
        <v>0</v>
      </c>
      <c r="Y64" s="167">
        <v>0</v>
      </c>
      <c r="Z64" s="167">
        <v>0</v>
      </c>
      <c r="AA64" s="167">
        <v>0</v>
      </c>
      <c r="AB64" s="167">
        <v>0</v>
      </c>
      <c r="AC64" s="167">
        <v>0</v>
      </c>
      <c r="AD64" s="167">
        <v>0</v>
      </c>
      <c r="AE64" s="167">
        <v>0</v>
      </c>
      <c r="AF64" s="167"/>
    </row>
    <row r="65" spans="1:32" s="35" customFormat="1" ht="15.75">
      <c r="A65" s="176"/>
      <c r="B65" s="166" t="s">
        <v>123</v>
      </c>
      <c r="C65" s="167">
        <v>0</v>
      </c>
      <c r="D65" s="167">
        <v>0</v>
      </c>
      <c r="E65" s="167">
        <v>0</v>
      </c>
      <c r="F65" s="167">
        <v>0</v>
      </c>
      <c r="G65" s="167">
        <v>0</v>
      </c>
      <c r="H65" s="167">
        <v>0</v>
      </c>
      <c r="I65" s="167">
        <v>0</v>
      </c>
      <c r="J65" s="167">
        <v>0</v>
      </c>
      <c r="K65" s="167">
        <v>0</v>
      </c>
      <c r="L65" s="167">
        <v>0</v>
      </c>
      <c r="M65" s="167">
        <v>0</v>
      </c>
      <c r="N65" s="167">
        <v>0</v>
      </c>
      <c r="O65" s="167">
        <v>0</v>
      </c>
      <c r="P65" s="167"/>
      <c r="Q65" s="167"/>
      <c r="R65" s="167">
        <v>0</v>
      </c>
      <c r="S65" s="167">
        <v>0</v>
      </c>
      <c r="T65" s="167">
        <v>0</v>
      </c>
      <c r="V65" s="166" t="s">
        <v>123</v>
      </c>
      <c r="W65" s="167">
        <v>0</v>
      </c>
      <c r="X65" s="167">
        <v>0</v>
      </c>
      <c r="Y65" s="167">
        <v>0</v>
      </c>
      <c r="Z65" s="167">
        <v>0</v>
      </c>
      <c r="AA65" s="167">
        <v>0</v>
      </c>
      <c r="AB65" s="167">
        <v>0</v>
      </c>
      <c r="AC65" s="167">
        <v>0</v>
      </c>
      <c r="AD65" s="167">
        <v>0</v>
      </c>
      <c r="AE65" s="167"/>
      <c r="AF65" s="167"/>
    </row>
    <row r="66" spans="1:32" s="35" customFormat="1" ht="15.75">
      <c r="A66" s="176"/>
      <c r="B66" s="166" t="s">
        <v>156</v>
      </c>
      <c r="C66" s="167">
        <v>0</v>
      </c>
      <c r="D66" s="167">
        <v>0</v>
      </c>
      <c r="E66" s="167">
        <v>0</v>
      </c>
      <c r="F66" s="167">
        <v>0</v>
      </c>
      <c r="G66" s="167">
        <v>0</v>
      </c>
      <c r="H66" s="167">
        <v>0</v>
      </c>
      <c r="I66" s="167">
        <v>0</v>
      </c>
      <c r="J66" s="167">
        <v>0</v>
      </c>
      <c r="K66" s="167">
        <v>0</v>
      </c>
      <c r="L66" s="167">
        <v>0</v>
      </c>
      <c r="M66" s="167">
        <v>0</v>
      </c>
      <c r="N66" s="167">
        <v>0</v>
      </c>
      <c r="O66" s="167">
        <v>0</v>
      </c>
      <c r="P66" s="167"/>
      <c r="Q66" s="167"/>
      <c r="R66" s="167">
        <v>0</v>
      </c>
      <c r="S66" s="167">
        <v>0</v>
      </c>
      <c r="T66" s="167">
        <v>0</v>
      </c>
      <c r="V66" s="166" t="s">
        <v>156</v>
      </c>
      <c r="W66" s="167">
        <v>0</v>
      </c>
      <c r="X66" s="167">
        <v>0</v>
      </c>
      <c r="Y66" s="167">
        <v>0</v>
      </c>
      <c r="Z66" s="167">
        <v>0</v>
      </c>
      <c r="AA66" s="167">
        <v>0</v>
      </c>
      <c r="AB66" s="167">
        <v>0</v>
      </c>
      <c r="AC66" s="167">
        <v>0</v>
      </c>
      <c r="AD66" s="167">
        <v>0</v>
      </c>
      <c r="AE66" s="167"/>
      <c r="AF66" s="167"/>
    </row>
    <row r="67" spans="1:32" ht="15.75">
      <c r="A67" s="129"/>
      <c r="B67" s="164" t="s">
        <v>125</v>
      </c>
      <c r="C67" s="169">
        <f t="shared" ref="C67:N67" si="3">SUM(C59:C66)</f>
        <v>28</v>
      </c>
      <c r="D67" s="169">
        <f t="shared" si="3"/>
        <v>21</v>
      </c>
      <c r="E67" s="169">
        <f t="shared" si="3"/>
        <v>-4</v>
      </c>
      <c r="F67" s="169">
        <f t="shared" si="3"/>
        <v>13</v>
      </c>
      <c r="G67" s="169">
        <f t="shared" si="3"/>
        <v>10</v>
      </c>
      <c r="H67" s="169">
        <f t="shared" si="3"/>
        <v>15</v>
      </c>
      <c r="I67" s="169">
        <f t="shared" si="3"/>
        <v>16</v>
      </c>
      <c r="J67" s="169">
        <f t="shared" si="3"/>
        <v>9</v>
      </c>
      <c r="K67" s="169">
        <f t="shared" si="3"/>
        <v>16</v>
      </c>
      <c r="L67" s="169">
        <f t="shared" si="3"/>
        <v>127</v>
      </c>
      <c r="M67" s="169">
        <f t="shared" si="3"/>
        <v>127</v>
      </c>
      <c r="N67" s="169">
        <f t="shared" si="3"/>
        <v>114</v>
      </c>
      <c r="O67" s="169">
        <v>113.005</v>
      </c>
      <c r="P67" s="169">
        <f>SUM(P59:P66)</f>
        <v>137</v>
      </c>
      <c r="Q67" s="169">
        <v>133</v>
      </c>
      <c r="R67" s="169">
        <v>132</v>
      </c>
      <c r="S67" s="169">
        <v>47</v>
      </c>
      <c r="T67" s="169">
        <v>36</v>
      </c>
      <c r="V67" s="164" t="s">
        <v>125</v>
      </c>
      <c r="W67" s="169">
        <v>34</v>
      </c>
      <c r="X67" s="169">
        <v>25</v>
      </c>
      <c r="Y67" s="169">
        <v>26</v>
      </c>
      <c r="Z67" s="169">
        <f>SUM(Z60:Z66)</f>
        <v>37</v>
      </c>
      <c r="AA67" s="169">
        <f>SUM(AA60:AA66)</f>
        <v>40</v>
      </c>
      <c r="AB67" s="169">
        <v>23</v>
      </c>
      <c r="AC67" s="169">
        <f>SUM(AC60:AC66)</f>
        <v>35</v>
      </c>
      <c r="AD67" s="169">
        <f>SUM(AD60:AD66)</f>
        <v>35</v>
      </c>
      <c r="AE67" s="169">
        <v>31</v>
      </c>
      <c r="AF67" s="169">
        <v>33</v>
      </c>
    </row>
    <row r="68" spans="1:32" ht="15.75">
      <c r="A68" s="129"/>
      <c r="B68" s="174" t="s">
        <v>126</v>
      </c>
      <c r="C68" s="175"/>
      <c r="D68" s="175"/>
      <c r="E68" s="175"/>
      <c r="F68" s="175"/>
      <c r="G68" s="175"/>
      <c r="H68" s="175"/>
      <c r="I68" s="175"/>
      <c r="J68" s="175"/>
      <c r="K68" s="175"/>
      <c r="L68" s="175"/>
      <c r="M68" s="175"/>
      <c r="N68" s="175"/>
      <c r="O68" s="175">
        <v>0</v>
      </c>
      <c r="P68" s="175"/>
      <c r="Q68" s="175"/>
      <c r="R68" s="175"/>
      <c r="S68" s="175">
        <v>0</v>
      </c>
      <c r="T68" s="175">
        <v>0</v>
      </c>
      <c r="V68" s="174" t="s">
        <v>126</v>
      </c>
      <c r="W68" s="175"/>
      <c r="X68" s="175"/>
      <c r="Y68" s="175"/>
      <c r="Z68" s="175"/>
      <c r="AA68" s="175"/>
      <c r="AB68" s="175"/>
      <c r="AC68" s="175"/>
      <c r="AD68" s="175"/>
      <c r="AE68" s="175"/>
      <c r="AF68" s="175"/>
    </row>
    <row r="69" spans="1:32" s="35" customFormat="1" ht="15.75">
      <c r="A69" s="176"/>
      <c r="B69" s="166" t="s">
        <v>118</v>
      </c>
      <c r="C69" s="167">
        <v>228</v>
      </c>
      <c r="D69" s="167">
        <v>425</v>
      </c>
      <c r="E69" s="167">
        <v>506</v>
      </c>
      <c r="F69" s="167">
        <v>566</v>
      </c>
      <c r="G69" s="167">
        <v>557</v>
      </c>
      <c r="H69" s="167">
        <v>666</v>
      </c>
      <c r="I69" s="167">
        <v>669</v>
      </c>
      <c r="J69" s="167">
        <v>695</v>
      </c>
      <c r="K69" s="167">
        <v>712</v>
      </c>
      <c r="L69" s="167">
        <v>686</v>
      </c>
      <c r="M69" s="167">
        <v>746</v>
      </c>
      <c r="N69" s="167">
        <v>833</v>
      </c>
      <c r="O69" s="167">
        <v>822.98400000000004</v>
      </c>
      <c r="P69" s="167">
        <v>815</v>
      </c>
      <c r="Q69" s="167">
        <v>770</v>
      </c>
      <c r="R69" s="167">
        <v>776</v>
      </c>
      <c r="S69" s="167">
        <v>1196</v>
      </c>
      <c r="T69" s="167">
        <v>1185</v>
      </c>
      <c r="V69" s="166" t="s">
        <v>118</v>
      </c>
      <c r="W69" s="167">
        <v>1198</v>
      </c>
      <c r="X69" s="167">
        <v>1185</v>
      </c>
      <c r="Y69" s="167">
        <v>1198</v>
      </c>
      <c r="Z69" s="167">
        <v>1184</v>
      </c>
      <c r="AA69" s="167">
        <v>1197</v>
      </c>
      <c r="AB69" s="167">
        <v>1184</v>
      </c>
      <c r="AC69" s="167">
        <v>1198</v>
      </c>
      <c r="AD69" s="167">
        <v>1058</v>
      </c>
      <c r="AE69" s="167">
        <v>1070</v>
      </c>
      <c r="AF69" s="167">
        <v>1058</v>
      </c>
    </row>
    <row r="70" spans="1:32" s="35" customFormat="1" ht="15.75">
      <c r="A70" s="176"/>
      <c r="B70" s="166" t="s">
        <v>119</v>
      </c>
      <c r="C70" s="167">
        <v>0</v>
      </c>
      <c r="D70" s="167">
        <v>0</v>
      </c>
      <c r="E70" s="167">
        <v>0</v>
      </c>
      <c r="F70" s="167">
        <v>0</v>
      </c>
      <c r="G70" s="167">
        <v>0</v>
      </c>
      <c r="H70" s="167">
        <v>0</v>
      </c>
      <c r="I70" s="167">
        <v>0</v>
      </c>
      <c r="J70" s="167">
        <v>0</v>
      </c>
      <c r="K70" s="167">
        <v>1</v>
      </c>
      <c r="L70" s="167">
        <v>1</v>
      </c>
      <c r="M70" s="167">
        <v>1</v>
      </c>
      <c r="N70" s="167">
        <v>1</v>
      </c>
      <c r="O70" s="167">
        <v>1.014</v>
      </c>
      <c r="P70" s="167">
        <v>1</v>
      </c>
      <c r="Q70" s="167">
        <v>1</v>
      </c>
      <c r="R70" s="167">
        <v>1</v>
      </c>
      <c r="S70" s="167">
        <v>0</v>
      </c>
      <c r="T70" s="167">
        <v>0</v>
      </c>
      <c r="V70" s="166" t="s">
        <v>119</v>
      </c>
      <c r="W70" s="167">
        <v>0</v>
      </c>
      <c r="X70" s="167">
        <v>6</v>
      </c>
      <c r="Y70" s="167">
        <v>0</v>
      </c>
      <c r="Z70" s="167">
        <v>0</v>
      </c>
      <c r="AA70" s="167">
        <v>0</v>
      </c>
      <c r="AB70" s="167">
        <v>0</v>
      </c>
      <c r="AC70" s="167">
        <v>0</v>
      </c>
      <c r="AD70" s="167">
        <v>0</v>
      </c>
      <c r="AE70" s="167">
        <v>3</v>
      </c>
      <c r="AF70" s="167">
        <v>3</v>
      </c>
    </row>
    <row r="71" spans="1:32" s="35" customFormat="1" ht="15.75">
      <c r="A71" s="176"/>
      <c r="B71" s="166" t="s">
        <v>127</v>
      </c>
      <c r="C71" s="167">
        <v>0</v>
      </c>
      <c r="D71" s="167">
        <v>0</v>
      </c>
      <c r="E71" s="167">
        <v>0</v>
      </c>
      <c r="F71" s="167">
        <v>0</v>
      </c>
      <c r="G71" s="167">
        <v>0</v>
      </c>
      <c r="H71" s="167">
        <v>0</v>
      </c>
      <c r="I71" s="167">
        <v>0</v>
      </c>
      <c r="J71" s="167">
        <v>0</v>
      </c>
      <c r="K71" s="167">
        <v>0</v>
      </c>
      <c r="L71" s="167">
        <v>0</v>
      </c>
      <c r="M71" s="167">
        <v>0</v>
      </c>
      <c r="N71" s="167">
        <v>0</v>
      </c>
      <c r="O71" s="167">
        <v>0</v>
      </c>
      <c r="P71" s="167"/>
      <c r="Q71" s="167"/>
      <c r="R71" s="167">
        <v>0</v>
      </c>
      <c r="S71" s="167">
        <v>0</v>
      </c>
      <c r="T71" s="167">
        <v>0</v>
      </c>
      <c r="V71" s="166" t="s">
        <v>127</v>
      </c>
      <c r="W71" s="167">
        <v>0</v>
      </c>
      <c r="X71" s="167">
        <v>0</v>
      </c>
      <c r="Y71" s="167">
        <v>0</v>
      </c>
      <c r="Z71" s="167">
        <v>0</v>
      </c>
      <c r="AA71" s="167">
        <v>0</v>
      </c>
      <c r="AB71" s="167">
        <v>0</v>
      </c>
      <c r="AC71" s="167">
        <v>0</v>
      </c>
      <c r="AD71" s="167">
        <v>0</v>
      </c>
      <c r="AE71" s="167"/>
      <c r="AF71" s="167"/>
    </row>
    <row r="72" spans="1:32" s="35" customFormat="1" ht="15.75">
      <c r="A72" s="176"/>
      <c r="B72" s="166" t="s">
        <v>121</v>
      </c>
      <c r="C72" s="167">
        <v>0</v>
      </c>
      <c r="D72" s="167">
        <v>0</v>
      </c>
      <c r="E72" s="167">
        <v>0</v>
      </c>
      <c r="F72" s="167">
        <v>0</v>
      </c>
      <c r="G72" s="167">
        <v>0</v>
      </c>
      <c r="H72" s="167">
        <v>0</v>
      </c>
      <c r="I72" s="167">
        <v>0</v>
      </c>
      <c r="J72" s="167">
        <v>0</v>
      </c>
      <c r="K72" s="167">
        <v>0</v>
      </c>
      <c r="L72" s="167">
        <v>0</v>
      </c>
      <c r="M72" s="167">
        <v>0</v>
      </c>
      <c r="N72" s="167">
        <v>0</v>
      </c>
      <c r="O72" s="167">
        <v>0</v>
      </c>
      <c r="P72" s="167"/>
      <c r="Q72" s="167"/>
      <c r="R72" s="167">
        <v>0</v>
      </c>
      <c r="S72" s="167">
        <v>0</v>
      </c>
      <c r="T72" s="167">
        <v>0</v>
      </c>
      <c r="V72" s="166" t="s">
        <v>121</v>
      </c>
      <c r="W72" s="167">
        <v>0</v>
      </c>
      <c r="X72" s="167">
        <v>0</v>
      </c>
      <c r="Y72" s="167">
        <v>0</v>
      </c>
      <c r="Z72" s="167">
        <v>0</v>
      </c>
      <c r="AA72" s="167">
        <v>0</v>
      </c>
      <c r="AB72" s="167">
        <v>0</v>
      </c>
      <c r="AC72" s="167">
        <v>0</v>
      </c>
      <c r="AD72" s="167">
        <v>0</v>
      </c>
      <c r="AE72" s="167"/>
      <c r="AF72" s="167"/>
    </row>
    <row r="73" spans="1:32" s="35" customFormat="1" ht="15.75">
      <c r="A73" s="176"/>
      <c r="B73" s="166" t="s">
        <v>122</v>
      </c>
      <c r="C73" s="167">
        <v>0</v>
      </c>
      <c r="D73" s="167">
        <v>0</v>
      </c>
      <c r="E73" s="167">
        <v>0</v>
      </c>
      <c r="F73" s="167">
        <v>0</v>
      </c>
      <c r="G73" s="167">
        <v>0</v>
      </c>
      <c r="H73" s="167">
        <v>0</v>
      </c>
      <c r="I73" s="167">
        <v>0</v>
      </c>
      <c r="J73" s="167">
        <v>0</v>
      </c>
      <c r="K73" s="167">
        <v>0</v>
      </c>
      <c r="L73" s="167">
        <v>0</v>
      </c>
      <c r="M73" s="167">
        <v>0</v>
      </c>
      <c r="N73" s="167">
        <v>0</v>
      </c>
      <c r="O73" s="167">
        <v>0</v>
      </c>
      <c r="P73" s="167"/>
      <c r="Q73" s="167"/>
      <c r="R73" s="167">
        <v>0</v>
      </c>
      <c r="S73" s="167">
        <v>0</v>
      </c>
      <c r="T73" s="167">
        <v>0</v>
      </c>
      <c r="V73" s="166" t="s">
        <v>122</v>
      </c>
      <c r="W73" s="167">
        <v>0</v>
      </c>
      <c r="X73" s="167">
        <v>0</v>
      </c>
      <c r="Y73" s="167">
        <v>0</v>
      </c>
      <c r="Z73" s="167">
        <v>0</v>
      </c>
      <c r="AA73" s="167">
        <v>0</v>
      </c>
      <c r="AB73" s="167">
        <v>0</v>
      </c>
      <c r="AC73" s="167">
        <v>0</v>
      </c>
      <c r="AD73" s="167">
        <v>0</v>
      </c>
      <c r="AE73" s="167"/>
      <c r="AF73" s="167"/>
    </row>
    <row r="74" spans="1:32" s="35" customFormat="1" ht="15.75">
      <c r="A74" s="176"/>
      <c r="B74" s="166" t="s">
        <v>123</v>
      </c>
      <c r="C74" s="167">
        <v>0</v>
      </c>
      <c r="D74" s="167">
        <v>0</v>
      </c>
      <c r="E74" s="167">
        <v>0</v>
      </c>
      <c r="F74" s="167">
        <v>0</v>
      </c>
      <c r="G74" s="167">
        <v>0</v>
      </c>
      <c r="H74" s="167">
        <v>0</v>
      </c>
      <c r="I74" s="167">
        <v>0</v>
      </c>
      <c r="J74" s="167">
        <v>0</v>
      </c>
      <c r="K74" s="167">
        <v>0</v>
      </c>
      <c r="L74" s="167">
        <v>0</v>
      </c>
      <c r="M74" s="167">
        <v>0</v>
      </c>
      <c r="N74" s="167">
        <v>0</v>
      </c>
      <c r="O74" s="167">
        <v>0</v>
      </c>
      <c r="P74" s="167"/>
      <c r="Q74" s="167"/>
      <c r="R74" s="167">
        <v>0</v>
      </c>
      <c r="S74" s="167">
        <v>0</v>
      </c>
      <c r="T74" s="167">
        <v>0</v>
      </c>
      <c r="V74" s="166" t="s">
        <v>123</v>
      </c>
      <c r="W74" s="167">
        <v>0</v>
      </c>
      <c r="X74" s="167">
        <v>0</v>
      </c>
      <c r="Y74" s="167">
        <v>0</v>
      </c>
      <c r="Z74" s="167">
        <v>0</v>
      </c>
      <c r="AA74" s="167">
        <v>0</v>
      </c>
      <c r="AB74" s="167">
        <v>33</v>
      </c>
      <c r="AC74" s="167">
        <v>26</v>
      </c>
      <c r="AD74" s="167">
        <v>18</v>
      </c>
      <c r="AE74" s="167">
        <v>8</v>
      </c>
      <c r="AF74" s="167">
        <v>5</v>
      </c>
    </row>
    <row r="75" spans="1:32" s="35" customFormat="1" ht="15.75">
      <c r="A75" s="176"/>
      <c r="B75" s="166" t="s">
        <v>157</v>
      </c>
      <c r="C75" s="167">
        <v>11</v>
      </c>
      <c r="D75" s="167">
        <v>19</v>
      </c>
      <c r="E75" s="167">
        <v>25</v>
      </c>
      <c r="F75" s="167">
        <v>27</v>
      </c>
      <c r="G75" s="167">
        <v>29</v>
      </c>
      <c r="H75" s="167">
        <v>42</v>
      </c>
      <c r="I75" s="167">
        <v>49</v>
      </c>
      <c r="J75" s="167">
        <v>49</v>
      </c>
      <c r="K75" s="167">
        <v>62</v>
      </c>
      <c r="L75" s="167">
        <v>79</v>
      </c>
      <c r="M75" s="167">
        <v>91</v>
      </c>
      <c r="N75" s="167">
        <v>103</v>
      </c>
      <c r="O75" s="167">
        <v>113.545</v>
      </c>
      <c r="P75" s="167">
        <v>124</v>
      </c>
      <c r="Q75" s="167">
        <v>132</v>
      </c>
      <c r="R75" s="167">
        <v>142</v>
      </c>
      <c r="S75" s="167">
        <v>155</v>
      </c>
      <c r="T75" s="167">
        <v>164</v>
      </c>
      <c r="V75" s="166" t="s">
        <v>157</v>
      </c>
      <c r="W75" s="167">
        <v>0</v>
      </c>
      <c r="X75" s="167">
        <v>0</v>
      </c>
      <c r="Y75" s="167">
        <v>0</v>
      </c>
      <c r="Z75" s="167">
        <v>0</v>
      </c>
      <c r="AA75" s="167">
        <v>204</v>
      </c>
      <c r="AB75" s="167">
        <v>212</v>
      </c>
      <c r="AC75" s="167">
        <v>218</v>
      </c>
      <c r="AD75" s="167">
        <v>232</v>
      </c>
      <c r="AE75" s="167">
        <v>234</v>
      </c>
      <c r="AF75" s="167">
        <v>241</v>
      </c>
    </row>
    <row r="76" spans="1:32" ht="15.75">
      <c r="A76" s="129"/>
      <c r="B76" s="164" t="s">
        <v>128</v>
      </c>
      <c r="C76" s="169">
        <f t="shared" ref="C76:N76" si="4">SUM(C69:C75)</f>
        <v>239</v>
      </c>
      <c r="D76" s="169">
        <f t="shared" si="4"/>
        <v>444</v>
      </c>
      <c r="E76" s="169">
        <f t="shared" si="4"/>
        <v>531</v>
      </c>
      <c r="F76" s="169">
        <f t="shared" si="4"/>
        <v>593</v>
      </c>
      <c r="G76" s="169">
        <f t="shared" si="4"/>
        <v>586</v>
      </c>
      <c r="H76" s="169">
        <f t="shared" si="4"/>
        <v>708</v>
      </c>
      <c r="I76" s="169">
        <f t="shared" si="4"/>
        <v>718</v>
      </c>
      <c r="J76" s="169">
        <f t="shared" si="4"/>
        <v>744</v>
      </c>
      <c r="K76" s="169">
        <f t="shared" si="4"/>
        <v>775</v>
      </c>
      <c r="L76" s="169">
        <f t="shared" si="4"/>
        <v>766</v>
      </c>
      <c r="M76" s="169">
        <f t="shared" si="4"/>
        <v>838</v>
      </c>
      <c r="N76" s="169">
        <f t="shared" si="4"/>
        <v>937</v>
      </c>
      <c r="O76" s="169">
        <v>937.54300000000001</v>
      </c>
      <c r="P76" s="169">
        <f>SUM(P69:P75)</f>
        <v>940</v>
      </c>
      <c r="Q76" s="169">
        <v>903</v>
      </c>
      <c r="R76" s="169">
        <v>919</v>
      </c>
      <c r="S76" s="169">
        <v>1351</v>
      </c>
      <c r="T76" s="169">
        <v>1349</v>
      </c>
      <c r="V76" s="164" t="s">
        <v>128</v>
      </c>
      <c r="W76" s="169">
        <v>1198</v>
      </c>
      <c r="X76" s="169">
        <v>1191</v>
      </c>
      <c r="Y76" s="169">
        <v>1198</v>
      </c>
      <c r="Z76" s="169">
        <f>SUM(Z69:Z75)</f>
        <v>1184</v>
      </c>
      <c r="AA76" s="169">
        <f>SUM(AA69:AA75)</f>
        <v>1401</v>
      </c>
      <c r="AB76" s="169">
        <v>1429</v>
      </c>
      <c r="AC76" s="169">
        <f>SUM(AC69:AC75)</f>
        <v>1442</v>
      </c>
      <c r="AD76" s="169">
        <f>SUM(AD69:AD75)</f>
        <v>1308</v>
      </c>
      <c r="AE76" s="169">
        <v>1315</v>
      </c>
      <c r="AF76" s="169">
        <v>1307</v>
      </c>
    </row>
    <row r="77" spans="1:32" ht="15.75">
      <c r="A77" s="129"/>
      <c r="B77" s="118" t="s">
        <v>129</v>
      </c>
      <c r="C77" s="168">
        <f t="shared" ref="C77:N77" si="5">+C67+C76</f>
        <v>267</v>
      </c>
      <c r="D77" s="168">
        <f t="shared" si="5"/>
        <v>465</v>
      </c>
      <c r="E77" s="168">
        <f t="shared" si="5"/>
        <v>527</v>
      </c>
      <c r="F77" s="168">
        <f t="shared" si="5"/>
        <v>606</v>
      </c>
      <c r="G77" s="168">
        <f t="shared" si="5"/>
        <v>596</v>
      </c>
      <c r="H77" s="168">
        <f t="shared" si="5"/>
        <v>723</v>
      </c>
      <c r="I77" s="168">
        <f t="shared" si="5"/>
        <v>734</v>
      </c>
      <c r="J77" s="168">
        <f t="shared" si="5"/>
        <v>753</v>
      </c>
      <c r="K77" s="168">
        <f t="shared" si="5"/>
        <v>791</v>
      </c>
      <c r="L77" s="168">
        <f t="shared" si="5"/>
        <v>893</v>
      </c>
      <c r="M77" s="168">
        <f t="shared" si="5"/>
        <v>965</v>
      </c>
      <c r="N77" s="168">
        <f t="shared" si="5"/>
        <v>1051</v>
      </c>
      <c r="O77" s="168">
        <v>1050.548</v>
      </c>
      <c r="P77" s="168">
        <f>+P76+P67</f>
        <v>1077</v>
      </c>
      <c r="Q77" s="168">
        <v>1036</v>
      </c>
      <c r="R77" s="168">
        <v>1051</v>
      </c>
      <c r="S77" s="168">
        <v>1398</v>
      </c>
      <c r="T77" s="168">
        <v>1385</v>
      </c>
      <c r="V77" s="118" t="s">
        <v>129</v>
      </c>
      <c r="W77" s="168">
        <v>1232</v>
      </c>
      <c r="X77" s="168">
        <v>1216</v>
      </c>
      <c r="Y77" s="168">
        <v>1224</v>
      </c>
      <c r="Z77" s="168">
        <f>+Z76+Z67</f>
        <v>1221</v>
      </c>
      <c r="AA77" s="168">
        <f>+AA76+AA67</f>
        <v>1441</v>
      </c>
      <c r="AB77" s="168">
        <v>1452</v>
      </c>
      <c r="AC77" s="168">
        <f>+AC76+AC67</f>
        <v>1477</v>
      </c>
      <c r="AD77" s="168">
        <f>+AD76+AD67</f>
        <v>1343</v>
      </c>
      <c r="AE77" s="168">
        <v>1346</v>
      </c>
      <c r="AF77" s="168">
        <v>1340</v>
      </c>
    </row>
    <row r="78" spans="1:32" ht="15.75">
      <c r="A78" s="129"/>
      <c r="B78" s="120"/>
      <c r="C78" s="170"/>
      <c r="D78" s="170"/>
      <c r="E78" s="170"/>
      <c r="F78" s="170"/>
      <c r="G78" s="170"/>
      <c r="H78" s="170"/>
      <c r="I78" s="170"/>
      <c r="J78" s="170"/>
      <c r="K78" s="170"/>
      <c r="L78" s="170"/>
      <c r="M78" s="170"/>
      <c r="N78" s="170"/>
      <c r="O78" s="170">
        <v>0</v>
      </c>
      <c r="P78" s="170"/>
      <c r="Q78" s="170"/>
      <c r="R78" s="170">
        <v>0</v>
      </c>
      <c r="S78" s="170">
        <v>0</v>
      </c>
      <c r="T78" s="170">
        <v>0</v>
      </c>
      <c r="V78" s="120"/>
      <c r="W78" s="170"/>
      <c r="X78" s="170" t="e">
        <v>#REF!</v>
      </c>
      <c r="Y78" s="170">
        <v>0</v>
      </c>
      <c r="Z78" s="170"/>
      <c r="AA78" s="170"/>
      <c r="AB78" s="170"/>
      <c r="AC78" s="170"/>
      <c r="AD78" s="170"/>
      <c r="AE78" s="170"/>
      <c r="AF78" s="170"/>
    </row>
    <row r="79" spans="1:32" ht="15.75">
      <c r="A79" s="129"/>
      <c r="B79" s="174" t="s">
        <v>130</v>
      </c>
      <c r="C79" s="175"/>
      <c r="D79" s="175"/>
      <c r="E79" s="175"/>
      <c r="F79" s="175"/>
      <c r="G79" s="175"/>
      <c r="H79" s="175"/>
      <c r="I79" s="175"/>
      <c r="J79" s="175"/>
      <c r="K79" s="175"/>
      <c r="L79" s="175"/>
      <c r="M79" s="175"/>
      <c r="N79" s="175"/>
      <c r="O79" s="175"/>
      <c r="P79" s="175"/>
      <c r="Q79" s="175"/>
      <c r="R79" s="175"/>
      <c r="S79" s="175"/>
      <c r="T79" s="175"/>
      <c r="V79" s="174" t="s">
        <v>130</v>
      </c>
      <c r="W79" s="175"/>
      <c r="X79" s="175"/>
      <c r="Y79" s="175"/>
      <c r="Z79" s="175"/>
      <c r="AA79" s="175"/>
      <c r="AB79" s="175"/>
      <c r="AC79" s="175"/>
      <c r="AD79" s="175"/>
      <c r="AE79" s="175"/>
      <c r="AF79" s="175"/>
    </row>
    <row r="80" spans="1:32" s="35" customFormat="1" ht="15.75">
      <c r="A80" s="176"/>
      <c r="B80" s="166" t="s">
        <v>131</v>
      </c>
      <c r="C80" s="167">
        <v>320</v>
      </c>
      <c r="D80" s="167">
        <v>320</v>
      </c>
      <c r="E80" s="167">
        <v>320</v>
      </c>
      <c r="F80" s="167">
        <v>320</v>
      </c>
      <c r="G80" s="167">
        <v>331</v>
      </c>
      <c r="H80" s="167">
        <v>336</v>
      </c>
      <c r="I80" s="167">
        <v>343</v>
      </c>
      <c r="J80" s="167">
        <v>346</v>
      </c>
      <c r="K80" s="167">
        <v>346</v>
      </c>
      <c r="L80" s="167">
        <v>370</v>
      </c>
      <c r="M80" s="167">
        <v>370</v>
      </c>
      <c r="N80" s="167">
        <v>370</v>
      </c>
      <c r="O80" s="167">
        <v>370.13600000000002</v>
      </c>
      <c r="P80" s="167">
        <v>370</v>
      </c>
      <c r="Q80" s="167">
        <v>370</v>
      </c>
      <c r="R80" s="167">
        <v>370</v>
      </c>
      <c r="S80" s="167">
        <v>370</v>
      </c>
      <c r="T80" s="167">
        <v>370</v>
      </c>
      <c r="V80" s="166" t="s">
        <v>131</v>
      </c>
      <c r="W80" s="167">
        <v>370</v>
      </c>
      <c r="X80" s="167">
        <v>370</v>
      </c>
      <c r="Y80" s="167">
        <v>370</v>
      </c>
      <c r="Z80" s="167">
        <v>370</v>
      </c>
      <c r="AA80" s="167">
        <v>370</v>
      </c>
      <c r="AB80" s="167">
        <v>370</v>
      </c>
      <c r="AC80" s="167">
        <v>370</v>
      </c>
      <c r="AD80" s="167">
        <v>370</v>
      </c>
      <c r="AE80" s="167">
        <v>370</v>
      </c>
      <c r="AF80" s="167">
        <v>370</v>
      </c>
    </row>
    <row r="81" spans="1:32" s="35" customFormat="1" ht="15.75">
      <c r="A81" s="176"/>
      <c r="B81" s="166" t="s">
        <v>132</v>
      </c>
      <c r="C81" s="167">
        <v>0</v>
      </c>
      <c r="D81" s="167">
        <v>0</v>
      </c>
      <c r="E81" s="167">
        <v>0</v>
      </c>
      <c r="F81" s="167">
        <v>0</v>
      </c>
      <c r="G81" s="167">
        <v>0</v>
      </c>
      <c r="H81" s="167">
        <v>0</v>
      </c>
      <c r="I81" s="167">
        <v>0</v>
      </c>
      <c r="J81" s="167">
        <v>0</v>
      </c>
      <c r="K81" s="167">
        <v>0</v>
      </c>
      <c r="L81" s="167">
        <v>0</v>
      </c>
      <c r="M81" s="167">
        <v>0</v>
      </c>
      <c r="N81" s="167">
        <v>0</v>
      </c>
      <c r="O81" s="167">
        <v>0</v>
      </c>
      <c r="P81" s="167"/>
      <c r="Q81" s="167"/>
      <c r="R81" s="167">
        <v>0</v>
      </c>
      <c r="S81" s="167">
        <v>0</v>
      </c>
      <c r="T81" s="167">
        <v>0</v>
      </c>
      <c r="V81" s="166" t="s">
        <v>132</v>
      </c>
      <c r="W81" s="167">
        <v>0</v>
      </c>
      <c r="X81" s="167">
        <v>0</v>
      </c>
      <c r="Y81" s="167">
        <v>0</v>
      </c>
      <c r="Z81" s="167">
        <v>0</v>
      </c>
      <c r="AA81" s="167">
        <v>0</v>
      </c>
      <c r="AB81" s="167">
        <v>0</v>
      </c>
      <c r="AC81" s="167">
        <v>0</v>
      </c>
      <c r="AD81" s="167">
        <v>0</v>
      </c>
      <c r="AE81" s="167"/>
      <c r="AF81" s="167"/>
    </row>
    <row r="82" spans="1:32" s="35" customFormat="1" ht="15.75">
      <c r="A82" s="176"/>
      <c r="B82" s="166" t="s">
        <v>133</v>
      </c>
      <c r="C82" s="167">
        <v>-2</v>
      </c>
      <c r="D82" s="167">
        <v>-1</v>
      </c>
      <c r="E82" s="167">
        <v>-5</v>
      </c>
      <c r="F82" s="167">
        <v>-5</v>
      </c>
      <c r="G82" s="167">
        <v>-7</v>
      </c>
      <c r="H82" s="167">
        <v>0</v>
      </c>
      <c r="I82" s="167">
        <v>0</v>
      </c>
      <c r="J82" s="167">
        <v>0</v>
      </c>
      <c r="K82" s="167">
        <v>0</v>
      </c>
      <c r="L82" s="167">
        <v>0</v>
      </c>
      <c r="M82" s="167">
        <v>0</v>
      </c>
      <c r="N82" s="167">
        <v>0</v>
      </c>
      <c r="O82" s="167">
        <v>0.214</v>
      </c>
      <c r="P82" s="167"/>
      <c r="Q82" s="167"/>
      <c r="R82" s="167">
        <v>0</v>
      </c>
      <c r="S82" s="167">
        <v>0</v>
      </c>
      <c r="T82" s="167">
        <v>0</v>
      </c>
      <c r="V82" s="166" t="s">
        <v>133</v>
      </c>
      <c r="W82" s="167">
        <v>0</v>
      </c>
      <c r="X82" s="167">
        <v>0</v>
      </c>
      <c r="Y82" s="167">
        <v>0</v>
      </c>
      <c r="Z82" s="167">
        <v>0</v>
      </c>
      <c r="AA82" s="167">
        <v>0</v>
      </c>
      <c r="AB82" s="167">
        <v>0</v>
      </c>
      <c r="AC82" s="167">
        <v>0</v>
      </c>
      <c r="AD82" s="167">
        <v>0</v>
      </c>
      <c r="AE82" s="167"/>
      <c r="AF82" s="167"/>
    </row>
    <row r="83" spans="1:32" s="35" customFormat="1" ht="15.75">
      <c r="A83" s="176"/>
      <c r="B83" s="166" t="s">
        <v>134</v>
      </c>
      <c r="C83" s="167">
        <v>-1</v>
      </c>
      <c r="D83" s="167">
        <v>2</v>
      </c>
      <c r="E83" s="167">
        <v>-3</v>
      </c>
      <c r="F83" s="167">
        <v>-3</v>
      </c>
      <c r="G83" s="167">
        <v>-3</v>
      </c>
      <c r="H83" s="167">
        <v>-3</v>
      </c>
      <c r="I83" s="167">
        <v>8</v>
      </c>
      <c r="J83" s="167">
        <v>8</v>
      </c>
      <c r="K83" s="167">
        <v>8</v>
      </c>
      <c r="L83" s="167">
        <v>8</v>
      </c>
      <c r="M83" s="167">
        <v>20</v>
      </c>
      <c r="N83" s="167">
        <v>20</v>
      </c>
      <c r="O83" s="167">
        <v>19.891999999999999</v>
      </c>
      <c r="P83" s="167">
        <v>20</v>
      </c>
      <c r="Q83" s="167">
        <v>24</v>
      </c>
      <c r="R83" s="167">
        <v>23</v>
      </c>
      <c r="S83" s="167">
        <v>-55</v>
      </c>
      <c r="T83" s="167">
        <v>-55</v>
      </c>
      <c r="V83" s="166" t="s">
        <v>134</v>
      </c>
      <c r="W83" s="167">
        <v>-54</v>
      </c>
      <c r="X83" s="167">
        <v>-55</v>
      </c>
      <c r="Y83" s="167">
        <v>-55</v>
      </c>
      <c r="Z83" s="167">
        <v>-55</v>
      </c>
      <c r="AA83" s="167">
        <v>-59</v>
      </c>
      <c r="AB83" s="167">
        <v>-59</v>
      </c>
      <c r="AC83" s="167">
        <v>-59</v>
      </c>
      <c r="AD83" s="167">
        <v>-32</v>
      </c>
      <c r="AE83" s="167">
        <v>-32</v>
      </c>
      <c r="AF83" s="167">
        <v>-32</v>
      </c>
    </row>
    <row r="84" spans="1:32" s="35" customFormat="1" ht="15.75">
      <c r="A84" s="176"/>
      <c r="B84" s="166" t="s">
        <v>135</v>
      </c>
      <c r="C84" s="167">
        <v>3</v>
      </c>
      <c r="D84" s="167">
        <v>-4</v>
      </c>
      <c r="E84" s="167">
        <v>0</v>
      </c>
      <c r="F84" s="167">
        <v>-3</v>
      </c>
      <c r="G84" s="167">
        <v>5</v>
      </c>
      <c r="H84" s="167">
        <v>11</v>
      </c>
      <c r="I84" s="167">
        <v>2</v>
      </c>
      <c r="J84" s="167">
        <v>21</v>
      </c>
      <c r="K84" s="167">
        <v>28</v>
      </c>
      <c r="L84" s="167">
        <v>12</v>
      </c>
      <c r="M84" s="167">
        <v>-2</v>
      </c>
      <c r="N84" s="167">
        <v>-1</v>
      </c>
      <c r="O84" s="167">
        <v>-0.55300000000000005</v>
      </c>
      <c r="P84" s="167">
        <v>4</v>
      </c>
      <c r="Q84" s="167">
        <v>-1</v>
      </c>
      <c r="R84" s="167">
        <v>1</v>
      </c>
      <c r="S84" s="167">
        <v>1</v>
      </c>
      <c r="T84" s="167">
        <v>1</v>
      </c>
      <c r="V84" s="166" t="s">
        <v>135</v>
      </c>
      <c r="W84" s="167">
        <v>1</v>
      </c>
      <c r="X84" s="167">
        <v>-5</v>
      </c>
      <c r="Y84" s="167">
        <v>-6</v>
      </c>
      <c r="Z84" s="167">
        <v>-4</v>
      </c>
      <c r="AA84" s="167">
        <f>+AA24</f>
        <v>2</v>
      </c>
      <c r="AB84" s="167">
        <v>3</v>
      </c>
      <c r="AC84" s="167">
        <v>5</v>
      </c>
      <c r="AD84" s="167">
        <v>2</v>
      </c>
      <c r="AE84" s="167">
        <v>4</v>
      </c>
      <c r="AF84" s="167">
        <v>7</v>
      </c>
    </row>
    <row r="85" spans="1:32" s="35" customFormat="1" ht="15.75">
      <c r="A85" s="176"/>
      <c r="B85" s="166" t="s">
        <v>136</v>
      </c>
      <c r="C85" s="167">
        <v>8</v>
      </c>
      <c r="D85" s="167">
        <v>4</v>
      </c>
      <c r="E85" s="167">
        <v>18</v>
      </c>
      <c r="F85" s="167">
        <v>21</v>
      </c>
      <c r="G85" s="167">
        <v>28</v>
      </c>
      <c r="H85" s="167">
        <v>8</v>
      </c>
      <c r="I85" s="167">
        <v>-3</v>
      </c>
      <c r="J85" s="167">
        <v>-24</v>
      </c>
      <c r="K85" s="167">
        <v>-40</v>
      </c>
      <c r="L85" s="167">
        <v>-26</v>
      </c>
      <c r="M85" s="167">
        <v>-74</v>
      </c>
      <c r="N85" s="167">
        <v>-73</v>
      </c>
      <c r="O85" s="167">
        <v>-69.022000000000006</v>
      </c>
      <c r="P85" s="167">
        <v>-61</v>
      </c>
      <c r="Q85" s="167">
        <v>-32</v>
      </c>
      <c r="R85" s="167">
        <v>-41</v>
      </c>
      <c r="S85" s="167">
        <v>0</v>
      </c>
      <c r="T85" s="167">
        <v>0</v>
      </c>
      <c r="V85" s="166" t="s">
        <v>136</v>
      </c>
      <c r="W85" s="167">
        <v>0</v>
      </c>
      <c r="X85" s="167">
        <v>0</v>
      </c>
      <c r="Y85" s="167">
        <v>0</v>
      </c>
      <c r="Z85" s="167">
        <v>0</v>
      </c>
      <c r="AA85" s="167">
        <v>0</v>
      </c>
      <c r="AB85" s="167">
        <v>0</v>
      </c>
      <c r="AC85" s="167">
        <v>0</v>
      </c>
      <c r="AD85" s="167">
        <v>0</v>
      </c>
      <c r="AE85" s="167"/>
      <c r="AF85" s="167">
        <v>-2</v>
      </c>
    </row>
    <row r="86" spans="1:32" ht="15.75">
      <c r="A86" s="129"/>
      <c r="B86" s="164" t="s">
        <v>139</v>
      </c>
      <c r="C86" s="169">
        <f t="shared" ref="C86:N86" si="6">SUM(C80:C85)</f>
        <v>328</v>
      </c>
      <c r="D86" s="169">
        <f t="shared" si="6"/>
        <v>321</v>
      </c>
      <c r="E86" s="169">
        <f t="shared" si="6"/>
        <v>330</v>
      </c>
      <c r="F86" s="169">
        <f t="shared" si="6"/>
        <v>330</v>
      </c>
      <c r="G86" s="169">
        <f t="shared" si="6"/>
        <v>354</v>
      </c>
      <c r="H86" s="169">
        <f t="shared" si="6"/>
        <v>352</v>
      </c>
      <c r="I86" s="169">
        <f t="shared" si="6"/>
        <v>350</v>
      </c>
      <c r="J86" s="169">
        <f t="shared" si="6"/>
        <v>351</v>
      </c>
      <c r="K86" s="169">
        <f t="shared" si="6"/>
        <v>342</v>
      </c>
      <c r="L86" s="169">
        <f t="shared" si="6"/>
        <v>364</v>
      </c>
      <c r="M86" s="169">
        <f t="shared" si="6"/>
        <v>314</v>
      </c>
      <c r="N86" s="169">
        <f t="shared" si="6"/>
        <v>316</v>
      </c>
      <c r="O86" s="169">
        <v>320.66699999999997</v>
      </c>
      <c r="P86" s="169">
        <f>SUM(P80:P85)</f>
        <v>333</v>
      </c>
      <c r="Q86" s="169">
        <v>361</v>
      </c>
      <c r="R86" s="169">
        <v>353</v>
      </c>
      <c r="S86" s="169">
        <v>316</v>
      </c>
      <c r="T86" s="169">
        <v>316</v>
      </c>
      <c r="V86" s="164" t="s">
        <v>139</v>
      </c>
      <c r="W86" s="169">
        <v>315</v>
      </c>
      <c r="X86" s="169">
        <v>310</v>
      </c>
      <c r="Y86" s="169">
        <v>309</v>
      </c>
      <c r="Z86" s="169">
        <f>SUM(Z80:Z85)</f>
        <v>311</v>
      </c>
      <c r="AA86" s="169">
        <f>SUM(AA80:AA85)</f>
        <v>313</v>
      </c>
      <c r="AB86" s="169">
        <v>314</v>
      </c>
      <c r="AC86" s="169">
        <f>SUM(AC80:AC85)</f>
        <v>316</v>
      </c>
      <c r="AD86" s="169">
        <f>SUM(AD80:AD85)</f>
        <v>340</v>
      </c>
      <c r="AE86" s="169">
        <v>342</v>
      </c>
      <c r="AF86" s="169">
        <v>343</v>
      </c>
    </row>
    <row r="87" spans="1:32" ht="15.75">
      <c r="A87" s="129"/>
      <c r="B87" s="118" t="s">
        <v>140</v>
      </c>
      <c r="C87" s="168">
        <f t="shared" ref="C87:N87" si="7">+C77+C86</f>
        <v>595</v>
      </c>
      <c r="D87" s="168">
        <f t="shared" si="7"/>
        <v>786</v>
      </c>
      <c r="E87" s="168">
        <f t="shared" si="7"/>
        <v>857</v>
      </c>
      <c r="F87" s="168">
        <f t="shared" si="7"/>
        <v>936</v>
      </c>
      <c r="G87" s="168">
        <f t="shared" si="7"/>
        <v>950</v>
      </c>
      <c r="H87" s="168">
        <f t="shared" si="7"/>
        <v>1075</v>
      </c>
      <c r="I87" s="168">
        <f t="shared" si="7"/>
        <v>1084</v>
      </c>
      <c r="J87" s="168">
        <f t="shared" si="7"/>
        <v>1104</v>
      </c>
      <c r="K87" s="168">
        <f t="shared" si="7"/>
        <v>1133</v>
      </c>
      <c r="L87" s="168">
        <f t="shared" si="7"/>
        <v>1257</v>
      </c>
      <c r="M87" s="168">
        <f t="shared" si="7"/>
        <v>1279</v>
      </c>
      <c r="N87" s="168">
        <f t="shared" si="7"/>
        <v>1367</v>
      </c>
      <c r="O87" s="168">
        <v>1371.2149999999999</v>
      </c>
      <c r="P87" s="168">
        <f>+P77+P86</f>
        <v>1410</v>
      </c>
      <c r="Q87" s="168">
        <v>1397</v>
      </c>
      <c r="R87" s="168">
        <v>1404</v>
      </c>
      <c r="S87" s="168">
        <v>1714</v>
      </c>
      <c r="T87" s="168">
        <v>1701</v>
      </c>
      <c r="V87" s="118" t="s">
        <v>140</v>
      </c>
      <c r="W87" s="168">
        <v>1547</v>
      </c>
      <c r="X87" s="168">
        <v>1526</v>
      </c>
      <c r="Y87" s="168">
        <v>1533</v>
      </c>
      <c r="Z87" s="168">
        <f>+Z86+Z77</f>
        <v>1532</v>
      </c>
      <c r="AA87" s="168">
        <f>+AA86+AA77</f>
        <v>1754</v>
      </c>
      <c r="AB87" s="168">
        <v>1766</v>
      </c>
      <c r="AC87" s="168">
        <f>+AC86+AC77</f>
        <v>1793</v>
      </c>
      <c r="AD87" s="168">
        <f>+AD86+AD77</f>
        <v>1683</v>
      </c>
      <c r="AE87" s="168">
        <v>1688</v>
      </c>
      <c r="AF87" s="168">
        <v>1683</v>
      </c>
    </row>
    <row r="88" spans="1:32" ht="15.75">
      <c r="A88" s="129"/>
      <c r="B88" s="129"/>
      <c r="C88" s="129"/>
      <c r="D88" s="129"/>
      <c r="E88" s="129"/>
      <c r="F88" s="129"/>
      <c r="G88" s="129"/>
      <c r="H88" s="129"/>
      <c r="I88" s="129"/>
      <c r="J88" s="129"/>
      <c r="K88" s="129"/>
      <c r="L88" s="129"/>
      <c r="M88" s="129"/>
      <c r="N88" s="129"/>
      <c r="O88" s="129"/>
    </row>
  </sheetData>
  <phoneticPr fontId="183" type="noConversion"/>
  <hyperlinks>
    <hyperlink ref="A1" location="Contenido!A1" display="Volver al Contenido" xr:uid="{5085CD7F-D4CA-44EC-9482-C75803AFF850}"/>
  </hyperlinks>
  <pageMargins left="0.7" right="0.7" top="0.75" bottom="0.75" header="0.3" footer="0.3"/>
  <pageSetup orientation="portrait" horizontalDpi="300" verticalDpi="300" r:id="rId1"/>
  <customProperties>
    <customPr name="_pios_id" r:id="rId2"/>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CED92-AC05-48C3-93F5-4454DD01B2A2}">
  <sheetPr>
    <tabColor rgb="FFFFFF00"/>
  </sheetPr>
  <dimension ref="A1:S94"/>
  <sheetViews>
    <sheetView showGridLines="0" zoomScaleNormal="100" workbookViewId="0">
      <pane xSplit="2" ySplit="6" topLeftCell="M7" activePane="bottomRight" state="frozen"/>
      <selection pane="topRight" activeCell="C1" sqref="C1"/>
      <selection pane="bottomLeft" activeCell="A7" sqref="A7"/>
      <selection pane="bottomRight" activeCell="B18" sqref="B18"/>
    </sheetView>
  </sheetViews>
  <sheetFormatPr baseColWidth="10" defaultColWidth="11.42578125" defaultRowHeight="15"/>
  <cols>
    <col min="1" max="1" width="2.7109375" customWidth="1"/>
    <col min="2" max="2" width="64.7109375" customWidth="1"/>
    <col min="3" max="3" width="14.42578125" customWidth="1"/>
    <col min="4" max="5" width="13.5703125" customWidth="1"/>
    <col min="6" max="6" width="13.7109375" bestFit="1" customWidth="1"/>
    <col min="7" max="7" width="15.28515625" bestFit="1" customWidth="1"/>
    <col min="8" max="8" width="5.5703125" customWidth="1"/>
    <col min="9" max="9" width="48.42578125" bestFit="1" customWidth="1"/>
    <col min="10" max="18" width="13.7109375" bestFit="1" customWidth="1"/>
    <col min="19" max="19" width="12.7109375" customWidth="1"/>
  </cols>
  <sheetData>
    <row r="1" spans="1:19">
      <c r="A1" s="1" t="s">
        <v>32</v>
      </c>
    </row>
    <row r="3" spans="1:19" ht="15.75">
      <c r="A3" s="129"/>
      <c r="B3" s="53" t="s">
        <v>481</v>
      </c>
      <c r="C3" s="29"/>
      <c r="D3" s="29"/>
      <c r="E3" s="29"/>
      <c r="F3" s="129"/>
      <c r="G3" s="415"/>
      <c r="H3" s="129"/>
      <c r="I3" s="129"/>
      <c r="J3" s="129"/>
      <c r="K3" s="129"/>
      <c r="L3" s="129"/>
      <c r="M3" s="129"/>
      <c r="N3" s="129"/>
      <c r="O3" s="129"/>
      <c r="P3" s="129"/>
      <c r="Q3" s="129"/>
      <c r="R3" s="129"/>
    </row>
    <row r="4" spans="1:19">
      <c r="B4" s="309" t="s">
        <v>34</v>
      </c>
      <c r="C4" s="4"/>
      <c r="D4" s="4"/>
      <c r="E4" s="4"/>
      <c r="G4" s="33"/>
    </row>
    <row r="5" spans="1:19" ht="15.75">
      <c r="B5" s="31"/>
      <c r="C5" s="31"/>
      <c r="D5" s="31"/>
      <c r="E5" s="31"/>
      <c r="F5" s="416"/>
      <c r="G5" s="33"/>
    </row>
    <row r="6" spans="1:19">
      <c r="B6" s="304"/>
      <c r="C6" s="305" t="s">
        <v>46</v>
      </c>
      <c r="D6" s="305" t="s">
        <v>47</v>
      </c>
      <c r="E6" s="305" t="s">
        <v>48</v>
      </c>
      <c r="F6" s="305" t="s">
        <v>49</v>
      </c>
      <c r="G6" s="305" t="s">
        <v>50</v>
      </c>
      <c r="J6" s="305" t="s">
        <v>51</v>
      </c>
      <c r="K6" s="305" t="s">
        <v>52</v>
      </c>
      <c r="L6" s="305" t="s">
        <v>53</v>
      </c>
      <c r="M6" s="305" t="s">
        <v>54</v>
      </c>
      <c r="N6" s="305" t="s">
        <v>55</v>
      </c>
      <c r="O6" s="305" t="s">
        <v>56</v>
      </c>
      <c r="P6" s="305" t="s">
        <v>57</v>
      </c>
      <c r="Q6" s="305" t="s">
        <v>58</v>
      </c>
      <c r="R6" s="305" t="s">
        <v>59</v>
      </c>
      <c r="S6" s="743" t="s">
        <v>836</v>
      </c>
    </row>
    <row r="7" spans="1:19">
      <c r="B7" s="306"/>
      <c r="C7" s="307"/>
      <c r="D7" s="307"/>
      <c r="E7" s="307"/>
      <c r="F7" s="307"/>
      <c r="G7" s="307"/>
      <c r="S7" s="558"/>
    </row>
    <row r="8" spans="1:19">
      <c r="B8" s="37" t="s">
        <v>60</v>
      </c>
      <c r="C8" s="9">
        <f>+ROUND(26979696861/1000000,0)</f>
        <v>26980</v>
      </c>
      <c r="D8" s="9">
        <v>42471</v>
      </c>
      <c r="E8" s="9">
        <v>28148</v>
      </c>
      <c r="F8" s="9">
        <v>4064</v>
      </c>
      <c r="G8" s="9">
        <v>10697</v>
      </c>
      <c r="I8" s="37" t="s">
        <v>60</v>
      </c>
      <c r="J8" s="9">
        <v>131</v>
      </c>
      <c r="K8" s="9">
        <v>1208</v>
      </c>
      <c r="L8" s="9">
        <v>32539</v>
      </c>
      <c r="M8" s="9">
        <v>1554</v>
      </c>
      <c r="N8" s="9">
        <f>2698297479.21/1000000</f>
        <v>2698.2974792099999</v>
      </c>
      <c r="O8" s="9">
        <v>3651.3683726800004</v>
      </c>
      <c r="P8" s="9">
        <v>2892.386</v>
      </c>
      <c r="Q8" s="9">
        <v>4627.1672902199989</v>
      </c>
      <c r="R8" s="9">
        <v>2093</v>
      </c>
      <c r="S8" s="744">
        <v>1430</v>
      </c>
    </row>
    <row r="9" spans="1:19">
      <c r="B9" s="37" t="s">
        <v>61</v>
      </c>
      <c r="C9" s="9">
        <f>+ROUND(24682648811/1000000,0)</f>
        <v>24683</v>
      </c>
      <c r="D9" s="9">
        <v>33977</v>
      </c>
      <c r="E9" s="9">
        <v>22518</v>
      </c>
      <c r="F9" s="9">
        <v>3246</v>
      </c>
      <c r="G9" s="9">
        <v>8596</v>
      </c>
      <c r="I9" s="37" t="s">
        <v>61</v>
      </c>
      <c r="J9" s="9">
        <v>360</v>
      </c>
      <c r="K9" s="9">
        <v>1355</v>
      </c>
      <c r="L9" s="9">
        <v>28302</v>
      </c>
      <c r="M9" s="9">
        <v>1262</v>
      </c>
      <c r="N9" s="9">
        <v>2388</v>
      </c>
      <c r="O9" s="9">
        <v>3231.2994445299996</v>
      </c>
      <c r="P9" s="9">
        <v>2559.4</v>
      </c>
      <c r="Q9" s="9">
        <v>4095.6355209899998</v>
      </c>
      <c r="R9" s="9">
        <v>1820</v>
      </c>
      <c r="S9" s="744">
        <v>1244</v>
      </c>
    </row>
    <row r="10" spans="1:19">
      <c r="B10" s="206" t="s">
        <v>62</v>
      </c>
      <c r="C10" s="10">
        <f>+C8-C9</f>
        <v>2297</v>
      </c>
      <c r="D10" s="10">
        <f>+D8-D9</f>
        <v>8494</v>
      </c>
      <c r="E10" s="10">
        <v>5630</v>
      </c>
      <c r="F10" s="10">
        <f>+F8-F9</f>
        <v>818</v>
      </c>
      <c r="G10" s="10">
        <v>2101</v>
      </c>
      <c r="I10" s="206" t="s">
        <v>63</v>
      </c>
      <c r="J10" s="56">
        <v>-229</v>
      </c>
      <c r="K10" s="56">
        <v>-147</v>
      </c>
      <c r="L10" s="56">
        <v>4237</v>
      </c>
      <c r="M10" s="56">
        <f>+M8-M9</f>
        <v>292</v>
      </c>
      <c r="N10" s="56">
        <f>+N8-N9</f>
        <v>310.29747920999989</v>
      </c>
      <c r="O10" s="56">
        <f>+O8-O9</f>
        <v>420.06892815000083</v>
      </c>
      <c r="P10" s="56">
        <f>+P8-P9</f>
        <v>332.98599999999988</v>
      </c>
      <c r="Q10" s="56">
        <v>531.5317692299991</v>
      </c>
      <c r="R10" s="56">
        <v>273</v>
      </c>
      <c r="S10" s="745">
        <v>187</v>
      </c>
    </row>
    <row r="11" spans="1:19">
      <c r="B11" s="37"/>
      <c r="C11" s="9"/>
      <c r="D11" s="9"/>
      <c r="E11" s="9"/>
      <c r="F11" s="9"/>
      <c r="G11" s="9"/>
      <c r="J11" s="9"/>
      <c r="K11" s="9">
        <v>0</v>
      </c>
      <c r="L11" s="9">
        <v>0</v>
      </c>
      <c r="M11" s="9"/>
      <c r="N11" s="9"/>
      <c r="O11" s="9"/>
      <c r="P11" s="9"/>
      <c r="Q11" s="9"/>
      <c r="R11" s="9"/>
      <c r="S11" s="746"/>
    </row>
    <row r="12" spans="1:19">
      <c r="B12" s="37" t="s">
        <v>482</v>
      </c>
      <c r="C12" s="9">
        <f>+ROUND(17176016432.53/1000000,0)</f>
        <v>17176</v>
      </c>
      <c r="D12" s="9">
        <v>10999</v>
      </c>
      <c r="E12" s="9">
        <v>11821</v>
      </c>
      <c r="F12" s="9">
        <v>12422</v>
      </c>
      <c r="G12" s="9">
        <v>14296</v>
      </c>
      <c r="I12" s="37" t="str">
        <f>+B12</f>
        <v>Ingresos por servicios de operación de vías</v>
      </c>
      <c r="J12" s="9">
        <v>10985</v>
      </c>
      <c r="K12" s="9">
        <v>11533</v>
      </c>
      <c r="L12" s="9">
        <v>12638</v>
      </c>
      <c r="M12" s="9">
        <v>21824</v>
      </c>
      <c r="N12" s="9">
        <f>13323778573.42/1000000</f>
        <v>13323.778573420001</v>
      </c>
      <c r="O12" s="9">
        <v>19508.061013760002</v>
      </c>
      <c r="P12" s="9">
        <v>16672.398000000001</v>
      </c>
      <c r="Q12" s="9">
        <v>24354.687850000009</v>
      </c>
      <c r="R12" s="9">
        <v>15355</v>
      </c>
      <c r="S12" s="744">
        <v>16316</v>
      </c>
    </row>
    <row r="13" spans="1:19">
      <c r="B13" s="37" t="s">
        <v>483</v>
      </c>
      <c r="C13" s="9">
        <f>+ROUND(67678981813/1000000,0)-C12</f>
        <v>50503</v>
      </c>
      <c r="D13" s="9">
        <v>50409</v>
      </c>
      <c r="E13" s="9">
        <v>49383</v>
      </c>
      <c r="F13" s="9">
        <v>50606</v>
      </c>
      <c r="G13" s="9">
        <v>52648</v>
      </c>
      <c r="I13" s="37" t="str">
        <f>+B13</f>
        <v>Rendimientos financieros del activo de concesión</v>
      </c>
      <c r="J13" s="9">
        <v>54130</v>
      </c>
      <c r="K13" s="9">
        <v>57533</v>
      </c>
      <c r="L13" s="9">
        <v>63212</v>
      </c>
      <c r="M13" s="9">
        <v>74090</v>
      </c>
      <c r="N13" s="9">
        <f>70755407846.04/1000000</f>
        <v>70755.407846039991</v>
      </c>
      <c r="O13" s="9">
        <v>64124.600368260013</v>
      </c>
      <c r="P13" s="9">
        <v>61521.555999999997</v>
      </c>
      <c r="Q13" s="9">
        <v>59919.667307069991</v>
      </c>
      <c r="R13" s="9">
        <v>58420</v>
      </c>
      <c r="S13" s="744">
        <v>61107</v>
      </c>
    </row>
    <row r="14" spans="1:19">
      <c r="B14" s="37" t="s">
        <v>72</v>
      </c>
      <c r="C14" s="9">
        <v>0</v>
      </c>
      <c r="D14" s="9">
        <v>0</v>
      </c>
      <c r="E14" s="9">
        <v>0</v>
      </c>
      <c r="F14" s="9">
        <v>0</v>
      </c>
      <c r="G14" s="9">
        <v>0</v>
      </c>
      <c r="I14" s="37" t="str">
        <f>+B14</f>
        <v>Otros ingresos operacionales</v>
      </c>
      <c r="J14" s="9"/>
      <c r="K14" s="9">
        <v>0</v>
      </c>
      <c r="L14" s="9">
        <v>0</v>
      </c>
      <c r="M14" s="9">
        <v>0</v>
      </c>
      <c r="N14" s="9">
        <v>0</v>
      </c>
      <c r="O14" s="9">
        <v>0</v>
      </c>
      <c r="P14" s="9">
        <v>0</v>
      </c>
      <c r="Q14" s="9">
        <v>0</v>
      </c>
      <c r="R14" s="9" t="s">
        <v>69</v>
      </c>
      <c r="S14" s="746"/>
    </row>
    <row r="15" spans="1:19">
      <c r="B15" s="37" t="s">
        <v>73</v>
      </c>
      <c r="C15" s="9">
        <f>+ROUND(38503779139/1000000,0)-C9</f>
        <v>13821</v>
      </c>
      <c r="D15" s="9">
        <v>10823</v>
      </c>
      <c r="E15" s="9">
        <v>10906</v>
      </c>
      <c r="F15" s="9">
        <v>12077</v>
      </c>
      <c r="G15" s="9">
        <v>13772</v>
      </c>
      <c r="I15" s="37" t="str">
        <f>+B15</f>
        <v>Costos y gastos AOM</v>
      </c>
      <c r="J15" s="9">
        <v>11937</v>
      </c>
      <c r="K15" s="9">
        <v>11830</v>
      </c>
      <c r="L15" s="9">
        <v>12848</v>
      </c>
      <c r="M15" s="9">
        <v>23595</v>
      </c>
      <c r="N15" s="9">
        <v>12417</v>
      </c>
      <c r="O15" s="9">
        <v>16918.268052120002</v>
      </c>
      <c r="P15" s="9">
        <v>14693.255999999999</v>
      </c>
      <c r="Q15" s="9">
        <v>22799.771243209998</v>
      </c>
      <c r="R15" s="9">
        <v>14218</v>
      </c>
      <c r="S15" s="744">
        <v>15107</v>
      </c>
    </row>
    <row r="16" spans="1:19">
      <c r="B16" s="206" t="s">
        <v>74</v>
      </c>
      <c r="C16" s="10">
        <f>+SUM(C12:C14)-C15</f>
        <v>53858</v>
      </c>
      <c r="D16" s="10">
        <f>+SUM(D12:D14)-D15</f>
        <v>50585</v>
      </c>
      <c r="E16" s="10">
        <v>50298</v>
      </c>
      <c r="F16" s="10">
        <f>+SUM(F12:F14)-F15</f>
        <v>50951</v>
      </c>
      <c r="G16" s="10">
        <v>53172</v>
      </c>
      <c r="I16" s="37" t="s">
        <v>75</v>
      </c>
      <c r="J16" s="9">
        <v>384</v>
      </c>
      <c r="K16" s="9">
        <v>1132</v>
      </c>
      <c r="L16" s="9">
        <v>942</v>
      </c>
      <c r="M16" s="9">
        <v>937</v>
      </c>
      <c r="N16" s="9">
        <f>+N10</f>
        <v>310.29747920999989</v>
      </c>
      <c r="O16" s="9">
        <v>433</v>
      </c>
      <c r="P16" s="9">
        <v>519</v>
      </c>
      <c r="Q16" s="9">
        <v>1867.6139473000001</v>
      </c>
      <c r="R16" s="9">
        <v>872</v>
      </c>
      <c r="S16" s="746">
        <v>943</v>
      </c>
    </row>
    <row r="17" spans="2:19">
      <c r="B17" s="207" t="s">
        <v>76</v>
      </c>
      <c r="C17" s="55">
        <f>+C16+C10</f>
        <v>56155</v>
      </c>
      <c r="D17" s="55">
        <f>+D16+D10</f>
        <v>59079</v>
      </c>
      <c r="E17" s="55">
        <v>55928</v>
      </c>
      <c r="F17" s="55">
        <f>+F16+F10</f>
        <v>51769</v>
      </c>
      <c r="G17" s="55">
        <v>55273</v>
      </c>
      <c r="I17" s="207" t="s">
        <v>399</v>
      </c>
      <c r="J17" s="56">
        <v>52794</v>
      </c>
      <c r="K17" s="56">
        <v>56104</v>
      </c>
      <c r="L17" s="56">
        <v>62060</v>
      </c>
      <c r="M17" s="56">
        <v>71382</v>
      </c>
      <c r="N17" s="56">
        <f>+N12+N13+N14-N15+N16</f>
        <v>71972.483898669991</v>
      </c>
      <c r="O17" s="56">
        <f>+O12+O13+O14-O15-O16+O10</f>
        <v>66701.462258050014</v>
      </c>
      <c r="P17" s="56">
        <f>+P12+P13+P14-P15-P16+P10</f>
        <v>63314.683999999994</v>
      </c>
      <c r="Q17" s="56">
        <v>60138.501735790014</v>
      </c>
      <c r="R17" s="56">
        <v>58685</v>
      </c>
      <c r="S17" s="747">
        <v>61373</v>
      </c>
    </row>
    <row r="18" spans="2:19">
      <c r="B18" s="308"/>
      <c r="C18" s="38"/>
      <c r="D18" s="38"/>
      <c r="E18" s="38"/>
      <c r="F18" s="4"/>
      <c r="G18" s="4"/>
      <c r="J18" s="9"/>
      <c r="K18" s="9"/>
      <c r="L18" s="9"/>
      <c r="M18" s="9"/>
      <c r="N18" s="9"/>
      <c r="O18" s="9"/>
      <c r="P18" s="9"/>
      <c r="Q18" s="9"/>
      <c r="R18" s="9"/>
      <c r="S18" s="746"/>
    </row>
    <row r="19" spans="2:19">
      <c r="B19" s="37" t="s">
        <v>75</v>
      </c>
      <c r="C19" s="9">
        <f>ROUND(256915561/1000000,0)</f>
        <v>257</v>
      </c>
      <c r="D19" s="9">
        <v>363</v>
      </c>
      <c r="E19" s="9">
        <v>443</v>
      </c>
      <c r="F19" s="9">
        <v>356</v>
      </c>
      <c r="G19" s="9">
        <v>351</v>
      </c>
      <c r="J19" s="9"/>
      <c r="K19" s="9">
        <v>0</v>
      </c>
      <c r="L19" s="9">
        <v>0</v>
      </c>
      <c r="M19" s="9">
        <v>0</v>
      </c>
      <c r="N19" s="9">
        <v>0</v>
      </c>
      <c r="O19" s="9">
        <v>0</v>
      </c>
      <c r="P19" s="9"/>
      <c r="Q19" s="9"/>
      <c r="R19" s="9"/>
      <c r="S19" s="746"/>
    </row>
    <row r="20" spans="2:19">
      <c r="B20" s="37" t="s">
        <v>78</v>
      </c>
      <c r="C20" s="9">
        <v>0</v>
      </c>
      <c r="D20" s="9">
        <v>0</v>
      </c>
      <c r="E20" s="9">
        <v>0</v>
      </c>
      <c r="F20" s="9"/>
      <c r="G20" s="9">
        <v>0</v>
      </c>
      <c r="I20" s="37" t="s">
        <v>78</v>
      </c>
      <c r="J20" s="9">
        <v>0</v>
      </c>
      <c r="K20" s="9">
        <v>0</v>
      </c>
      <c r="L20" s="9">
        <v>0</v>
      </c>
      <c r="M20" s="9">
        <v>0</v>
      </c>
      <c r="N20" s="9">
        <v>0</v>
      </c>
      <c r="O20" s="9">
        <v>0</v>
      </c>
      <c r="P20" s="9"/>
      <c r="Q20" s="9">
        <v>0</v>
      </c>
      <c r="R20" s="9" t="s">
        <v>69</v>
      </c>
      <c r="S20" s="746" t="s">
        <v>69</v>
      </c>
    </row>
    <row r="21" spans="2:19">
      <c r="B21" s="37" t="s">
        <v>79</v>
      </c>
      <c r="C21" s="9">
        <f>-ROUND(2636082778/1000000,0)</f>
        <v>-2636</v>
      </c>
      <c r="D21" s="9">
        <v>-1711</v>
      </c>
      <c r="E21" s="9">
        <v>-415</v>
      </c>
      <c r="F21" s="9">
        <v>-1961</v>
      </c>
      <c r="G21" s="9">
        <v>29</v>
      </c>
      <c r="I21" s="37" t="s">
        <v>79</v>
      </c>
      <c r="J21" s="9">
        <v>-1675</v>
      </c>
      <c r="K21" s="9">
        <v>40</v>
      </c>
      <c r="L21" s="9">
        <v>-1730</v>
      </c>
      <c r="M21" s="9">
        <v>1</v>
      </c>
      <c r="N21" s="9">
        <v>-2814</v>
      </c>
      <c r="O21" s="9">
        <v>-1755.60177211</v>
      </c>
      <c r="P21" s="9">
        <v>-4497.8029999999999</v>
      </c>
      <c r="Q21" s="9">
        <v>-2472.2232735499992</v>
      </c>
      <c r="R21" s="9">
        <v>-3636</v>
      </c>
      <c r="S21" s="744">
        <v>-2140</v>
      </c>
    </row>
    <row r="22" spans="2:19">
      <c r="B22" s="207" t="s">
        <v>80</v>
      </c>
      <c r="C22" s="56">
        <f>+C17-C19+C20+C21</f>
        <v>53262</v>
      </c>
      <c r="D22" s="56">
        <f>+D17-D19+D20+D21</f>
        <v>57005</v>
      </c>
      <c r="E22" s="56">
        <v>55070</v>
      </c>
      <c r="F22" s="56">
        <f>+F17-F19+F20+F21</f>
        <v>49452</v>
      </c>
      <c r="G22" s="56">
        <v>54951</v>
      </c>
      <c r="I22" s="207" t="s">
        <v>80</v>
      </c>
      <c r="J22" s="56">
        <v>50890</v>
      </c>
      <c r="K22" s="56">
        <v>55997</v>
      </c>
      <c r="L22" s="56">
        <v>64567</v>
      </c>
      <c r="M22" s="56">
        <v>71675</v>
      </c>
      <c r="N22" s="56">
        <f>+N17+N21</f>
        <v>69158.483898669991</v>
      </c>
      <c r="O22" s="56">
        <f>+O17+O21</f>
        <v>64945.860485940015</v>
      </c>
      <c r="P22" s="56">
        <f>+P17+P21</f>
        <v>58816.880999999994</v>
      </c>
      <c r="Q22" s="56">
        <v>57666.278462240014</v>
      </c>
      <c r="R22" s="56">
        <v>55323</v>
      </c>
      <c r="S22" s="747">
        <v>59419</v>
      </c>
    </row>
    <row r="23" spans="2:19">
      <c r="B23" s="37"/>
      <c r="C23" s="9"/>
      <c r="D23" s="9"/>
      <c r="E23" s="9"/>
      <c r="F23" s="9"/>
      <c r="G23" s="9"/>
      <c r="I23" s="37"/>
      <c r="J23" s="9">
        <v>0</v>
      </c>
      <c r="K23" s="9">
        <v>0</v>
      </c>
      <c r="L23" s="9">
        <v>0</v>
      </c>
      <c r="M23" s="9"/>
      <c r="N23" s="9"/>
      <c r="O23" s="9"/>
      <c r="P23" s="9"/>
      <c r="Q23" s="9"/>
      <c r="R23" s="9"/>
      <c r="S23" s="746"/>
    </row>
    <row r="24" spans="2:19">
      <c r="B24" s="37" t="s">
        <v>81</v>
      </c>
      <c r="C24" s="9">
        <v>-45995</v>
      </c>
      <c r="D24" s="9">
        <v>-40546</v>
      </c>
      <c r="E24" s="9">
        <v>-48863</v>
      </c>
      <c r="F24" s="9">
        <v>-51015</v>
      </c>
      <c r="G24" s="9">
        <v>-49896</v>
      </c>
      <c r="I24" s="37" t="s">
        <v>81</v>
      </c>
      <c r="J24" s="9">
        <v>-65311</v>
      </c>
      <c r="K24" s="9">
        <v>-66066</v>
      </c>
      <c r="L24" s="9">
        <v>-64110</v>
      </c>
      <c r="M24" s="9">
        <v>-66264</v>
      </c>
      <c r="N24" s="9">
        <v>-77267</v>
      </c>
      <c r="O24" s="9">
        <v>-68144.672303759959</v>
      </c>
      <c r="P24" s="9">
        <v>-53102.815999999999</v>
      </c>
      <c r="Q24" s="9">
        <v>-55458.107907599922</v>
      </c>
      <c r="R24" s="9">
        <v>-53651</v>
      </c>
      <c r="S24" s="744">
        <v>-50112</v>
      </c>
    </row>
    <row r="25" spans="2:19">
      <c r="B25" s="207" t="s">
        <v>82</v>
      </c>
      <c r="C25" s="56">
        <f>+C22+C24</f>
        <v>7267</v>
      </c>
      <c r="D25" s="56">
        <f>+D22+D24</f>
        <v>16459</v>
      </c>
      <c r="E25" s="56">
        <v>6207</v>
      </c>
      <c r="F25" s="56">
        <f>+F22+F24</f>
        <v>-1563</v>
      </c>
      <c r="G25" s="56">
        <v>5055</v>
      </c>
      <c r="I25" s="207" t="s">
        <v>82</v>
      </c>
      <c r="J25" s="56">
        <v>-14421</v>
      </c>
      <c r="K25" s="56">
        <v>-10069</v>
      </c>
      <c r="L25" s="56">
        <v>457</v>
      </c>
      <c r="M25" s="56">
        <v>5411</v>
      </c>
      <c r="N25" s="56">
        <f>+N22+N24</f>
        <v>-8108.5161013300094</v>
      </c>
      <c r="O25" s="56">
        <f>+O22+O24</f>
        <v>-3198.8118178199438</v>
      </c>
      <c r="P25" s="56">
        <f>+P22+P24</f>
        <v>5714.0649999999951</v>
      </c>
      <c r="Q25" s="56">
        <v>2208.1705546400917</v>
      </c>
      <c r="R25" s="56">
        <v>1671</v>
      </c>
      <c r="S25" s="747">
        <v>9307</v>
      </c>
    </row>
    <row r="26" spans="2:19">
      <c r="B26" s="308"/>
      <c r="C26" s="38"/>
      <c r="D26" s="38"/>
      <c r="E26" s="38"/>
      <c r="F26" s="38"/>
      <c r="G26" s="38"/>
      <c r="I26" s="308"/>
      <c r="J26" s="9">
        <v>0</v>
      </c>
      <c r="K26" s="9">
        <v>0</v>
      </c>
      <c r="L26" s="9">
        <v>0</v>
      </c>
      <c r="M26" s="9"/>
      <c r="N26" s="9"/>
      <c r="O26" s="9"/>
      <c r="P26" s="9"/>
      <c r="Q26" s="9"/>
      <c r="R26" s="9"/>
      <c r="S26" s="746"/>
    </row>
    <row r="27" spans="2:19">
      <c r="B27" s="37" t="s">
        <v>83</v>
      </c>
      <c r="C27" s="9">
        <f>+ROUND(12177220811/1000000,0)</f>
        <v>12177</v>
      </c>
      <c r="D27" s="9">
        <v>4853</v>
      </c>
      <c r="E27" s="9">
        <v>-7670</v>
      </c>
      <c r="F27" s="9">
        <v>6221</v>
      </c>
      <c r="G27" s="9">
        <v>40139</v>
      </c>
      <c r="I27" s="37" t="s">
        <v>83</v>
      </c>
      <c r="J27" s="9">
        <v>-1085</v>
      </c>
      <c r="K27" s="9">
        <v>-11660</v>
      </c>
      <c r="L27" s="9">
        <v>1357</v>
      </c>
      <c r="M27" s="9">
        <v>4170</v>
      </c>
      <c r="N27" s="9">
        <v>-3635</v>
      </c>
      <c r="O27" s="9">
        <v>-425.32451400000019</v>
      </c>
      <c r="P27" s="9">
        <v>1717</v>
      </c>
      <c r="Q27" s="9">
        <v>3828.7863010400006</v>
      </c>
      <c r="R27" s="9">
        <v>675</v>
      </c>
      <c r="S27" s="744">
        <v>-4120</v>
      </c>
    </row>
    <row r="28" spans="2:19">
      <c r="B28" s="207" t="s">
        <v>86</v>
      </c>
      <c r="C28" s="56">
        <f>+C25-C27</f>
        <v>-4910</v>
      </c>
      <c r="D28" s="56">
        <f>+D25-D27</f>
        <v>11606</v>
      </c>
      <c r="E28" s="56">
        <v>13877</v>
      </c>
      <c r="F28" s="56">
        <f>+F25-F27</f>
        <v>-7784</v>
      </c>
      <c r="G28" s="56">
        <v>-35084</v>
      </c>
      <c r="I28" s="207" t="s">
        <v>86</v>
      </c>
      <c r="J28" s="56">
        <v>-15506</v>
      </c>
      <c r="K28" s="56">
        <v>3760</v>
      </c>
      <c r="L28" s="56">
        <v>-898</v>
      </c>
      <c r="M28" s="56">
        <v>1240</v>
      </c>
      <c r="N28" s="56">
        <f>+N25-N27</f>
        <v>-4473.5161013300094</v>
      </c>
      <c r="O28" s="56">
        <f>+O25-O27</f>
        <v>-2773.4873038199435</v>
      </c>
      <c r="P28" s="56">
        <f>+P25-P27</f>
        <v>3997.0649999999951</v>
      </c>
      <c r="Q28" s="56">
        <v>-1620.6157463999089</v>
      </c>
      <c r="R28" s="56">
        <v>997</v>
      </c>
      <c r="S28" s="747">
        <v>5187</v>
      </c>
    </row>
    <row r="29" spans="2:19">
      <c r="J29" s="9"/>
      <c r="K29" s="9"/>
      <c r="L29" s="9"/>
      <c r="M29" s="9"/>
      <c r="N29" s="9"/>
      <c r="O29" s="9"/>
      <c r="P29" s="9"/>
      <c r="Q29" s="9"/>
      <c r="R29" s="9"/>
      <c r="S29" s="746"/>
    </row>
    <row r="30" spans="2:19" ht="15.75">
      <c r="I30" s="71" t="s">
        <v>88</v>
      </c>
      <c r="J30" s="56">
        <v>52313</v>
      </c>
      <c r="K30" s="56">
        <v>56939</v>
      </c>
      <c r="L30" s="56">
        <v>66308</v>
      </c>
      <c r="M30" s="56">
        <v>73306</v>
      </c>
      <c r="N30" s="56">
        <v>72014</v>
      </c>
      <c r="O30" s="56">
        <v>65721</v>
      </c>
      <c r="P30" s="56">
        <v>63065</v>
      </c>
      <c r="Q30" s="56">
        <v>62018.729029000002</v>
      </c>
      <c r="R30" s="56">
        <v>58958</v>
      </c>
      <c r="S30" s="747">
        <v>61559</v>
      </c>
    </row>
    <row r="31" spans="2:19" ht="15.75">
      <c r="B31" s="11" t="s">
        <v>484</v>
      </c>
      <c r="C31" s="129"/>
      <c r="D31" s="129"/>
      <c r="E31" s="129"/>
      <c r="S31" s="558"/>
    </row>
    <row r="32" spans="2:19" ht="15.75">
      <c r="B32" s="309" t="s">
        <v>34</v>
      </c>
      <c r="C32" s="129"/>
      <c r="D32" s="129"/>
      <c r="E32" s="129"/>
      <c r="S32" s="558"/>
    </row>
    <row r="33" spans="2:19" ht="15.75">
      <c r="B33" s="76"/>
      <c r="C33" s="129"/>
      <c r="D33" s="129"/>
      <c r="E33" s="129"/>
      <c r="S33" s="558"/>
    </row>
    <row r="34" spans="2:19" ht="15.75" thickBot="1">
      <c r="B34" s="232"/>
      <c r="C34" s="305" t="s">
        <v>46</v>
      </c>
      <c r="D34" s="305" t="s">
        <v>47</v>
      </c>
      <c r="E34" s="305" t="s">
        <v>48</v>
      </c>
      <c r="F34" s="305" t="s">
        <v>49</v>
      </c>
      <c r="G34" s="305" t="s">
        <v>50</v>
      </c>
      <c r="I34" s="232"/>
      <c r="J34" s="305" t="s">
        <v>51</v>
      </c>
      <c r="K34" s="305" t="s">
        <v>52</v>
      </c>
      <c r="L34" s="305" t="s">
        <v>53</v>
      </c>
      <c r="M34" s="305" t="s">
        <v>54</v>
      </c>
      <c r="N34" s="305" t="str">
        <f>+N6</f>
        <v>1T23</v>
      </c>
      <c r="O34" s="305" t="s">
        <v>56</v>
      </c>
      <c r="P34" s="305" t="s">
        <v>57</v>
      </c>
      <c r="Q34" s="305" t="s">
        <v>58</v>
      </c>
      <c r="R34" s="305" t="s">
        <v>59</v>
      </c>
      <c r="S34" s="743" t="s">
        <v>836</v>
      </c>
    </row>
    <row r="35" spans="2:19">
      <c r="B35" s="162" t="s">
        <v>91</v>
      </c>
      <c r="C35" s="163"/>
      <c r="D35" s="163"/>
      <c r="E35" s="163"/>
      <c r="F35" s="163"/>
      <c r="G35" s="163"/>
      <c r="I35" s="162" t="s">
        <v>91</v>
      </c>
      <c r="J35" s="163"/>
      <c r="K35" s="163"/>
      <c r="L35" s="163"/>
      <c r="M35" s="163"/>
      <c r="N35" s="163"/>
      <c r="O35" s="163"/>
      <c r="P35" s="163"/>
      <c r="Q35" s="163"/>
      <c r="R35" s="163"/>
      <c r="S35" s="399"/>
    </row>
    <row r="36" spans="2:19">
      <c r="B36" s="164" t="s">
        <v>92</v>
      </c>
      <c r="C36" s="165"/>
      <c r="D36" s="165"/>
      <c r="E36" s="165"/>
      <c r="F36" s="165"/>
      <c r="G36" s="165"/>
      <c r="I36" s="164" t="s">
        <v>92</v>
      </c>
      <c r="J36" s="165"/>
      <c r="K36" s="165"/>
      <c r="L36" s="165"/>
      <c r="M36" s="165"/>
      <c r="N36" s="165"/>
      <c r="O36" s="165"/>
      <c r="P36" s="165"/>
      <c r="Q36" s="165"/>
      <c r="R36" s="165"/>
      <c r="S36" s="385"/>
    </row>
    <row r="37" spans="2:19" ht="15.75" thickBot="1">
      <c r="B37" s="318" t="s">
        <v>93</v>
      </c>
      <c r="C37" s="248">
        <v>405090</v>
      </c>
      <c r="D37" s="248">
        <v>348438</v>
      </c>
      <c r="E37" s="248">
        <v>345062</v>
      </c>
      <c r="F37" s="248">
        <v>271759</v>
      </c>
      <c r="G37" s="248">
        <v>440330</v>
      </c>
      <c r="I37" s="318" t="s">
        <v>93</v>
      </c>
      <c r="J37" s="248">
        <v>326334</v>
      </c>
      <c r="K37" s="248">
        <v>339940</v>
      </c>
      <c r="L37" s="248">
        <v>270140</v>
      </c>
      <c r="M37" s="248">
        <v>438864</v>
      </c>
      <c r="N37" s="248">
        <v>360770.99103957997</v>
      </c>
      <c r="O37" s="248">
        <v>366920.00885607005</v>
      </c>
      <c r="P37" s="248">
        <v>468116.8</v>
      </c>
      <c r="Q37" s="248">
        <v>515383.67428058997</v>
      </c>
      <c r="R37" s="248">
        <v>427223</v>
      </c>
      <c r="S37" s="748">
        <v>449906</v>
      </c>
    </row>
    <row r="38" spans="2:19" ht="15.75" thickBot="1">
      <c r="B38" s="318" t="s">
        <v>485</v>
      </c>
      <c r="C38" s="248">
        <v>290440</v>
      </c>
      <c r="D38" s="248">
        <v>295114</v>
      </c>
      <c r="E38" s="248">
        <v>274935</v>
      </c>
      <c r="F38" s="248">
        <v>268788</v>
      </c>
      <c r="G38" s="248">
        <v>440672</v>
      </c>
      <c r="I38" s="318" t="s">
        <v>485</v>
      </c>
      <c r="J38" s="248">
        <v>2542</v>
      </c>
      <c r="K38" s="248">
        <v>3565</v>
      </c>
      <c r="L38" s="248">
        <v>444949</v>
      </c>
      <c r="M38" s="248">
        <v>488231</v>
      </c>
      <c r="N38" s="248">
        <v>437063.32025804999</v>
      </c>
      <c r="O38" s="248">
        <v>319461.73000427004</v>
      </c>
      <c r="P38" s="248">
        <v>271508.59999999998</v>
      </c>
      <c r="Q38" s="248">
        <v>99363.977284669978</v>
      </c>
      <c r="R38" s="248">
        <v>327901</v>
      </c>
      <c r="S38" s="748">
        <v>265515</v>
      </c>
    </row>
    <row r="39" spans="2:19" ht="29.25" thickBot="1">
      <c r="B39" s="318" t="s">
        <v>486</v>
      </c>
      <c r="C39" s="248">
        <v>553</v>
      </c>
      <c r="D39" s="248"/>
      <c r="E39" s="248">
        <v>0</v>
      </c>
      <c r="F39" s="248"/>
      <c r="G39" s="248">
        <v>0</v>
      </c>
      <c r="I39" s="318" t="s">
        <v>486</v>
      </c>
      <c r="J39" s="248">
        <v>0</v>
      </c>
      <c r="K39" s="248">
        <v>0</v>
      </c>
      <c r="L39" s="248">
        <v>0</v>
      </c>
      <c r="M39" s="248">
        <v>0</v>
      </c>
      <c r="N39" s="248">
        <v>6055.8157308899999</v>
      </c>
      <c r="O39" s="248">
        <v>8344.3250000000007</v>
      </c>
      <c r="P39" s="248">
        <v>5003.6000000000004</v>
      </c>
      <c r="Q39" s="248">
        <v>9360.6554018499992</v>
      </c>
      <c r="R39" s="248">
        <v>9097</v>
      </c>
      <c r="S39" s="749">
        <v>464</v>
      </c>
    </row>
    <row r="40" spans="2:19" ht="15.75" thickBot="1">
      <c r="B40" s="318" t="s">
        <v>95</v>
      </c>
      <c r="C40" s="248">
        <v>1333</v>
      </c>
      <c r="D40" s="248">
        <v>1984</v>
      </c>
      <c r="E40" s="248">
        <v>3005</v>
      </c>
      <c r="F40" s="248">
        <v>3138</v>
      </c>
      <c r="G40" s="248">
        <v>2463</v>
      </c>
      <c r="I40" s="318" t="s">
        <v>95</v>
      </c>
      <c r="J40" s="248">
        <v>2794</v>
      </c>
      <c r="K40" s="248">
        <v>3384</v>
      </c>
      <c r="L40" s="248">
        <v>4146</v>
      </c>
      <c r="M40" s="248">
        <v>3643</v>
      </c>
      <c r="N40" s="248">
        <v>4723.0839070000002</v>
      </c>
      <c r="O40" s="248">
        <v>6120.3670000000002</v>
      </c>
      <c r="P40" s="248">
        <v>7212.5</v>
      </c>
      <c r="Q40" s="248">
        <v>7581.707907</v>
      </c>
      <c r="R40" s="248">
        <v>8478</v>
      </c>
      <c r="S40" s="748">
        <v>8450</v>
      </c>
    </row>
    <row r="41" spans="2:19" ht="15.75" thickBot="1">
      <c r="B41" s="318" t="s">
        <v>97</v>
      </c>
      <c r="C41" s="248">
        <v>9371</v>
      </c>
      <c r="D41" s="248">
        <v>7144</v>
      </c>
      <c r="E41" s="248">
        <v>5502</v>
      </c>
      <c r="F41" s="248">
        <v>3204</v>
      </c>
      <c r="G41" s="248">
        <v>5465</v>
      </c>
      <c r="I41" s="318" t="s">
        <v>97</v>
      </c>
      <c r="J41" s="248">
        <v>4899</v>
      </c>
      <c r="K41" s="248">
        <v>4032</v>
      </c>
      <c r="L41" s="248">
        <v>3837</v>
      </c>
      <c r="M41" s="248">
        <v>7311</v>
      </c>
      <c r="N41" s="248">
        <v>5874.307787929999</v>
      </c>
      <c r="O41" s="248">
        <v>4560</v>
      </c>
      <c r="P41" s="248">
        <v>3269</v>
      </c>
      <c r="Q41" s="248">
        <v>7133.284425660001</v>
      </c>
      <c r="R41" s="248">
        <v>7854</v>
      </c>
      <c r="S41" s="748">
        <v>3905</v>
      </c>
    </row>
    <row r="42" spans="2:19" ht="15.75" thickBot="1">
      <c r="B42" s="318" t="s">
        <v>98</v>
      </c>
      <c r="C42" s="248">
        <v>0</v>
      </c>
      <c r="D42" s="248">
        <v>0</v>
      </c>
      <c r="E42" s="248">
        <v>0</v>
      </c>
      <c r="F42" s="248">
        <v>0</v>
      </c>
      <c r="G42" s="248">
        <v>0</v>
      </c>
      <c r="I42" s="318" t="s">
        <v>98</v>
      </c>
      <c r="J42" s="248">
        <v>0</v>
      </c>
      <c r="K42" s="248">
        <v>0</v>
      </c>
      <c r="L42" s="248">
        <v>0</v>
      </c>
      <c r="M42" s="248">
        <v>0</v>
      </c>
      <c r="N42" s="248"/>
      <c r="O42" s="248">
        <v>0</v>
      </c>
      <c r="P42" s="248">
        <v>0</v>
      </c>
      <c r="Q42" s="248">
        <v>0</v>
      </c>
      <c r="R42" s="248" t="s">
        <v>69</v>
      </c>
      <c r="S42" s="749"/>
    </row>
    <row r="43" spans="2:19" ht="15.75" thickBot="1">
      <c r="B43" s="310" t="s">
        <v>99</v>
      </c>
      <c r="C43" s="249">
        <f>SUM(C37:C42)</f>
        <v>706787</v>
      </c>
      <c r="D43" s="249">
        <f>SUM(D37:D42)</f>
        <v>652680</v>
      </c>
      <c r="E43" s="249">
        <v>628504</v>
      </c>
      <c r="F43" s="249">
        <f>SUM(F37:F42)</f>
        <v>546889</v>
      </c>
      <c r="G43" s="249">
        <v>888930</v>
      </c>
      <c r="I43" s="310" t="s">
        <v>99</v>
      </c>
      <c r="J43" s="249">
        <v>336569</v>
      </c>
      <c r="K43" s="249">
        <v>350921</v>
      </c>
      <c r="L43" s="249">
        <v>723072</v>
      </c>
      <c r="M43" s="249">
        <v>938049</v>
      </c>
      <c r="N43" s="249">
        <f>+N37+N38+N39+N40+N41+N42</f>
        <v>814487.51872345002</v>
      </c>
      <c r="O43" s="249">
        <f>+O37+O38+O39+O40+O41+O42</f>
        <v>705406.43086034001</v>
      </c>
      <c r="P43" s="249">
        <f>+P37+P38+P39+P40+P41+P42</f>
        <v>755110.49999999988</v>
      </c>
      <c r="Q43" s="249">
        <v>638823.29929976992</v>
      </c>
      <c r="R43" s="249">
        <v>780553</v>
      </c>
      <c r="S43" s="751">
        <v>728240</v>
      </c>
    </row>
    <row r="44" spans="2:19" ht="15.75" thickBot="1">
      <c r="B44" s="311" t="s">
        <v>100</v>
      </c>
      <c r="C44" s="250"/>
      <c r="D44" s="250"/>
      <c r="E44" s="250"/>
      <c r="F44" s="250"/>
      <c r="G44" s="250"/>
      <c r="I44" s="311" t="s">
        <v>100</v>
      </c>
      <c r="J44" s="250"/>
      <c r="K44" s="250"/>
      <c r="L44" s="250"/>
      <c r="M44" s="250"/>
      <c r="N44" s="250"/>
      <c r="O44" s="250"/>
      <c r="P44" s="250"/>
      <c r="Q44" s="250"/>
      <c r="R44" s="250"/>
      <c r="S44" s="266"/>
    </row>
    <row r="45" spans="2:19" ht="15.75" thickBot="1">
      <c r="B45" s="318" t="s">
        <v>101</v>
      </c>
      <c r="C45" s="248">
        <v>0</v>
      </c>
      <c r="D45" s="248">
        <v>0</v>
      </c>
      <c r="E45" s="248">
        <v>0</v>
      </c>
      <c r="F45" s="248">
        <v>0</v>
      </c>
      <c r="G45" s="248">
        <v>0</v>
      </c>
      <c r="I45" s="318" t="s">
        <v>101</v>
      </c>
      <c r="J45" s="248">
        <v>0</v>
      </c>
      <c r="K45" s="248">
        <v>0</v>
      </c>
      <c r="L45" s="248">
        <v>0</v>
      </c>
      <c r="M45" s="248">
        <v>0</v>
      </c>
      <c r="N45" s="248">
        <v>0</v>
      </c>
      <c r="O45" s="248">
        <v>0</v>
      </c>
      <c r="P45" s="248">
        <v>0</v>
      </c>
      <c r="Q45" s="248">
        <v>0</v>
      </c>
      <c r="R45" s="248" t="s">
        <v>69</v>
      </c>
      <c r="S45" s="749" t="s">
        <v>69</v>
      </c>
    </row>
    <row r="46" spans="2:19" ht="15.75" thickBot="1">
      <c r="B46" s="318" t="s">
        <v>102</v>
      </c>
      <c r="C46" s="248">
        <v>0</v>
      </c>
      <c r="D46" s="248">
        <v>0</v>
      </c>
      <c r="E46" s="248">
        <v>0</v>
      </c>
      <c r="F46" s="248">
        <v>0</v>
      </c>
      <c r="G46" s="248">
        <v>0</v>
      </c>
      <c r="I46" s="318" t="s">
        <v>102</v>
      </c>
      <c r="J46" s="248">
        <v>0</v>
      </c>
      <c r="K46" s="248">
        <v>0</v>
      </c>
      <c r="L46" s="248">
        <v>0</v>
      </c>
      <c r="M46" s="248">
        <v>0</v>
      </c>
      <c r="N46" s="248">
        <v>0</v>
      </c>
      <c r="O46" s="248">
        <v>0</v>
      </c>
      <c r="P46" s="248">
        <v>0</v>
      </c>
      <c r="Q46" s="248">
        <v>0</v>
      </c>
      <c r="R46" s="248" t="s">
        <v>69</v>
      </c>
      <c r="S46" s="749" t="s">
        <v>69</v>
      </c>
    </row>
    <row r="47" spans="2:19" ht="29.25" thickBot="1">
      <c r="B47" s="318" t="s">
        <v>154</v>
      </c>
      <c r="C47" s="248">
        <v>0</v>
      </c>
      <c r="D47" s="248">
        <v>0</v>
      </c>
      <c r="E47" s="248">
        <v>0</v>
      </c>
      <c r="F47" s="248">
        <v>0</v>
      </c>
      <c r="G47" s="248">
        <v>0</v>
      </c>
      <c r="I47" s="318" t="s">
        <v>154</v>
      </c>
      <c r="J47" s="248">
        <v>0</v>
      </c>
      <c r="K47" s="248">
        <v>0</v>
      </c>
      <c r="L47" s="248">
        <v>0</v>
      </c>
      <c r="M47" s="248">
        <v>0</v>
      </c>
      <c r="N47" s="248">
        <v>0</v>
      </c>
      <c r="O47" s="248">
        <v>0</v>
      </c>
      <c r="P47" s="248">
        <v>0</v>
      </c>
      <c r="Q47" s="248">
        <v>0</v>
      </c>
      <c r="R47" s="248" t="s">
        <v>69</v>
      </c>
      <c r="S47" s="749" t="s">
        <v>69</v>
      </c>
    </row>
    <row r="48" spans="2:19" ht="15.75" thickBot="1">
      <c r="B48" s="318" t="s">
        <v>155</v>
      </c>
      <c r="C48" s="248">
        <v>0</v>
      </c>
      <c r="D48" s="248">
        <v>0</v>
      </c>
      <c r="E48" s="248">
        <v>0</v>
      </c>
      <c r="F48" s="248">
        <v>0</v>
      </c>
      <c r="G48" s="248">
        <v>0</v>
      </c>
      <c r="I48" s="318" t="s">
        <v>155</v>
      </c>
      <c r="J48" s="248">
        <v>0</v>
      </c>
      <c r="K48" s="248">
        <v>0</v>
      </c>
      <c r="L48" s="248">
        <v>0</v>
      </c>
      <c r="M48" s="248">
        <v>0</v>
      </c>
      <c r="N48" s="248">
        <v>0</v>
      </c>
      <c r="O48" s="248">
        <v>0</v>
      </c>
      <c r="P48" s="248">
        <v>0</v>
      </c>
      <c r="Q48" s="248">
        <v>0</v>
      </c>
      <c r="R48" s="248" t="s">
        <v>69</v>
      </c>
      <c r="S48" s="749" t="s">
        <v>69</v>
      </c>
    </row>
    <row r="49" spans="2:19" ht="15.75" thickBot="1">
      <c r="B49" s="318" t="s">
        <v>485</v>
      </c>
      <c r="C49" s="248">
        <v>1750420</v>
      </c>
      <c r="D49" s="248">
        <v>1729497</v>
      </c>
      <c r="E49" s="248">
        <v>1821970</v>
      </c>
      <c r="F49" s="248">
        <v>1871620</v>
      </c>
      <c r="G49" s="248">
        <v>1784029</v>
      </c>
      <c r="I49" s="318" t="s">
        <v>485</v>
      </c>
      <c r="J49" s="248">
        <v>2079912</v>
      </c>
      <c r="K49" s="248">
        <v>2164020</v>
      </c>
      <c r="L49" s="248">
        <v>1849970</v>
      </c>
      <c r="M49" s="248">
        <v>1911436</v>
      </c>
      <c r="N49" s="248">
        <v>1772475.5067618196</v>
      </c>
      <c r="O49" s="248">
        <v>1883776.5276843598</v>
      </c>
      <c r="P49" s="248">
        <v>1965894</v>
      </c>
      <c r="Q49" s="248">
        <v>1938181.9973051399</v>
      </c>
      <c r="R49" s="248">
        <v>1742881</v>
      </c>
      <c r="S49" s="748">
        <v>1822313</v>
      </c>
    </row>
    <row r="50" spans="2:19" ht="29.25" thickBot="1">
      <c r="B50" s="318" t="s">
        <v>487</v>
      </c>
      <c r="C50" s="248">
        <v>975</v>
      </c>
      <c r="D50" s="248"/>
      <c r="E50" s="248">
        <v>0</v>
      </c>
      <c r="F50" s="248">
        <v>0</v>
      </c>
      <c r="G50" s="248">
        <v>0</v>
      </c>
      <c r="I50" s="318" t="s">
        <v>487</v>
      </c>
      <c r="J50" s="248">
        <v>0</v>
      </c>
      <c r="K50" s="248">
        <v>0</v>
      </c>
      <c r="L50" s="248">
        <v>0</v>
      </c>
      <c r="M50" s="248">
        <v>0</v>
      </c>
      <c r="N50" s="248">
        <v>0</v>
      </c>
      <c r="O50" s="248">
        <v>0</v>
      </c>
      <c r="P50" s="248">
        <v>0</v>
      </c>
      <c r="Q50" s="248">
        <v>0</v>
      </c>
      <c r="R50" s="248" t="s">
        <v>69</v>
      </c>
      <c r="S50" s="749" t="s">
        <v>69</v>
      </c>
    </row>
    <row r="51" spans="2:19" ht="15.75" thickBot="1">
      <c r="B51" s="318" t="s">
        <v>105</v>
      </c>
      <c r="C51" s="248">
        <v>0</v>
      </c>
      <c r="D51" s="248">
        <v>0</v>
      </c>
      <c r="E51" s="248">
        <v>0</v>
      </c>
      <c r="F51" s="248">
        <v>0</v>
      </c>
      <c r="G51" s="248">
        <v>0</v>
      </c>
      <c r="I51" s="318" t="s">
        <v>105</v>
      </c>
      <c r="J51" s="248">
        <v>0</v>
      </c>
      <c r="K51" s="248">
        <v>0</v>
      </c>
      <c r="L51" s="248">
        <v>0</v>
      </c>
      <c r="M51" s="248">
        <v>0</v>
      </c>
      <c r="N51" s="248">
        <v>0</v>
      </c>
      <c r="O51" s="248">
        <v>0</v>
      </c>
      <c r="P51" s="248">
        <v>0</v>
      </c>
      <c r="Q51" s="248">
        <v>0</v>
      </c>
      <c r="R51" s="248" t="s">
        <v>69</v>
      </c>
      <c r="S51" s="749" t="s">
        <v>69</v>
      </c>
    </row>
    <row r="52" spans="2:19" ht="15.75" thickBot="1">
      <c r="B52" s="318" t="s">
        <v>106</v>
      </c>
      <c r="C52" s="248">
        <v>2864</v>
      </c>
      <c r="D52" s="248">
        <v>2682</v>
      </c>
      <c r="E52" s="248">
        <v>7392</v>
      </c>
      <c r="F52" s="248">
        <v>7040</v>
      </c>
      <c r="G52" s="248">
        <v>6704</v>
      </c>
      <c r="I52" s="318" t="s">
        <v>106</v>
      </c>
      <c r="J52" s="248">
        <v>6295</v>
      </c>
      <c r="K52" s="248">
        <v>6758</v>
      </c>
      <c r="L52" s="248">
        <v>7326</v>
      </c>
      <c r="M52" s="248">
        <v>9752</v>
      </c>
      <c r="N52" s="248">
        <v>15261.19728937</v>
      </c>
      <c r="O52" s="248">
        <v>5911</v>
      </c>
      <c r="P52" s="248">
        <v>5809.9101521199991</v>
      </c>
      <c r="Q52" s="248">
        <v>5365.3764429500015</v>
      </c>
      <c r="R52" s="248">
        <v>5279</v>
      </c>
      <c r="S52" s="748">
        <v>4965</v>
      </c>
    </row>
    <row r="53" spans="2:19" ht="15.75" thickBot="1">
      <c r="B53" s="318" t="s">
        <v>107</v>
      </c>
      <c r="C53" s="248">
        <v>0</v>
      </c>
      <c r="D53" s="248">
        <v>0</v>
      </c>
      <c r="E53" s="248">
        <v>0</v>
      </c>
      <c r="F53" s="248">
        <v>0</v>
      </c>
      <c r="G53" s="248">
        <v>0</v>
      </c>
      <c r="I53" s="318" t="s">
        <v>107</v>
      </c>
      <c r="J53" s="248">
        <v>0</v>
      </c>
      <c r="K53" s="248">
        <v>0</v>
      </c>
      <c r="L53" s="248">
        <v>0</v>
      </c>
      <c r="M53" s="248">
        <v>0</v>
      </c>
      <c r="N53" s="248">
        <v>0</v>
      </c>
      <c r="O53" s="248">
        <v>0</v>
      </c>
      <c r="P53" s="248">
        <v>0</v>
      </c>
      <c r="Q53" s="248">
        <v>0</v>
      </c>
      <c r="R53" s="248" t="s">
        <v>69</v>
      </c>
      <c r="S53" s="749" t="s">
        <v>69</v>
      </c>
    </row>
    <row r="54" spans="2:19" ht="15.75" thickBot="1">
      <c r="B54" s="318" t="s">
        <v>109</v>
      </c>
      <c r="C54" s="248">
        <v>128</v>
      </c>
      <c r="D54" s="248">
        <v>109</v>
      </c>
      <c r="E54" s="248">
        <v>90</v>
      </c>
      <c r="F54" s="248">
        <v>140</v>
      </c>
      <c r="G54" s="248">
        <v>648</v>
      </c>
      <c r="I54" s="318" t="s">
        <v>109</v>
      </c>
      <c r="J54" s="248">
        <v>847</v>
      </c>
      <c r="K54" s="248">
        <v>660</v>
      </c>
      <c r="L54" s="248">
        <v>606</v>
      </c>
      <c r="M54" s="248">
        <v>487</v>
      </c>
      <c r="N54" s="248">
        <v>842.32981782999991</v>
      </c>
      <c r="O54" s="248">
        <v>271</v>
      </c>
      <c r="P54" s="248">
        <v>382</v>
      </c>
      <c r="Q54" s="248">
        <v>334.44489590999984</v>
      </c>
      <c r="R54" s="248">
        <v>274</v>
      </c>
      <c r="S54" s="749">
        <v>241</v>
      </c>
    </row>
    <row r="55" spans="2:19" ht="15.75" thickBot="1">
      <c r="B55" s="318" t="s">
        <v>97</v>
      </c>
      <c r="C55" s="248">
        <v>1164</v>
      </c>
      <c r="D55" s="248">
        <v>0</v>
      </c>
      <c r="E55" s="248">
        <v>0</v>
      </c>
      <c r="F55" s="248">
        <v>0</v>
      </c>
      <c r="G55" s="248">
        <v>0</v>
      </c>
      <c r="I55" s="318" t="s">
        <v>97</v>
      </c>
      <c r="J55" s="248">
        <v>0</v>
      </c>
      <c r="K55" s="248">
        <v>0</v>
      </c>
      <c r="L55" s="248">
        <v>0</v>
      </c>
      <c r="M55" s="248">
        <v>0</v>
      </c>
      <c r="N55" s="248">
        <v>0</v>
      </c>
      <c r="O55" s="248">
        <v>0</v>
      </c>
      <c r="P55" s="248">
        <v>0</v>
      </c>
      <c r="Q55" s="248">
        <v>0</v>
      </c>
      <c r="R55" s="248" t="s">
        <v>69</v>
      </c>
      <c r="S55" s="749" t="s">
        <v>69</v>
      </c>
    </row>
    <row r="56" spans="2:19" ht="15.75" thickBot="1">
      <c r="B56" s="318" t="s">
        <v>110</v>
      </c>
      <c r="C56" s="248">
        <v>655681</v>
      </c>
      <c r="D56" s="248">
        <v>678524</v>
      </c>
      <c r="E56" s="248">
        <v>694741</v>
      </c>
      <c r="F56" s="248">
        <v>834605</v>
      </c>
      <c r="G56" s="248">
        <v>0</v>
      </c>
      <c r="I56" s="318" t="s">
        <v>110</v>
      </c>
      <c r="J56" s="248">
        <v>0</v>
      </c>
      <c r="K56" s="248">
        <v>0</v>
      </c>
      <c r="L56" s="248">
        <v>0</v>
      </c>
      <c r="M56" s="248">
        <v>0</v>
      </c>
      <c r="N56" s="248">
        <v>0</v>
      </c>
      <c r="O56" s="248">
        <v>0</v>
      </c>
      <c r="P56" s="248">
        <v>0</v>
      </c>
      <c r="Q56" s="248">
        <v>0</v>
      </c>
      <c r="R56" s="248" t="s">
        <v>69</v>
      </c>
      <c r="S56" s="749" t="s">
        <v>69</v>
      </c>
    </row>
    <row r="57" spans="2:19" ht="15.75" thickBot="1">
      <c r="B57" s="318" t="s">
        <v>111</v>
      </c>
      <c r="C57" s="248">
        <v>2470</v>
      </c>
      <c r="D57" s="248">
        <v>4815</v>
      </c>
      <c r="E57" s="248">
        <v>0</v>
      </c>
      <c r="F57" s="248">
        <v>0</v>
      </c>
      <c r="G57" s="248">
        <v>0</v>
      </c>
      <c r="I57" s="318" t="s">
        <v>111</v>
      </c>
      <c r="J57" s="248">
        <v>0</v>
      </c>
      <c r="K57" s="248">
        <v>0</v>
      </c>
      <c r="L57" s="248">
        <v>0</v>
      </c>
      <c r="M57" s="248">
        <v>0</v>
      </c>
      <c r="N57" s="248">
        <v>0</v>
      </c>
      <c r="O57" s="248">
        <v>6609</v>
      </c>
      <c r="P57" s="248">
        <v>6075</v>
      </c>
      <c r="Q57" s="248">
        <v>6179.8225846900004</v>
      </c>
      <c r="R57" s="248">
        <v>5809</v>
      </c>
      <c r="S57" s="748">
        <v>5193</v>
      </c>
    </row>
    <row r="58" spans="2:19" ht="15.75" thickBot="1">
      <c r="B58" s="318" t="s">
        <v>98</v>
      </c>
      <c r="C58" s="248">
        <v>0</v>
      </c>
      <c r="D58" s="248">
        <v>0</v>
      </c>
      <c r="E58" s="248">
        <v>0</v>
      </c>
      <c r="F58" s="248">
        <v>0</v>
      </c>
      <c r="G58" s="248">
        <v>0</v>
      </c>
      <c r="I58" s="318" t="s">
        <v>98</v>
      </c>
      <c r="J58" s="248">
        <v>0</v>
      </c>
      <c r="K58" s="248">
        <v>0</v>
      </c>
      <c r="L58" s="248">
        <v>0</v>
      </c>
      <c r="M58" s="248">
        <v>0</v>
      </c>
      <c r="N58" s="248">
        <v>0</v>
      </c>
      <c r="O58" s="248">
        <v>0</v>
      </c>
      <c r="P58" s="248">
        <v>0</v>
      </c>
      <c r="Q58" s="248">
        <v>0</v>
      </c>
      <c r="R58" s="248" t="s">
        <v>69</v>
      </c>
      <c r="S58" s="749" t="s">
        <v>69</v>
      </c>
    </row>
    <row r="59" spans="2:19" ht="15.75" thickBot="1">
      <c r="B59" s="311" t="s">
        <v>114</v>
      </c>
      <c r="C59" s="251">
        <f>SUM(C45:C58)</f>
        <v>2413702</v>
      </c>
      <c r="D59" s="251">
        <f>SUM(D45:D58)</f>
        <v>2415627</v>
      </c>
      <c r="E59" s="251">
        <v>2524193</v>
      </c>
      <c r="F59" s="251">
        <f>SUM(F45:F58)</f>
        <v>2713405</v>
      </c>
      <c r="G59" s="251">
        <v>1791381</v>
      </c>
      <c r="I59" s="311" t="s">
        <v>114</v>
      </c>
      <c r="J59" s="251">
        <v>2087054</v>
      </c>
      <c r="K59" s="251">
        <v>2171438</v>
      </c>
      <c r="L59" s="251">
        <v>1857902</v>
      </c>
      <c r="M59" s="251">
        <v>1921675</v>
      </c>
      <c r="N59" s="251">
        <f>+N58+N57+N56+N55+N54+N53+N52+N51+N50+N49+N48</f>
        <v>1788579.0338690195</v>
      </c>
      <c r="O59" s="251">
        <f>+O58+O57+O56+O55+O54+O53+O52+O51+O50+O49+O48</f>
        <v>1896567.5276843598</v>
      </c>
      <c r="P59" s="251">
        <f>+P58+P57+P56+P55+P54+P53+P52+P51+P50+P49+P48</f>
        <v>1978160.9101521201</v>
      </c>
      <c r="Q59" s="251">
        <v>1950061.6412286898</v>
      </c>
      <c r="R59" s="251">
        <v>1754243</v>
      </c>
      <c r="S59" s="752">
        <v>1832712</v>
      </c>
    </row>
    <row r="60" spans="2:19" ht="15.75" thickBot="1">
      <c r="B60" s="312" t="s">
        <v>115</v>
      </c>
      <c r="C60" s="252">
        <f>+C43+C59</f>
        <v>3120489</v>
      </c>
      <c r="D60" s="252">
        <f>+D43+D59</f>
        <v>3068307</v>
      </c>
      <c r="E60" s="252">
        <v>3152697</v>
      </c>
      <c r="F60" s="252">
        <f>+F43+F59</f>
        <v>3260294</v>
      </c>
      <c r="G60" s="252">
        <v>2680311</v>
      </c>
      <c r="I60" s="312" t="s">
        <v>115</v>
      </c>
      <c r="J60" s="252">
        <v>2423623</v>
      </c>
      <c r="K60" s="252">
        <v>2522359</v>
      </c>
      <c r="L60" s="252">
        <v>2580974</v>
      </c>
      <c r="M60" s="252">
        <v>2859724</v>
      </c>
      <c r="N60" s="252">
        <f>+N59+N43</f>
        <v>2603066.5525924694</v>
      </c>
      <c r="O60" s="252">
        <f>+O59+O43</f>
        <v>2601973.9585446999</v>
      </c>
      <c r="P60" s="252">
        <f>+P59+P43</f>
        <v>2733271.4101521201</v>
      </c>
      <c r="Q60" s="252">
        <v>2588884.9405284598</v>
      </c>
      <c r="R60" s="252">
        <v>2534797</v>
      </c>
      <c r="S60" s="753">
        <v>2560952</v>
      </c>
    </row>
    <row r="61" spans="2:19" ht="15.75" thickBot="1">
      <c r="B61" s="313"/>
      <c r="C61" s="256"/>
      <c r="D61" s="256"/>
      <c r="E61" s="256">
        <v>0</v>
      </c>
      <c r="F61" s="256"/>
      <c r="G61" s="256">
        <v>0</v>
      </c>
      <c r="I61" s="313"/>
      <c r="J61" s="256">
        <v>0</v>
      </c>
      <c r="K61" s="256">
        <v>0</v>
      </c>
      <c r="L61" s="256">
        <v>0</v>
      </c>
      <c r="M61" s="256"/>
      <c r="N61" s="256"/>
      <c r="O61" s="256"/>
      <c r="P61" s="256"/>
      <c r="Q61" s="256"/>
      <c r="R61" s="256"/>
      <c r="S61" s="754"/>
    </row>
    <row r="62" spans="2:19" ht="15.75" thickBot="1">
      <c r="B62" s="314" t="s">
        <v>116</v>
      </c>
      <c r="C62" s="253"/>
      <c r="D62" s="253"/>
      <c r="E62" s="253"/>
      <c r="F62" s="253"/>
      <c r="G62" s="253"/>
      <c r="I62" s="314" t="s">
        <v>116</v>
      </c>
      <c r="J62" s="253"/>
      <c r="K62" s="253"/>
      <c r="L62" s="253"/>
      <c r="M62" s="253"/>
      <c r="N62" s="253"/>
      <c r="O62" s="253"/>
      <c r="P62" s="253"/>
      <c r="Q62" s="253"/>
      <c r="R62" s="253"/>
      <c r="S62" s="22"/>
    </row>
    <row r="63" spans="2:19" ht="15.75" thickBot="1">
      <c r="B63" s="311" t="s">
        <v>117</v>
      </c>
      <c r="C63" s="254"/>
      <c r="D63" s="254"/>
      <c r="E63" s="254"/>
      <c r="F63" s="254"/>
      <c r="G63" s="254"/>
      <c r="I63" s="311" t="s">
        <v>117</v>
      </c>
      <c r="J63" s="254"/>
      <c r="K63" s="254"/>
      <c r="L63" s="254"/>
      <c r="M63" s="254"/>
      <c r="N63" s="254"/>
      <c r="O63" s="254"/>
      <c r="P63" s="254"/>
      <c r="Q63" s="254"/>
      <c r="R63" s="254"/>
      <c r="S63" s="23"/>
    </row>
    <row r="64" spans="2:19" ht="15.75" thickBot="1">
      <c r="B64" s="318" t="s">
        <v>488</v>
      </c>
      <c r="C64" s="248">
        <v>27587</v>
      </c>
      <c r="D64" s="248">
        <v>79408</v>
      </c>
      <c r="E64" s="248">
        <v>108671</v>
      </c>
      <c r="F64" s="248">
        <v>72275</v>
      </c>
      <c r="G64" s="248">
        <v>112871</v>
      </c>
      <c r="I64" s="318" t="s">
        <v>488</v>
      </c>
      <c r="J64" s="248">
        <v>78810</v>
      </c>
      <c r="K64" s="248">
        <v>110356</v>
      </c>
      <c r="L64" s="248">
        <v>97474</v>
      </c>
      <c r="M64" s="248">
        <v>128950</v>
      </c>
      <c r="N64" s="248">
        <v>71745.928323510016</v>
      </c>
      <c r="O64" s="248">
        <v>98352.197458499999</v>
      </c>
      <c r="P64" s="248">
        <v>69116.76404804</v>
      </c>
      <c r="Q64" s="248">
        <v>92572.033387210002</v>
      </c>
      <c r="R64" s="248">
        <v>74332</v>
      </c>
      <c r="S64" s="748">
        <v>97569</v>
      </c>
    </row>
    <row r="65" spans="2:19" ht="15.75" thickBot="1">
      <c r="B65" s="318" t="s">
        <v>489</v>
      </c>
      <c r="C65" s="248">
        <v>36441</v>
      </c>
      <c r="D65" s="248">
        <v>0</v>
      </c>
      <c r="E65" s="248">
        <v>0</v>
      </c>
      <c r="F65" s="248">
        <v>0</v>
      </c>
      <c r="G65" s="248">
        <v>0</v>
      </c>
      <c r="I65" s="318" t="s">
        <v>489</v>
      </c>
      <c r="J65" s="248">
        <v>0</v>
      </c>
      <c r="K65" s="248">
        <v>0</v>
      </c>
      <c r="L65" s="248">
        <v>0</v>
      </c>
      <c r="M65" s="248">
        <v>0</v>
      </c>
      <c r="N65" s="248">
        <v>0</v>
      </c>
      <c r="O65" s="248">
        <v>0</v>
      </c>
      <c r="P65" s="248">
        <v>0</v>
      </c>
      <c r="Q65" s="248">
        <v>0</v>
      </c>
      <c r="R65" s="248" t="s">
        <v>69</v>
      </c>
      <c r="S65" s="749" t="s">
        <v>69</v>
      </c>
    </row>
    <row r="66" spans="2:19" ht="15.75" thickBot="1">
      <c r="B66" s="318" t="s">
        <v>119</v>
      </c>
      <c r="C66" s="248">
        <v>10445</v>
      </c>
      <c r="D66" s="248">
        <v>14324</v>
      </c>
      <c r="E66" s="248">
        <v>22274</v>
      </c>
      <c r="F66" s="248">
        <v>13502</v>
      </c>
      <c r="G66" s="248">
        <v>52867</v>
      </c>
      <c r="I66" s="318" t="s">
        <v>119</v>
      </c>
      <c r="J66" s="248">
        <v>44969</v>
      </c>
      <c r="K66" s="248">
        <v>41952</v>
      </c>
      <c r="L66" s="248">
        <v>41350</v>
      </c>
      <c r="M66" s="248">
        <v>45517</v>
      </c>
      <c r="N66" s="248">
        <v>15308</v>
      </c>
      <c r="O66" s="248">
        <f>10853.178+437.607</f>
        <v>11290.785</v>
      </c>
      <c r="P66" s="248">
        <v>36216</v>
      </c>
      <c r="Q66" s="248">
        <v>46996.102897860044</v>
      </c>
      <c r="R66" s="248">
        <v>34901</v>
      </c>
      <c r="S66" s="748">
        <v>33921</v>
      </c>
    </row>
    <row r="67" spans="2:19" ht="15.75" thickBot="1">
      <c r="B67" s="318" t="s">
        <v>121</v>
      </c>
      <c r="C67" s="248">
        <v>1153</v>
      </c>
      <c r="D67" s="248">
        <v>581</v>
      </c>
      <c r="E67" s="248">
        <v>624</v>
      </c>
      <c r="F67" s="248">
        <v>861</v>
      </c>
      <c r="G67" s="248">
        <v>1388</v>
      </c>
      <c r="I67" s="318" t="s">
        <v>121</v>
      </c>
      <c r="J67" s="248">
        <v>652</v>
      </c>
      <c r="K67" s="248">
        <v>627</v>
      </c>
      <c r="L67" s="248">
        <v>958</v>
      </c>
      <c r="M67" s="248">
        <v>1021</v>
      </c>
      <c r="N67" s="248">
        <v>905</v>
      </c>
      <c r="O67" s="248">
        <v>1288.856</v>
      </c>
      <c r="P67" s="248">
        <f>1483.396+12+371</f>
        <v>1866.396</v>
      </c>
      <c r="Q67" s="248">
        <v>1822.9301505599999</v>
      </c>
      <c r="R67" s="248">
        <v>1402</v>
      </c>
      <c r="S67" s="748">
        <v>1606</v>
      </c>
    </row>
    <row r="68" spans="2:19" ht="15.75" thickBot="1">
      <c r="B68" s="318" t="s">
        <v>95</v>
      </c>
      <c r="C68" s="248">
        <v>483</v>
      </c>
      <c r="D68" s="248">
        <v>4069</v>
      </c>
      <c r="E68" s="248">
        <v>4010</v>
      </c>
      <c r="F68" s="248">
        <v>3866</v>
      </c>
      <c r="G68" s="248">
        <v>707</v>
      </c>
      <c r="I68" s="318" t="s">
        <v>95</v>
      </c>
      <c r="J68" s="248">
        <v>512</v>
      </c>
      <c r="K68" s="248">
        <v>1249</v>
      </c>
      <c r="L68" s="248">
        <v>1781</v>
      </c>
      <c r="M68" s="248">
        <v>1546</v>
      </c>
      <c r="N68" s="248">
        <v>1908.2477918200002</v>
      </c>
      <c r="O68" s="248">
        <v>1627.4233001000002</v>
      </c>
      <c r="P68" s="248">
        <v>2185.7556972199991</v>
      </c>
      <c r="Q68" s="248">
        <v>2703.2768019100008</v>
      </c>
      <c r="R68" s="248">
        <v>2158</v>
      </c>
      <c r="S68" s="748">
        <v>1924</v>
      </c>
    </row>
    <row r="69" spans="2:19" ht="15.75" thickBot="1">
      <c r="B69" s="318" t="s">
        <v>122</v>
      </c>
      <c r="C69" s="248">
        <v>0</v>
      </c>
      <c r="D69" s="248">
        <v>23484</v>
      </c>
      <c r="E69" s="248">
        <v>33290</v>
      </c>
      <c r="F69" s="248">
        <v>31779</v>
      </c>
      <c r="G69" s="248">
        <v>0</v>
      </c>
      <c r="I69" s="318" t="s">
        <v>122</v>
      </c>
      <c r="J69" s="248">
        <v>0</v>
      </c>
      <c r="K69" s="248">
        <v>0</v>
      </c>
      <c r="L69" s="248">
        <v>0</v>
      </c>
      <c r="M69" s="248">
        <v>0</v>
      </c>
      <c r="N69" s="248">
        <v>0</v>
      </c>
      <c r="O69" s="248">
        <v>4856.5495380600005</v>
      </c>
      <c r="P69" s="248">
        <v>6444.92731129</v>
      </c>
      <c r="Q69" s="248">
        <v>6548.4848977600004</v>
      </c>
      <c r="R69" s="248">
        <v>6717</v>
      </c>
      <c r="S69" s="748">
        <v>6866</v>
      </c>
    </row>
    <row r="70" spans="2:19" ht="15.75" thickBot="1">
      <c r="B70" s="318" t="s">
        <v>123</v>
      </c>
      <c r="C70" s="248">
        <v>4567</v>
      </c>
      <c r="D70" s="248">
        <v>76195</v>
      </c>
      <c r="E70" s="248">
        <v>63308</v>
      </c>
      <c r="F70" s="248">
        <v>47880</v>
      </c>
      <c r="G70" s="248">
        <v>222483</v>
      </c>
      <c r="I70" s="318" t="s">
        <v>123</v>
      </c>
      <c r="J70" s="248">
        <v>57772</v>
      </c>
      <c r="K70" s="248">
        <v>46569</v>
      </c>
      <c r="L70" s="248">
        <v>52747</v>
      </c>
      <c r="M70" s="248">
        <v>219015</v>
      </c>
      <c r="N70" s="248">
        <v>92498</v>
      </c>
      <c r="O70" s="248">
        <v>84153</v>
      </c>
      <c r="P70" s="248">
        <v>230911</v>
      </c>
      <c r="Q70" s="248">
        <v>37224.960279609957</v>
      </c>
      <c r="R70" s="248">
        <v>83902</v>
      </c>
      <c r="S70" s="748">
        <v>15945</v>
      </c>
    </row>
    <row r="71" spans="2:19" ht="15.75" thickBot="1">
      <c r="B71" s="318" t="s">
        <v>156</v>
      </c>
      <c r="C71" s="259">
        <v>0</v>
      </c>
      <c r="D71" s="259">
        <v>0</v>
      </c>
      <c r="E71" s="259">
        <v>0</v>
      </c>
      <c r="F71" s="259">
        <v>0</v>
      </c>
      <c r="G71" s="259">
        <v>0</v>
      </c>
      <c r="I71" s="318" t="s">
        <v>156</v>
      </c>
      <c r="J71" s="259">
        <v>0</v>
      </c>
      <c r="K71" s="259">
        <v>0</v>
      </c>
      <c r="L71" s="259">
        <v>0</v>
      </c>
      <c r="M71" s="259">
        <v>0</v>
      </c>
      <c r="N71" s="259"/>
      <c r="O71" s="259"/>
      <c r="P71" s="259"/>
      <c r="Q71" s="259">
        <v>0</v>
      </c>
      <c r="R71" s="259"/>
      <c r="S71" s="750"/>
    </row>
    <row r="72" spans="2:19" ht="15.75" thickBot="1">
      <c r="B72" s="311" t="s">
        <v>125</v>
      </c>
      <c r="C72" s="251">
        <f>SUM(C64:C71)</f>
        <v>80676</v>
      </c>
      <c r="D72" s="251">
        <f>SUM(D64:D71)</f>
        <v>198061</v>
      </c>
      <c r="E72" s="251">
        <v>232177</v>
      </c>
      <c r="F72" s="251">
        <f>SUM(F64:F71)</f>
        <v>170163</v>
      </c>
      <c r="G72" s="251">
        <v>390316</v>
      </c>
      <c r="I72" s="311" t="s">
        <v>125</v>
      </c>
      <c r="J72" s="251">
        <v>182715</v>
      </c>
      <c r="K72" s="251">
        <v>200753</v>
      </c>
      <c r="L72" s="251">
        <v>194310</v>
      </c>
      <c r="M72" s="251">
        <v>396049</v>
      </c>
      <c r="N72" s="251">
        <f>SUM(N64:N71)</f>
        <v>182365.17611533002</v>
      </c>
      <c r="O72" s="251">
        <f>SUM(O64:O71)</f>
        <v>201568.81129665999</v>
      </c>
      <c r="P72" s="251">
        <f>SUM(P64:P71)</f>
        <v>346740.84305655002</v>
      </c>
      <c r="Q72" s="251">
        <v>187867.78841490997</v>
      </c>
      <c r="R72" s="251">
        <v>203413</v>
      </c>
      <c r="S72" s="752">
        <v>157831</v>
      </c>
    </row>
    <row r="73" spans="2:19" ht="15.75" thickBot="1">
      <c r="B73" s="315" t="s">
        <v>126</v>
      </c>
      <c r="C73" s="255"/>
      <c r="D73" s="255"/>
      <c r="E73" s="255"/>
      <c r="F73" s="255"/>
      <c r="G73" s="255"/>
      <c r="I73" s="315" t="s">
        <v>126</v>
      </c>
      <c r="J73" s="255"/>
      <c r="K73" s="255"/>
      <c r="L73" s="255"/>
      <c r="M73" s="255"/>
      <c r="N73" s="255"/>
      <c r="O73" s="255"/>
      <c r="P73" s="255"/>
      <c r="Q73" s="255"/>
      <c r="R73" s="255"/>
      <c r="S73" s="24"/>
    </row>
    <row r="74" spans="2:19" ht="15.75" thickBot="1">
      <c r="B74" s="318" t="s">
        <v>488</v>
      </c>
      <c r="C74" s="248">
        <v>754044</v>
      </c>
      <c r="D74" s="248">
        <v>1421574</v>
      </c>
      <c r="E74" s="248">
        <v>1443605</v>
      </c>
      <c r="F74" s="248">
        <v>1469416</v>
      </c>
      <c r="G74" s="248">
        <v>1490307</v>
      </c>
      <c r="I74" s="318" t="s">
        <v>488</v>
      </c>
      <c r="J74" s="248">
        <v>1433797</v>
      </c>
      <c r="K74" s="248">
        <v>1521713</v>
      </c>
      <c r="L74" s="248">
        <v>1573491</v>
      </c>
      <c r="M74" s="248">
        <v>1636275</v>
      </c>
      <c r="N74" s="248">
        <v>1563439.7901526599</v>
      </c>
      <c r="O74" s="248">
        <v>1541959.1864851101</v>
      </c>
      <c r="P74" s="248">
        <v>1522076.4151678099</v>
      </c>
      <c r="Q74" s="248">
        <v>1523591.6408937997</v>
      </c>
      <c r="R74" s="248">
        <v>1448844</v>
      </c>
      <c r="S74" s="748">
        <v>1514476</v>
      </c>
    </row>
    <row r="75" spans="2:19" ht="15.75" thickBot="1">
      <c r="B75" s="318" t="s">
        <v>489</v>
      </c>
      <c r="C75" s="248">
        <v>678738</v>
      </c>
      <c r="D75" s="248">
        <v>0</v>
      </c>
      <c r="E75" s="248">
        <v>0</v>
      </c>
      <c r="F75" s="248">
        <v>0</v>
      </c>
      <c r="G75" s="248">
        <v>0</v>
      </c>
      <c r="I75" s="318" t="s">
        <v>489</v>
      </c>
      <c r="J75" s="248">
        <v>0</v>
      </c>
      <c r="K75" s="248">
        <v>0</v>
      </c>
      <c r="L75" s="248">
        <v>0</v>
      </c>
      <c r="M75" s="248">
        <v>0</v>
      </c>
      <c r="N75" s="248">
        <v>0</v>
      </c>
      <c r="O75" s="248">
        <v>0</v>
      </c>
      <c r="P75" s="248">
        <v>0</v>
      </c>
      <c r="Q75" s="248">
        <v>0</v>
      </c>
      <c r="R75" s="248" t="s">
        <v>69</v>
      </c>
      <c r="S75" s="749" t="s">
        <v>69</v>
      </c>
    </row>
    <row r="76" spans="2:19" ht="15.75" thickBot="1">
      <c r="B76" s="318" t="s">
        <v>490</v>
      </c>
      <c r="C76" s="248">
        <v>0</v>
      </c>
      <c r="D76" s="248">
        <v>4288</v>
      </c>
      <c r="E76" s="248">
        <v>3931</v>
      </c>
      <c r="F76" s="248">
        <v>3731</v>
      </c>
      <c r="G76" s="248">
        <v>3502</v>
      </c>
      <c r="I76" s="318" t="s">
        <v>490</v>
      </c>
      <c r="J76" s="248">
        <v>0</v>
      </c>
      <c r="K76" s="248">
        <v>0</v>
      </c>
      <c r="L76" s="248">
        <v>0</v>
      </c>
      <c r="M76" s="248">
        <v>0</v>
      </c>
      <c r="N76" s="248">
        <v>0</v>
      </c>
      <c r="O76" s="248">
        <v>0</v>
      </c>
      <c r="P76" s="248">
        <v>0</v>
      </c>
      <c r="Q76" s="248">
        <v>0</v>
      </c>
      <c r="R76" s="248" t="s">
        <v>69</v>
      </c>
      <c r="S76" s="749" t="s">
        <v>69</v>
      </c>
    </row>
    <row r="77" spans="2:19" ht="15.75" thickBot="1">
      <c r="B77" s="318" t="s">
        <v>127</v>
      </c>
      <c r="C77" s="248">
        <v>479845</v>
      </c>
      <c r="D77" s="248">
        <v>485152</v>
      </c>
      <c r="E77" s="248">
        <v>490748</v>
      </c>
      <c r="F77" s="248">
        <v>496417</v>
      </c>
      <c r="G77" s="248">
        <v>502457</v>
      </c>
      <c r="I77" s="318" t="s">
        <v>127</v>
      </c>
      <c r="J77" s="248">
        <v>511560</v>
      </c>
      <c r="K77" s="248">
        <v>516938</v>
      </c>
      <c r="L77" s="248">
        <v>521948</v>
      </c>
      <c r="M77" s="248">
        <v>527860</v>
      </c>
      <c r="N77" s="248">
        <v>531284.94709885994</v>
      </c>
      <c r="O77" s="248">
        <v>537490.78735432005</v>
      </c>
      <c r="P77" s="248">
        <v>542138.44293091004</v>
      </c>
      <c r="Q77" s="248">
        <v>550415.37599495996</v>
      </c>
      <c r="R77" s="248">
        <v>554922</v>
      </c>
      <c r="S77" s="748">
        <v>559490</v>
      </c>
    </row>
    <row r="78" spans="2:19" ht="15.75" thickBot="1">
      <c r="B78" s="318" t="s">
        <v>121</v>
      </c>
      <c r="C78" s="248">
        <v>0</v>
      </c>
      <c r="D78" s="248">
        <v>0</v>
      </c>
      <c r="E78" s="248">
        <v>0</v>
      </c>
      <c r="F78" s="248">
        <v>0</v>
      </c>
      <c r="G78" s="248">
        <v>0</v>
      </c>
      <c r="I78" s="318" t="s">
        <v>121</v>
      </c>
      <c r="J78" s="248">
        <v>0</v>
      </c>
      <c r="K78" s="248">
        <v>0</v>
      </c>
      <c r="L78" s="248">
        <v>0</v>
      </c>
      <c r="M78" s="248">
        <v>0</v>
      </c>
      <c r="N78" s="248">
        <v>0</v>
      </c>
      <c r="O78" s="248"/>
      <c r="P78" s="248">
        <v>0</v>
      </c>
      <c r="Q78" s="248">
        <v>0</v>
      </c>
      <c r="R78" s="248" t="s">
        <v>69</v>
      </c>
      <c r="S78" s="749" t="s">
        <v>69</v>
      </c>
    </row>
    <row r="79" spans="2:19" ht="15.75" thickBot="1">
      <c r="B79" s="318" t="s">
        <v>122</v>
      </c>
      <c r="C79" s="248">
        <v>2711</v>
      </c>
      <c r="D79" s="248">
        <v>0</v>
      </c>
      <c r="E79" s="248">
        <v>0</v>
      </c>
      <c r="F79" s="248">
        <v>0</v>
      </c>
      <c r="G79" s="248">
        <v>2711</v>
      </c>
      <c r="I79" s="318" t="s">
        <v>122</v>
      </c>
      <c r="J79" s="248">
        <v>2692</v>
      </c>
      <c r="K79" s="248">
        <v>3432</v>
      </c>
      <c r="L79" s="248">
        <v>3477</v>
      </c>
      <c r="M79" s="248">
        <v>3571</v>
      </c>
      <c r="N79" s="248">
        <v>3770.3553779600002</v>
      </c>
      <c r="O79" s="248">
        <v>0</v>
      </c>
      <c r="P79" s="248">
        <v>0</v>
      </c>
      <c r="Q79" s="248">
        <v>0</v>
      </c>
      <c r="R79" s="248" t="s">
        <v>69</v>
      </c>
      <c r="S79" s="749" t="s">
        <v>69</v>
      </c>
    </row>
    <row r="80" spans="2:19" ht="15.75" thickBot="1">
      <c r="B80" s="318" t="s">
        <v>123</v>
      </c>
      <c r="C80" s="248">
        <v>203934</v>
      </c>
      <c r="D80" s="248">
        <v>0</v>
      </c>
      <c r="E80" s="248">
        <v>0</v>
      </c>
      <c r="F80" s="248">
        <v>0</v>
      </c>
      <c r="G80" s="248">
        <v>0</v>
      </c>
      <c r="I80" s="318" t="s">
        <v>123</v>
      </c>
      <c r="J80" s="248">
        <v>16261</v>
      </c>
      <c r="K80" s="248">
        <v>12998</v>
      </c>
      <c r="L80" s="248">
        <v>20763</v>
      </c>
      <c r="M80" s="248">
        <v>23572</v>
      </c>
      <c r="N80" s="248">
        <v>57919.109637839996</v>
      </c>
      <c r="O80" s="248">
        <v>59441.658000000003</v>
      </c>
      <c r="P80" s="248">
        <v>55087.87855578</v>
      </c>
      <c r="Q80" s="248">
        <v>57999.274756520004</v>
      </c>
      <c r="R80" s="248">
        <v>56936</v>
      </c>
      <c r="S80" s="748">
        <v>53346</v>
      </c>
    </row>
    <row r="81" spans="2:19" ht="15.75" thickBot="1">
      <c r="B81" s="318" t="s">
        <v>157</v>
      </c>
      <c r="C81" s="248">
        <v>713869</v>
      </c>
      <c r="D81" s="248">
        <v>740955</v>
      </c>
      <c r="E81" s="248">
        <v>750082</v>
      </c>
      <c r="F81" s="378">
        <f>896196+1</f>
        <v>896197</v>
      </c>
      <c r="G81" s="378">
        <v>101732</v>
      </c>
      <c r="I81" s="318" t="s">
        <v>157</v>
      </c>
      <c r="J81" s="378">
        <v>100646</v>
      </c>
      <c r="K81" s="378">
        <v>88987</v>
      </c>
      <c r="L81" s="378">
        <v>90343</v>
      </c>
      <c r="M81" s="378">
        <v>94514</v>
      </c>
      <c r="N81" s="378">
        <v>90878.611564459832</v>
      </c>
      <c r="O81" s="378">
        <v>90878.464872160039</v>
      </c>
      <c r="P81" s="378">
        <v>92595.527468250002</v>
      </c>
      <c r="Q81" s="378">
        <v>95999.135947589966</v>
      </c>
      <c r="R81" s="378">
        <v>96674</v>
      </c>
      <c r="S81" s="748">
        <v>100794</v>
      </c>
    </row>
    <row r="82" spans="2:19" ht="15.75" thickBot="1">
      <c r="B82" s="311" t="s">
        <v>128</v>
      </c>
      <c r="C82" s="251">
        <f>SUM(C74:C81)</f>
        <v>2833141</v>
      </c>
      <c r="D82" s="251">
        <f>SUM(D74:D81)</f>
        <v>2651969</v>
      </c>
      <c r="E82" s="251">
        <v>2688366</v>
      </c>
      <c r="F82" s="251">
        <f>SUM(F74:F81)</f>
        <v>2865761</v>
      </c>
      <c r="G82" s="251">
        <v>2100709</v>
      </c>
      <c r="I82" s="311" t="s">
        <v>128</v>
      </c>
      <c r="J82" s="251">
        <v>2064956</v>
      </c>
      <c r="K82" s="251">
        <v>2144068</v>
      </c>
      <c r="L82" s="251">
        <v>2210022</v>
      </c>
      <c r="M82" s="251">
        <v>2285792</v>
      </c>
      <c r="N82" s="251">
        <f>SUM(N74:N81)</f>
        <v>2247292.8138317796</v>
      </c>
      <c r="O82" s="251">
        <f>SUM(O74:O81)</f>
        <v>2229770.09671159</v>
      </c>
      <c r="P82" s="251">
        <f>SUM(P74:P81)</f>
        <v>2211898.2641227501</v>
      </c>
      <c r="Q82" s="251">
        <v>2228005.4275928694</v>
      </c>
      <c r="R82" s="251">
        <v>2157376</v>
      </c>
      <c r="S82" s="752">
        <v>2228106</v>
      </c>
    </row>
    <row r="83" spans="2:19" ht="15.75" thickBot="1">
      <c r="B83" s="312" t="s">
        <v>129</v>
      </c>
      <c r="C83" s="252">
        <f>+C72+C82</f>
        <v>2913817</v>
      </c>
      <c r="D83" s="252">
        <f>+D72+D82</f>
        <v>2850030</v>
      </c>
      <c r="E83" s="252">
        <v>2920543</v>
      </c>
      <c r="F83" s="252">
        <f>+F72+F82</f>
        <v>3035924</v>
      </c>
      <c r="G83" s="252">
        <v>2491025</v>
      </c>
      <c r="I83" s="312" t="s">
        <v>129</v>
      </c>
      <c r="J83" s="252">
        <v>2247671</v>
      </c>
      <c r="K83" s="252">
        <v>2344821</v>
      </c>
      <c r="L83" s="252">
        <v>2404332</v>
      </c>
      <c r="M83" s="252">
        <v>2681841</v>
      </c>
      <c r="N83" s="252">
        <f>+N82+N72</f>
        <v>2429657.9899471095</v>
      </c>
      <c r="O83" s="252">
        <f>+O82+O72</f>
        <v>2431338.9080082499</v>
      </c>
      <c r="P83" s="252">
        <f>+P82+P72</f>
        <v>2558639.1071792999</v>
      </c>
      <c r="Q83" s="252">
        <v>2415873.2160077794</v>
      </c>
      <c r="R83" s="252">
        <v>2360789</v>
      </c>
      <c r="S83" s="753">
        <v>2385937</v>
      </c>
    </row>
    <row r="84" spans="2:19" ht="15.75" thickBot="1">
      <c r="B84" s="313"/>
      <c r="C84" s="256"/>
      <c r="D84" s="256"/>
      <c r="E84" s="256">
        <v>0</v>
      </c>
      <c r="F84" s="256"/>
      <c r="G84" s="256">
        <v>0</v>
      </c>
      <c r="I84" s="313"/>
      <c r="J84" s="256">
        <v>0</v>
      </c>
      <c r="K84" s="256">
        <v>0</v>
      </c>
      <c r="L84" s="256">
        <v>0</v>
      </c>
      <c r="M84" s="256"/>
      <c r="N84" s="256"/>
      <c r="O84" s="256"/>
      <c r="P84" s="256"/>
      <c r="Q84" s="256"/>
      <c r="R84" s="256"/>
      <c r="S84" s="754"/>
    </row>
    <row r="85" spans="2:19" ht="15.75" thickBot="1">
      <c r="B85" s="316" t="s">
        <v>130</v>
      </c>
      <c r="C85" s="255"/>
      <c r="D85" s="255"/>
      <c r="E85" s="255"/>
      <c r="F85" s="255"/>
      <c r="G85" s="255"/>
      <c r="I85" s="316" t="s">
        <v>130</v>
      </c>
      <c r="J85" s="255"/>
      <c r="K85" s="255"/>
      <c r="L85" s="255"/>
      <c r="M85" s="255"/>
      <c r="N85" s="255"/>
      <c r="O85" s="255"/>
      <c r="P85" s="255"/>
      <c r="Q85" s="255"/>
      <c r="R85" s="255"/>
      <c r="S85" s="24"/>
    </row>
    <row r="86" spans="2:19" ht="15.75" thickBot="1">
      <c r="B86" s="318" t="s">
        <v>131</v>
      </c>
      <c r="C86" s="248">
        <v>84</v>
      </c>
      <c r="D86" s="248">
        <v>84</v>
      </c>
      <c r="E86" s="248">
        <v>84</v>
      </c>
      <c r="F86" s="248">
        <v>84</v>
      </c>
      <c r="G86" s="248">
        <v>84</v>
      </c>
      <c r="I86" s="318" t="s">
        <v>131</v>
      </c>
      <c r="J86" s="248">
        <v>84</v>
      </c>
      <c r="K86" s="248">
        <v>84</v>
      </c>
      <c r="L86" s="248">
        <v>84</v>
      </c>
      <c r="M86" s="248">
        <v>84</v>
      </c>
      <c r="N86" s="248">
        <v>84</v>
      </c>
      <c r="O86" s="248">
        <v>84</v>
      </c>
      <c r="P86" s="248">
        <v>84</v>
      </c>
      <c r="Q86" s="248">
        <v>83.6</v>
      </c>
      <c r="R86" s="248">
        <v>84</v>
      </c>
      <c r="S86" s="749">
        <v>84</v>
      </c>
    </row>
    <row r="87" spans="2:19" ht="15.75" thickBot="1">
      <c r="B87" s="318" t="s">
        <v>132</v>
      </c>
      <c r="C87" s="248">
        <v>0</v>
      </c>
      <c r="D87" s="248">
        <v>0</v>
      </c>
      <c r="E87" s="248">
        <v>0</v>
      </c>
      <c r="F87" s="248">
        <v>0</v>
      </c>
      <c r="G87" s="248">
        <v>0</v>
      </c>
      <c r="I87" s="318" t="s">
        <v>132</v>
      </c>
      <c r="J87" s="248">
        <v>0</v>
      </c>
      <c r="K87" s="248">
        <v>0</v>
      </c>
      <c r="L87" s="248">
        <v>0</v>
      </c>
      <c r="M87" s="248">
        <v>0</v>
      </c>
      <c r="N87" s="248">
        <v>0</v>
      </c>
      <c r="O87" s="248">
        <v>0</v>
      </c>
      <c r="P87" s="248">
        <v>0</v>
      </c>
      <c r="Q87" s="248">
        <v>0</v>
      </c>
      <c r="R87" s="248" t="s">
        <v>69</v>
      </c>
      <c r="S87" s="749" t="s">
        <v>69</v>
      </c>
    </row>
    <row r="88" spans="2:19" ht="15.75" thickBot="1">
      <c r="B88" s="318" t="s">
        <v>133</v>
      </c>
      <c r="C88" s="248">
        <v>0</v>
      </c>
      <c r="D88" s="248">
        <v>0</v>
      </c>
      <c r="E88" s="248">
        <v>0</v>
      </c>
      <c r="F88" s="248">
        <v>0</v>
      </c>
      <c r="G88" s="248">
        <v>0</v>
      </c>
      <c r="I88" s="318" t="s">
        <v>133</v>
      </c>
      <c r="J88" s="248">
        <v>0</v>
      </c>
      <c r="K88" s="248">
        <v>0</v>
      </c>
      <c r="L88" s="248">
        <v>0</v>
      </c>
      <c r="M88" s="248">
        <v>0</v>
      </c>
      <c r="N88" s="248">
        <v>0</v>
      </c>
      <c r="O88" s="248">
        <v>0</v>
      </c>
      <c r="P88" s="248">
        <v>0</v>
      </c>
      <c r="Q88" s="248">
        <v>0</v>
      </c>
      <c r="R88" s="248" t="s">
        <v>69</v>
      </c>
      <c r="S88" s="749" t="s">
        <v>69</v>
      </c>
    </row>
    <row r="89" spans="2:19" ht="15.75" thickBot="1">
      <c r="B89" s="318" t="s">
        <v>134</v>
      </c>
      <c r="C89" s="248">
        <v>211498</v>
      </c>
      <c r="D89" s="248">
        <v>206587</v>
      </c>
      <c r="E89" s="248">
        <v>206587</v>
      </c>
      <c r="F89" s="248">
        <v>206587</v>
      </c>
      <c r="G89" s="248">
        <v>206587</v>
      </c>
      <c r="I89" s="318" t="s">
        <v>134</v>
      </c>
      <c r="J89" s="248">
        <v>189203</v>
      </c>
      <c r="K89" s="248">
        <v>189203</v>
      </c>
      <c r="L89" s="248">
        <v>189203</v>
      </c>
      <c r="M89" s="248">
        <v>189203</v>
      </c>
      <c r="N89" s="248">
        <v>177798.16437834001</v>
      </c>
      <c r="O89" s="248">
        <v>177798.16437834001</v>
      </c>
      <c r="P89" s="248">
        <v>177798.16437834001</v>
      </c>
      <c r="Q89" s="248">
        <v>177798.16437834001</v>
      </c>
      <c r="R89" s="248">
        <v>172928</v>
      </c>
      <c r="S89" s="748">
        <v>172928</v>
      </c>
    </row>
    <row r="90" spans="2:19" ht="15.75" thickBot="1">
      <c r="B90" s="318" t="s">
        <v>135</v>
      </c>
      <c r="C90" s="248">
        <v>-4910</v>
      </c>
      <c r="D90" s="248">
        <v>11606</v>
      </c>
      <c r="E90" s="248">
        <v>25483</v>
      </c>
      <c r="F90" s="248">
        <v>17699</v>
      </c>
      <c r="G90" s="248">
        <v>-17385</v>
      </c>
      <c r="I90" s="318" t="s">
        <v>135</v>
      </c>
      <c r="J90" s="248">
        <v>-13335</v>
      </c>
      <c r="K90" s="248">
        <v>-11746</v>
      </c>
      <c r="L90" s="248">
        <v>-12644</v>
      </c>
      <c r="M90" s="248">
        <v>-11404</v>
      </c>
      <c r="N90" s="248">
        <v>-4473.5652937300301</v>
      </c>
      <c r="O90" s="248">
        <v>-7246.847925420001</v>
      </c>
      <c r="P90" s="248">
        <v>-3250.3229908800236</v>
      </c>
      <c r="Q90" s="248">
        <v>-4870.0398579998728</v>
      </c>
      <c r="R90" s="248">
        <v>996</v>
      </c>
      <c r="S90" s="748">
        <v>6183</v>
      </c>
    </row>
    <row r="91" spans="2:19" ht="15.75" thickBot="1">
      <c r="B91" s="318" t="s">
        <v>136</v>
      </c>
      <c r="C91" s="248">
        <v>0</v>
      </c>
      <c r="D91" s="248">
        <v>0</v>
      </c>
      <c r="E91" s="248">
        <v>0</v>
      </c>
      <c r="F91" s="248">
        <v>0</v>
      </c>
      <c r="G91" s="248">
        <v>0</v>
      </c>
      <c r="I91" s="318" t="s">
        <v>136</v>
      </c>
      <c r="J91" s="248">
        <v>0</v>
      </c>
      <c r="K91" s="248">
        <v>0</v>
      </c>
      <c r="L91" s="248">
        <v>0</v>
      </c>
      <c r="M91" s="248">
        <v>0</v>
      </c>
      <c r="N91" s="248"/>
      <c r="O91" s="248"/>
      <c r="P91" s="248"/>
      <c r="Q91" s="248">
        <v>0</v>
      </c>
      <c r="R91" s="248"/>
      <c r="S91" s="749"/>
    </row>
    <row r="92" spans="2:19" ht="15.75" thickBot="1">
      <c r="B92" s="311" t="s">
        <v>139</v>
      </c>
      <c r="C92" s="251">
        <f>SUM(C86:C91)</f>
        <v>206672</v>
      </c>
      <c r="D92" s="251">
        <f>SUM(D86:D91)</f>
        <v>218277</v>
      </c>
      <c r="E92" s="251">
        <v>232154</v>
      </c>
      <c r="F92" s="251">
        <f>SUM(F86:F91)</f>
        <v>224370</v>
      </c>
      <c r="G92" s="251">
        <v>189286</v>
      </c>
      <c r="I92" s="311" t="s">
        <v>139</v>
      </c>
      <c r="J92" s="251">
        <v>175952</v>
      </c>
      <c r="K92" s="251">
        <v>177541</v>
      </c>
      <c r="L92" s="251">
        <v>176643</v>
      </c>
      <c r="M92" s="251">
        <v>177883</v>
      </c>
      <c r="N92" s="251">
        <f>SUM(N86:N91)</f>
        <v>173408.59908460997</v>
      </c>
      <c r="O92" s="251">
        <f>SUM(O86:O91)</f>
        <v>170635.31645292</v>
      </c>
      <c r="P92" s="251">
        <f>SUM(P86:P91)</f>
        <v>174631.84138745998</v>
      </c>
      <c r="Q92" s="251">
        <v>173011.72452034015</v>
      </c>
      <c r="R92" s="251">
        <v>174008</v>
      </c>
      <c r="S92" s="752">
        <v>179195</v>
      </c>
    </row>
    <row r="93" spans="2:19" ht="15.75" thickBot="1">
      <c r="B93" s="317" t="s">
        <v>140</v>
      </c>
      <c r="C93" s="252">
        <f>+C83+C92</f>
        <v>3120489</v>
      </c>
      <c r="D93" s="252">
        <f>+D83+D92</f>
        <v>3068307</v>
      </c>
      <c r="E93" s="252">
        <v>3152697</v>
      </c>
      <c r="F93" s="252">
        <f>+F83+F92</f>
        <v>3260294</v>
      </c>
      <c r="G93" s="252">
        <v>2680311</v>
      </c>
      <c r="I93" s="317" t="s">
        <v>140</v>
      </c>
      <c r="J93" s="252">
        <v>2423623</v>
      </c>
      <c r="K93" s="252">
        <v>2522362</v>
      </c>
      <c r="L93" s="252">
        <v>2580975</v>
      </c>
      <c r="M93" s="252">
        <v>2859724</v>
      </c>
      <c r="N93" s="252">
        <f>+N92+N83</f>
        <v>2603066.5890317196</v>
      </c>
      <c r="O93" s="252">
        <f>+O92+O83</f>
        <v>2601974.2244611699</v>
      </c>
      <c r="P93" s="252">
        <f>+P92+P83</f>
        <v>2733270.9485667599</v>
      </c>
      <c r="Q93" s="252">
        <v>2588884.9405281194</v>
      </c>
      <c r="R93" s="252">
        <v>2534797</v>
      </c>
      <c r="S93" s="753">
        <v>2565132</v>
      </c>
    </row>
    <row r="94" spans="2:19">
      <c r="C94" s="356">
        <f>+C60-C93</f>
        <v>0</v>
      </c>
      <c r="D94" s="356">
        <f>+D60-D93</f>
        <v>0</v>
      </c>
      <c r="E94" s="356">
        <f>+E60-E93</f>
        <v>0</v>
      </c>
    </row>
  </sheetData>
  <phoneticPr fontId="183" type="noConversion"/>
  <hyperlinks>
    <hyperlink ref="A1" location="Contenido!A1" display="Volver al Contenido" xr:uid="{AD6CAC73-D6F0-444D-9EC9-A82DDD30B4D4}"/>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CE645-FFF4-45A6-A0DD-CFE9062D921E}">
  <sheetPr>
    <tabColor rgb="FFFFFF00"/>
  </sheetPr>
  <dimension ref="A1:AF368"/>
  <sheetViews>
    <sheetView showGridLines="0" zoomScale="80" zoomScaleNormal="80" workbookViewId="0">
      <pane xSplit="2" ySplit="6" topLeftCell="AA309" activePane="bottomRight" state="frozen"/>
      <selection pane="topRight" activeCell="C1" sqref="C1"/>
      <selection pane="bottomLeft" activeCell="A7" sqref="A7"/>
      <selection pane="bottomRight" activeCell="AM6" sqref="AM6"/>
    </sheetView>
  </sheetViews>
  <sheetFormatPr baseColWidth="10" defaultColWidth="11.42578125" defaultRowHeight="15"/>
  <cols>
    <col min="1" max="1" width="7.28515625" customWidth="1"/>
    <col min="2" max="2" width="57.7109375" bestFit="1" customWidth="1"/>
    <col min="3" max="17" width="15.42578125" customWidth="1"/>
    <col min="18" max="20" width="14.28515625" bestFit="1" customWidth="1"/>
    <col min="22" max="22" width="53.5703125" bestFit="1" customWidth="1"/>
    <col min="23" max="24" width="14.28515625" bestFit="1" customWidth="1"/>
    <col min="25" max="25" width="15.7109375" style="397" customWidth="1"/>
    <col min="26" max="31" width="14" bestFit="1" customWidth="1"/>
    <col min="32" max="32" width="18" style="397" customWidth="1"/>
  </cols>
  <sheetData>
    <row r="1" spans="1:32">
      <c r="A1" s="1" t="s">
        <v>32</v>
      </c>
    </row>
    <row r="3" spans="1:32" ht="15.75">
      <c r="B3" s="53" t="s">
        <v>491</v>
      </c>
      <c r="C3" s="29"/>
      <c r="D3" s="29"/>
      <c r="E3" s="30"/>
      <c r="F3" s="29"/>
      <c r="G3" s="29"/>
      <c r="H3" s="29"/>
      <c r="I3" s="30"/>
      <c r="J3" s="29"/>
      <c r="K3" s="29"/>
      <c r="L3" s="29"/>
      <c r="M3" s="30"/>
      <c r="N3" s="29"/>
      <c r="O3" s="29"/>
    </row>
    <row r="4" spans="1:32" ht="13.5" customHeight="1">
      <c r="B4" s="234" t="s">
        <v>492</v>
      </c>
      <c r="C4" s="129"/>
      <c r="D4" s="129"/>
      <c r="E4" s="129"/>
      <c r="F4" s="129"/>
      <c r="G4" s="129"/>
      <c r="H4" s="129"/>
      <c r="I4" s="129"/>
      <c r="J4" s="129"/>
      <c r="K4" s="129"/>
      <c r="L4" s="129"/>
      <c r="M4" s="129"/>
      <c r="N4" s="129"/>
      <c r="O4" s="129"/>
    </row>
    <row r="5" spans="1:32" ht="13.5" customHeight="1">
      <c r="B5" s="201"/>
      <c r="C5" s="129"/>
      <c r="D5" s="129"/>
      <c r="E5" s="129"/>
      <c r="F5" s="129"/>
      <c r="G5" s="129"/>
      <c r="H5" s="129"/>
      <c r="I5" s="129"/>
      <c r="J5" s="129"/>
      <c r="K5" s="129"/>
      <c r="L5" s="129"/>
      <c r="M5" s="129"/>
      <c r="N5" s="129"/>
      <c r="O5" s="129"/>
    </row>
    <row r="6" spans="1:32">
      <c r="B6" s="232"/>
      <c r="C6" s="233">
        <v>2016</v>
      </c>
      <c r="D6" s="233">
        <v>2017</v>
      </c>
      <c r="E6" s="233" t="s">
        <v>35</v>
      </c>
      <c r="F6" s="233" t="s">
        <v>36</v>
      </c>
      <c r="G6" s="233" t="s">
        <v>37</v>
      </c>
      <c r="H6" s="233" t="s">
        <v>38</v>
      </c>
      <c r="I6" s="233" t="s">
        <v>39</v>
      </c>
      <c r="J6" s="233" t="s">
        <v>40</v>
      </c>
      <c r="K6" s="233" t="s">
        <v>41</v>
      </c>
      <c r="L6" s="233" t="s">
        <v>42</v>
      </c>
      <c r="M6" s="233" t="s">
        <v>43</v>
      </c>
      <c r="N6" s="233" t="s">
        <v>44</v>
      </c>
      <c r="O6" s="233" t="s">
        <v>45</v>
      </c>
      <c r="P6" s="229" t="s">
        <v>46</v>
      </c>
      <c r="Q6" s="229" t="s">
        <v>47</v>
      </c>
      <c r="R6" s="229" t="s">
        <v>48</v>
      </c>
      <c r="S6" s="229" t="s">
        <v>49</v>
      </c>
      <c r="T6" s="229" t="s">
        <v>50</v>
      </c>
      <c r="V6" s="232"/>
      <c r="W6" s="229" t="s">
        <v>51</v>
      </c>
      <c r="X6" s="229" t="s">
        <v>52</v>
      </c>
      <c r="Y6" s="398" t="s">
        <v>53</v>
      </c>
      <c r="Z6" s="398" t="s">
        <v>54</v>
      </c>
      <c r="AA6" s="398" t="s">
        <v>55</v>
      </c>
      <c r="AB6" s="398" t="s">
        <v>56</v>
      </c>
      <c r="AC6" s="398" t="s">
        <v>57</v>
      </c>
      <c r="AD6" s="398" t="s">
        <v>58</v>
      </c>
      <c r="AE6" s="398" t="s">
        <v>59</v>
      </c>
      <c r="AF6" s="398" t="s">
        <v>836</v>
      </c>
    </row>
    <row r="7" spans="1:32">
      <c r="B7" s="232"/>
      <c r="C7" s="233"/>
      <c r="D7" s="233"/>
      <c r="E7" s="233"/>
      <c r="F7" s="233"/>
      <c r="G7" s="233"/>
      <c r="H7" s="233"/>
      <c r="I7" s="233"/>
      <c r="J7" s="233"/>
      <c r="K7" s="233"/>
      <c r="L7" s="233"/>
      <c r="M7" s="233"/>
      <c r="N7" s="233"/>
      <c r="O7" s="233"/>
      <c r="P7" s="229"/>
      <c r="Q7" s="229"/>
      <c r="R7" s="229"/>
      <c r="S7" s="229"/>
      <c r="T7" s="229"/>
      <c r="V7" s="232"/>
      <c r="W7" s="229"/>
      <c r="X7" s="229"/>
      <c r="Y7" s="398"/>
      <c r="Z7" s="398"/>
      <c r="AA7" s="398"/>
      <c r="AB7" s="398"/>
      <c r="AC7" s="398"/>
      <c r="AD7" s="398"/>
      <c r="AE7" s="398"/>
      <c r="AF7" s="398"/>
    </row>
    <row r="8" spans="1:32" ht="5.25" customHeight="1">
      <c r="B8" s="134"/>
      <c r="C8" s="31"/>
      <c r="D8" s="31"/>
      <c r="E8" s="31"/>
      <c r="F8" s="31"/>
      <c r="G8" s="31"/>
      <c r="H8" s="31"/>
      <c r="I8" s="31"/>
      <c r="J8" s="31"/>
      <c r="K8" s="31"/>
      <c r="L8" s="31"/>
      <c r="M8" s="31"/>
      <c r="N8" s="31"/>
      <c r="O8" s="31"/>
      <c r="Z8" s="397"/>
      <c r="AA8" s="397"/>
      <c r="AB8" s="397"/>
      <c r="AC8" s="397"/>
      <c r="AD8" s="397"/>
      <c r="AE8" s="397"/>
    </row>
    <row r="9" spans="1:32" ht="15.75">
      <c r="B9" s="69" t="s">
        <v>60</v>
      </c>
      <c r="C9" s="104">
        <v>21559</v>
      </c>
      <c r="D9" s="104">
        <v>6501</v>
      </c>
      <c r="E9" s="104">
        <v>1605</v>
      </c>
      <c r="F9" s="104">
        <v>2519</v>
      </c>
      <c r="G9" s="104">
        <v>3792</v>
      </c>
      <c r="H9" s="104">
        <v>10850</v>
      </c>
      <c r="I9" s="104">
        <v>3208</v>
      </c>
      <c r="J9" s="104">
        <v>6858</v>
      </c>
      <c r="K9" s="104">
        <v>13157</v>
      </c>
      <c r="L9" s="104">
        <v>13280</v>
      </c>
      <c r="M9" s="104">
        <v>8788</v>
      </c>
      <c r="N9" s="104">
        <v>8649</v>
      </c>
      <c r="O9" s="104">
        <f>25905-M9-N9</f>
        <v>8468</v>
      </c>
      <c r="P9" s="104">
        <v>21083.452605999999</v>
      </c>
      <c r="Q9" s="104">
        <v>9235.8317509999997</v>
      </c>
      <c r="R9" s="104">
        <v>11006.218275000001</v>
      </c>
      <c r="S9" s="104">
        <v>6174.5087820000008</v>
      </c>
      <c r="T9" s="104">
        <v>8591.1498749999955</v>
      </c>
      <c r="V9" s="69" t="s">
        <v>60</v>
      </c>
      <c r="W9" s="104">
        <v>1689.8998779999999</v>
      </c>
      <c r="X9" s="104">
        <v>814.49261000000001</v>
      </c>
      <c r="Y9" s="104">
        <v>3155.3474149999997</v>
      </c>
      <c r="Z9" s="104">
        <v>6964</v>
      </c>
      <c r="AA9" s="104">
        <v>2149.9463930000002</v>
      </c>
      <c r="AB9" s="104">
        <v>1868.9979869999997</v>
      </c>
      <c r="AC9" s="104">
        <v>1304.9704600000005</v>
      </c>
      <c r="AD9" s="104">
        <v>1683</v>
      </c>
      <c r="AE9" s="104">
        <v>4193</v>
      </c>
      <c r="AF9" s="708">
        <v>2335.950578</v>
      </c>
    </row>
    <row r="10" spans="1:32" ht="15.75">
      <c r="B10" s="69" t="s">
        <v>61</v>
      </c>
      <c r="C10" s="104">
        <v>18557</v>
      </c>
      <c r="D10" s="104">
        <v>5186</v>
      </c>
      <c r="E10" s="104">
        <v>1246</v>
      </c>
      <c r="F10" s="104">
        <v>2052</v>
      </c>
      <c r="G10" s="104">
        <v>3174</v>
      </c>
      <c r="H10" s="104">
        <v>10135</v>
      </c>
      <c r="I10" s="104">
        <v>2839</v>
      </c>
      <c r="J10" s="104">
        <v>6069</v>
      </c>
      <c r="K10" s="104">
        <v>11643</v>
      </c>
      <c r="L10" s="104">
        <v>11752</v>
      </c>
      <c r="M10" s="104">
        <v>7642</v>
      </c>
      <c r="N10" s="104">
        <v>7535</v>
      </c>
      <c r="O10" s="104">
        <f>22545-M10-N10</f>
        <v>7368</v>
      </c>
      <c r="P10" s="104">
        <v>18333.437048</v>
      </c>
      <c r="Q10" s="104">
        <v>8031</v>
      </c>
      <c r="R10" s="104">
        <v>9570.7826300000015</v>
      </c>
      <c r="S10" s="104">
        <v>5369.1082279999973</v>
      </c>
      <c r="T10" s="104">
        <v>7470.5651090000028</v>
      </c>
      <c r="V10" s="69" t="s">
        <v>61</v>
      </c>
      <c r="W10" s="104">
        <v>1469.4781539999999</v>
      </c>
      <c r="X10" s="104">
        <v>9570.6245859999999</v>
      </c>
      <c r="Y10" s="104">
        <v>5369.1082279999991</v>
      </c>
      <c r="Z10" s="104">
        <v>11532</v>
      </c>
      <c r="AA10" s="104">
        <v>1869.518603</v>
      </c>
      <c r="AB10" s="104">
        <v>708.25444299999981</v>
      </c>
      <c r="AC10" s="104">
        <v>2743.7803600000002</v>
      </c>
      <c r="AD10" s="104">
        <v>6056</v>
      </c>
      <c r="AE10" s="104">
        <v>3646</v>
      </c>
      <c r="AF10" s="708">
        <v>2031.2613729999994</v>
      </c>
    </row>
    <row r="11" spans="1:32" ht="15.75">
      <c r="B11" s="128" t="s">
        <v>62</v>
      </c>
      <c r="C11" s="135">
        <v>3002</v>
      </c>
      <c r="D11" s="135">
        <v>1315</v>
      </c>
      <c r="E11" s="135">
        <v>359</v>
      </c>
      <c r="F11" s="135">
        <v>467</v>
      </c>
      <c r="G11" s="135">
        <v>618</v>
      </c>
      <c r="H11" s="135">
        <v>715</v>
      </c>
      <c r="I11" s="135">
        <v>369</v>
      </c>
      <c r="J11" s="135">
        <v>789</v>
      </c>
      <c r="K11" s="135">
        <v>1514</v>
      </c>
      <c r="L11" s="135">
        <v>1528</v>
      </c>
      <c r="M11" s="135">
        <v>1146</v>
      </c>
      <c r="N11" s="135">
        <v>1114</v>
      </c>
      <c r="O11" s="135">
        <f>+O9-O10</f>
        <v>1100</v>
      </c>
      <c r="P11" s="135">
        <v>2750.0155579999991</v>
      </c>
      <c r="Q11" s="135">
        <f>+Q9-Q10</f>
        <v>1204.8317509999997</v>
      </c>
      <c r="R11" s="135">
        <v>1435.4356449999996</v>
      </c>
      <c r="S11" s="135">
        <v>805.40055400000347</v>
      </c>
      <c r="T11" s="135">
        <v>1120.5847659999927</v>
      </c>
      <c r="V11" s="128" t="s">
        <v>63</v>
      </c>
      <c r="W11" s="135">
        <v>220.42172400000004</v>
      </c>
      <c r="X11" s="135">
        <v>-8756.1319760000006</v>
      </c>
      <c r="Y11" s="135">
        <v>-2213.7608129999994</v>
      </c>
      <c r="Z11" s="135">
        <v>-4567</v>
      </c>
      <c r="AA11" s="135">
        <v>280.42779000000019</v>
      </c>
      <c r="AB11" s="135">
        <v>1160.7435439999999</v>
      </c>
      <c r="AC11" s="135">
        <v>-1438.8098999999997</v>
      </c>
      <c r="AD11" s="135">
        <v>-4373</v>
      </c>
      <c r="AE11" s="135">
        <v>547</v>
      </c>
      <c r="AF11" s="709">
        <v>304.68920500000058</v>
      </c>
    </row>
    <row r="12" spans="1:32" ht="15.75">
      <c r="B12" s="69" t="s">
        <v>482</v>
      </c>
      <c r="C12" s="104">
        <v>27482</v>
      </c>
      <c r="D12" s="104">
        <v>24698</v>
      </c>
      <c r="E12" s="104">
        <v>5872</v>
      </c>
      <c r="F12" s="104">
        <v>6511</v>
      </c>
      <c r="G12" s="104">
        <v>6485</v>
      </c>
      <c r="H12" s="104">
        <v>7536</v>
      </c>
      <c r="I12" s="104">
        <v>7138</v>
      </c>
      <c r="J12" s="104">
        <v>6972</v>
      </c>
      <c r="K12" s="104">
        <v>9154</v>
      </c>
      <c r="L12" s="104">
        <v>8685</v>
      </c>
      <c r="M12" s="104">
        <v>7003</v>
      </c>
      <c r="N12" s="104">
        <v>7692</v>
      </c>
      <c r="O12" s="104">
        <f>22905-M12-N12</f>
        <v>8210</v>
      </c>
      <c r="P12" s="104">
        <v>10163.71689</v>
      </c>
      <c r="Q12" s="104">
        <v>7240.9150203999998</v>
      </c>
      <c r="R12" s="104">
        <v>9038.3503875999995</v>
      </c>
      <c r="S12" s="104">
        <v>8925.0059079999992</v>
      </c>
      <c r="T12" s="104">
        <v>12363.043470000004</v>
      </c>
      <c r="V12" s="69" t="str">
        <f>+B12</f>
        <v>Ingresos por servicios de operación de vías</v>
      </c>
      <c r="W12" s="104">
        <v>8808.4460060000001</v>
      </c>
      <c r="X12" s="104">
        <v>10473.489051999999</v>
      </c>
      <c r="Y12" s="104">
        <v>10723.989829000002</v>
      </c>
      <c r="Z12" s="104">
        <v>12734</v>
      </c>
      <c r="AA12" s="104">
        <v>12673.166665999999</v>
      </c>
      <c r="AB12" s="104">
        <v>12900.434019000002</v>
      </c>
      <c r="AC12" s="104">
        <v>11004.818351999998</v>
      </c>
      <c r="AD12" s="104">
        <v>13769</v>
      </c>
      <c r="AE12" s="104">
        <v>13484</v>
      </c>
      <c r="AF12" s="708">
        <v>12908.816282</v>
      </c>
    </row>
    <row r="13" spans="1:32" ht="15.75">
      <c r="B13" s="69" t="s">
        <v>483</v>
      </c>
      <c r="C13" s="104">
        <v>120243</v>
      </c>
      <c r="D13" s="104">
        <v>122503</v>
      </c>
      <c r="E13" s="104">
        <v>28847</v>
      </c>
      <c r="F13" s="104">
        <v>27761</v>
      </c>
      <c r="G13" s="104">
        <v>28251</v>
      </c>
      <c r="H13" s="104">
        <v>28505</v>
      </c>
      <c r="I13" s="104">
        <v>27818</v>
      </c>
      <c r="J13" s="104">
        <v>28258</v>
      </c>
      <c r="K13" s="104">
        <v>28668</v>
      </c>
      <c r="L13" s="104">
        <v>28882</v>
      </c>
      <c r="M13" s="104">
        <v>28223</v>
      </c>
      <c r="N13" s="104">
        <v>25540</v>
      </c>
      <c r="O13" s="104">
        <f>87232-M13-N13</f>
        <v>33469</v>
      </c>
      <c r="P13" s="104">
        <v>31730.264073000002</v>
      </c>
      <c r="Q13" s="104">
        <v>30988.951077000002</v>
      </c>
      <c r="R13" s="104">
        <v>32156.663703999995</v>
      </c>
      <c r="S13" s="104">
        <v>33125.433321000004</v>
      </c>
      <c r="T13" s="104">
        <v>37709.848901999998</v>
      </c>
      <c r="V13" s="69" t="str">
        <f>+B13</f>
        <v>Rendimientos financieros del activo de concesión</v>
      </c>
      <c r="W13" s="104">
        <v>33581.663785999997</v>
      </c>
      <c r="X13" s="104">
        <v>36524.804704000002</v>
      </c>
      <c r="Y13" s="104">
        <v>27296.764588000005</v>
      </c>
      <c r="Z13" s="104">
        <v>28460</v>
      </c>
      <c r="AA13" s="104">
        <v>28301.337792999999</v>
      </c>
      <c r="AB13" s="104">
        <v>29166.437577000004</v>
      </c>
      <c r="AC13" s="104">
        <v>28482.468714999995</v>
      </c>
      <c r="AD13" s="104">
        <v>27984</v>
      </c>
      <c r="AE13" s="104">
        <v>27764</v>
      </c>
      <c r="AF13" s="708">
        <v>28151.393067999998</v>
      </c>
    </row>
    <row r="14" spans="1:32" ht="15.75">
      <c r="B14" s="69" t="s">
        <v>72</v>
      </c>
      <c r="C14" s="104">
        <v>13</v>
      </c>
      <c r="D14" s="104">
        <v>102</v>
      </c>
      <c r="E14" s="104">
        <v>49</v>
      </c>
      <c r="F14" s="104">
        <v>96</v>
      </c>
      <c r="G14" s="104">
        <v>73</v>
      </c>
      <c r="H14" s="104">
        <v>87</v>
      </c>
      <c r="I14" s="104">
        <v>112</v>
      </c>
      <c r="J14" s="104">
        <v>82</v>
      </c>
      <c r="K14" s="104">
        <v>185</v>
      </c>
      <c r="L14" s="104">
        <v>1599</v>
      </c>
      <c r="M14" s="104">
        <v>176</v>
      </c>
      <c r="N14" s="104">
        <v>-108</v>
      </c>
      <c r="O14" s="104">
        <f>92-M14-N14</f>
        <v>24</v>
      </c>
      <c r="P14" s="104">
        <v>77.274477999999988</v>
      </c>
      <c r="Q14" s="104">
        <v>76.796128000000024</v>
      </c>
      <c r="R14" s="104">
        <v>53.594471999999982</v>
      </c>
      <c r="S14" s="104">
        <v>148.340373</v>
      </c>
      <c r="T14" s="104">
        <v>1300.397289</v>
      </c>
      <c r="V14" s="69" t="str">
        <f>+B14</f>
        <v>Otros ingresos operacionales</v>
      </c>
      <c r="W14" s="104">
        <v>551.85353299999997</v>
      </c>
      <c r="X14" s="104">
        <v>637.03604500000006</v>
      </c>
      <c r="Y14" s="104">
        <v>645.5339449999999</v>
      </c>
      <c r="Z14" s="104">
        <v>652</v>
      </c>
      <c r="AA14" s="104">
        <v>708.98330799999997</v>
      </c>
      <c r="AB14" s="104">
        <v>872.08526599999993</v>
      </c>
      <c r="AC14" s="104">
        <v>753.34488899999997</v>
      </c>
      <c r="AD14" s="104">
        <v>1509</v>
      </c>
      <c r="AE14" s="104">
        <v>924</v>
      </c>
      <c r="AF14" s="708">
        <v>1060.631926</v>
      </c>
    </row>
    <row r="15" spans="1:32" ht="15.75">
      <c r="B15" s="69" t="s">
        <v>73</v>
      </c>
      <c r="C15" s="104">
        <v>26992</v>
      </c>
      <c r="D15" s="104">
        <v>24167</v>
      </c>
      <c r="E15" s="104">
        <v>5869</v>
      </c>
      <c r="F15" s="104">
        <v>6317</v>
      </c>
      <c r="G15" s="104">
        <v>6450</v>
      </c>
      <c r="H15" s="104">
        <v>6694</v>
      </c>
      <c r="I15" s="104">
        <v>6710</v>
      </c>
      <c r="J15" s="104">
        <v>6709</v>
      </c>
      <c r="K15" s="104">
        <v>8865</v>
      </c>
      <c r="L15" s="104">
        <v>8629</v>
      </c>
      <c r="M15" s="104">
        <v>6713</v>
      </c>
      <c r="N15" s="104">
        <v>6908</v>
      </c>
      <c r="O15" s="104">
        <f>24287-M15-N15</f>
        <v>10666</v>
      </c>
      <c r="P15" s="104">
        <v>9410.8489720000016</v>
      </c>
      <c r="Q15" s="104">
        <v>6704.550945</v>
      </c>
      <c r="R15" s="104">
        <v>8368.8429520000027</v>
      </c>
      <c r="S15" s="104">
        <v>8265.059162000005</v>
      </c>
      <c r="T15" s="104">
        <v>11446.127511999992</v>
      </c>
      <c r="V15" s="69" t="str">
        <f>+B15</f>
        <v>Costos y gastos AOM</v>
      </c>
      <c r="W15" s="104">
        <v>8155.9685239999999</v>
      </c>
      <c r="X15" s="104">
        <v>835.43048100000124</v>
      </c>
      <c r="Y15" s="104">
        <v>7304.2923439999995</v>
      </c>
      <c r="Z15" s="104">
        <v>6314</v>
      </c>
      <c r="AA15" s="104">
        <v>11734.413579</v>
      </c>
      <c r="AB15" s="104">
        <v>12859.348342000001</v>
      </c>
      <c r="AC15" s="104">
        <v>8583.3068610000009</v>
      </c>
      <c r="AD15" s="104">
        <v>8157</v>
      </c>
      <c r="AE15" s="104">
        <v>12485</v>
      </c>
      <c r="AF15" s="708">
        <v>11952.796853</v>
      </c>
    </row>
    <row r="16" spans="1:32" ht="15.75">
      <c r="B16" s="128" t="s">
        <v>74</v>
      </c>
      <c r="C16" s="135">
        <v>120746</v>
      </c>
      <c r="D16" s="135">
        <v>123136</v>
      </c>
      <c r="E16" s="135">
        <v>28899</v>
      </c>
      <c r="F16" s="135">
        <v>28051</v>
      </c>
      <c r="G16" s="135">
        <v>28359</v>
      </c>
      <c r="H16" s="135">
        <v>29434</v>
      </c>
      <c r="I16" s="135">
        <v>28358</v>
      </c>
      <c r="J16" s="135">
        <v>28603</v>
      </c>
      <c r="K16" s="135">
        <v>29142</v>
      </c>
      <c r="L16" s="135">
        <v>30537</v>
      </c>
      <c r="M16" s="135">
        <v>28689</v>
      </c>
      <c r="N16" s="135">
        <v>26216</v>
      </c>
      <c r="O16" s="135">
        <f>+SUM(O12:O14)-O15</f>
        <v>31037</v>
      </c>
      <c r="P16" s="135">
        <v>32560.406469000001</v>
      </c>
      <c r="Q16" s="135">
        <f>+Q12+Q13+Q14-Q15</f>
        <v>31602.111280400004</v>
      </c>
      <c r="R16" s="135">
        <v>32879.765611599985</v>
      </c>
      <c r="S16" s="135">
        <v>33933.720439999997</v>
      </c>
      <c r="T16" s="135">
        <v>39927.162149000011</v>
      </c>
      <c r="V16" s="69" t="s">
        <v>75</v>
      </c>
      <c r="W16" s="104">
        <v>176.06013300000001</v>
      </c>
      <c r="X16" s="104">
        <v>174.01734599999997</v>
      </c>
      <c r="Y16" s="104">
        <v>0</v>
      </c>
      <c r="Z16" s="104">
        <v>85</v>
      </c>
      <c r="AA16" s="104">
        <v>86.936288000000005</v>
      </c>
      <c r="AB16" s="104">
        <v>73.583489</v>
      </c>
      <c r="AC16" s="104">
        <v>55.505702999999983</v>
      </c>
      <c r="AD16" s="104">
        <v>184</v>
      </c>
      <c r="AE16" s="104">
        <v>96</v>
      </c>
      <c r="AF16" s="708">
        <v>93.551254</v>
      </c>
    </row>
    <row r="17" spans="2:32" ht="15.75">
      <c r="B17" s="71" t="s">
        <v>76</v>
      </c>
      <c r="C17" s="105">
        <v>123748</v>
      </c>
      <c r="D17" s="105">
        <v>124451</v>
      </c>
      <c r="E17" s="105">
        <v>29258</v>
      </c>
      <c r="F17" s="105">
        <v>28518</v>
      </c>
      <c r="G17" s="105">
        <v>28977</v>
      </c>
      <c r="H17" s="105">
        <v>30149</v>
      </c>
      <c r="I17" s="105">
        <v>28727</v>
      </c>
      <c r="J17" s="105">
        <v>29392</v>
      </c>
      <c r="K17" s="105">
        <v>30656</v>
      </c>
      <c r="L17" s="105">
        <v>32065</v>
      </c>
      <c r="M17" s="105">
        <v>29835</v>
      </c>
      <c r="N17" s="105">
        <v>27330</v>
      </c>
      <c r="O17" s="105">
        <f>+O11+O16</f>
        <v>32137</v>
      </c>
      <c r="P17" s="105">
        <v>35310.422027000001</v>
      </c>
      <c r="Q17" s="105">
        <f>+Q11+Q16</f>
        <v>32806.943031400006</v>
      </c>
      <c r="R17" s="105">
        <v>34315.201256599983</v>
      </c>
      <c r="S17" s="105">
        <v>34739.120993999997</v>
      </c>
      <c r="T17" s="105">
        <v>41047.746915000003</v>
      </c>
      <c r="V17" s="71" t="s">
        <v>399</v>
      </c>
      <c r="W17" s="105">
        <v>34830.356391999994</v>
      </c>
      <c r="X17" s="105">
        <v>37869.749997999999</v>
      </c>
      <c r="Y17" s="105">
        <v>29148.235205000012</v>
      </c>
      <c r="Z17" s="105">
        <v>30878</v>
      </c>
      <c r="AA17" s="105">
        <v>30142.565689999999</v>
      </c>
      <c r="AB17" s="105">
        <v>31166.768575000009</v>
      </c>
      <c r="AC17" s="105">
        <v>30163.00949199999</v>
      </c>
      <c r="AD17" s="105">
        <v>30548</v>
      </c>
      <c r="AE17" s="105">
        <v>30137</v>
      </c>
      <c r="AF17" s="710">
        <v>30379.182374</v>
      </c>
    </row>
    <row r="18" spans="2:32" ht="15.75">
      <c r="B18" s="68"/>
      <c r="C18" s="8"/>
      <c r="D18" s="8"/>
      <c r="E18" s="8"/>
      <c r="F18" s="8"/>
      <c r="G18" s="8"/>
      <c r="H18" s="8"/>
      <c r="I18" s="8"/>
      <c r="J18" s="8"/>
      <c r="K18" s="8"/>
      <c r="L18" s="8"/>
      <c r="M18" s="8"/>
      <c r="N18" s="8"/>
      <c r="O18" s="8"/>
      <c r="P18" s="8"/>
      <c r="Q18" s="8"/>
      <c r="R18" s="8"/>
      <c r="S18" s="8"/>
      <c r="T18" s="8"/>
      <c r="W18" s="8"/>
      <c r="X18" s="8"/>
      <c r="Y18" s="8"/>
      <c r="AF18" s="8"/>
    </row>
    <row r="19" spans="2:32" ht="15.75">
      <c r="B19" s="69" t="s">
        <v>75</v>
      </c>
      <c r="C19" s="104">
        <v>143</v>
      </c>
      <c r="D19" s="104">
        <v>371</v>
      </c>
      <c r="E19" s="104">
        <v>101</v>
      </c>
      <c r="F19" s="104">
        <v>102</v>
      </c>
      <c r="G19" s="104">
        <v>106</v>
      </c>
      <c r="H19" s="104">
        <v>109</v>
      </c>
      <c r="I19" s="104">
        <v>151</v>
      </c>
      <c r="J19" s="104">
        <v>186</v>
      </c>
      <c r="K19" s="104">
        <v>204</v>
      </c>
      <c r="L19" s="104">
        <v>207</v>
      </c>
      <c r="M19" s="104">
        <v>791</v>
      </c>
      <c r="N19" s="104">
        <v>1747</v>
      </c>
      <c r="O19" s="104">
        <f>567-M19-N19</f>
        <v>-1971</v>
      </c>
      <c r="P19" s="104">
        <v>200.22452900000002</v>
      </c>
      <c r="Q19" s="104">
        <v>197.630076</v>
      </c>
      <c r="R19" s="104">
        <v>197.33965600000002</v>
      </c>
      <c r="S19" s="104">
        <v>197.77583300000003</v>
      </c>
      <c r="T19" s="104">
        <v>193.14679699999999</v>
      </c>
      <c r="W19" s="104"/>
      <c r="X19" s="104"/>
      <c r="Y19" s="104"/>
      <c r="AF19" s="708"/>
    </row>
    <row r="20" spans="2:32" ht="15.75">
      <c r="B20" s="69" t="s">
        <v>78</v>
      </c>
      <c r="C20" s="104">
        <v>0</v>
      </c>
      <c r="D20" s="104">
        <v>0</v>
      </c>
      <c r="E20" s="104">
        <v>0</v>
      </c>
      <c r="F20" s="104">
        <v>0</v>
      </c>
      <c r="G20" s="104">
        <v>0</v>
      </c>
      <c r="H20" s="104">
        <v>0</v>
      </c>
      <c r="I20" s="104">
        <v>0</v>
      </c>
      <c r="J20" s="104">
        <v>0</v>
      </c>
      <c r="K20" s="104">
        <v>0</v>
      </c>
      <c r="L20" s="104">
        <v>0</v>
      </c>
      <c r="M20" s="104">
        <v>0</v>
      </c>
      <c r="N20" s="104">
        <v>0</v>
      </c>
      <c r="O20" s="104">
        <v>0</v>
      </c>
      <c r="P20" s="104"/>
      <c r="Q20" s="104"/>
      <c r="R20" s="104"/>
      <c r="S20" s="104">
        <v>0</v>
      </c>
      <c r="T20" s="104">
        <v>0</v>
      </c>
      <c r="V20" s="37" t="s">
        <v>78</v>
      </c>
      <c r="W20" s="104">
        <v>0</v>
      </c>
      <c r="X20" s="104">
        <v>0</v>
      </c>
      <c r="Y20" s="104"/>
      <c r="AF20" s="708">
        <v>0</v>
      </c>
    </row>
    <row r="21" spans="2:32" ht="15.75">
      <c r="B21" s="69" t="s">
        <v>79</v>
      </c>
      <c r="C21" s="104">
        <v>32</v>
      </c>
      <c r="D21" s="104">
        <v>93</v>
      </c>
      <c r="E21" s="104">
        <v>61</v>
      </c>
      <c r="F21" s="104">
        <v>51</v>
      </c>
      <c r="G21" s="104">
        <v>87</v>
      </c>
      <c r="H21" s="104">
        <v>80</v>
      </c>
      <c r="I21" s="104">
        <v>1405</v>
      </c>
      <c r="J21" s="104">
        <v>254</v>
      </c>
      <c r="K21" s="104">
        <v>501</v>
      </c>
      <c r="L21" s="104">
        <v>-544</v>
      </c>
      <c r="M21" s="104">
        <v>242</v>
      </c>
      <c r="N21" s="104">
        <v>-522</v>
      </c>
      <c r="O21" s="104">
        <f>1394-M21-N21</f>
        <v>1674</v>
      </c>
      <c r="P21" s="104">
        <v>-1091.6060549999997</v>
      </c>
      <c r="Q21" s="104">
        <v>593.74658700000009</v>
      </c>
      <c r="R21" s="104">
        <v>96.0867649999999</v>
      </c>
      <c r="S21" s="104">
        <v>-639.62353799999994</v>
      </c>
      <c r="T21" s="104">
        <v>-1494.9705960000001</v>
      </c>
      <c r="V21" s="37" t="s">
        <v>79</v>
      </c>
      <c r="W21" s="104">
        <v>-1197.7710119999999</v>
      </c>
      <c r="X21" s="104">
        <v>-1008.9179799999999</v>
      </c>
      <c r="Y21" s="104">
        <v>1905.2990139999999</v>
      </c>
      <c r="Z21" s="104">
        <v>-28</v>
      </c>
      <c r="AA21" s="104">
        <v>-1333.1718679999999</v>
      </c>
      <c r="AB21" s="104">
        <v>-4093.0850750000004</v>
      </c>
      <c r="AC21" s="104">
        <v>1216.3089180000006</v>
      </c>
      <c r="AD21" s="104">
        <v>-398</v>
      </c>
      <c r="AE21" s="104">
        <v>-2455</v>
      </c>
      <c r="AF21" s="708">
        <v>7458.2151919999997</v>
      </c>
    </row>
    <row r="22" spans="2:32" ht="15.75">
      <c r="B22" s="71" t="s">
        <v>80</v>
      </c>
      <c r="C22" s="106">
        <v>123637</v>
      </c>
      <c r="D22" s="106">
        <v>124173</v>
      </c>
      <c r="E22" s="106">
        <v>29218</v>
      </c>
      <c r="F22" s="106">
        <v>28467</v>
      </c>
      <c r="G22" s="106">
        <v>28958</v>
      </c>
      <c r="H22" s="106">
        <v>30120</v>
      </c>
      <c r="I22" s="106">
        <v>29981</v>
      </c>
      <c r="J22" s="106">
        <v>29460</v>
      </c>
      <c r="K22" s="106">
        <v>30953</v>
      </c>
      <c r="L22" s="106">
        <v>31314</v>
      </c>
      <c r="M22" s="106">
        <v>29286</v>
      </c>
      <c r="N22" s="106">
        <v>25061</v>
      </c>
      <c r="O22" s="106">
        <f>+O17-O19+O20+O21</f>
        <v>35782</v>
      </c>
      <c r="P22" s="106">
        <v>34018.591443000005</v>
      </c>
      <c r="Q22" s="106">
        <f>+Q17-Q19+Q21</f>
        <v>33203.059542400006</v>
      </c>
      <c r="R22" s="106">
        <v>34213.948365599987</v>
      </c>
      <c r="S22" s="106">
        <v>33901.721622999998</v>
      </c>
      <c r="T22" s="106">
        <v>39359.629522000003</v>
      </c>
      <c r="V22" s="207" t="s">
        <v>80</v>
      </c>
      <c r="W22" s="106">
        <v>33632.585379999997</v>
      </c>
      <c r="X22" s="106">
        <v>36860.832017999994</v>
      </c>
      <c r="Y22" s="106">
        <v>31053.534219000012</v>
      </c>
      <c r="Z22" s="106">
        <v>30850</v>
      </c>
      <c r="AA22" s="106">
        <v>28809.393821999998</v>
      </c>
      <c r="AB22" s="106">
        <v>27073.68350000001</v>
      </c>
      <c r="AC22" s="106">
        <v>31379.318409999993</v>
      </c>
      <c r="AD22" s="106">
        <v>30150</v>
      </c>
      <c r="AE22" s="106">
        <v>27682</v>
      </c>
      <c r="AF22" s="711">
        <v>37837.397566</v>
      </c>
    </row>
    <row r="23" spans="2:32" ht="15.75">
      <c r="B23" s="69"/>
      <c r="C23" s="104"/>
      <c r="D23" s="104"/>
      <c r="E23" s="104"/>
      <c r="F23" s="104"/>
      <c r="G23" s="104"/>
      <c r="H23" s="104"/>
      <c r="I23" s="104"/>
      <c r="J23" s="104"/>
      <c r="K23" s="104"/>
      <c r="L23" s="104"/>
      <c r="M23" s="104"/>
      <c r="N23" s="104"/>
      <c r="O23" s="104"/>
      <c r="P23" s="104"/>
      <c r="Q23" s="104"/>
      <c r="R23" s="104"/>
      <c r="S23" s="104"/>
      <c r="T23" s="104"/>
      <c r="V23" s="37"/>
      <c r="W23" s="104"/>
      <c r="X23" s="104">
        <v>0</v>
      </c>
      <c r="Y23" s="104"/>
      <c r="Z23" s="104"/>
      <c r="AA23" s="104"/>
      <c r="AB23" s="104"/>
      <c r="AC23" s="104"/>
      <c r="AD23" s="104"/>
      <c r="AE23" s="104"/>
      <c r="AF23" s="708"/>
    </row>
    <row r="24" spans="2:32" ht="15.75">
      <c r="B24" s="69" t="s">
        <v>81</v>
      </c>
      <c r="C24" s="104">
        <v>-72222</v>
      </c>
      <c r="D24" s="104">
        <v>-66853</v>
      </c>
      <c r="E24" s="104">
        <v>-17675</v>
      </c>
      <c r="F24" s="104">
        <v>-16833</v>
      </c>
      <c r="G24" s="104">
        <v>-20151</v>
      </c>
      <c r="H24" s="104">
        <v>-14305</v>
      </c>
      <c r="I24" s="104">
        <v>-15276</v>
      </c>
      <c r="J24" s="104">
        <v>-20273</v>
      </c>
      <c r="K24" s="104">
        <v>-13119</v>
      </c>
      <c r="L24" s="104">
        <v>-17430</v>
      </c>
      <c r="M24" s="104">
        <v>-17234</v>
      </c>
      <c r="N24" s="104">
        <v>-15702</v>
      </c>
      <c r="O24" s="104">
        <f>-48586-M24-N24+1</f>
        <v>-15649</v>
      </c>
      <c r="P24" s="104">
        <v>-28470.678848999996</v>
      </c>
      <c r="Q24" s="104">
        <f>10712.467852-Q13</f>
        <v>-20276.483225000004</v>
      </c>
      <c r="R24" s="104">
        <v>-20245.185588999993</v>
      </c>
      <c r="S24" s="104">
        <v>-21523.228683000001</v>
      </c>
      <c r="T24" s="104">
        <v>-34939.328216000009</v>
      </c>
      <c r="V24" s="37" t="s">
        <v>81</v>
      </c>
      <c r="W24" s="104">
        <v>-29374.705303999996</v>
      </c>
      <c r="X24" s="104">
        <v>-43006.689216999999</v>
      </c>
      <c r="Y24" s="104">
        <v>7614.6504429999914</v>
      </c>
      <c r="Z24" s="104">
        <v>2803</v>
      </c>
      <c r="AA24" s="104">
        <v>-1222.4112739999982</v>
      </c>
      <c r="AB24" s="104">
        <v>975.65391799999634</v>
      </c>
      <c r="AC24" s="104">
        <v>-5960.6598010000016</v>
      </c>
      <c r="AD24" s="104">
        <v>979</v>
      </c>
      <c r="AE24" s="104">
        <v>-3387</v>
      </c>
      <c r="AF24" s="708">
        <v>-816.19894199999544</v>
      </c>
    </row>
    <row r="25" spans="2:32" ht="15.75">
      <c r="B25" s="71" t="s">
        <v>82</v>
      </c>
      <c r="C25" s="106">
        <v>51415</v>
      </c>
      <c r="D25" s="106">
        <v>57320</v>
      </c>
      <c r="E25" s="106">
        <v>11543</v>
      </c>
      <c r="F25" s="106">
        <v>11634</v>
      </c>
      <c r="G25" s="106">
        <v>8807</v>
      </c>
      <c r="H25" s="106">
        <v>15815</v>
      </c>
      <c r="I25" s="106">
        <v>14705</v>
      </c>
      <c r="J25" s="106">
        <v>9187</v>
      </c>
      <c r="K25" s="106">
        <v>17834</v>
      </c>
      <c r="L25" s="106">
        <v>13884</v>
      </c>
      <c r="M25" s="106">
        <v>12052</v>
      </c>
      <c r="N25" s="106">
        <v>9359</v>
      </c>
      <c r="O25" s="106">
        <f>+O22+O24</f>
        <v>20133</v>
      </c>
      <c r="P25" s="106">
        <v>5547.9125940000085</v>
      </c>
      <c r="Q25" s="106">
        <f>+Q22+Q24</f>
        <v>12926.576317400002</v>
      </c>
      <c r="R25" s="106">
        <v>13968.762776599993</v>
      </c>
      <c r="S25" s="106">
        <v>12378.492939999996</v>
      </c>
      <c r="T25" s="106">
        <v>4420.3013059999939</v>
      </c>
      <c r="V25" s="207" t="s">
        <v>82</v>
      </c>
      <c r="W25" s="106">
        <v>4257.8800760000013</v>
      </c>
      <c r="X25" s="106">
        <v>-6145.8571990000055</v>
      </c>
      <c r="Y25" s="106">
        <v>38668.184662</v>
      </c>
      <c r="Z25" s="106">
        <v>33654</v>
      </c>
      <c r="AA25" s="106">
        <v>27586.982548</v>
      </c>
      <c r="AB25" s="106">
        <v>28049.337418000006</v>
      </c>
      <c r="AC25" s="106">
        <v>25418.658608999991</v>
      </c>
      <c r="AD25" s="106">
        <v>31129</v>
      </c>
      <c r="AE25" s="106">
        <v>24296</v>
      </c>
      <c r="AF25" s="711">
        <v>37021.198624000004</v>
      </c>
    </row>
    <row r="26" spans="2:32" ht="15.75">
      <c r="B26" s="68"/>
      <c r="C26" s="8"/>
      <c r="D26" s="8"/>
      <c r="E26" s="8"/>
      <c r="F26" s="8"/>
      <c r="G26" s="8"/>
      <c r="H26" s="8"/>
      <c r="I26" s="8"/>
      <c r="J26" s="8"/>
      <c r="K26" s="8"/>
      <c r="L26" s="8"/>
      <c r="M26" s="8"/>
      <c r="N26" s="8"/>
      <c r="O26" s="8"/>
      <c r="P26" s="8"/>
      <c r="Q26" s="8"/>
      <c r="R26" s="8"/>
      <c r="S26" s="8"/>
      <c r="T26" s="8"/>
      <c r="V26" s="308"/>
      <c r="W26" s="8"/>
      <c r="X26" s="8"/>
      <c r="Y26" s="8"/>
      <c r="Z26" s="8"/>
      <c r="AA26" s="8"/>
      <c r="AB26" s="8"/>
      <c r="AC26" s="8"/>
      <c r="AD26" s="8"/>
      <c r="AE26" s="8"/>
      <c r="AF26" s="8"/>
    </row>
    <row r="27" spans="2:32" ht="15.75">
      <c r="B27" s="69" t="s">
        <v>83</v>
      </c>
      <c r="C27" s="104">
        <v>9109</v>
      </c>
      <c r="D27" s="104">
        <v>12227</v>
      </c>
      <c r="E27" s="104">
        <v>1978</v>
      </c>
      <c r="F27" s="104">
        <v>1777</v>
      </c>
      <c r="G27" s="104">
        <v>1329</v>
      </c>
      <c r="H27" s="104">
        <v>-254</v>
      </c>
      <c r="I27" s="104">
        <v>3898</v>
      </c>
      <c r="J27" s="104">
        <v>118</v>
      </c>
      <c r="K27" s="104">
        <v>3933</v>
      </c>
      <c r="L27" s="104">
        <v>2148</v>
      </c>
      <c r="M27" s="104">
        <v>1278</v>
      </c>
      <c r="N27" s="104">
        <v>1944</v>
      </c>
      <c r="O27" s="104">
        <f>8432-M27-N27</f>
        <v>5210</v>
      </c>
      <c r="P27" s="104">
        <v>-351.81883400000004</v>
      </c>
      <c r="Q27" s="104">
        <v>1400.2524350000001</v>
      </c>
      <c r="R27" s="104">
        <v>1922.642889</v>
      </c>
      <c r="S27" s="104">
        <v>2453.1864569999998</v>
      </c>
      <c r="T27" s="104">
        <v>-5559.9595209999998</v>
      </c>
      <c r="V27" s="37" t="s">
        <v>83</v>
      </c>
      <c r="W27" s="104">
        <v>859.85943799999995</v>
      </c>
      <c r="X27" s="104">
        <v>-12659.656793</v>
      </c>
      <c r="Y27" s="104">
        <v>4227.9607250000008</v>
      </c>
      <c r="Z27" s="104">
        <v>4901</v>
      </c>
      <c r="AA27" s="104">
        <v>5657.795736</v>
      </c>
      <c r="AB27" s="104">
        <v>4832.6871840000003</v>
      </c>
      <c r="AC27" s="104">
        <v>4887.4519299999993</v>
      </c>
      <c r="AD27" s="104">
        <v>6434</v>
      </c>
      <c r="AE27" s="104">
        <v>5341</v>
      </c>
      <c r="AF27" s="708">
        <v>8046.8906839999991</v>
      </c>
    </row>
    <row r="28" spans="2:32" ht="15.75">
      <c r="B28" s="71" t="s">
        <v>86</v>
      </c>
      <c r="C28" s="106">
        <v>42306</v>
      </c>
      <c r="D28" s="106">
        <v>45093</v>
      </c>
      <c r="E28" s="106">
        <v>9565</v>
      </c>
      <c r="F28" s="106">
        <v>9857</v>
      </c>
      <c r="G28" s="106">
        <v>7478</v>
      </c>
      <c r="H28" s="106">
        <v>16069</v>
      </c>
      <c r="I28" s="106">
        <v>10807</v>
      </c>
      <c r="J28" s="106">
        <v>9069</v>
      </c>
      <c r="K28" s="106">
        <v>13901</v>
      </c>
      <c r="L28" s="106">
        <v>11736</v>
      </c>
      <c r="M28" s="106">
        <v>10774</v>
      </c>
      <c r="N28" s="106">
        <v>7415</v>
      </c>
      <c r="O28" s="106">
        <f>+O25-O27</f>
        <v>14923</v>
      </c>
      <c r="P28" s="106">
        <v>5899.7314280000082</v>
      </c>
      <c r="Q28" s="106">
        <f>+Q25-Q27</f>
        <v>11526.323882400002</v>
      </c>
      <c r="R28" s="106">
        <v>12046.119887599993</v>
      </c>
      <c r="S28" s="106">
        <v>9925.3064829999967</v>
      </c>
      <c r="T28" s="106">
        <v>9980.2608269999946</v>
      </c>
      <c r="V28" s="207" t="s">
        <v>86</v>
      </c>
      <c r="W28" s="106">
        <v>3398.0206380000013</v>
      </c>
      <c r="X28" s="106">
        <v>6513.7995939999946</v>
      </c>
      <c r="Y28" s="106">
        <v>34440.223937000002</v>
      </c>
      <c r="Z28" s="106">
        <v>28753</v>
      </c>
      <c r="AA28" s="106">
        <v>21929.186812</v>
      </c>
      <c r="AB28" s="106">
        <v>23216.650234000008</v>
      </c>
      <c r="AC28" s="106">
        <v>20531.206678999992</v>
      </c>
      <c r="AD28" s="106">
        <v>24695</v>
      </c>
      <c r="AE28" s="106">
        <v>18955</v>
      </c>
      <c r="AF28" s="711">
        <v>28974.307940000006</v>
      </c>
    </row>
    <row r="29" spans="2:32" ht="15.75">
      <c r="B29" s="129"/>
      <c r="C29" s="129"/>
      <c r="D29" s="129"/>
      <c r="E29" s="129"/>
      <c r="F29" s="129"/>
      <c r="G29" s="129"/>
      <c r="H29" s="129"/>
      <c r="I29" s="129"/>
      <c r="J29" s="129"/>
      <c r="K29" s="129"/>
      <c r="L29" s="129"/>
      <c r="M29" s="129"/>
      <c r="N29" s="129"/>
      <c r="O29" s="129"/>
      <c r="W29" s="397"/>
      <c r="X29" s="397"/>
      <c r="Z29" s="397"/>
      <c r="AA29" s="397"/>
      <c r="AB29" s="397"/>
      <c r="AC29" s="397"/>
      <c r="AD29" s="397"/>
      <c r="AE29" s="397"/>
    </row>
    <row r="30" spans="2:32" ht="15.75">
      <c r="B30" s="53" t="s">
        <v>493</v>
      </c>
      <c r="C30" s="129"/>
      <c r="D30" s="129"/>
      <c r="E30" s="129"/>
      <c r="F30" s="129"/>
      <c r="G30" s="129"/>
      <c r="H30" s="74"/>
      <c r="I30" s="74"/>
      <c r="J30" s="74"/>
      <c r="K30" s="74"/>
      <c r="L30" s="74"/>
      <c r="M30" s="74"/>
      <c r="N30" s="74"/>
      <c r="O30" s="74"/>
      <c r="V30" s="71" t="s">
        <v>88</v>
      </c>
      <c r="W30" s="106">
        <v>33991</v>
      </c>
      <c r="X30" s="106">
        <v>-6319.8745450000051</v>
      </c>
      <c r="Y30" s="106">
        <v>38668.184662</v>
      </c>
      <c r="Z30" s="106">
        <v>33569</v>
      </c>
      <c r="AA30" s="106">
        <v>27500.046259999999</v>
      </c>
      <c r="AB30" s="106">
        <v>27975.753929000006</v>
      </c>
      <c r="AC30" s="106">
        <v>25363.152905999992</v>
      </c>
      <c r="AD30" s="106">
        <v>30945</v>
      </c>
      <c r="AE30" s="106">
        <v>24199</v>
      </c>
      <c r="AF30" s="106">
        <v>36927.647370000006</v>
      </c>
    </row>
    <row r="31" spans="2:32" ht="15.75">
      <c r="B31" s="234" t="s">
        <v>492</v>
      </c>
      <c r="C31" s="129"/>
      <c r="D31" s="129"/>
      <c r="E31" s="129"/>
      <c r="F31" s="129"/>
      <c r="G31" s="129"/>
      <c r="H31" s="75"/>
      <c r="I31" s="75"/>
      <c r="J31" s="75"/>
      <c r="K31" s="75"/>
      <c r="L31" s="75"/>
      <c r="M31" s="75"/>
      <c r="N31" s="75"/>
      <c r="O31" s="75"/>
      <c r="Z31" s="397"/>
      <c r="AA31" s="397"/>
      <c r="AB31" s="397"/>
      <c r="AC31" s="397"/>
      <c r="AD31" s="397"/>
      <c r="AE31" s="397"/>
    </row>
    <row r="32" spans="2:32" ht="15.75">
      <c r="B32" s="76"/>
      <c r="C32" s="129"/>
      <c r="D32" s="129"/>
      <c r="E32" s="129"/>
      <c r="F32" s="129"/>
      <c r="G32" s="129"/>
      <c r="H32" s="76"/>
      <c r="I32" s="76"/>
      <c r="J32" s="76"/>
      <c r="K32" s="76"/>
      <c r="L32" s="76"/>
      <c r="M32" s="76"/>
      <c r="N32" s="76"/>
      <c r="O32" s="76"/>
    </row>
    <row r="33" spans="2:32" ht="15.75" thickBot="1">
      <c r="B33" s="232"/>
      <c r="C33" s="233">
        <v>2016</v>
      </c>
      <c r="D33" s="233">
        <v>2017</v>
      </c>
      <c r="E33" s="233" t="s">
        <v>35</v>
      </c>
      <c r="F33" s="233" t="s">
        <v>36</v>
      </c>
      <c r="G33" s="233" t="s">
        <v>37</v>
      </c>
      <c r="H33" s="233" t="s">
        <v>38</v>
      </c>
      <c r="I33" s="233" t="s">
        <v>39</v>
      </c>
      <c r="J33" s="233" t="s">
        <v>40</v>
      </c>
      <c r="K33" s="233" t="s">
        <v>41</v>
      </c>
      <c r="L33" s="233" t="s">
        <v>42</v>
      </c>
      <c r="M33" s="233" t="s">
        <v>43</v>
      </c>
      <c r="N33" s="233" t="s">
        <v>44</v>
      </c>
      <c r="O33" s="233" t="s">
        <v>45</v>
      </c>
      <c r="P33" s="229" t="s">
        <v>46</v>
      </c>
      <c r="Q33" s="229" t="s">
        <v>47</v>
      </c>
      <c r="R33" s="229" t="s">
        <v>48</v>
      </c>
      <c r="S33" s="229" t="s">
        <v>49</v>
      </c>
      <c r="T33" s="229" t="s">
        <v>50</v>
      </c>
      <c r="V33" s="232"/>
      <c r="W33" s="398" t="s">
        <v>51</v>
      </c>
      <c r="X33" s="398" t="s">
        <v>52</v>
      </c>
      <c r="Y33" s="398" t="s">
        <v>53</v>
      </c>
      <c r="Z33" s="398" t="s">
        <v>54</v>
      </c>
      <c r="AA33" s="398" t="str">
        <f>+AA6</f>
        <v>1T23</v>
      </c>
      <c r="AB33" s="398" t="s">
        <v>56</v>
      </c>
      <c r="AC33" s="398" t="s">
        <v>57</v>
      </c>
      <c r="AD33" s="398" t="s">
        <v>58</v>
      </c>
      <c r="AE33" s="398" t="s">
        <v>59</v>
      </c>
      <c r="AF33" s="398" t="s">
        <v>836</v>
      </c>
    </row>
    <row r="34" spans="2:32">
      <c r="B34" s="162" t="s">
        <v>91</v>
      </c>
      <c r="C34" s="163"/>
      <c r="D34" s="163"/>
      <c r="E34" s="163"/>
      <c r="F34" s="163"/>
      <c r="G34" s="163"/>
      <c r="H34" s="163"/>
      <c r="I34" s="163"/>
      <c r="J34" s="163"/>
      <c r="K34" s="163"/>
      <c r="L34" s="163"/>
      <c r="M34" s="163"/>
      <c r="N34" s="163"/>
      <c r="O34" s="163"/>
      <c r="P34" s="163"/>
      <c r="Q34" s="163"/>
      <c r="R34" s="163"/>
      <c r="S34" s="163"/>
      <c r="T34" s="163"/>
      <c r="V34" s="162" t="s">
        <v>91</v>
      </c>
      <c r="W34" s="399"/>
      <c r="X34" s="399"/>
      <c r="Y34" s="399"/>
      <c r="Z34" s="399"/>
      <c r="AA34" s="399"/>
      <c r="AB34" s="399"/>
      <c r="AC34" s="399"/>
      <c r="AD34" s="399"/>
      <c r="AE34" s="399"/>
      <c r="AF34" s="399"/>
    </row>
    <row r="35" spans="2:32" ht="15.75" thickBot="1">
      <c r="B35" s="112" t="s">
        <v>92</v>
      </c>
      <c r="C35" s="113"/>
      <c r="D35" s="113"/>
      <c r="E35" s="113"/>
      <c r="F35" s="113"/>
      <c r="G35" s="113"/>
      <c r="H35" s="113"/>
      <c r="I35" s="113"/>
      <c r="J35" s="113"/>
      <c r="K35" s="113"/>
      <c r="L35" s="113"/>
      <c r="M35" s="113"/>
      <c r="N35" s="113"/>
      <c r="O35" s="113"/>
      <c r="P35" s="113"/>
      <c r="Q35" s="113"/>
      <c r="R35" s="113"/>
      <c r="S35" s="113"/>
      <c r="T35" s="113"/>
      <c r="V35" s="112" t="s">
        <v>92</v>
      </c>
      <c r="W35" s="400"/>
      <c r="X35" s="400"/>
      <c r="Y35" s="82"/>
      <c r="Z35" s="82"/>
      <c r="AA35" s="82"/>
      <c r="AB35" s="82"/>
      <c r="AC35" s="82"/>
      <c r="AD35" s="82"/>
      <c r="AE35" s="82"/>
      <c r="AF35" s="82"/>
    </row>
    <row r="36" spans="2:32" s="35" customFormat="1" ht="16.5" thickBot="1">
      <c r="B36" s="177" t="s">
        <v>93</v>
      </c>
      <c r="C36" s="178">
        <v>23780</v>
      </c>
      <c r="D36" s="178">
        <v>58396</v>
      </c>
      <c r="E36" s="178">
        <v>71772</v>
      </c>
      <c r="F36" s="178">
        <v>69675</v>
      </c>
      <c r="G36" s="178">
        <v>84519</v>
      </c>
      <c r="H36" s="178">
        <v>14993</v>
      </c>
      <c r="I36" s="178">
        <v>88153</v>
      </c>
      <c r="J36" s="178">
        <v>32519</v>
      </c>
      <c r="K36" s="178">
        <v>28794</v>
      </c>
      <c r="L36" s="178">
        <v>107023</v>
      </c>
      <c r="M36" s="178">
        <v>63442</v>
      </c>
      <c r="N36" s="178">
        <v>73305</v>
      </c>
      <c r="O36" s="178">
        <v>66213</v>
      </c>
      <c r="P36" s="178">
        <v>78660.329572999995</v>
      </c>
      <c r="Q36" s="178">
        <v>80818.542000000001</v>
      </c>
      <c r="R36" s="178">
        <v>103157.99000400001</v>
      </c>
      <c r="S36" s="178">
        <v>104418.43581</v>
      </c>
      <c r="T36" s="178">
        <v>63329.842559999997</v>
      </c>
      <c r="V36" s="177" t="s">
        <v>93</v>
      </c>
      <c r="W36" s="401">
        <v>86227.966939999998</v>
      </c>
      <c r="X36" s="401">
        <v>128957.802866</v>
      </c>
      <c r="Y36" s="446">
        <v>124518.405508</v>
      </c>
      <c r="Z36" s="446">
        <v>152544</v>
      </c>
      <c r="AA36" s="446">
        <v>158546.70126500001</v>
      </c>
      <c r="AB36" s="446">
        <v>88973.229980000004</v>
      </c>
      <c r="AC36" s="446">
        <v>79300.452552000002</v>
      </c>
      <c r="AD36" s="446">
        <v>22127</v>
      </c>
      <c r="AE36" s="446">
        <v>63212</v>
      </c>
      <c r="AF36" s="712">
        <v>136166.73530100001</v>
      </c>
    </row>
    <row r="37" spans="2:32" s="35" customFormat="1" ht="16.5" thickBot="1">
      <c r="B37" s="177" t="s">
        <v>94</v>
      </c>
      <c r="C37" s="178">
        <f>128874+21470</f>
        <v>150344</v>
      </c>
      <c r="D37" s="178">
        <v>129338</v>
      </c>
      <c r="E37" s="178">
        <v>150077</v>
      </c>
      <c r="F37" s="178">
        <v>152551</v>
      </c>
      <c r="G37" s="178">
        <v>150703</v>
      </c>
      <c r="H37" s="178">
        <v>207466</v>
      </c>
      <c r="I37" s="178">
        <v>161282</v>
      </c>
      <c r="J37" s="178">
        <v>358114</v>
      </c>
      <c r="K37" s="178">
        <v>377042</v>
      </c>
      <c r="L37" s="178">
        <v>276863</v>
      </c>
      <c r="M37" s="178">
        <v>296045</v>
      </c>
      <c r="N37" s="178">
        <v>260736</v>
      </c>
      <c r="O37" s="178">
        <v>252595</v>
      </c>
      <c r="P37" s="178">
        <v>219704.89140399999</v>
      </c>
      <c r="Q37" s="178">
        <f>210034.474+23257.443</f>
        <v>233291.91699999999</v>
      </c>
      <c r="R37" s="178">
        <v>207363.33536299999</v>
      </c>
      <c r="S37" s="178">
        <v>231482.68868699999</v>
      </c>
      <c r="T37" s="178">
        <v>212001.211587</v>
      </c>
      <c r="V37" s="177" t="s">
        <v>94</v>
      </c>
      <c r="W37" s="401">
        <v>234284.73655900001</v>
      </c>
      <c r="X37" s="401">
        <v>212202.23999199999</v>
      </c>
      <c r="Y37" s="446">
        <v>258674.47969599999</v>
      </c>
      <c r="Z37" s="446">
        <v>250108</v>
      </c>
      <c r="AA37" s="446">
        <v>271760.59483999998</v>
      </c>
      <c r="AB37" s="446">
        <v>259077.71152099999</v>
      </c>
      <c r="AC37" s="446">
        <v>275038.96202600002</v>
      </c>
      <c r="AD37" s="446">
        <v>340664</v>
      </c>
      <c r="AE37" s="446">
        <v>346392</v>
      </c>
      <c r="AF37" s="712">
        <v>287558.44312499999</v>
      </c>
    </row>
    <row r="38" spans="2:32" s="35" customFormat="1" ht="16.5" thickBot="1">
      <c r="B38" s="177" t="s">
        <v>95</v>
      </c>
      <c r="C38" s="178">
        <v>59</v>
      </c>
      <c r="D38" s="178">
        <v>39</v>
      </c>
      <c r="E38" s="178">
        <v>39</v>
      </c>
      <c r="F38" s="178">
        <v>39</v>
      </c>
      <c r="G38" s="178">
        <v>39</v>
      </c>
      <c r="H38" s="178">
        <v>3163</v>
      </c>
      <c r="I38" s="178">
        <v>3178</v>
      </c>
      <c r="J38" s="178">
        <v>3178</v>
      </c>
      <c r="K38" s="178">
        <v>3178</v>
      </c>
      <c r="L38" s="178">
        <v>5275</v>
      </c>
      <c r="M38" s="178">
        <v>3178</v>
      </c>
      <c r="N38" s="178">
        <v>3178</v>
      </c>
      <c r="O38" s="178">
        <v>3178</v>
      </c>
      <c r="P38" s="178">
        <v>2628.049649</v>
      </c>
      <c r="Q38" s="178">
        <v>2628.05</v>
      </c>
      <c r="R38" s="178">
        <v>59.936132000000001</v>
      </c>
      <c r="S38" s="178">
        <v>59.936132000000001</v>
      </c>
      <c r="T38" s="178">
        <v>80.620692000000005</v>
      </c>
      <c r="V38" s="177" t="s">
        <v>95</v>
      </c>
      <c r="W38" s="401">
        <v>80.620692000000005</v>
      </c>
      <c r="X38" s="401">
        <v>80.620692000000005</v>
      </c>
      <c r="Y38" s="446">
        <v>80.620692000000005</v>
      </c>
      <c r="Z38" s="446">
        <v>110</v>
      </c>
      <c r="AA38" s="446">
        <v>109.72874299999999</v>
      </c>
      <c r="AB38" s="446">
        <v>68.057188999999994</v>
      </c>
      <c r="AC38" s="446">
        <v>68.057188999999994</v>
      </c>
      <c r="AD38" s="446">
        <v>103</v>
      </c>
      <c r="AE38" s="446">
        <v>103</v>
      </c>
      <c r="AF38" s="712">
        <v>102.905401</v>
      </c>
    </row>
    <row r="39" spans="2:32" s="35" customFormat="1" ht="16.5" thickBot="1">
      <c r="B39" s="177" t="s">
        <v>97</v>
      </c>
      <c r="C39" s="178">
        <v>544</v>
      </c>
      <c r="D39" s="178">
        <v>654</v>
      </c>
      <c r="E39" s="178">
        <v>326</v>
      </c>
      <c r="F39" s="178">
        <v>1403</v>
      </c>
      <c r="G39" s="178">
        <v>1319</v>
      </c>
      <c r="H39" s="178">
        <v>1060</v>
      </c>
      <c r="I39" s="178">
        <v>910</v>
      </c>
      <c r="J39" s="178">
        <v>898</v>
      </c>
      <c r="K39" s="178">
        <v>619</v>
      </c>
      <c r="L39" s="178">
        <v>1266</v>
      </c>
      <c r="M39" s="178">
        <v>1270</v>
      </c>
      <c r="N39" s="178">
        <v>1244</v>
      </c>
      <c r="O39" s="178">
        <v>880</v>
      </c>
      <c r="P39" s="178">
        <v>1910.5675819999999</v>
      </c>
      <c r="Q39" s="178">
        <v>2474.4769999999999</v>
      </c>
      <c r="R39" s="178">
        <v>1998.913939</v>
      </c>
      <c r="S39" s="178">
        <v>1562.453659</v>
      </c>
      <c r="T39" s="178">
        <v>1146.156062</v>
      </c>
      <c r="V39" s="177" t="s">
        <v>97</v>
      </c>
      <c r="W39" s="401">
        <v>889.90542300000004</v>
      </c>
      <c r="X39" s="401">
        <v>3017.5825709999999</v>
      </c>
      <c r="Y39" s="446">
        <v>3104.0872330000002</v>
      </c>
      <c r="Z39" s="446">
        <v>2554</v>
      </c>
      <c r="AA39" s="446">
        <v>1903.936461</v>
      </c>
      <c r="AB39" s="446">
        <v>1302.8511599999999</v>
      </c>
      <c r="AC39" s="446">
        <v>1021.468216</v>
      </c>
      <c r="AD39" s="446">
        <v>2761</v>
      </c>
      <c r="AE39" s="446">
        <v>2241</v>
      </c>
      <c r="AF39" s="712">
        <v>1828.475743</v>
      </c>
    </row>
    <row r="40" spans="2:32" s="35" customFormat="1" ht="16.5" thickBot="1">
      <c r="B40" s="177" t="s">
        <v>403</v>
      </c>
      <c r="C40" s="178">
        <v>0</v>
      </c>
      <c r="D40" s="178">
        <v>468</v>
      </c>
      <c r="E40" s="178">
        <v>455</v>
      </c>
      <c r="F40" s="178">
        <v>487</v>
      </c>
      <c r="G40" s="178">
        <v>504</v>
      </c>
      <c r="H40" s="178">
        <v>557</v>
      </c>
      <c r="I40" s="178">
        <v>594</v>
      </c>
      <c r="J40" s="178">
        <v>775</v>
      </c>
      <c r="K40" s="178">
        <v>630</v>
      </c>
      <c r="L40" s="178">
        <v>574</v>
      </c>
      <c r="M40" s="178">
        <v>609</v>
      </c>
      <c r="N40" s="178">
        <v>522</v>
      </c>
      <c r="O40" s="178">
        <v>502</v>
      </c>
      <c r="P40" s="178">
        <v>438.84922799999998</v>
      </c>
      <c r="Q40" s="178">
        <v>639.976</v>
      </c>
      <c r="R40" s="178">
        <v>717.87996099999998</v>
      </c>
      <c r="S40" s="178">
        <v>655.07920100000001</v>
      </c>
      <c r="T40" s="178">
        <v>617.30825500000003</v>
      </c>
      <c r="V40" s="177" t="s">
        <v>403</v>
      </c>
      <c r="W40" s="401">
        <v>607.08932900000002</v>
      </c>
      <c r="X40" s="401">
        <v>782.90594799999997</v>
      </c>
      <c r="Y40" s="446">
        <v>760.75101800000004</v>
      </c>
      <c r="Z40" s="446">
        <v>696</v>
      </c>
      <c r="AA40" s="446">
        <v>627.22132399999998</v>
      </c>
      <c r="AB40" s="446">
        <v>845.18368099999998</v>
      </c>
      <c r="AC40" s="446">
        <v>1058.1580349999999</v>
      </c>
      <c r="AD40" s="446">
        <v>964</v>
      </c>
      <c r="AE40" s="446">
        <v>847</v>
      </c>
      <c r="AF40" s="712">
        <v>1045.2340830000001</v>
      </c>
    </row>
    <row r="41" spans="2:32" s="35" customFormat="1" ht="15.75">
      <c r="B41" s="179" t="s">
        <v>98</v>
      </c>
      <c r="C41" s="180">
        <v>0</v>
      </c>
      <c r="D41" s="180">
        <v>0</v>
      </c>
      <c r="E41" s="180">
        <v>0</v>
      </c>
      <c r="F41" s="180">
        <v>0</v>
      </c>
      <c r="G41" s="180">
        <v>0</v>
      </c>
      <c r="H41" s="180">
        <v>0</v>
      </c>
      <c r="I41" s="180">
        <v>0</v>
      </c>
      <c r="J41" s="180">
        <v>0</v>
      </c>
      <c r="K41" s="180">
        <v>0</v>
      </c>
      <c r="L41" s="180">
        <v>0</v>
      </c>
      <c r="M41" s="180">
        <v>0</v>
      </c>
      <c r="N41" s="180">
        <v>0</v>
      </c>
      <c r="O41" s="180">
        <v>0</v>
      </c>
      <c r="P41" s="180"/>
      <c r="Q41" s="180"/>
      <c r="R41" s="180"/>
      <c r="S41" s="180">
        <v>0</v>
      </c>
      <c r="T41" s="180"/>
      <c r="V41" s="179" t="s">
        <v>98</v>
      </c>
      <c r="W41" s="402"/>
      <c r="X41" s="402">
        <v>0</v>
      </c>
      <c r="Y41" s="446">
        <v>0</v>
      </c>
      <c r="Z41" s="446" t="s">
        <v>69</v>
      </c>
      <c r="AA41" s="446"/>
      <c r="AB41" s="446">
        <v>0</v>
      </c>
      <c r="AC41" s="446">
        <v>0</v>
      </c>
      <c r="AD41" s="446" t="s">
        <v>69</v>
      </c>
      <c r="AE41" s="446" t="s">
        <v>69</v>
      </c>
      <c r="AF41" s="713">
        <v>0</v>
      </c>
    </row>
    <row r="42" spans="2:32">
      <c r="B42" s="118" t="s">
        <v>99</v>
      </c>
      <c r="C42" s="168">
        <f t="shared" ref="C42:N42" si="0">SUM(C36:C41)</f>
        <v>174727</v>
      </c>
      <c r="D42" s="168">
        <f t="shared" si="0"/>
        <v>188895</v>
      </c>
      <c r="E42" s="168">
        <f t="shared" si="0"/>
        <v>222669</v>
      </c>
      <c r="F42" s="168">
        <f t="shared" si="0"/>
        <v>224155</v>
      </c>
      <c r="G42" s="168">
        <f t="shared" si="0"/>
        <v>237084</v>
      </c>
      <c r="H42" s="168">
        <f t="shared" si="0"/>
        <v>227239</v>
      </c>
      <c r="I42" s="168">
        <f t="shared" si="0"/>
        <v>254117</v>
      </c>
      <c r="J42" s="168">
        <f t="shared" si="0"/>
        <v>395484</v>
      </c>
      <c r="K42" s="168">
        <f t="shared" si="0"/>
        <v>410263</v>
      </c>
      <c r="L42" s="168">
        <f t="shared" si="0"/>
        <v>391001</v>
      </c>
      <c r="M42" s="168">
        <f t="shared" si="0"/>
        <v>364544</v>
      </c>
      <c r="N42" s="168">
        <f t="shared" si="0"/>
        <v>338985</v>
      </c>
      <c r="O42" s="168">
        <v>323368</v>
      </c>
      <c r="P42" s="168">
        <f>SUM(P36:P41)</f>
        <v>303342.68743599992</v>
      </c>
      <c r="Q42" s="168">
        <f>SUM(Q36:Q41)</f>
        <v>319852.962</v>
      </c>
      <c r="R42" s="168">
        <v>313298.055399</v>
      </c>
      <c r="S42" s="168">
        <v>338178.59348899999</v>
      </c>
      <c r="T42" s="168">
        <v>277175.13915600005</v>
      </c>
      <c r="V42" s="118" t="s">
        <v>99</v>
      </c>
      <c r="W42" s="403">
        <v>322090.31894299999</v>
      </c>
      <c r="X42" s="403">
        <v>345041.152069</v>
      </c>
      <c r="Y42" s="403">
        <v>387138.34414700005</v>
      </c>
      <c r="Z42" s="403">
        <v>406012</v>
      </c>
      <c r="AA42" s="403">
        <v>432948.18263299996</v>
      </c>
      <c r="AB42" s="403">
        <v>350267.03353100002</v>
      </c>
      <c r="AC42" s="403">
        <v>356487.09801800002</v>
      </c>
      <c r="AD42" s="403">
        <v>366619</v>
      </c>
      <c r="AE42" s="403">
        <v>412795</v>
      </c>
      <c r="AF42" s="714">
        <v>426701.79365299997</v>
      </c>
    </row>
    <row r="43" spans="2:32">
      <c r="B43" s="164" t="s">
        <v>100</v>
      </c>
      <c r="C43" s="165"/>
      <c r="D43" s="165"/>
      <c r="E43" s="165"/>
      <c r="F43" s="165"/>
      <c r="G43" s="165"/>
      <c r="H43" s="165"/>
      <c r="I43" s="165"/>
      <c r="J43" s="165"/>
      <c r="K43" s="165"/>
      <c r="L43" s="165"/>
      <c r="M43" s="165"/>
      <c r="N43" s="165"/>
      <c r="O43" s="165"/>
      <c r="P43" s="165"/>
      <c r="Q43" s="165"/>
      <c r="R43" s="165"/>
      <c r="S43" s="165"/>
      <c r="T43" s="165"/>
      <c r="V43" s="164" t="s">
        <v>100</v>
      </c>
      <c r="W43" s="385"/>
      <c r="X43" s="385"/>
      <c r="Y43" s="385"/>
      <c r="Z43" s="385"/>
      <c r="AA43" s="385"/>
      <c r="AB43" s="385"/>
      <c r="AC43" s="385"/>
      <c r="AD43" s="385"/>
      <c r="AE43" s="385"/>
      <c r="AF43" s="385"/>
    </row>
    <row r="44" spans="2:32" s="35" customFormat="1" ht="15.75">
      <c r="B44" s="166" t="s">
        <v>101</v>
      </c>
      <c r="C44" s="167">
        <v>0</v>
      </c>
      <c r="D44" s="167">
        <v>0</v>
      </c>
      <c r="E44" s="167">
        <v>0</v>
      </c>
      <c r="F44" s="167">
        <v>0</v>
      </c>
      <c r="G44" s="167">
        <v>0</v>
      </c>
      <c r="H44" s="167">
        <v>0</v>
      </c>
      <c r="I44" s="167">
        <v>0</v>
      </c>
      <c r="J44" s="167">
        <v>0</v>
      </c>
      <c r="K44" s="167">
        <v>0</v>
      </c>
      <c r="L44" s="167">
        <v>0</v>
      </c>
      <c r="M44" s="167">
        <v>0</v>
      </c>
      <c r="N44" s="167">
        <v>0</v>
      </c>
      <c r="O44" s="167">
        <v>0</v>
      </c>
      <c r="P44" s="167">
        <v>0</v>
      </c>
      <c r="Q44" s="167">
        <v>0</v>
      </c>
      <c r="R44" s="167">
        <v>0</v>
      </c>
      <c r="S44" s="167">
        <v>0</v>
      </c>
      <c r="T44" s="167">
        <v>0</v>
      </c>
      <c r="V44" s="166" t="s">
        <v>101</v>
      </c>
      <c r="W44" s="404">
        <v>0</v>
      </c>
      <c r="X44" s="404">
        <v>0</v>
      </c>
      <c r="Y44" s="404">
        <v>0</v>
      </c>
      <c r="Z44" s="404" t="s">
        <v>69</v>
      </c>
      <c r="AA44" s="404">
        <v>0</v>
      </c>
      <c r="AB44" s="404">
        <v>0</v>
      </c>
      <c r="AC44" s="404">
        <v>0</v>
      </c>
      <c r="AD44" s="404">
        <v>0</v>
      </c>
      <c r="AE44" s="404" t="s">
        <v>178</v>
      </c>
      <c r="AF44" s="715">
        <v>0</v>
      </c>
    </row>
    <row r="45" spans="2:32" s="35" customFormat="1" ht="15.75">
      <c r="B45" s="166" t="s">
        <v>102</v>
      </c>
      <c r="C45" s="167">
        <v>0</v>
      </c>
      <c r="D45" s="167">
        <v>0</v>
      </c>
      <c r="E45" s="167">
        <v>0</v>
      </c>
      <c r="F45" s="167">
        <v>0</v>
      </c>
      <c r="G45" s="167">
        <v>0</v>
      </c>
      <c r="H45" s="167">
        <v>0</v>
      </c>
      <c r="I45" s="167">
        <v>0</v>
      </c>
      <c r="J45" s="167">
        <v>0</v>
      </c>
      <c r="K45" s="167">
        <v>0</v>
      </c>
      <c r="L45" s="167">
        <v>0</v>
      </c>
      <c r="M45" s="167">
        <v>0</v>
      </c>
      <c r="N45" s="167">
        <v>0</v>
      </c>
      <c r="O45" s="167">
        <v>0</v>
      </c>
      <c r="P45" s="167">
        <v>0</v>
      </c>
      <c r="Q45" s="167">
        <v>0</v>
      </c>
      <c r="R45" s="167">
        <v>0</v>
      </c>
      <c r="S45" s="167">
        <v>0</v>
      </c>
      <c r="T45" s="167">
        <v>0</v>
      </c>
      <c r="V45" s="166" t="s">
        <v>102</v>
      </c>
      <c r="W45" s="404">
        <v>0</v>
      </c>
      <c r="X45" s="404">
        <v>0</v>
      </c>
      <c r="Y45" s="404">
        <v>0</v>
      </c>
      <c r="Z45" s="404" t="s">
        <v>69</v>
      </c>
      <c r="AA45" s="404">
        <v>0</v>
      </c>
      <c r="AB45" s="404">
        <v>0</v>
      </c>
      <c r="AC45" s="404">
        <v>0</v>
      </c>
      <c r="AD45" s="404">
        <v>0</v>
      </c>
      <c r="AE45" s="404" t="s">
        <v>69</v>
      </c>
      <c r="AF45" s="715">
        <v>0</v>
      </c>
    </row>
    <row r="46" spans="2:32" s="35" customFormat="1" ht="30">
      <c r="B46" s="166" t="s">
        <v>154</v>
      </c>
      <c r="C46" s="167">
        <v>0</v>
      </c>
      <c r="D46" s="167">
        <v>0</v>
      </c>
      <c r="E46" s="167">
        <v>0</v>
      </c>
      <c r="F46" s="167">
        <v>0</v>
      </c>
      <c r="G46" s="167">
        <v>0</v>
      </c>
      <c r="H46" s="167">
        <v>0</v>
      </c>
      <c r="I46" s="167">
        <v>0</v>
      </c>
      <c r="J46" s="167">
        <v>0</v>
      </c>
      <c r="K46" s="167">
        <v>0</v>
      </c>
      <c r="L46" s="167">
        <v>0</v>
      </c>
      <c r="M46" s="167">
        <v>0</v>
      </c>
      <c r="N46" s="167">
        <v>0</v>
      </c>
      <c r="O46" s="167">
        <v>0</v>
      </c>
      <c r="P46" s="167">
        <v>0</v>
      </c>
      <c r="Q46" s="167">
        <v>0</v>
      </c>
      <c r="R46" s="167">
        <v>0</v>
      </c>
      <c r="S46" s="167">
        <v>0</v>
      </c>
      <c r="T46" s="167">
        <v>0</v>
      </c>
      <c r="V46" s="166" t="s">
        <v>154</v>
      </c>
      <c r="W46" s="404">
        <v>0</v>
      </c>
      <c r="X46" s="404">
        <v>0</v>
      </c>
      <c r="Y46" s="404">
        <v>0</v>
      </c>
      <c r="Z46" s="404" t="s">
        <v>69</v>
      </c>
      <c r="AA46" s="404">
        <v>0</v>
      </c>
      <c r="AB46" s="404">
        <v>0</v>
      </c>
      <c r="AC46" s="404">
        <v>0</v>
      </c>
      <c r="AD46" s="404">
        <v>0</v>
      </c>
      <c r="AE46" s="404" t="s">
        <v>69</v>
      </c>
      <c r="AF46" s="715">
        <v>0</v>
      </c>
    </row>
    <row r="47" spans="2:32" s="35" customFormat="1" ht="15.75">
      <c r="B47" s="166" t="s">
        <v>155</v>
      </c>
      <c r="C47" s="167">
        <v>0</v>
      </c>
      <c r="D47" s="167">
        <v>0</v>
      </c>
      <c r="E47" s="167">
        <v>0</v>
      </c>
      <c r="F47" s="167">
        <v>0</v>
      </c>
      <c r="G47" s="167">
        <v>0</v>
      </c>
      <c r="H47" s="167">
        <v>0</v>
      </c>
      <c r="I47" s="167">
        <v>0</v>
      </c>
      <c r="J47" s="167">
        <v>0</v>
      </c>
      <c r="K47" s="167">
        <v>0</v>
      </c>
      <c r="L47" s="167">
        <v>0</v>
      </c>
      <c r="M47" s="167">
        <v>0</v>
      </c>
      <c r="N47" s="167">
        <v>0</v>
      </c>
      <c r="O47" s="167">
        <v>0</v>
      </c>
      <c r="P47" s="167">
        <v>0</v>
      </c>
      <c r="Q47" s="167">
        <v>0</v>
      </c>
      <c r="R47" s="167">
        <v>0</v>
      </c>
      <c r="S47" s="167">
        <v>0</v>
      </c>
      <c r="T47" s="167">
        <v>0</v>
      </c>
      <c r="V47" s="166" t="s">
        <v>155</v>
      </c>
      <c r="W47" s="404">
        <v>0</v>
      </c>
      <c r="X47" s="404">
        <v>0</v>
      </c>
      <c r="Y47" s="404">
        <v>0</v>
      </c>
      <c r="Z47" s="404" t="s">
        <v>69</v>
      </c>
      <c r="AA47" s="404">
        <v>0</v>
      </c>
      <c r="AB47" s="404">
        <v>0</v>
      </c>
      <c r="AC47" s="404">
        <v>0</v>
      </c>
      <c r="AD47" s="404">
        <v>0</v>
      </c>
      <c r="AE47" s="404" t="s">
        <v>69</v>
      </c>
      <c r="AF47" s="715">
        <v>0</v>
      </c>
    </row>
    <row r="48" spans="2:32" s="35" customFormat="1" ht="15.75">
      <c r="B48" s="166" t="s">
        <v>94</v>
      </c>
      <c r="C48" s="167">
        <v>949045</v>
      </c>
      <c r="D48" s="167">
        <v>975679</v>
      </c>
      <c r="E48" s="167">
        <v>947480</v>
      </c>
      <c r="F48" s="167">
        <v>949610</v>
      </c>
      <c r="G48" s="167">
        <v>959295</v>
      </c>
      <c r="H48" s="167">
        <v>972773</v>
      </c>
      <c r="I48" s="167">
        <v>968001</v>
      </c>
      <c r="J48" s="167">
        <v>973867</v>
      </c>
      <c r="K48" s="167">
        <v>988013</v>
      </c>
      <c r="L48" s="167">
        <v>1005560</v>
      </c>
      <c r="M48" s="167">
        <v>1003605</v>
      </c>
      <c r="N48" s="167">
        <v>1035417</v>
      </c>
      <c r="O48" s="167">
        <v>1082561</v>
      </c>
      <c r="P48" s="167">
        <v>1115065.613415</v>
      </c>
      <c r="Q48" s="167">
        <v>1119293.703</v>
      </c>
      <c r="R48" s="167">
        <v>1137433.649037</v>
      </c>
      <c r="S48" s="167">
        <v>1137483.2274730001</v>
      </c>
      <c r="T48" s="167">
        <v>1142596.1357730001</v>
      </c>
      <c r="V48" s="166" t="s">
        <v>94</v>
      </c>
      <c r="W48" s="96">
        <v>1125524.3867490001</v>
      </c>
      <c r="X48" s="96">
        <v>1119614.761831</v>
      </c>
      <c r="Y48" s="404">
        <v>1142776.566561</v>
      </c>
      <c r="Z48" s="404">
        <v>1171710</v>
      </c>
      <c r="AA48" s="404">
        <v>1184233.7526690001</v>
      </c>
      <c r="AB48" s="404">
        <v>1208015.624109</v>
      </c>
      <c r="AC48" s="404">
        <v>1228084.6968670001</v>
      </c>
      <c r="AD48" s="404">
        <v>1243437</v>
      </c>
      <c r="AE48" s="404">
        <v>1226281</v>
      </c>
      <c r="AF48" s="715">
        <v>287558.44312499999</v>
      </c>
    </row>
    <row r="49" spans="2:32" s="35" customFormat="1" ht="15.75">
      <c r="B49" s="166" t="s">
        <v>105</v>
      </c>
      <c r="C49" s="167">
        <v>0</v>
      </c>
      <c r="D49" s="167">
        <v>0</v>
      </c>
      <c r="E49" s="167">
        <v>0</v>
      </c>
      <c r="F49" s="167">
        <v>0</v>
      </c>
      <c r="G49" s="167">
        <v>0</v>
      </c>
      <c r="H49" s="167">
        <v>0</v>
      </c>
      <c r="I49" s="167">
        <v>0</v>
      </c>
      <c r="J49" s="167">
        <v>0</v>
      </c>
      <c r="K49" s="167">
        <v>0</v>
      </c>
      <c r="L49" s="167">
        <v>0</v>
      </c>
      <c r="M49" s="167">
        <v>0</v>
      </c>
      <c r="N49" s="167">
        <v>0</v>
      </c>
      <c r="O49" s="167">
        <v>0</v>
      </c>
      <c r="P49" s="167">
        <v>0</v>
      </c>
      <c r="Q49" s="167">
        <v>0</v>
      </c>
      <c r="R49" s="167">
        <v>0</v>
      </c>
      <c r="S49" s="167">
        <v>0</v>
      </c>
      <c r="T49" s="167">
        <v>0</v>
      </c>
      <c r="V49" s="166" t="s">
        <v>105</v>
      </c>
      <c r="W49" s="404">
        <v>0</v>
      </c>
      <c r="X49" s="404">
        <v>0</v>
      </c>
      <c r="Y49" s="404">
        <v>0</v>
      </c>
      <c r="Z49" s="404" t="s">
        <v>69</v>
      </c>
      <c r="AA49" s="404">
        <v>0</v>
      </c>
      <c r="AB49" s="404">
        <v>0</v>
      </c>
      <c r="AC49" s="404">
        <v>0</v>
      </c>
      <c r="AD49" s="404" t="s">
        <v>69</v>
      </c>
      <c r="AE49" s="404" t="s">
        <v>69</v>
      </c>
      <c r="AF49" s="715">
        <v>0</v>
      </c>
    </row>
    <row r="50" spans="2:32" s="35" customFormat="1" ht="15.75">
      <c r="B50" s="166" t="s">
        <v>106</v>
      </c>
      <c r="C50" s="167">
        <v>385</v>
      </c>
      <c r="D50" s="167">
        <v>582</v>
      </c>
      <c r="E50" s="167">
        <v>569</v>
      </c>
      <c r="F50" s="167">
        <v>583</v>
      </c>
      <c r="G50" s="167">
        <v>593</v>
      </c>
      <c r="H50" s="167">
        <v>591</v>
      </c>
      <c r="I50" s="167">
        <v>1471</v>
      </c>
      <c r="J50" s="167">
        <v>554</v>
      </c>
      <c r="K50" s="167">
        <v>538</v>
      </c>
      <c r="L50" s="167">
        <v>227</v>
      </c>
      <c r="M50" s="167">
        <v>206</v>
      </c>
      <c r="N50" s="167">
        <v>181</v>
      </c>
      <c r="O50" s="167">
        <v>168</v>
      </c>
      <c r="P50" s="167">
        <v>151.289412</v>
      </c>
      <c r="Q50" s="167">
        <v>127.19152</v>
      </c>
      <c r="R50" s="167">
        <v>103.09362299999999</v>
      </c>
      <c r="S50" s="167">
        <v>79.039553999999995</v>
      </c>
      <c r="T50" s="167">
        <v>661.40132400000005</v>
      </c>
      <c r="V50" s="166" t="s">
        <v>106</v>
      </c>
      <c r="W50" s="96">
        <v>82.262679000000006</v>
      </c>
      <c r="X50" s="96">
        <v>110.989946</v>
      </c>
      <c r="Y50" s="404">
        <v>95.017482999999999</v>
      </c>
      <c r="Z50" s="404">
        <v>99</v>
      </c>
      <c r="AA50" s="404">
        <v>125.21546600000001</v>
      </c>
      <c r="AB50" s="404">
        <v>174.76941199999999</v>
      </c>
      <c r="AC50" s="404">
        <v>159.361377</v>
      </c>
      <c r="AD50" s="404">
        <v>145</v>
      </c>
      <c r="AE50" s="404">
        <v>188</v>
      </c>
      <c r="AF50" s="715">
        <v>170.251203</v>
      </c>
    </row>
    <row r="51" spans="2:32" s="35" customFormat="1" ht="15.75">
      <c r="B51" s="166" t="s">
        <v>107</v>
      </c>
      <c r="C51" s="167">
        <v>0</v>
      </c>
      <c r="D51" s="167">
        <v>0</v>
      </c>
      <c r="E51" s="167">
        <v>0</v>
      </c>
      <c r="F51" s="167">
        <v>0</v>
      </c>
      <c r="G51" s="167">
        <v>0</v>
      </c>
      <c r="H51" s="167">
        <v>0</v>
      </c>
      <c r="I51" s="167">
        <v>0</v>
      </c>
      <c r="J51" s="167">
        <v>0</v>
      </c>
      <c r="K51" s="167">
        <v>0</v>
      </c>
      <c r="L51" s="167">
        <v>0</v>
      </c>
      <c r="M51" s="167">
        <v>0</v>
      </c>
      <c r="N51" s="167">
        <v>0</v>
      </c>
      <c r="O51" s="167">
        <v>0</v>
      </c>
      <c r="P51" s="167">
        <v>0</v>
      </c>
      <c r="Q51" s="167">
        <v>0</v>
      </c>
      <c r="R51" s="167">
        <v>0</v>
      </c>
      <c r="S51" s="167">
        <v>0</v>
      </c>
      <c r="T51" s="167">
        <v>0</v>
      </c>
      <c r="V51" s="166" t="s">
        <v>107</v>
      </c>
      <c r="W51" s="404">
        <v>0</v>
      </c>
      <c r="X51" s="404">
        <v>0</v>
      </c>
      <c r="Y51" s="404">
        <v>0</v>
      </c>
      <c r="Z51" s="404" t="s">
        <v>69</v>
      </c>
      <c r="AA51" s="404">
        <v>0</v>
      </c>
      <c r="AB51" s="404">
        <v>0</v>
      </c>
      <c r="AC51" s="404">
        <v>0</v>
      </c>
      <c r="AD51" s="404" t="s">
        <v>69</v>
      </c>
      <c r="AE51" s="404" t="s">
        <v>69</v>
      </c>
      <c r="AF51" s="715">
        <v>0</v>
      </c>
    </row>
    <row r="52" spans="2:32" s="35" customFormat="1" ht="15.75">
      <c r="B52" s="166" t="s">
        <v>109</v>
      </c>
      <c r="C52" s="167">
        <v>881</v>
      </c>
      <c r="D52" s="167">
        <v>1064</v>
      </c>
      <c r="E52" s="167">
        <v>1008</v>
      </c>
      <c r="F52" s="167">
        <v>972</v>
      </c>
      <c r="G52" s="167">
        <v>915</v>
      </c>
      <c r="H52" s="167">
        <v>908</v>
      </c>
      <c r="I52" s="167">
        <v>870</v>
      </c>
      <c r="J52" s="167">
        <v>810</v>
      </c>
      <c r="K52" s="167">
        <v>749</v>
      </c>
      <c r="L52" s="167">
        <v>689</v>
      </c>
      <c r="M52" s="167">
        <v>629</v>
      </c>
      <c r="N52" s="167">
        <v>569</v>
      </c>
      <c r="O52" s="167">
        <v>509</v>
      </c>
      <c r="P52" s="167">
        <v>472.66735399999999</v>
      </c>
      <c r="Q52" s="167">
        <v>411.61863399999999</v>
      </c>
      <c r="R52" s="167">
        <v>350.56991699999998</v>
      </c>
      <c r="S52" s="167">
        <v>289.52120200000002</v>
      </c>
      <c r="T52" s="167">
        <v>228.472487</v>
      </c>
      <c r="V52" s="166" t="s">
        <v>109</v>
      </c>
      <c r="W52" s="96">
        <v>167.423768</v>
      </c>
      <c r="X52" s="96">
        <v>106.375046</v>
      </c>
      <c r="Y52" s="404">
        <v>45.326332000000001</v>
      </c>
      <c r="Z52" s="404">
        <v>40</v>
      </c>
      <c r="AA52" s="404">
        <v>35.255249999999997</v>
      </c>
      <c r="AB52" s="404">
        <v>30.900724</v>
      </c>
      <c r="AC52" s="404">
        <v>26.886707999999999</v>
      </c>
      <c r="AD52" s="404">
        <v>23</v>
      </c>
      <c r="AE52" s="404">
        <v>19</v>
      </c>
      <c r="AF52" s="715">
        <v>14.844654</v>
      </c>
    </row>
    <row r="53" spans="2:32" s="35" customFormat="1" ht="15.75">
      <c r="B53" s="166" t="s">
        <v>97</v>
      </c>
      <c r="C53" s="167">
        <v>0</v>
      </c>
      <c r="D53" s="167">
        <v>0</v>
      </c>
      <c r="E53" s="167">
        <v>0</v>
      </c>
      <c r="F53" s="167">
        <v>0</v>
      </c>
      <c r="G53" s="167">
        <v>0</v>
      </c>
      <c r="H53" s="167">
        <v>0</v>
      </c>
      <c r="I53" s="167">
        <v>0</v>
      </c>
      <c r="J53" s="167">
        <v>0</v>
      </c>
      <c r="K53" s="167">
        <v>0</v>
      </c>
      <c r="L53" s="167">
        <v>0</v>
      </c>
      <c r="M53" s="167">
        <v>0</v>
      </c>
      <c r="N53" s="167">
        <v>0</v>
      </c>
      <c r="O53" s="167">
        <v>0</v>
      </c>
      <c r="P53" s="167">
        <v>0</v>
      </c>
      <c r="Q53" s="167">
        <v>0</v>
      </c>
      <c r="R53" s="167">
        <v>0</v>
      </c>
      <c r="S53" s="167">
        <v>0</v>
      </c>
      <c r="T53" s="167">
        <v>0</v>
      </c>
      <c r="V53" s="166" t="s">
        <v>97</v>
      </c>
      <c r="W53" s="404">
        <v>0</v>
      </c>
      <c r="X53" s="404">
        <v>0</v>
      </c>
      <c r="Y53" s="404">
        <v>0</v>
      </c>
      <c r="Z53" s="404" t="s">
        <v>69</v>
      </c>
      <c r="AA53" s="404">
        <v>0</v>
      </c>
      <c r="AB53" s="404">
        <v>0</v>
      </c>
      <c r="AC53" s="404">
        <v>0</v>
      </c>
      <c r="AD53" s="404" t="s">
        <v>69</v>
      </c>
      <c r="AE53" s="404" t="s">
        <v>69</v>
      </c>
      <c r="AF53" s="715">
        <v>1828.475743</v>
      </c>
    </row>
    <row r="54" spans="2:32" s="35" customFormat="1" ht="15.75">
      <c r="B54" s="166" t="s">
        <v>110</v>
      </c>
      <c r="C54" s="167">
        <v>0</v>
      </c>
      <c r="D54" s="167">
        <v>0</v>
      </c>
      <c r="E54" s="167">
        <v>0</v>
      </c>
      <c r="F54" s="167">
        <v>0</v>
      </c>
      <c r="G54" s="167">
        <v>0</v>
      </c>
      <c r="H54" s="167">
        <v>0</v>
      </c>
      <c r="I54" s="167">
        <v>0</v>
      </c>
      <c r="J54" s="167">
        <v>0</v>
      </c>
      <c r="K54" s="167">
        <v>0</v>
      </c>
      <c r="L54" s="167">
        <v>0</v>
      </c>
      <c r="M54" s="167">
        <v>0</v>
      </c>
      <c r="N54" s="167">
        <v>0</v>
      </c>
      <c r="O54" s="167">
        <v>91</v>
      </c>
      <c r="P54" s="167">
        <v>0</v>
      </c>
      <c r="Q54" s="167">
        <v>0</v>
      </c>
      <c r="R54" s="167">
        <v>0</v>
      </c>
      <c r="S54" s="167">
        <v>0</v>
      </c>
      <c r="T54" s="167">
        <v>0</v>
      </c>
      <c r="V54" s="166" t="s">
        <v>110</v>
      </c>
      <c r="W54" s="96">
        <v>0</v>
      </c>
      <c r="X54" s="96">
        <v>0</v>
      </c>
      <c r="Y54" s="404">
        <v>0</v>
      </c>
      <c r="Z54" s="404" t="s">
        <v>69</v>
      </c>
      <c r="AA54" s="404">
        <v>0</v>
      </c>
      <c r="AB54" s="404">
        <v>0</v>
      </c>
      <c r="AC54" s="404">
        <v>0</v>
      </c>
      <c r="AD54" s="404" t="s">
        <v>69</v>
      </c>
      <c r="AE54" s="404" t="s">
        <v>69</v>
      </c>
      <c r="AF54" s="715">
        <v>0</v>
      </c>
    </row>
    <row r="55" spans="2:32" s="35" customFormat="1" ht="15.75">
      <c r="B55" s="166" t="s">
        <v>111</v>
      </c>
      <c r="C55" s="167">
        <v>0</v>
      </c>
      <c r="D55" s="167">
        <v>0</v>
      </c>
      <c r="E55" s="167">
        <v>0</v>
      </c>
      <c r="F55" s="167">
        <v>0</v>
      </c>
      <c r="G55" s="167">
        <v>0</v>
      </c>
      <c r="H55" s="167">
        <v>0</v>
      </c>
      <c r="I55" s="167">
        <v>-17</v>
      </c>
      <c r="J55" s="167">
        <v>1292</v>
      </c>
      <c r="K55" s="167">
        <v>1193</v>
      </c>
      <c r="L55" s="167">
        <v>1292</v>
      </c>
      <c r="M55" s="167">
        <v>1182</v>
      </c>
      <c r="N55" s="167">
        <v>1170</v>
      </c>
      <c r="O55" s="167">
        <v>1081</v>
      </c>
      <c r="P55" s="167">
        <v>1004.190327</v>
      </c>
      <c r="Q55" s="167">
        <v>891.706863</v>
      </c>
      <c r="R55" s="167">
        <v>810.76891599999999</v>
      </c>
      <c r="S55" s="167">
        <v>702.452001</v>
      </c>
      <c r="T55" s="167">
        <v>0</v>
      </c>
      <c r="V55" s="166" t="s">
        <v>111</v>
      </c>
      <c r="W55" s="404">
        <v>486.605594</v>
      </c>
      <c r="X55" s="404">
        <v>386.94254999999998</v>
      </c>
      <c r="Y55" s="404">
        <v>292.61366800000002</v>
      </c>
      <c r="Z55" s="404">
        <v>223</v>
      </c>
      <c r="AA55" s="404">
        <v>154.215102</v>
      </c>
      <c r="AB55" s="404">
        <v>99.990934999999993</v>
      </c>
      <c r="AC55" s="404">
        <v>63.907283</v>
      </c>
      <c r="AD55" s="404">
        <v>488</v>
      </c>
      <c r="AE55" s="404">
        <v>413</v>
      </c>
      <c r="AF55" s="715">
        <v>386.67387400000001</v>
      </c>
    </row>
    <row r="56" spans="2:32" s="35" customFormat="1" ht="15.75">
      <c r="B56" s="166" t="s">
        <v>98</v>
      </c>
      <c r="C56" s="167">
        <v>0</v>
      </c>
      <c r="D56" s="167">
        <v>0</v>
      </c>
      <c r="E56" s="167">
        <v>0</v>
      </c>
      <c r="F56" s="167">
        <v>0</v>
      </c>
      <c r="G56" s="167">
        <v>0</v>
      </c>
      <c r="H56" s="167">
        <v>0</v>
      </c>
      <c r="I56" s="167">
        <v>0</v>
      </c>
      <c r="J56" s="167">
        <v>0</v>
      </c>
      <c r="K56" s="167">
        <v>0</v>
      </c>
      <c r="L56" s="167">
        <v>0</v>
      </c>
      <c r="M56" s="167">
        <v>0</v>
      </c>
      <c r="N56" s="167">
        <v>0</v>
      </c>
      <c r="O56" s="167">
        <v>0</v>
      </c>
      <c r="P56" s="167"/>
      <c r="Q56" s="167"/>
      <c r="R56" s="167"/>
      <c r="S56" s="167">
        <v>0</v>
      </c>
      <c r="T56" s="167"/>
      <c r="V56" s="166" t="s">
        <v>98</v>
      </c>
      <c r="W56" s="404"/>
      <c r="X56" s="404">
        <v>0</v>
      </c>
      <c r="Y56" s="404">
        <v>0</v>
      </c>
      <c r="Z56" s="404" t="s">
        <v>69</v>
      </c>
      <c r="AA56" s="404">
        <v>0</v>
      </c>
      <c r="AB56" s="404">
        <v>0</v>
      </c>
      <c r="AC56" s="404">
        <v>0</v>
      </c>
      <c r="AD56" s="404" t="s">
        <v>69</v>
      </c>
      <c r="AE56" s="404" t="s">
        <v>69</v>
      </c>
      <c r="AF56" s="715">
        <v>0</v>
      </c>
    </row>
    <row r="57" spans="2:32">
      <c r="B57" s="164" t="s">
        <v>114</v>
      </c>
      <c r="C57" s="169">
        <f t="shared" ref="C57:N57" si="1">SUM(C44:C56)</f>
        <v>950311</v>
      </c>
      <c r="D57" s="169">
        <f t="shared" si="1"/>
        <v>977325</v>
      </c>
      <c r="E57" s="169">
        <f t="shared" si="1"/>
        <v>949057</v>
      </c>
      <c r="F57" s="169">
        <f t="shared" si="1"/>
        <v>951165</v>
      </c>
      <c r="G57" s="169">
        <f t="shared" si="1"/>
        <v>960803</v>
      </c>
      <c r="H57" s="169">
        <f t="shared" si="1"/>
        <v>974272</v>
      </c>
      <c r="I57" s="169">
        <f t="shared" si="1"/>
        <v>970325</v>
      </c>
      <c r="J57" s="169">
        <f t="shared" si="1"/>
        <v>976523</v>
      </c>
      <c r="K57" s="169">
        <f t="shared" si="1"/>
        <v>990493</v>
      </c>
      <c r="L57" s="169">
        <f t="shared" si="1"/>
        <v>1007768</v>
      </c>
      <c r="M57" s="169">
        <f t="shared" si="1"/>
        <v>1005622</v>
      </c>
      <c r="N57" s="169">
        <f t="shared" si="1"/>
        <v>1037337</v>
      </c>
      <c r="O57" s="169">
        <v>1084410</v>
      </c>
      <c r="P57" s="169">
        <f>SUM(P44:P56)</f>
        <v>1116693.7605080002</v>
      </c>
      <c r="Q57" s="169">
        <f>SUM(Q44:Q56)</f>
        <v>1120724.2200170001</v>
      </c>
      <c r="R57" s="169">
        <v>1138698.0814929998</v>
      </c>
      <c r="S57" s="169">
        <v>1138554.2402300001</v>
      </c>
      <c r="T57" s="169">
        <v>1143486.0095840001</v>
      </c>
      <c r="V57" s="164" t="s">
        <v>114</v>
      </c>
      <c r="W57" s="405">
        <v>1126260.67879</v>
      </c>
      <c r="X57" s="405">
        <v>1120219.0693729999</v>
      </c>
      <c r="Y57" s="405">
        <v>1143209.5240440001</v>
      </c>
      <c r="Z57" s="405">
        <v>1172073</v>
      </c>
      <c r="AA57" s="405">
        <v>1184548.4384869998</v>
      </c>
      <c r="AB57" s="405">
        <v>1208321.2851799999</v>
      </c>
      <c r="AC57" s="405">
        <v>1228334.8522350001</v>
      </c>
      <c r="AD57" s="405">
        <v>1244092</v>
      </c>
      <c r="AE57" s="405">
        <v>1226900</v>
      </c>
      <c r="AF57" s="716">
        <v>1188944.51504</v>
      </c>
    </row>
    <row r="58" spans="2:32">
      <c r="B58" s="118" t="s">
        <v>115</v>
      </c>
      <c r="C58" s="168">
        <f t="shared" ref="C58:N58" si="2">+C42+C57</f>
        <v>1125038</v>
      </c>
      <c r="D58" s="168">
        <f t="shared" si="2"/>
        <v>1166220</v>
      </c>
      <c r="E58" s="168">
        <f t="shared" si="2"/>
        <v>1171726</v>
      </c>
      <c r="F58" s="168">
        <f t="shared" si="2"/>
        <v>1175320</v>
      </c>
      <c r="G58" s="168">
        <f t="shared" si="2"/>
        <v>1197887</v>
      </c>
      <c r="H58" s="168">
        <f t="shared" si="2"/>
        <v>1201511</v>
      </c>
      <c r="I58" s="168">
        <f t="shared" si="2"/>
        <v>1224442</v>
      </c>
      <c r="J58" s="168">
        <f t="shared" si="2"/>
        <v>1372007</v>
      </c>
      <c r="K58" s="168">
        <f t="shared" si="2"/>
        <v>1400756</v>
      </c>
      <c r="L58" s="168">
        <f t="shared" si="2"/>
        <v>1398769</v>
      </c>
      <c r="M58" s="168">
        <f t="shared" si="2"/>
        <v>1370166</v>
      </c>
      <c r="N58" s="168">
        <f t="shared" si="2"/>
        <v>1376322</v>
      </c>
      <c r="O58" s="168">
        <v>1407778</v>
      </c>
      <c r="P58" s="168">
        <f>+P42+P57</f>
        <v>1420036.4479440001</v>
      </c>
      <c r="Q58" s="168">
        <f>+Q42+Q57</f>
        <v>1440577.1820170002</v>
      </c>
      <c r="R58" s="168">
        <v>1451996.1368919997</v>
      </c>
      <c r="S58" s="168">
        <v>1476732.8337190002</v>
      </c>
      <c r="T58" s="168">
        <v>1420661.1487400001</v>
      </c>
      <c r="V58" s="118" t="s">
        <v>115</v>
      </c>
      <c r="W58" s="403">
        <v>1448350.997733</v>
      </c>
      <c r="X58" s="403">
        <v>1465260.221442</v>
      </c>
      <c r="Y58" s="403">
        <v>1530347.8681910001</v>
      </c>
      <c r="Z58" s="403">
        <v>1578084</v>
      </c>
      <c r="AA58" s="403">
        <v>1617496.6211199998</v>
      </c>
      <c r="AB58" s="403">
        <v>1558588.318711</v>
      </c>
      <c r="AC58" s="403">
        <v>1584821.950253</v>
      </c>
      <c r="AD58" s="403">
        <v>1610712</v>
      </c>
      <c r="AE58" s="403">
        <v>1639695</v>
      </c>
      <c r="AF58" s="714">
        <v>1615646.3086929999</v>
      </c>
    </row>
    <row r="59" spans="2:32" ht="15.75" thickBot="1">
      <c r="B59" s="120"/>
      <c r="C59" s="170"/>
      <c r="D59" s="170"/>
      <c r="E59" s="170"/>
      <c r="F59" s="170"/>
      <c r="G59" s="170"/>
      <c r="H59" s="170"/>
      <c r="I59" s="170"/>
      <c r="J59" s="170"/>
      <c r="K59" s="170"/>
      <c r="L59" s="170"/>
      <c r="M59" s="170"/>
      <c r="N59" s="170"/>
      <c r="O59" s="170"/>
      <c r="V59" s="120"/>
      <c r="W59" s="397"/>
      <c r="X59" s="397"/>
    </row>
    <row r="60" spans="2:32">
      <c r="B60" s="171" t="s">
        <v>116</v>
      </c>
      <c r="C60" s="163"/>
      <c r="D60" s="163"/>
      <c r="E60" s="163"/>
      <c r="F60" s="163"/>
      <c r="G60" s="163"/>
      <c r="H60" s="163"/>
      <c r="I60" s="163"/>
      <c r="J60" s="163"/>
      <c r="K60" s="163"/>
      <c r="L60" s="163"/>
      <c r="M60" s="163"/>
      <c r="N60" s="163"/>
      <c r="O60" s="163"/>
      <c r="P60" s="163"/>
      <c r="Q60" s="163"/>
      <c r="R60" s="163"/>
      <c r="S60" s="163"/>
      <c r="T60" s="163"/>
      <c r="V60" s="171" t="s">
        <v>116</v>
      </c>
      <c r="W60" s="399"/>
      <c r="X60" s="399"/>
      <c r="Y60" s="399"/>
      <c r="Z60" s="399"/>
      <c r="AA60" s="399"/>
      <c r="AB60" s="399"/>
      <c r="AC60" s="399"/>
      <c r="AD60" s="399"/>
      <c r="AE60" s="399"/>
      <c r="AF60" s="399"/>
    </row>
    <row r="61" spans="2:32" ht="15.75" thickBot="1">
      <c r="B61" s="164" t="s">
        <v>117</v>
      </c>
      <c r="C61" s="113"/>
      <c r="D61" s="113"/>
      <c r="E61" s="113"/>
      <c r="F61" s="113"/>
      <c r="G61" s="113"/>
      <c r="H61" s="113"/>
      <c r="I61" s="113"/>
      <c r="J61" s="113"/>
      <c r="K61" s="113"/>
      <c r="L61" s="113"/>
      <c r="M61" s="113"/>
      <c r="N61" s="113"/>
      <c r="O61" s="113"/>
      <c r="P61" s="113"/>
      <c r="Q61" s="113"/>
      <c r="R61" s="113"/>
      <c r="S61" s="113"/>
      <c r="T61" s="113"/>
      <c r="V61" s="164" t="s">
        <v>117</v>
      </c>
      <c r="W61" s="400"/>
      <c r="X61" s="400"/>
      <c r="Y61" s="82"/>
      <c r="Z61" s="82"/>
      <c r="AA61" s="82"/>
      <c r="AB61" s="82"/>
      <c r="AC61" s="82"/>
      <c r="AD61" s="82"/>
      <c r="AE61" s="82"/>
      <c r="AF61" s="82"/>
    </row>
    <row r="62" spans="2:32" s="35" customFormat="1" ht="15.75">
      <c r="B62" s="166" t="s">
        <v>118</v>
      </c>
      <c r="C62" s="167">
        <v>56294</v>
      </c>
      <c r="D62" s="167">
        <v>48260</v>
      </c>
      <c r="E62" s="167">
        <v>39776</v>
      </c>
      <c r="F62" s="167">
        <v>34831</v>
      </c>
      <c r="G62" s="167">
        <v>45192</v>
      </c>
      <c r="H62" s="167">
        <v>71718</v>
      </c>
      <c r="I62" s="167">
        <v>58956</v>
      </c>
      <c r="J62" s="167">
        <v>33815</v>
      </c>
      <c r="K62" s="167">
        <v>45990</v>
      </c>
      <c r="L62" s="167">
        <v>55333</v>
      </c>
      <c r="M62" s="167">
        <v>50226</v>
      </c>
      <c r="N62" s="167">
        <v>39903</v>
      </c>
      <c r="O62" s="167">
        <v>47256</v>
      </c>
      <c r="P62" s="167">
        <v>35318.455847999998</v>
      </c>
      <c r="Q62" s="167">
        <v>43320.639578000002</v>
      </c>
      <c r="R62" s="167">
        <v>32110.072753</v>
      </c>
      <c r="S62" s="167">
        <v>43219.475380000003</v>
      </c>
      <c r="T62" s="167">
        <v>27384.360008000003</v>
      </c>
      <c r="V62" s="166" t="s">
        <v>118</v>
      </c>
      <c r="W62" s="404">
        <v>57728.033616000001</v>
      </c>
      <c r="X62" s="404">
        <v>104592.081036</v>
      </c>
      <c r="Y62" s="404">
        <v>107798.91059100001</v>
      </c>
      <c r="Z62" s="404">
        <v>109852</v>
      </c>
      <c r="AA62" s="404">
        <v>110755.019145</v>
      </c>
      <c r="AB62" s="404">
        <v>112355.224675</v>
      </c>
      <c r="AC62" s="404">
        <v>113291.873933</v>
      </c>
      <c r="AD62" s="404">
        <v>106985</v>
      </c>
      <c r="AE62" s="404">
        <v>114259</v>
      </c>
      <c r="AF62" s="717">
        <v>107699.679065</v>
      </c>
    </row>
    <row r="63" spans="2:32" s="35" customFormat="1" ht="15.75">
      <c r="B63" s="166" t="s">
        <v>119</v>
      </c>
      <c r="C63" s="167">
        <v>8692</v>
      </c>
      <c r="D63" s="167">
        <v>4638</v>
      </c>
      <c r="E63" s="167">
        <v>19863</v>
      </c>
      <c r="F63" s="167">
        <v>22688</v>
      </c>
      <c r="G63" s="167">
        <v>20923</v>
      </c>
      <c r="H63" s="167">
        <v>5349</v>
      </c>
      <c r="I63" s="167">
        <v>21520</v>
      </c>
      <c r="J63" s="167">
        <v>21740</v>
      </c>
      <c r="K63" s="167">
        <v>23163</v>
      </c>
      <c r="L63" s="167">
        <v>10043</v>
      </c>
      <c r="M63" s="167">
        <v>30342</v>
      </c>
      <c r="N63" s="167">
        <v>28901</v>
      </c>
      <c r="O63" s="167">
        <v>30819</v>
      </c>
      <c r="P63" s="167">
        <v>38663.811324000002</v>
      </c>
      <c r="Q63" s="167">
        <f>33510.959359-36.210137</f>
        <v>33474.749221999999</v>
      </c>
      <c r="R63" s="167">
        <v>33473.091207999998</v>
      </c>
      <c r="S63" s="167">
        <v>32845.959670999997</v>
      </c>
      <c r="T63" s="167">
        <v>33957.303997000003</v>
      </c>
      <c r="V63" s="166" t="s">
        <v>119</v>
      </c>
      <c r="W63" s="404">
        <v>9215.9828880000005</v>
      </c>
      <c r="X63" s="404">
        <v>12080.057290000001</v>
      </c>
      <c r="Y63" s="404">
        <v>11070.260983</v>
      </c>
      <c r="Z63" s="404">
        <v>13414</v>
      </c>
      <c r="AA63" s="404">
        <v>7645.1062320000001</v>
      </c>
      <c r="AB63" s="404">
        <v>5305.503549</v>
      </c>
      <c r="AC63" s="404">
        <v>4734.5787030000001</v>
      </c>
      <c r="AD63" s="404">
        <v>9376</v>
      </c>
      <c r="AE63" s="404">
        <v>12678</v>
      </c>
      <c r="AF63" s="717">
        <v>11853.238251000001</v>
      </c>
    </row>
    <row r="64" spans="2:32" s="35" customFormat="1" ht="15.75">
      <c r="B64" s="166" t="s">
        <v>121</v>
      </c>
      <c r="C64" s="167">
        <v>0</v>
      </c>
      <c r="D64" s="167">
        <v>0</v>
      </c>
      <c r="E64" s="167">
        <v>163</v>
      </c>
      <c r="F64" s="167">
        <v>180</v>
      </c>
      <c r="G64" s="167">
        <v>162</v>
      </c>
      <c r="H64" s="167">
        <v>0</v>
      </c>
      <c r="I64" s="167">
        <v>167</v>
      </c>
      <c r="J64" s="167">
        <v>190</v>
      </c>
      <c r="K64" s="167">
        <v>211</v>
      </c>
      <c r="L64" s="167">
        <v>0</v>
      </c>
      <c r="M64" s="167">
        <v>191</v>
      </c>
      <c r="N64" s="167">
        <v>230</v>
      </c>
      <c r="O64" s="167">
        <v>266</v>
      </c>
      <c r="P64" s="167">
        <v>277.297101</v>
      </c>
      <c r="Q64" s="167">
        <v>213.516063</v>
      </c>
      <c r="R64" s="167">
        <v>243.48038600000001</v>
      </c>
      <c r="S64" s="167">
        <v>243.48038600000001</v>
      </c>
      <c r="T64" s="167">
        <v>240.27998099999999</v>
      </c>
      <c r="V64" s="166" t="s">
        <v>121</v>
      </c>
      <c r="W64" s="404">
        <v>204.18880999999999</v>
      </c>
      <c r="X64" s="404">
        <v>230.35429400000001</v>
      </c>
      <c r="Y64" s="404">
        <v>251.46682000000001</v>
      </c>
      <c r="Z64" s="404">
        <v>279</v>
      </c>
      <c r="AA64" s="404">
        <v>246.52701500000001</v>
      </c>
      <c r="AB64" s="404">
        <v>267.70755800000001</v>
      </c>
      <c r="AC64" s="404">
        <v>298.53603199999998</v>
      </c>
      <c r="AD64" s="404">
        <v>309</v>
      </c>
      <c r="AE64" s="404">
        <v>268</v>
      </c>
      <c r="AF64" s="717">
        <v>289.79472199999998</v>
      </c>
    </row>
    <row r="65" spans="2:32" s="35" customFormat="1" ht="15.75">
      <c r="B65" s="166" t="s">
        <v>95</v>
      </c>
      <c r="C65" s="167">
        <v>0</v>
      </c>
      <c r="D65" s="167">
        <v>1442</v>
      </c>
      <c r="E65" s="167">
        <v>1968</v>
      </c>
      <c r="F65" s="167">
        <v>1875</v>
      </c>
      <c r="G65" s="167">
        <v>1598</v>
      </c>
      <c r="H65" s="167">
        <v>1618</v>
      </c>
      <c r="I65" s="167">
        <v>1771</v>
      </c>
      <c r="J65" s="167">
        <v>1806</v>
      </c>
      <c r="K65" s="167">
        <v>6851</v>
      </c>
      <c r="L65" s="167">
        <v>0</v>
      </c>
      <c r="M65" s="167">
        <v>2505</v>
      </c>
      <c r="N65" s="167">
        <v>1137</v>
      </c>
      <c r="O65" s="167">
        <v>1240</v>
      </c>
      <c r="P65" s="167">
        <v>998.79442900000004</v>
      </c>
      <c r="Q65" s="167">
        <v>2101.3967630000002</v>
      </c>
      <c r="R65" s="167">
        <v>1820.3525979999999</v>
      </c>
      <c r="S65" s="167">
        <v>2076.0057630000001</v>
      </c>
      <c r="T65" s="167">
        <v>2272.4342660000002</v>
      </c>
      <c r="V65" s="166" t="s">
        <v>95</v>
      </c>
      <c r="W65" s="404">
        <v>2629.2194720000002</v>
      </c>
      <c r="X65" s="404">
        <v>2308.777059</v>
      </c>
      <c r="Y65" s="404">
        <v>2155.9752159999998</v>
      </c>
      <c r="Z65" s="404">
        <v>1208</v>
      </c>
      <c r="AA65" s="404">
        <v>2637.5795280000002</v>
      </c>
      <c r="AB65" s="404">
        <v>2186.7857140000001</v>
      </c>
      <c r="AC65" s="404">
        <v>2490.8252219999999</v>
      </c>
      <c r="AD65" s="404">
        <v>2454</v>
      </c>
      <c r="AE65" s="404" t="s">
        <v>69</v>
      </c>
      <c r="AF65" s="717">
        <v>102.905401</v>
      </c>
    </row>
    <row r="66" spans="2:32" s="35" customFormat="1" ht="15.75">
      <c r="B66" s="166" t="s">
        <v>122</v>
      </c>
      <c r="C66" s="167">
        <v>0</v>
      </c>
      <c r="D66" s="167">
        <v>0</v>
      </c>
      <c r="E66" s="167">
        <v>0</v>
      </c>
      <c r="F66" s="167">
        <v>0</v>
      </c>
      <c r="G66" s="167">
        <v>922</v>
      </c>
      <c r="H66" s="167">
        <v>0</v>
      </c>
      <c r="I66" s="167">
        <v>694</v>
      </c>
      <c r="J66" s="167">
        <v>2975</v>
      </c>
      <c r="K66" s="167">
        <v>2947</v>
      </c>
      <c r="L66" s="167">
        <v>7007</v>
      </c>
      <c r="M66" s="167">
        <v>6071</v>
      </c>
      <c r="N66" s="167">
        <v>8092</v>
      </c>
      <c r="O66" s="167">
        <v>8095</v>
      </c>
      <c r="P66" s="167">
        <v>11436.014999999999</v>
      </c>
      <c r="Q66" s="167">
        <v>11351.347</v>
      </c>
      <c r="R66" s="167">
        <v>13647.532169</v>
      </c>
      <c r="S66" s="167">
        <v>15355.741</v>
      </c>
      <c r="T66" s="167">
        <v>12111.029498</v>
      </c>
      <c r="V66" s="166" t="s">
        <v>122</v>
      </c>
      <c r="W66" s="404">
        <v>12408.512487</v>
      </c>
      <c r="X66" s="404">
        <v>12501.872487000001</v>
      </c>
      <c r="Y66" s="404">
        <v>12600.840602</v>
      </c>
      <c r="Z66" s="404">
        <v>13557</v>
      </c>
      <c r="AA66" s="404">
        <v>13512.211149999999</v>
      </c>
      <c r="AB66" s="404">
        <v>13512.468150000001</v>
      </c>
      <c r="AC66" s="404">
        <v>13505.040897999999</v>
      </c>
      <c r="AD66" s="404">
        <v>3253</v>
      </c>
      <c r="AE66" s="404">
        <v>2431</v>
      </c>
      <c r="AF66" s="717">
        <v>2453.7278930000002</v>
      </c>
    </row>
    <row r="67" spans="2:32" s="35" customFormat="1" ht="15.75">
      <c r="B67" s="166" t="s">
        <v>120</v>
      </c>
      <c r="C67" s="167">
        <v>1292</v>
      </c>
      <c r="D67" s="167">
        <v>1120</v>
      </c>
      <c r="E67" s="167">
        <v>414</v>
      </c>
      <c r="F67" s="167">
        <v>739</v>
      </c>
      <c r="G67" s="167">
        <v>812</v>
      </c>
      <c r="H67" s="167">
        <v>1117</v>
      </c>
      <c r="I67" s="167">
        <v>550</v>
      </c>
      <c r="J67" s="167">
        <v>733</v>
      </c>
      <c r="K67" s="167">
        <v>1023</v>
      </c>
      <c r="L67" s="167">
        <v>1357</v>
      </c>
      <c r="M67" s="167">
        <v>481</v>
      </c>
      <c r="N67" s="167">
        <v>783</v>
      </c>
      <c r="O67" s="167">
        <v>836</v>
      </c>
      <c r="P67" s="167">
        <v>1163.2058919999999</v>
      </c>
      <c r="Q67" s="167">
        <v>473.45042699999999</v>
      </c>
      <c r="R67" s="167">
        <v>776.28130199999998</v>
      </c>
      <c r="S67" s="167">
        <v>880.65506900000003</v>
      </c>
      <c r="T67" s="167">
        <v>1276.1774789999999</v>
      </c>
      <c r="V67" s="166" t="s">
        <v>120</v>
      </c>
      <c r="W67" s="404">
        <v>526.46674599999994</v>
      </c>
      <c r="X67" s="404">
        <v>890.48920199999998</v>
      </c>
      <c r="Y67" s="404">
        <v>969.11360400000001</v>
      </c>
      <c r="Z67" s="404">
        <v>1356</v>
      </c>
      <c r="AA67" s="404">
        <v>631.11204099999998</v>
      </c>
      <c r="AB67" s="404">
        <v>823.65415499999995</v>
      </c>
      <c r="AC67" s="404">
        <v>635.27254800000003</v>
      </c>
      <c r="AD67" s="404">
        <v>740</v>
      </c>
      <c r="AE67" s="404">
        <v>458</v>
      </c>
      <c r="AF67" s="717">
        <v>520.62690099999998</v>
      </c>
    </row>
    <row r="68" spans="2:32" s="35" customFormat="1" ht="15.75">
      <c r="B68" s="166" t="s">
        <v>123</v>
      </c>
      <c r="C68" s="167">
        <v>2838</v>
      </c>
      <c r="D68" s="167">
        <v>2</v>
      </c>
      <c r="E68" s="167">
        <v>0</v>
      </c>
      <c r="F68" s="167">
        <v>0</v>
      </c>
      <c r="G68" s="167">
        <v>0</v>
      </c>
      <c r="H68" s="167">
        <v>1</v>
      </c>
      <c r="I68" s="167">
        <v>0</v>
      </c>
      <c r="J68" s="167">
        <v>0</v>
      </c>
      <c r="K68" s="167">
        <v>0</v>
      </c>
      <c r="L68" s="167">
        <v>0</v>
      </c>
      <c r="M68" s="167">
        <v>0</v>
      </c>
      <c r="N68" s="167">
        <v>243</v>
      </c>
      <c r="O68" s="167">
        <v>254</v>
      </c>
      <c r="P68" s="167">
        <v>294.09186399999999</v>
      </c>
      <c r="Q68" s="167">
        <v>317.47848099999999</v>
      </c>
      <c r="R68" s="167">
        <v>364.50745000000001</v>
      </c>
      <c r="S68" s="167">
        <v>441.14176300000003</v>
      </c>
      <c r="T68" s="167">
        <v>420.423698</v>
      </c>
      <c r="V68" s="166" t="s">
        <v>123</v>
      </c>
      <c r="W68" s="404">
        <v>6110.1125659999998</v>
      </c>
      <c r="X68" s="404">
        <v>504.57328899999999</v>
      </c>
      <c r="Y68" s="404">
        <v>2350.0848839999999</v>
      </c>
      <c r="Z68" s="404">
        <v>698</v>
      </c>
      <c r="AA68" s="404">
        <v>709.73593100000005</v>
      </c>
      <c r="AB68" s="404">
        <v>780.57481700000005</v>
      </c>
      <c r="AC68" s="404">
        <v>888.21390799999995</v>
      </c>
      <c r="AD68" s="404" t="s">
        <v>69</v>
      </c>
      <c r="AE68" s="404" t="s">
        <v>69</v>
      </c>
      <c r="AF68" s="717">
        <v>0</v>
      </c>
    </row>
    <row r="69" spans="2:32" s="35" customFormat="1" ht="15.75">
      <c r="B69" s="166" t="s">
        <v>156</v>
      </c>
      <c r="C69" s="167">
        <v>0</v>
      </c>
      <c r="D69" s="167">
        <v>0</v>
      </c>
      <c r="E69" s="167">
        <v>0</v>
      </c>
      <c r="F69" s="167">
        <v>0</v>
      </c>
      <c r="G69" s="167">
        <v>0</v>
      </c>
      <c r="H69" s="167">
        <v>0</v>
      </c>
      <c r="I69" s="167">
        <v>0</v>
      </c>
      <c r="J69" s="167">
        <v>0</v>
      </c>
      <c r="K69" s="167">
        <v>0</v>
      </c>
      <c r="L69" s="167">
        <v>0</v>
      </c>
      <c r="M69" s="167">
        <v>0</v>
      </c>
      <c r="N69" s="167">
        <v>0</v>
      </c>
      <c r="O69" s="167">
        <v>0</v>
      </c>
      <c r="P69" s="167">
        <v>0</v>
      </c>
      <c r="Q69" s="167">
        <v>0</v>
      </c>
      <c r="R69" s="167">
        <v>0</v>
      </c>
      <c r="S69" s="167">
        <v>0</v>
      </c>
      <c r="T69" s="167">
        <v>0</v>
      </c>
      <c r="V69" s="166" t="s">
        <v>156</v>
      </c>
      <c r="W69" s="404"/>
      <c r="X69" s="404">
        <v>0</v>
      </c>
      <c r="Y69" s="404">
        <v>0</v>
      </c>
      <c r="Z69" s="404" t="s">
        <v>69</v>
      </c>
      <c r="AA69" s="404">
        <v>0</v>
      </c>
      <c r="AB69" s="404">
        <v>0</v>
      </c>
      <c r="AC69" s="404">
        <v>0</v>
      </c>
      <c r="AD69" s="404" t="s">
        <v>69</v>
      </c>
      <c r="AE69" s="404" t="s">
        <v>69</v>
      </c>
      <c r="AF69" s="708">
        <v>0</v>
      </c>
    </row>
    <row r="70" spans="2:32">
      <c r="B70" s="164" t="s">
        <v>125</v>
      </c>
      <c r="C70" s="169">
        <f t="shared" ref="C70:N70" si="3">SUM(C62:C69)</f>
        <v>69116</v>
      </c>
      <c r="D70" s="169">
        <f t="shared" si="3"/>
        <v>55462</v>
      </c>
      <c r="E70" s="169">
        <f t="shared" si="3"/>
        <v>62184</v>
      </c>
      <c r="F70" s="169">
        <f t="shared" si="3"/>
        <v>60313</v>
      </c>
      <c r="G70" s="169">
        <f t="shared" si="3"/>
        <v>69609</v>
      </c>
      <c r="H70" s="169">
        <f t="shared" si="3"/>
        <v>79803</v>
      </c>
      <c r="I70" s="169">
        <f t="shared" si="3"/>
        <v>83658</v>
      </c>
      <c r="J70" s="169">
        <f t="shared" si="3"/>
        <v>61259</v>
      </c>
      <c r="K70" s="169">
        <f t="shared" si="3"/>
        <v>80185</v>
      </c>
      <c r="L70" s="169">
        <f t="shared" si="3"/>
        <v>73740</v>
      </c>
      <c r="M70" s="169">
        <f t="shared" si="3"/>
        <v>89816</v>
      </c>
      <c r="N70" s="169">
        <f t="shared" si="3"/>
        <v>79289</v>
      </c>
      <c r="O70" s="169">
        <v>88766</v>
      </c>
      <c r="P70" s="169">
        <f>SUM(P62:P69)</f>
        <v>88151.671457999997</v>
      </c>
      <c r="Q70" s="169">
        <f>SUM(Q62:Q69)</f>
        <v>91252.577533999996</v>
      </c>
      <c r="R70" s="169">
        <v>82435.317865999998</v>
      </c>
      <c r="S70" s="169">
        <v>95062.459031999999</v>
      </c>
      <c r="T70" s="169">
        <v>77662.008927000017</v>
      </c>
      <c r="V70" s="164" t="s">
        <v>125</v>
      </c>
      <c r="W70" s="405">
        <v>88822.516585000005</v>
      </c>
      <c r="X70" s="405">
        <v>133108.20465699999</v>
      </c>
      <c r="Y70" s="405">
        <v>137196.65270000004</v>
      </c>
      <c r="Z70" s="405">
        <v>140365</v>
      </c>
      <c r="AA70" s="405">
        <v>136137.291042</v>
      </c>
      <c r="AB70" s="405">
        <v>135231.91861799997</v>
      </c>
      <c r="AC70" s="405">
        <v>135844.34124400001</v>
      </c>
      <c r="AD70" s="405">
        <v>123117</v>
      </c>
      <c r="AE70" s="405">
        <v>130094</v>
      </c>
      <c r="AF70" s="718">
        <v>122817.06683200001</v>
      </c>
    </row>
    <row r="71" spans="2:32">
      <c r="B71" s="174" t="s">
        <v>126</v>
      </c>
      <c r="C71" s="175"/>
      <c r="D71" s="175"/>
      <c r="E71" s="175"/>
      <c r="F71" s="175"/>
      <c r="G71" s="175"/>
      <c r="H71" s="175"/>
      <c r="I71" s="175"/>
      <c r="J71" s="175"/>
      <c r="K71" s="175"/>
      <c r="L71" s="175"/>
      <c r="M71" s="175"/>
      <c r="N71" s="175"/>
      <c r="O71" s="175"/>
      <c r="P71" s="175"/>
      <c r="Q71" s="175"/>
      <c r="R71" s="175"/>
      <c r="S71" s="175"/>
      <c r="T71" s="175"/>
      <c r="V71" s="174" t="s">
        <v>126</v>
      </c>
      <c r="W71" s="406"/>
      <c r="X71" s="406"/>
      <c r="Y71" s="406"/>
      <c r="Z71" s="406"/>
      <c r="AA71" s="406"/>
      <c r="AB71" s="406"/>
      <c r="AC71" s="406"/>
      <c r="AD71" s="406"/>
      <c r="AE71" s="406"/>
      <c r="AF71" s="406"/>
    </row>
    <row r="72" spans="2:32" s="35" customFormat="1" ht="15.75">
      <c r="B72" s="166" t="s">
        <v>118</v>
      </c>
      <c r="C72" s="167">
        <v>496863</v>
      </c>
      <c r="D72" s="167">
        <v>493406</v>
      </c>
      <c r="E72" s="167">
        <v>497438</v>
      </c>
      <c r="F72" s="167">
        <v>487255</v>
      </c>
      <c r="G72" s="167">
        <v>495094</v>
      </c>
      <c r="H72" s="167">
        <v>619671</v>
      </c>
      <c r="I72" s="167">
        <v>474172</v>
      </c>
      <c r="J72" s="167">
        <v>626883</v>
      </c>
      <c r="K72" s="167">
        <v>627450</v>
      </c>
      <c r="L72" s="167">
        <v>765038</v>
      </c>
      <c r="M72" s="167">
        <v>608941</v>
      </c>
      <c r="N72" s="167">
        <v>605645</v>
      </c>
      <c r="O72" s="167">
        <v>610885</v>
      </c>
      <c r="P72" s="167">
        <v>605149.71300999995</v>
      </c>
      <c r="Q72" s="167">
        <v>611367.66704900004</v>
      </c>
      <c r="R72" s="167">
        <v>611836.56228900002</v>
      </c>
      <c r="S72" s="167">
        <v>616334.07324499998</v>
      </c>
      <c r="T72" s="167">
        <v>619998.59155200003</v>
      </c>
      <c r="V72" s="166" t="s">
        <v>118</v>
      </c>
      <c r="W72" s="404">
        <v>810872.78162300005</v>
      </c>
      <c r="X72" s="404">
        <v>793060.90998999996</v>
      </c>
      <c r="Y72" s="404">
        <v>815594.90945699997</v>
      </c>
      <c r="Z72" s="404">
        <v>826537</v>
      </c>
      <c r="AA72" s="404">
        <v>842602.75780999998</v>
      </c>
      <c r="AB72" s="404">
        <v>785198.38626900001</v>
      </c>
      <c r="AC72" s="404">
        <v>785426.64655199996</v>
      </c>
      <c r="AD72" s="404">
        <v>792607</v>
      </c>
      <c r="AE72" s="404">
        <v>790355</v>
      </c>
      <c r="AF72" s="717">
        <v>107699.679065</v>
      </c>
    </row>
    <row r="73" spans="2:32" s="35" customFormat="1" ht="15.75">
      <c r="B73" s="166" t="s">
        <v>119</v>
      </c>
      <c r="C73" s="167">
        <v>161074</v>
      </c>
      <c r="D73" s="167">
        <v>164349</v>
      </c>
      <c r="E73" s="167">
        <v>148174</v>
      </c>
      <c r="F73" s="167">
        <v>152929</v>
      </c>
      <c r="G73" s="167">
        <v>149009</v>
      </c>
      <c r="H73" s="167">
        <v>0</v>
      </c>
      <c r="I73" s="167">
        <v>149735</v>
      </c>
      <c r="J73" s="167">
        <v>157749</v>
      </c>
      <c r="K73" s="167">
        <v>149073</v>
      </c>
      <c r="L73" s="167">
        <v>903</v>
      </c>
      <c r="M73" s="167">
        <v>149509</v>
      </c>
      <c r="N73" s="167">
        <v>159598</v>
      </c>
      <c r="O73" s="167">
        <v>156384</v>
      </c>
      <c r="P73" s="167">
        <v>169595.62221900001</v>
      </c>
      <c r="Q73" s="167">
        <v>167875.36014899999</v>
      </c>
      <c r="R73" s="167">
        <v>173715.642448</v>
      </c>
      <c r="S73" s="167">
        <v>169075.533807</v>
      </c>
      <c r="T73" s="167">
        <v>178394.27674299999</v>
      </c>
      <c r="V73" s="166" t="s">
        <v>119</v>
      </c>
      <c r="W73" s="404">
        <v>166.016572</v>
      </c>
      <c r="X73" s="404">
        <v>122.22329000000001</v>
      </c>
      <c r="Y73" s="404">
        <v>92.554438000000005</v>
      </c>
      <c r="Z73" s="404">
        <v>65</v>
      </c>
      <c r="AA73" s="404">
        <v>52.058083000000003</v>
      </c>
      <c r="AB73" s="404">
        <v>33.210220999999997</v>
      </c>
      <c r="AC73" s="404">
        <v>7.5002449999999996</v>
      </c>
      <c r="AD73" s="404">
        <v>314</v>
      </c>
      <c r="AE73" s="404">
        <v>278</v>
      </c>
      <c r="AF73" s="717">
        <v>11853.238251000001</v>
      </c>
    </row>
    <row r="74" spans="2:32" s="35" customFormat="1" ht="15.75">
      <c r="B74" s="166" t="s">
        <v>127</v>
      </c>
      <c r="C74" s="167">
        <v>0</v>
      </c>
      <c r="D74" s="167">
        <v>0</v>
      </c>
      <c r="E74" s="167">
        <v>0</v>
      </c>
      <c r="F74" s="167">
        <v>0</v>
      </c>
      <c r="G74" s="167">
        <v>0</v>
      </c>
      <c r="H74" s="167">
        <v>0</v>
      </c>
      <c r="I74" s="167">
        <v>0</v>
      </c>
      <c r="J74" s="167">
        <v>0</v>
      </c>
      <c r="K74" s="167">
        <v>0</v>
      </c>
      <c r="L74" s="167">
        <v>0</v>
      </c>
      <c r="M74" s="167">
        <v>0</v>
      </c>
      <c r="N74" s="167">
        <v>0</v>
      </c>
      <c r="O74" s="167">
        <v>0</v>
      </c>
      <c r="P74" s="167">
        <v>0</v>
      </c>
      <c r="Q74" s="167">
        <v>0</v>
      </c>
      <c r="R74" s="167">
        <v>0</v>
      </c>
      <c r="S74" s="167">
        <v>0</v>
      </c>
      <c r="T74" s="167">
        <v>0</v>
      </c>
      <c r="V74" s="166" t="s">
        <v>127</v>
      </c>
      <c r="W74" s="404">
        <v>0</v>
      </c>
      <c r="X74" s="404">
        <v>0</v>
      </c>
      <c r="Y74" s="404">
        <v>0</v>
      </c>
      <c r="Z74" s="404" t="s">
        <v>69</v>
      </c>
      <c r="AA74" s="404">
        <v>0</v>
      </c>
      <c r="AB74" s="404">
        <v>0</v>
      </c>
      <c r="AC74" s="404">
        <v>0</v>
      </c>
      <c r="AD74" s="404" t="s">
        <v>69</v>
      </c>
      <c r="AE74" s="404" t="s">
        <v>69</v>
      </c>
      <c r="AF74" s="717">
        <v>0</v>
      </c>
    </row>
    <row r="75" spans="2:32" s="35" customFormat="1" ht="15.75">
      <c r="B75" s="166" t="s">
        <v>121</v>
      </c>
      <c r="C75" s="167">
        <v>0</v>
      </c>
      <c r="D75" s="167">
        <v>0</v>
      </c>
      <c r="E75" s="167">
        <v>0</v>
      </c>
      <c r="F75" s="167">
        <v>0</v>
      </c>
      <c r="G75" s="167">
        <v>0</v>
      </c>
      <c r="H75" s="167">
        <v>0</v>
      </c>
      <c r="I75" s="167">
        <v>0</v>
      </c>
      <c r="J75" s="167">
        <v>0</v>
      </c>
      <c r="K75" s="167">
        <v>0</v>
      </c>
      <c r="L75" s="167">
        <v>0</v>
      </c>
      <c r="M75" s="167">
        <v>0</v>
      </c>
      <c r="N75" s="167">
        <v>0</v>
      </c>
      <c r="O75" s="167">
        <v>0</v>
      </c>
      <c r="P75" s="167">
        <v>0</v>
      </c>
      <c r="Q75" s="167">
        <v>0</v>
      </c>
      <c r="R75" s="167">
        <v>0</v>
      </c>
      <c r="S75" s="167">
        <v>0</v>
      </c>
      <c r="T75" s="167">
        <v>0</v>
      </c>
      <c r="V75" s="166" t="s">
        <v>121</v>
      </c>
      <c r="W75" s="404">
        <v>0</v>
      </c>
      <c r="X75" s="404">
        <v>0</v>
      </c>
      <c r="Y75" s="404">
        <v>0</v>
      </c>
      <c r="Z75" s="404" t="s">
        <v>69</v>
      </c>
      <c r="AA75" s="404">
        <v>0</v>
      </c>
      <c r="AB75" s="404">
        <v>0</v>
      </c>
      <c r="AC75" s="404">
        <v>0</v>
      </c>
      <c r="AD75" s="404" t="s">
        <v>69</v>
      </c>
      <c r="AE75" s="404" t="s">
        <v>69</v>
      </c>
      <c r="AF75" s="717">
        <v>289.79472199999998</v>
      </c>
    </row>
    <row r="76" spans="2:32" s="35" customFormat="1" ht="15.75">
      <c r="B76" s="166" t="s">
        <v>122</v>
      </c>
      <c r="C76" s="167">
        <v>0</v>
      </c>
      <c r="D76" s="167">
        <v>0</v>
      </c>
      <c r="E76" s="167">
        <v>0</v>
      </c>
      <c r="F76" s="167">
        <v>0</v>
      </c>
      <c r="G76" s="167">
        <v>0</v>
      </c>
      <c r="H76" s="167">
        <v>0</v>
      </c>
      <c r="I76" s="167">
        <v>0</v>
      </c>
      <c r="J76" s="167">
        <v>0</v>
      </c>
      <c r="K76" s="167">
        <v>0</v>
      </c>
      <c r="L76" s="167">
        <v>0</v>
      </c>
      <c r="M76" s="167">
        <v>0</v>
      </c>
      <c r="N76" s="167">
        <v>0</v>
      </c>
      <c r="O76" s="167">
        <v>0</v>
      </c>
      <c r="P76" s="167">
        <v>0</v>
      </c>
      <c r="Q76" s="167">
        <v>0</v>
      </c>
      <c r="R76" s="167">
        <v>0</v>
      </c>
      <c r="S76" s="167">
        <v>0</v>
      </c>
      <c r="T76" s="167">
        <v>0</v>
      </c>
      <c r="V76" s="166" t="s">
        <v>122</v>
      </c>
      <c r="W76" s="404">
        <v>0</v>
      </c>
      <c r="X76" s="404">
        <v>0</v>
      </c>
      <c r="Y76" s="404">
        <v>0</v>
      </c>
      <c r="Z76" s="404" t="s">
        <v>69</v>
      </c>
      <c r="AA76" s="404">
        <v>0</v>
      </c>
      <c r="AB76" s="404">
        <v>0</v>
      </c>
      <c r="AC76" s="404">
        <v>0</v>
      </c>
      <c r="AD76" s="404" t="s">
        <v>69</v>
      </c>
      <c r="AE76" s="404" t="s">
        <v>69</v>
      </c>
      <c r="AF76" s="717">
        <v>2453.7278930000002</v>
      </c>
    </row>
    <row r="77" spans="2:32" s="35" customFormat="1" ht="15.75">
      <c r="B77" s="166" t="s">
        <v>123</v>
      </c>
      <c r="C77" s="167">
        <v>0</v>
      </c>
      <c r="D77" s="167">
        <v>0</v>
      </c>
      <c r="E77" s="167">
        <v>0</v>
      </c>
      <c r="F77" s="167">
        <v>0</v>
      </c>
      <c r="G77" s="167">
        <v>0</v>
      </c>
      <c r="H77" s="167">
        <v>0</v>
      </c>
      <c r="I77" s="167">
        <v>0</v>
      </c>
      <c r="J77" s="167">
        <v>0</v>
      </c>
      <c r="K77" s="167">
        <v>0</v>
      </c>
      <c r="L77" s="167">
        <v>0</v>
      </c>
      <c r="M77" s="167">
        <v>0</v>
      </c>
      <c r="N77" s="167">
        <v>0</v>
      </c>
      <c r="O77" s="167">
        <v>0</v>
      </c>
      <c r="P77" s="167">
        <v>0</v>
      </c>
      <c r="Q77" s="167">
        <v>0</v>
      </c>
      <c r="R77" s="167">
        <v>0</v>
      </c>
      <c r="S77" s="167">
        <v>0</v>
      </c>
      <c r="T77" s="167">
        <v>0</v>
      </c>
      <c r="V77" s="166" t="s">
        <v>123</v>
      </c>
      <c r="W77" s="404">
        <v>0</v>
      </c>
      <c r="X77" s="404">
        <v>0</v>
      </c>
      <c r="Y77" s="404">
        <v>0</v>
      </c>
      <c r="Z77" s="404" t="s">
        <v>69</v>
      </c>
      <c r="AA77" s="404">
        <v>0</v>
      </c>
      <c r="AB77" s="404">
        <v>0</v>
      </c>
      <c r="AC77" s="404">
        <v>0</v>
      </c>
      <c r="AD77" s="404" t="s">
        <v>69</v>
      </c>
      <c r="AE77" s="404" t="s">
        <v>69</v>
      </c>
      <c r="AF77" s="717">
        <v>0</v>
      </c>
    </row>
    <row r="78" spans="2:32" s="35" customFormat="1" ht="15.75">
      <c r="B78" s="166" t="s">
        <v>157</v>
      </c>
      <c r="C78" s="167">
        <v>72183</v>
      </c>
      <c r="D78" s="167">
        <v>84171</v>
      </c>
      <c r="E78" s="167">
        <v>86079</v>
      </c>
      <c r="F78" s="167">
        <v>87753</v>
      </c>
      <c r="G78" s="167">
        <v>89323</v>
      </c>
      <c r="H78" s="167">
        <v>89746</v>
      </c>
      <c r="I78" s="167">
        <v>93777</v>
      </c>
      <c r="J78" s="167">
        <v>94007</v>
      </c>
      <c r="K78" s="167">
        <v>98062</v>
      </c>
      <c r="L78" s="167">
        <v>100617</v>
      </c>
      <c r="M78" s="167">
        <v>102471</v>
      </c>
      <c r="N78" s="167">
        <v>104655</v>
      </c>
      <c r="O78" s="167">
        <v>109979</v>
      </c>
      <c r="P78" s="167">
        <v>109616.095346</v>
      </c>
      <c r="Q78" s="167">
        <v>111117.06804699999</v>
      </c>
      <c r="R78" s="167">
        <v>113124.88226499999</v>
      </c>
      <c r="S78" s="167">
        <v>115640.40788100001</v>
      </c>
      <c r="T78" s="167">
        <v>110045.521048</v>
      </c>
      <c r="V78" s="166" t="s">
        <v>157</v>
      </c>
      <c r="W78" s="404">
        <v>110900.750611</v>
      </c>
      <c r="X78" s="404">
        <v>98245.723693000007</v>
      </c>
      <c r="Y78" s="404">
        <v>102473.684418</v>
      </c>
      <c r="Z78" s="404">
        <v>107375</v>
      </c>
      <c r="AA78" s="404">
        <v>113032.533305</v>
      </c>
      <c r="AB78" s="404">
        <v>117865.220489</v>
      </c>
      <c r="AC78" s="404">
        <v>122752.67241899999</v>
      </c>
      <c r="AD78" s="404">
        <v>129187</v>
      </c>
      <c r="AE78" s="404">
        <v>134528</v>
      </c>
      <c r="AF78" s="717">
        <v>142574.61102800001</v>
      </c>
    </row>
    <row r="79" spans="2:32">
      <c r="B79" s="164" t="s">
        <v>128</v>
      </c>
      <c r="C79" s="169">
        <f t="shared" ref="C79:N79" si="4">SUM(C72:C78)</f>
        <v>730120</v>
      </c>
      <c r="D79" s="169">
        <f t="shared" si="4"/>
        <v>741926</v>
      </c>
      <c r="E79" s="169">
        <f t="shared" si="4"/>
        <v>731691</v>
      </c>
      <c r="F79" s="169">
        <f t="shared" si="4"/>
        <v>727937</v>
      </c>
      <c r="G79" s="169">
        <f t="shared" si="4"/>
        <v>733426</v>
      </c>
      <c r="H79" s="169">
        <f t="shared" si="4"/>
        <v>709417</v>
      </c>
      <c r="I79" s="169">
        <f t="shared" si="4"/>
        <v>717684</v>
      </c>
      <c r="J79" s="169">
        <f t="shared" si="4"/>
        <v>878639</v>
      </c>
      <c r="K79" s="169">
        <f t="shared" si="4"/>
        <v>874585</v>
      </c>
      <c r="L79" s="169">
        <f t="shared" si="4"/>
        <v>866558</v>
      </c>
      <c r="M79" s="169">
        <f t="shared" si="4"/>
        <v>860921</v>
      </c>
      <c r="N79" s="169">
        <f t="shared" si="4"/>
        <v>869898</v>
      </c>
      <c r="O79" s="169">
        <v>877248</v>
      </c>
      <c r="P79" s="169">
        <f>SUM(P72:P78)</f>
        <v>884361.43057500001</v>
      </c>
      <c r="Q79" s="169">
        <f>SUM(Q72:Q78)</f>
        <v>890360.09524499997</v>
      </c>
      <c r="R79" s="169">
        <v>898677.08700200007</v>
      </c>
      <c r="S79" s="169">
        <v>901050.01493299997</v>
      </c>
      <c r="T79" s="169">
        <v>908438.38934300002</v>
      </c>
      <c r="V79" s="164" t="s">
        <v>128</v>
      </c>
      <c r="W79" s="405">
        <v>921939.54880600004</v>
      </c>
      <c r="X79" s="405">
        <v>891428.85697299999</v>
      </c>
      <c r="Y79" s="405">
        <v>918161.14831299998</v>
      </c>
      <c r="Z79" s="405">
        <v>933976</v>
      </c>
      <c r="AA79" s="405">
        <v>955687.34919800004</v>
      </c>
      <c r="AB79" s="405">
        <v>903096.816979</v>
      </c>
      <c r="AC79" s="405">
        <v>908186.81921599992</v>
      </c>
      <c r="AD79" s="405">
        <v>922109</v>
      </c>
      <c r="AE79" s="405">
        <v>925160</v>
      </c>
      <c r="AF79" s="718">
        <v>879414.67453199998</v>
      </c>
    </row>
    <row r="80" spans="2:32">
      <c r="B80" s="118" t="s">
        <v>129</v>
      </c>
      <c r="C80" s="168">
        <f t="shared" ref="C80:N80" si="5">+C70+C79</f>
        <v>799236</v>
      </c>
      <c r="D80" s="168">
        <f t="shared" si="5"/>
        <v>797388</v>
      </c>
      <c r="E80" s="168">
        <f t="shared" si="5"/>
        <v>793875</v>
      </c>
      <c r="F80" s="168">
        <f t="shared" si="5"/>
        <v>788250</v>
      </c>
      <c r="G80" s="168">
        <f t="shared" si="5"/>
        <v>803035</v>
      </c>
      <c r="H80" s="168">
        <f t="shared" si="5"/>
        <v>789220</v>
      </c>
      <c r="I80" s="168">
        <f t="shared" si="5"/>
        <v>801342</v>
      </c>
      <c r="J80" s="168">
        <f t="shared" si="5"/>
        <v>939898</v>
      </c>
      <c r="K80" s="168">
        <f t="shared" si="5"/>
        <v>954770</v>
      </c>
      <c r="L80" s="168">
        <f t="shared" si="5"/>
        <v>940298</v>
      </c>
      <c r="M80" s="168">
        <f t="shared" si="5"/>
        <v>950737</v>
      </c>
      <c r="N80" s="168">
        <f t="shared" si="5"/>
        <v>949187</v>
      </c>
      <c r="O80" s="168">
        <v>966014</v>
      </c>
      <c r="P80" s="168">
        <f>+P79+P70</f>
        <v>972513.10203299997</v>
      </c>
      <c r="Q80" s="168">
        <f>+Q79+Q70</f>
        <v>981612.67277900001</v>
      </c>
      <c r="R80" s="168">
        <v>981112.40486800007</v>
      </c>
      <c r="S80" s="168">
        <v>996112.47396500001</v>
      </c>
      <c r="T80" s="168">
        <v>986100.39827000001</v>
      </c>
      <c r="V80" s="118" t="s">
        <v>129</v>
      </c>
      <c r="W80" s="403">
        <v>1010762.065391</v>
      </c>
      <c r="X80" s="403">
        <v>1024537.06163</v>
      </c>
      <c r="Y80" s="403">
        <v>1055357.8010130001</v>
      </c>
      <c r="Z80" s="403">
        <v>1074342</v>
      </c>
      <c r="AA80" s="403">
        <v>1091824.6402400001</v>
      </c>
      <c r="AB80" s="403">
        <v>1038328.735597</v>
      </c>
      <c r="AC80" s="403">
        <v>1044031.1604599999</v>
      </c>
      <c r="AD80" s="403">
        <v>1045226</v>
      </c>
      <c r="AE80" s="403">
        <v>1055255</v>
      </c>
      <c r="AF80" s="719">
        <v>1002231.741364</v>
      </c>
    </row>
    <row r="81" spans="2:32">
      <c r="B81" s="120"/>
      <c r="C81" s="170"/>
      <c r="D81" s="170"/>
      <c r="E81" s="170"/>
      <c r="F81" s="170"/>
      <c r="G81" s="170"/>
      <c r="H81" s="170"/>
      <c r="I81" s="170"/>
      <c r="J81" s="170"/>
      <c r="K81" s="170"/>
      <c r="L81" s="170"/>
      <c r="M81" s="170"/>
      <c r="N81" s="170"/>
      <c r="O81" s="170"/>
      <c r="P81" s="170"/>
      <c r="Q81" s="170"/>
      <c r="R81" s="170"/>
      <c r="S81" s="170">
        <v>0</v>
      </c>
      <c r="T81" s="170"/>
      <c r="V81" s="120"/>
      <c r="W81" s="407"/>
      <c r="X81" s="407">
        <v>0</v>
      </c>
      <c r="Y81" s="407"/>
      <c r="Z81" s="407"/>
      <c r="AA81" s="407"/>
      <c r="AB81" s="407"/>
      <c r="AC81" s="407"/>
      <c r="AD81" s="407"/>
      <c r="AE81" s="407"/>
    </row>
    <row r="82" spans="2:32">
      <c r="B82" s="174" t="s">
        <v>130</v>
      </c>
      <c r="C82" s="175"/>
      <c r="D82" s="175"/>
      <c r="E82" s="175"/>
      <c r="F82" s="175"/>
      <c r="G82" s="175"/>
      <c r="H82" s="175"/>
      <c r="I82" s="175"/>
      <c r="J82" s="175"/>
      <c r="K82" s="175"/>
      <c r="L82" s="175"/>
      <c r="M82" s="175"/>
      <c r="N82" s="175"/>
      <c r="O82" s="175"/>
      <c r="P82" s="175"/>
      <c r="Q82" s="175"/>
      <c r="R82" s="175"/>
      <c r="S82" s="175"/>
      <c r="T82" s="175"/>
      <c r="V82" s="174" t="s">
        <v>130</v>
      </c>
      <c r="W82" s="406"/>
      <c r="X82" s="406"/>
      <c r="Y82" s="406"/>
      <c r="Z82" s="406"/>
      <c r="AA82" s="406"/>
      <c r="AB82" s="406"/>
      <c r="AC82" s="406"/>
      <c r="AD82" s="406"/>
      <c r="AE82" s="406"/>
      <c r="AF82" s="406"/>
    </row>
    <row r="83" spans="2:32" s="35" customFormat="1" ht="15.75">
      <c r="B83" s="166" t="s">
        <v>131</v>
      </c>
      <c r="C83" s="167">
        <v>85214</v>
      </c>
      <c r="D83" s="167">
        <v>85214</v>
      </c>
      <c r="E83" s="167">
        <v>85214</v>
      </c>
      <c r="F83" s="167">
        <v>85214</v>
      </c>
      <c r="G83" s="167">
        <v>85214</v>
      </c>
      <c r="H83" s="167">
        <v>85214</v>
      </c>
      <c r="I83" s="167">
        <v>85214</v>
      </c>
      <c r="J83" s="167">
        <v>85214</v>
      </c>
      <c r="K83" s="167">
        <v>85214</v>
      </c>
      <c r="L83" s="167">
        <v>85214</v>
      </c>
      <c r="M83" s="167">
        <v>85214</v>
      </c>
      <c r="N83" s="167">
        <v>85214</v>
      </c>
      <c r="O83" s="167">
        <v>85214</v>
      </c>
      <c r="P83" s="167">
        <v>85214.499991000004</v>
      </c>
      <c r="Q83" s="167">
        <v>85214.499991000004</v>
      </c>
      <c r="R83" s="167">
        <v>85214.499991000004</v>
      </c>
      <c r="S83" s="167">
        <v>85214.499991000004</v>
      </c>
      <c r="T83" s="167">
        <v>85214.499991000004</v>
      </c>
      <c r="V83" s="166" t="s">
        <v>131</v>
      </c>
      <c r="W83" s="404">
        <v>85214.499991000004</v>
      </c>
      <c r="X83" s="404">
        <v>85214.499991000004</v>
      </c>
      <c r="Y83" s="404">
        <v>85214.499991000004</v>
      </c>
      <c r="Z83" s="404">
        <v>85214</v>
      </c>
      <c r="AA83" s="404">
        <v>85214.499991000004</v>
      </c>
      <c r="AB83" s="404">
        <v>85214.499991000004</v>
      </c>
      <c r="AC83" s="404">
        <v>85214.499991000004</v>
      </c>
      <c r="AD83" s="404">
        <v>85214</v>
      </c>
      <c r="AE83" s="404">
        <v>85214</v>
      </c>
      <c r="AF83" s="720">
        <v>85214.499991000004</v>
      </c>
    </row>
    <row r="84" spans="2:32" s="35" customFormat="1" ht="15.75">
      <c r="B84" s="166" t="s">
        <v>132</v>
      </c>
      <c r="C84" s="167">
        <v>0</v>
      </c>
      <c r="D84" s="167">
        <v>0</v>
      </c>
      <c r="E84" s="167">
        <v>0</v>
      </c>
      <c r="F84" s="167">
        <v>0</v>
      </c>
      <c r="G84" s="167">
        <v>0</v>
      </c>
      <c r="H84" s="167">
        <v>0</v>
      </c>
      <c r="I84" s="167">
        <v>0</v>
      </c>
      <c r="J84" s="167">
        <v>0</v>
      </c>
      <c r="K84" s="167">
        <v>0</v>
      </c>
      <c r="L84" s="167">
        <v>0</v>
      </c>
      <c r="M84" s="167">
        <v>0</v>
      </c>
      <c r="N84" s="167">
        <v>0</v>
      </c>
      <c r="O84" s="167">
        <v>0</v>
      </c>
      <c r="P84" s="167">
        <v>0</v>
      </c>
      <c r="Q84" s="167">
        <v>0</v>
      </c>
      <c r="R84" s="167">
        <v>0</v>
      </c>
      <c r="S84" s="167">
        <v>0</v>
      </c>
      <c r="T84" s="167">
        <v>0</v>
      </c>
      <c r="V84" s="166" t="s">
        <v>132</v>
      </c>
      <c r="W84" s="404">
        <v>0</v>
      </c>
      <c r="X84" s="404">
        <v>0</v>
      </c>
      <c r="Y84" s="404">
        <v>0</v>
      </c>
      <c r="Z84" s="404" t="s">
        <v>69</v>
      </c>
      <c r="AA84" s="404">
        <v>0</v>
      </c>
      <c r="AB84" s="404">
        <v>0</v>
      </c>
      <c r="AC84" s="404">
        <v>0</v>
      </c>
      <c r="AD84" s="404" t="s">
        <v>69</v>
      </c>
      <c r="AE84" s="404" t="s">
        <v>69</v>
      </c>
      <c r="AF84" s="720">
        <v>0</v>
      </c>
    </row>
    <row r="85" spans="2:32" s="35" customFormat="1" ht="15.75">
      <c r="B85" s="166" t="s">
        <v>133</v>
      </c>
      <c r="C85" s="167">
        <v>0</v>
      </c>
      <c r="D85" s="167">
        <v>0</v>
      </c>
      <c r="E85" s="167">
        <v>0</v>
      </c>
      <c r="F85" s="167">
        <v>0</v>
      </c>
      <c r="G85" s="167">
        <v>0</v>
      </c>
      <c r="H85" s="167">
        <v>0</v>
      </c>
      <c r="I85" s="167">
        <v>0</v>
      </c>
      <c r="J85" s="167">
        <v>0</v>
      </c>
      <c r="K85" s="167">
        <v>0</v>
      </c>
      <c r="L85" s="167">
        <v>0</v>
      </c>
      <c r="M85" s="167">
        <v>0</v>
      </c>
      <c r="N85" s="167">
        <v>0</v>
      </c>
      <c r="O85" s="167">
        <v>0</v>
      </c>
      <c r="P85" s="167">
        <v>0</v>
      </c>
      <c r="Q85" s="167">
        <v>0</v>
      </c>
      <c r="R85" s="167">
        <v>0</v>
      </c>
      <c r="S85" s="167">
        <v>0</v>
      </c>
      <c r="T85" s="167">
        <v>0</v>
      </c>
      <c r="V85" s="166" t="s">
        <v>133</v>
      </c>
      <c r="W85" s="404">
        <v>0</v>
      </c>
      <c r="X85" s="404">
        <v>0</v>
      </c>
      <c r="Y85" s="404">
        <v>0</v>
      </c>
      <c r="Z85" s="404" t="s">
        <v>69</v>
      </c>
      <c r="AA85" s="404">
        <v>0</v>
      </c>
      <c r="AB85" s="404">
        <v>0</v>
      </c>
      <c r="AC85" s="404">
        <v>0</v>
      </c>
      <c r="AD85" s="404" t="s">
        <v>69</v>
      </c>
      <c r="AE85" s="404" t="s">
        <v>69</v>
      </c>
      <c r="AF85" s="720">
        <v>0</v>
      </c>
    </row>
    <row r="86" spans="2:32" s="35" customFormat="1" ht="15.75">
      <c r="B86" s="166" t="s">
        <v>134</v>
      </c>
      <c r="C86" s="167">
        <v>193927</v>
      </c>
      <c r="D86" s="167">
        <v>236233</v>
      </c>
      <c r="E86" s="167">
        <v>281327</v>
      </c>
      <c r="F86" s="167">
        <v>281327</v>
      </c>
      <c r="G86" s="167">
        <v>281327</v>
      </c>
      <c r="H86" s="167">
        <v>281225</v>
      </c>
      <c r="I86" s="167">
        <v>324193</v>
      </c>
      <c r="J86" s="167">
        <v>324193</v>
      </c>
      <c r="K86" s="167">
        <v>324193</v>
      </c>
      <c r="L86" s="167">
        <v>324193</v>
      </c>
      <c r="M86" s="167">
        <v>318693</v>
      </c>
      <c r="N86" s="167">
        <v>318693</v>
      </c>
      <c r="O86" s="167">
        <v>318693</v>
      </c>
      <c r="P86" s="167">
        <v>318693.229207</v>
      </c>
      <c r="Q86" s="167">
        <v>357704.89399499999</v>
      </c>
      <c r="R86" s="167">
        <v>357704.89399499999</v>
      </c>
      <c r="S86" s="167">
        <v>357704.89399499999</v>
      </c>
      <c r="T86" s="167">
        <v>302116.86199499998</v>
      </c>
      <c r="V86" s="166" t="s">
        <v>134</v>
      </c>
      <c r="W86" s="404">
        <v>345594.87307600002</v>
      </c>
      <c r="X86" s="404">
        <v>345594.87307600002</v>
      </c>
      <c r="Y86" s="404">
        <v>345594.87307600002</v>
      </c>
      <c r="Z86" s="404">
        <v>418528</v>
      </c>
      <c r="AA86" s="404">
        <v>418528.294077</v>
      </c>
      <c r="AB86" s="404">
        <v>389899.24607699999</v>
      </c>
      <c r="AC86" s="404">
        <v>389899.24607699999</v>
      </c>
      <c r="AD86" s="404">
        <v>480271</v>
      </c>
      <c r="AE86" s="404">
        <v>480271</v>
      </c>
      <c r="AF86" s="720">
        <v>480270.80683999998</v>
      </c>
    </row>
    <row r="87" spans="2:32" s="35" customFormat="1" ht="15.75">
      <c r="B87" s="166" t="s">
        <v>135</v>
      </c>
      <c r="C87" s="167">
        <v>42306</v>
      </c>
      <c r="D87" s="167">
        <v>45093</v>
      </c>
      <c r="E87" s="167">
        <v>9565</v>
      </c>
      <c r="F87" s="167">
        <v>19422</v>
      </c>
      <c r="G87" s="167">
        <v>26900</v>
      </c>
      <c r="H87" s="167">
        <v>42969</v>
      </c>
      <c r="I87" s="167">
        <v>10807</v>
      </c>
      <c r="J87" s="167">
        <v>19876</v>
      </c>
      <c r="K87" s="167">
        <v>33777</v>
      </c>
      <c r="L87" s="167">
        <v>45514</v>
      </c>
      <c r="M87" s="167">
        <v>10774</v>
      </c>
      <c r="N87" s="167">
        <v>18189</v>
      </c>
      <c r="O87" s="167">
        <v>33112</v>
      </c>
      <c r="P87" s="167">
        <v>39011.664788000002</v>
      </c>
      <c r="Q87" s="167">
        <v>11526.165836</v>
      </c>
      <c r="R87" s="167">
        <v>23572.413223</v>
      </c>
      <c r="S87" s="167">
        <v>33497.750252999991</v>
      </c>
      <c r="T87" s="167">
        <v>43478.011079999997</v>
      </c>
      <c r="V87" s="166" t="s">
        <v>135</v>
      </c>
      <c r="W87" s="404">
        <v>3398.020638</v>
      </c>
      <c r="X87" s="404">
        <v>9911.820232</v>
      </c>
      <c r="Y87" s="404">
        <v>44180.694109999997</v>
      </c>
      <c r="Z87" s="404">
        <v>72933</v>
      </c>
      <c r="AA87" s="404">
        <v>21929.186812</v>
      </c>
      <c r="AB87" s="404">
        <v>45145.837046000001</v>
      </c>
      <c r="AC87" s="404">
        <v>65677.043724999996</v>
      </c>
      <c r="AD87" s="404">
        <v>90372</v>
      </c>
      <c r="AE87" s="404">
        <v>18955</v>
      </c>
      <c r="AF87" s="720">
        <v>47929.260498000003</v>
      </c>
    </row>
    <row r="88" spans="2:32" s="35" customFormat="1" ht="15.75">
      <c r="B88" s="166" t="s">
        <v>136</v>
      </c>
      <c r="C88" s="167">
        <v>4355</v>
      </c>
      <c r="D88" s="167">
        <v>2292</v>
      </c>
      <c r="E88" s="167">
        <v>1745</v>
      </c>
      <c r="F88" s="167">
        <v>1107</v>
      </c>
      <c r="G88" s="167">
        <v>1411</v>
      </c>
      <c r="H88" s="167">
        <v>2883</v>
      </c>
      <c r="I88" s="167">
        <v>2886</v>
      </c>
      <c r="J88" s="167">
        <v>2826</v>
      </c>
      <c r="K88" s="167">
        <v>2802</v>
      </c>
      <c r="L88" s="167">
        <v>3550</v>
      </c>
      <c r="M88" s="167">
        <v>4748</v>
      </c>
      <c r="N88" s="167">
        <v>5039</v>
      </c>
      <c r="O88" s="167">
        <v>4745</v>
      </c>
      <c r="P88" s="167">
        <v>4603.9519250000003</v>
      </c>
      <c r="Q88" s="167">
        <v>4518.948727</v>
      </c>
      <c r="R88" s="167">
        <v>4391.9058059999998</v>
      </c>
      <c r="S88" s="167">
        <v>4203.1314650000004</v>
      </c>
      <c r="T88" s="167">
        <v>3751.3774039999998</v>
      </c>
      <c r="V88" s="166" t="s">
        <v>136</v>
      </c>
      <c r="W88" s="404">
        <v>3381.538638</v>
      </c>
      <c r="X88" s="404">
        <v>1.9665140000000001</v>
      </c>
      <c r="Y88" s="404">
        <v>1.9999999999999999E-6</v>
      </c>
      <c r="Z88" s="404">
        <v>0</v>
      </c>
      <c r="AA88" s="404">
        <v>0</v>
      </c>
      <c r="AB88" s="404">
        <v>0</v>
      </c>
      <c r="AC88" s="404">
        <v>0</v>
      </c>
      <c r="AD88" s="404" t="s">
        <v>69</v>
      </c>
      <c r="AE88" s="404" t="s">
        <v>69</v>
      </c>
      <c r="AF88" s="721">
        <v>0</v>
      </c>
    </row>
    <row r="89" spans="2:32">
      <c r="B89" s="164" t="s">
        <v>139</v>
      </c>
      <c r="C89" s="169">
        <f t="shared" ref="C89:N89" si="6">SUM(C83:C88)</f>
        <v>325802</v>
      </c>
      <c r="D89" s="169">
        <f t="shared" si="6"/>
        <v>368832</v>
      </c>
      <c r="E89" s="169">
        <f t="shared" si="6"/>
        <v>377851</v>
      </c>
      <c r="F89" s="169">
        <f t="shared" si="6"/>
        <v>387070</v>
      </c>
      <c r="G89" s="169">
        <f t="shared" si="6"/>
        <v>394852</v>
      </c>
      <c r="H89" s="169">
        <f t="shared" si="6"/>
        <v>412291</v>
      </c>
      <c r="I89" s="169">
        <f t="shared" si="6"/>
        <v>423100</v>
      </c>
      <c r="J89" s="169">
        <f t="shared" si="6"/>
        <v>432109</v>
      </c>
      <c r="K89" s="169">
        <f t="shared" si="6"/>
        <v>445986</v>
      </c>
      <c r="L89" s="169">
        <f t="shared" si="6"/>
        <v>458471</v>
      </c>
      <c r="M89" s="169">
        <f t="shared" si="6"/>
        <v>419429</v>
      </c>
      <c r="N89" s="169">
        <f t="shared" si="6"/>
        <v>427135</v>
      </c>
      <c r="O89" s="169">
        <v>441764</v>
      </c>
      <c r="P89" s="169">
        <f>SUM(P83:P88)</f>
        <v>447523.34591099998</v>
      </c>
      <c r="Q89" s="169">
        <f>SUM(Q83:Q88)</f>
        <v>458964.50854899996</v>
      </c>
      <c r="R89" s="169">
        <v>470883.71301499999</v>
      </c>
      <c r="S89" s="169">
        <v>480620.27570399997</v>
      </c>
      <c r="T89" s="169">
        <v>434560.75046999997</v>
      </c>
      <c r="V89" s="164" t="s">
        <v>139</v>
      </c>
      <c r="W89" s="405">
        <v>437588.93234300002</v>
      </c>
      <c r="X89" s="405">
        <v>440723.15981300006</v>
      </c>
      <c r="Y89" s="405">
        <v>474990.06717900001</v>
      </c>
      <c r="Z89" s="405">
        <v>503743</v>
      </c>
      <c r="AA89" s="405">
        <v>525671.98087999993</v>
      </c>
      <c r="AB89" s="405">
        <v>520259.58311399998</v>
      </c>
      <c r="AC89" s="405">
        <v>540790.78979299997</v>
      </c>
      <c r="AD89" s="405">
        <v>565485</v>
      </c>
      <c r="AE89" s="405">
        <v>584440</v>
      </c>
      <c r="AF89" s="722">
        <v>613414.56732899998</v>
      </c>
    </row>
    <row r="90" spans="2:32">
      <c r="B90" s="118" t="s">
        <v>140</v>
      </c>
      <c r="C90" s="168">
        <f t="shared" ref="C90:N90" si="7">+C80+C89</f>
        <v>1125038</v>
      </c>
      <c r="D90" s="168">
        <f t="shared" si="7"/>
        <v>1166220</v>
      </c>
      <c r="E90" s="168">
        <f t="shared" si="7"/>
        <v>1171726</v>
      </c>
      <c r="F90" s="168">
        <f t="shared" si="7"/>
        <v>1175320</v>
      </c>
      <c r="G90" s="168">
        <f t="shared" si="7"/>
        <v>1197887</v>
      </c>
      <c r="H90" s="168">
        <f t="shared" si="7"/>
        <v>1201511</v>
      </c>
      <c r="I90" s="168">
        <f t="shared" si="7"/>
        <v>1224442</v>
      </c>
      <c r="J90" s="168">
        <f t="shared" si="7"/>
        <v>1372007</v>
      </c>
      <c r="K90" s="168">
        <f t="shared" si="7"/>
        <v>1400756</v>
      </c>
      <c r="L90" s="168">
        <f t="shared" si="7"/>
        <v>1398769</v>
      </c>
      <c r="M90" s="168">
        <f t="shared" si="7"/>
        <v>1370166</v>
      </c>
      <c r="N90" s="168">
        <f t="shared" si="7"/>
        <v>1376322</v>
      </c>
      <c r="O90" s="168">
        <v>1407778</v>
      </c>
      <c r="P90" s="168">
        <f>+P89+P80</f>
        <v>1420036.4479439999</v>
      </c>
      <c r="Q90" s="168">
        <f>+Q89+Q80</f>
        <v>1440577.181328</v>
      </c>
      <c r="R90" s="168">
        <v>1451996.1178830001</v>
      </c>
      <c r="S90" s="168">
        <v>1476732.749669</v>
      </c>
      <c r="T90" s="168">
        <v>1420661.1487400001</v>
      </c>
      <c r="V90" s="118" t="s">
        <v>140</v>
      </c>
      <c r="W90" s="403">
        <v>1448350.997734</v>
      </c>
      <c r="X90" s="403">
        <v>1465260.221443</v>
      </c>
      <c r="Y90" s="403">
        <v>1530347.8681920001</v>
      </c>
      <c r="Z90" s="403">
        <v>1578084</v>
      </c>
      <c r="AA90" s="403">
        <v>1617496.62112</v>
      </c>
      <c r="AB90" s="403">
        <v>1558588.318711</v>
      </c>
      <c r="AC90" s="403">
        <v>1584821.950253</v>
      </c>
      <c r="AD90" s="403">
        <v>1610712</v>
      </c>
      <c r="AE90" s="403">
        <v>1639695</v>
      </c>
      <c r="AF90" s="723">
        <v>1615646.3086930001</v>
      </c>
    </row>
    <row r="91" spans="2:32" ht="15.75">
      <c r="B91" s="76"/>
      <c r="C91" s="129"/>
      <c r="D91" s="129"/>
      <c r="E91" s="129"/>
      <c r="F91" s="129"/>
      <c r="G91" s="129"/>
      <c r="H91" s="76"/>
      <c r="I91" s="76"/>
      <c r="J91" s="76"/>
      <c r="K91" s="76"/>
      <c r="L91" s="76"/>
      <c r="M91" s="129"/>
      <c r="N91" s="129"/>
      <c r="O91" s="129"/>
      <c r="P91" s="356"/>
      <c r="Q91" s="356"/>
      <c r="R91" s="356"/>
      <c r="S91" s="356"/>
      <c r="T91" s="356">
        <v>0</v>
      </c>
      <c r="W91" s="408"/>
      <c r="X91" s="408"/>
      <c r="Y91" s="408"/>
      <c r="Z91" s="408"/>
      <c r="AA91" s="408"/>
      <c r="AB91" s="408"/>
      <c r="AC91" s="408"/>
      <c r="AD91" s="408"/>
      <c r="AE91" s="408"/>
    </row>
    <row r="92" spans="2:32" ht="15.75">
      <c r="B92" s="129"/>
      <c r="C92" s="129"/>
      <c r="D92" s="129"/>
      <c r="E92" s="129"/>
      <c r="F92" s="129"/>
      <c r="G92" s="129"/>
      <c r="H92" s="129"/>
      <c r="I92" s="129"/>
      <c r="J92" s="129"/>
      <c r="K92" s="129"/>
      <c r="L92" s="129"/>
      <c r="M92" s="129"/>
      <c r="N92" s="129"/>
      <c r="O92" s="129"/>
      <c r="W92" s="397"/>
      <c r="X92" s="397"/>
      <c r="Z92" s="397"/>
      <c r="AA92" s="397"/>
      <c r="AB92" s="397"/>
      <c r="AC92" s="397"/>
      <c r="AD92" s="397"/>
      <c r="AE92" s="397"/>
    </row>
    <row r="93" spans="2:32" ht="15.75">
      <c r="B93" s="53" t="s">
        <v>494</v>
      </c>
      <c r="C93" s="29"/>
      <c r="D93" s="29"/>
      <c r="E93" s="30"/>
      <c r="F93" s="29"/>
      <c r="G93" s="29"/>
      <c r="H93" s="29"/>
      <c r="I93" s="30"/>
      <c r="J93" s="29"/>
      <c r="K93" s="29"/>
      <c r="L93" s="29"/>
      <c r="M93" s="30"/>
      <c r="N93" s="29"/>
      <c r="O93" s="29"/>
      <c r="W93" s="397"/>
      <c r="X93" s="397"/>
      <c r="Z93" s="397"/>
      <c r="AA93" s="397"/>
      <c r="AB93" s="397"/>
      <c r="AC93" s="397"/>
      <c r="AD93" s="397"/>
      <c r="AE93" s="397"/>
    </row>
    <row r="94" spans="2:32" ht="15.75">
      <c r="B94" s="234" t="s">
        <v>492</v>
      </c>
      <c r="C94" s="129"/>
      <c r="D94" s="129"/>
      <c r="E94" s="129"/>
      <c r="F94" s="129"/>
      <c r="G94" s="129"/>
      <c r="H94" s="129"/>
      <c r="I94" s="129"/>
      <c r="J94" s="129"/>
      <c r="K94" s="129"/>
      <c r="L94" s="129"/>
      <c r="M94" s="129"/>
      <c r="N94" s="129"/>
      <c r="O94" s="129"/>
      <c r="W94" s="397"/>
      <c r="X94" s="397"/>
      <c r="Z94" s="397"/>
      <c r="AA94" s="397"/>
      <c r="AB94" s="397"/>
      <c r="AC94" s="397"/>
      <c r="AD94" s="397"/>
      <c r="AE94" s="397"/>
    </row>
    <row r="95" spans="2:32" ht="6" customHeight="1">
      <c r="B95" s="31"/>
      <c r="C95" s="31"/>
      <c r="D95" s="31"/>
      <c r="E95" s="31"/>
      <c r="F95" s="31"/>
      <c r="G95" s="31"/>
      <c r="H95" s="31"/>
      <c r="I95" s="31"/>
      <c r="J95" s="31"/>
      <c r="K95" s="31"/>
      <c r="L95" s="31"/>
      <c r="M95" s="31"/>
      <c r="N95" s="31"/>
      <c r="O95" s="31"/>
      <c r="W95" s="397"/>
      <c r="X95" s="397"/>
      <c r="Z95" s="397"/>
      <c r="AA95" s="397"/>
      <c r="AB95" s="397"/>
      <c r="AC95" s="397"/>
      <c r="AD95" s="397"/>
      <c r="AE95" s="397"/>
    </row>
    <row r="96" spans="2:32">
      <c r="B96" s="232"/>
      <c r="C96" s="233">
        <v>2016</v>
      </c>
      <c r="D96" s="233">
        <v>2017</v>
      </c>
      <c r="E96" s="233" t="s">
        <v>35</v>
      </c>
      <c r="F96" s="233" t="s">
        <v>36</v>
      </c>
      <c r="G96" s="233" t="s">
        <v>37</v>
      </c>
      <c r="H96" s="233" t="s">
        <v>38</v>
      </c>
      <c r="I96" s="233" t="s">
        <v>39</v>
      </c>
      <c r="J96" s="233" t="s">
        <v>40</v>
      </c>
      <c r="K96" s="233" t="s">
        <v>41</v>
      </c>
      <c r="L96" s="233" t="s">
        <v>42</v>
      </c>
      <c r="M96" s="233" t="s">
        <v>43</v>
      </c>
      <c r="N96" s="233" t="s">
        <v>44</v>
      </c>
      <c r="O96" s="233" t="s">
        <v>45</v>
      </c>
      <c r="P96" s="229" t="s">
        <v>46</v>
      </c>
      <c r="Q96" s="229" t="s">
        <v>47</v>
      </c>
      <c r="R96" s="229" t="s">
        <v>48</v>
      </c>
      <c r="S96" s="229" t="s">
        <v>49</v>
      </c>
      <c r="T96" s="229" t="s">
        <v>50</v>
      </c>
      <c r="V96" s="232"/>
      <c r="W96" s="398" t="s">
        <v>51</v>
      </c>
      <c r="X96" s="398" t="s">
        <v>52</v>
      </c>
      <c r="Y96" s="398" t="s">
        <v>495</v>
      </c>
      <c r="Z96" s="398" t="s">
        <v>54</v>
      </c>
      <c r="AA96" s="398" t="s">
        <v>55</v>
      </c>
      <c r="AB96" s="398" t="s">
        <v>56</v>
      </c>
      <c r="AC96" s="398" t="s">
        <v>57</v>
      </c>
      <c r="AD96" s="398" t="s">
        <v>58</v>
      </c>
      <c r="AE96" s="398" t="s">
        <v>59</v>
      </c>
      <c r="AF96" s="398" t="s">
        <v>836</v>
      </c>
    </row>
    <row r="97" spans="2:32" ht="7.15" customHeight="1">
      <c r="B97" s="134"/>
      <c r="C97" s="31"/>
      <c r="D97" s="31"/>
      <c r="E97" s="31"/>
      <c r="F97" s="31"/>
      <c r="G97" s="31"/>
      <c r="H97" s="31"/>
      <c r="I97" s="31"/>
      <c r="J97" s="31"/>
      <c r="K97" s="31"/>
      <c r="L97" s="31"/>
      <c r="M97" s="31"/>
      <c r="N97" s="31"/>
      <c r="O97" s="31"/>
      <c r="W97" s="397"/>
      <c r="X97" s="397"/>
      <c r="Z97" s="397"/>
      <c r="AA97" s="397"/>
      <c r="AB97" s="397"/>
      <c r="AC97" s="397"/>
      <c r="AD97" s="397"/>
      <c r="AE97" s="397"/>
    </row>
    <row r="98" spans="2:32" ht="15.75">
      <c r="B98" s="69" t="s">
        <v>60</v>
      </c>
      <c r="C98" s="104">
        <v>3404</v>
      </c>
      <c r="D98" s="104">
        <v>1850</v>
      </c>
      <c r="E98" s="104">
        <v>582</v>
      </c>
      <c r="F98" s="104">
        <v>152</v>
      </c>
      <c r="G98" s="104">
        <v>669</v>
      </c>
      <c r="H98" s="104">
        <v>394</v>
      </c>
      <c r="I98" s="104">
        <v>2114</v>
      </c>
      <c r="J98" s="104">
        <v>2166</v>
      </c>
      <c r="K98" s="104">
        <v>263</v>
      </c>
      <c r="L98" s="104">
        <v>2065</v>
      </c>
      <c r="M98" s="104">
        <v>-65</v>
      </c>
      <c r="N98" s="104">
        <v>151</v>
      </c>
      <c r="O98" s="104">
        <v>549</v>
      </c>
      <c r="P98" s="104">
        <v>3092.7752770000002</v>
      </c>
      <c r="Q98" s="104">
        <v>-1482.9165980999999</v>
      </c>
      <c r="R98" s="104">
        <v>2514.9165980999996</v>
      </c>
      <c r="S98" s="104">
        <v>1024</v>
      </c>
      <c r="T98" s="104">
        <v>2258.5704969999997</v>
      </c>
      <c r="V98" s="69" t="s">
        <v>60</v>
      </c>
      <c r="W98" s="104">
        <v>3575.812312</v>
      </c>
      <c r="X98" s="104">
        <v>10266.739632000001</v>
      </c>
      <c r="Y98" s="104">
        <v>13157.666040999999</v>
      </c>
      <c r="Z98" s="104">
        <v>16044</v>
      </c>
      <c r="AA98" s="104">
        <v>12183.474246</v>
      </c>
      <c r="AB98" s="104">
        <v>9800.1710250000015</v>
      </c>
      <c r="AC98" s="104">
        <v>2960.3721949999999</v>
      </c>
      <c r="AD98" s="104">
        <v>1024</v>
      </c>
      <c r="AE98" s="104">
        <v>5734</v>
      </c>
      <c r="AF98" s="708">
        <v>7058.0883060000006</v>
      </c>
    </row>
    <row r="99" spans="2:32" ht="15.75">
      <c r="B99" s="69" t="s">
        <v>61</v>
      </c>
      <c r="C99" s="104">
        <v>3013</v>
      </c>
      <c r="D99" s="104">
        <v>1637</v>
      </c>
      <c r="E99" s="104">
        <v>515</v>
      </c>
      <c r="F99" s="104">
        <v>135</v>
      </c>
      <c r="G99" s="104">
        <v>592</v>
      </c>
      <c r="H99" s="104">
        <v>349</v>
      </c>
      <c r="I99" s="104">
        <v>1870</v>
      </c>
      <c r="J99" s="104">
        <v>1918</v>
      </c>
      <c r="K99" s="104">
        <v>232</v>
      </c>
      <c r="L99" s="104">
        <v>1828</v>
      </c>
      <c r="M99" s="104">
        <v>-56</v>
      </c>
      <c r="N99" s="104">
        <v>131</v>
      </c>
      <c r="O99" s="104">
        <v>477</v>
      </c>
      <c r="P99" s="104">
        <v>2689.3698060000002</v>
      </c>
      <c r="Q99" s="104">
        <v>1289.492694</v>
      </c>
      <c r="R99" s="104">
        <v>-392.49269400000003</v>
      </c>
      <c r="S99" s="104">
        <v>891</v>
      </c>
      <c r="T99" s="104">
        <v>1963.800432</v>
      </c>
      <c r="V99" s="69" t="s">
        <v>61</v>
      </c>
      <c r="W99" s="104">
        <v>3109.4020110000001</v>
      </c>
      <c r="X99" s="104">
        <v>2186.7353579999999</v>
      </c>
      <c r="Y99" s="104">
        <v>890.26215599999978</v>
      </c>
      <c r="Z99" s="104">
        <v>2520</v>
      </c>
      <c r="AA99" s="104">
        <v>10594.325430999999</v>
      </c>
      <c r="AB99" s="104">
        <v>8927.5996800000012</v>
      </c>
      <c r="AC99" s="104">
        <v>11441.448731</v>
      </c>
      <c r="AD99" s="104">
        <v>13952</v>
      </c>
      <c r="AE99" s="104">
        <v>4986</v>
      </c>
      <c r="AF99" s="708">
        <v>6137.468092000001</v>
      </c>
    </row>
    <row r="100" spans="2:32" ht="15.75">
      <c r="B100" s="128" t="s">
        <v>62</v>
      </c>
      <c r="C100" s="135">
        <v>391</v>
      </c>
      <c r="D100" s="135">
        <v>213</v>
      </c>
      <c r="E100" s="135">
        <v>67</v>
      </c>
      <c r="F100" s="135">
        <v>17</v>
      </c>
      <c r="G100" s="135">
        <v>77</v>
      </c>
      <c r="H100" s="135">
        <v>45</v>
      </c>
      <c r="I100" s="135">
        <v>244</v>
      </c>
      <c r="J100" s="135">
        <v>248</v>
      </c>
      <c r="K100" s="135">
        <v>31</v>
      </c>
      <c r="L100" s="135">
        <v>237</v>
      </c>
      <c r="M100" s="135">
        <v>-9</v>
      </c>
      <c r="N100" s="135">
        <v>20</v>
      </c>
      <c r="O100" s="135">
        <v>72</v>
      </c>
      <c r="P100" s="135">
        <v>403.40547100000003</v>
      </c>
      <c r="Q100" s="135">
        <f>+Q98+Q99</f>
        <v>-193.42390409999985</v>
      </c>
      <c r="R100" s="135">
        <v>2122.4239040999996</v>
      </c>
      <c r="S100" s="135">
        <v>133</v>
      </c>
      <c r="T100" s="135">
        <v>294.7700649999997</v>
      </c>
      <c r="V100" s="128" t="s">
        <v>63</v>
      </c>
      <c r="W100" s="135">
        <v>466.41030099999989</v>
      </c>
      <c r="X100" s="135">
        <v>8080.0042740000008</v>
      </c>
      <c r="Y100" s="135">
        <v>12267.403885</v>
      </c>
      <c r="Z100" s="135">
        <v>13525</v>
      </c>
      <c r="AA100" s="135">
        <v>1589.1488150000005</v>
      </c>
      <c r="AB100" s="135">
        <v>872.57134500000029</v>
      </c>
      <c r="AC100" s="135">
        <v>-8481.0765360000005</v>
      </c>
      <c r="AD100" s="135">
        <v>-12928</v>
      </c>
      <c r="AE100" s="135">
        <v>748</v>
      </c>
      <c r="AF100" s="709">
        <v>920.62021399999958</v>
      </c>
    </row>
    <row r="101" spans="2:32" ht="15.75">
      <c r="B101" s="69"/>
      <c r="C101" s="104"/>
      <c r="D101" s="104"/>
      <c r="E101" s="104"/>
      <c r="F101" s="104"/>
      <c r="G101" s="104"/>
      <c r="H101" s="104"/>
      <c r="I101" s="104"/>
      <c r="J101" s="104"/>
      <c r="K101" s="104"/>
      <c r="L101" s="104"/>
      <c r="M101" s="104"/>
      <c r="N101" s="104"/>
      <c r="O101" s="104"/>
      <c r="P101" s="104"/>
      <c r="Q101" s="104"/>
      <c r="R101" s="104"/>
      <c r="S101" s="104">
        <v>0</v>
      </c>
      <c r="T101" s="104">
        <v>0</v>
      </c>
      <c r="W101" s="104"/>
      <c r="X101" s="104">
        <v>0</v>
      </c>
      <c r="Y101" s="104"/>
      <c r="Z101" s="104"/>
      <c r="AA101" s="104"/>
      <c r="AB101" s="104"/>
      <c r="AC101" s="104"/>
      <c r="AD101" s="104"/>
      <c r="AE101" s="104"/>
      <c r="AF101" s="708"/>
    </row>
    <row r="102" spans="2:32" ht="15.75">
      <c r="B102" s="69" t="s">
        <v>482</v>
      </c>
      <c r="C102" s="104">
        <v>9856</v>
      </c>
      <c r="D102" s="104">
        <v>10456</v>
      </c>
      <c r="E102" s="104">
        <v>3151</v>
      </c>
      <c r="F102" s="104">
        <v>2372</v>
      </c>
      <c r="G102" s="104">
        <v>1962</v>
      </c>
      <c r="H102" s="104">
        <v>2944</v>
      </c>
      <c r="I102" s="104">
        <v>3391</v>
      </c>
      <c r="J102" s="104">
        <v>3214</v>
      </c>
      <c r="K102" s="104">
        <v>2034</v>
      </c>
      <c r="L102" s="104">
        <v>2200</v>
      </c>
      <c r="M102" s="104">
        <v>3403</v>
      </c>
      <c r="N102" s="104">
        <v>3646</v>
      </c>
      <c r="O102" s="104">
        <v>2234</v>
      </c>
      <c r="P102" s="104">
        <v>2771.4469170000002</v>
      </c>
      <c r="Q102" s="104">
        <v>3631.6147111</v>
      </c>
      <c r="R102" s="104">
        <v>3607.3852889</v>
      </c>
      <c r="S102" s="104">
        <v>3039</v>
      </c>
      <c r="T102" s="104">
        <v>3764.1872879999992</v>
      </c>
      <c r="V102" s="69" t="s">
        <v>482</v>
      </c>
      <c r="W102" s="104">
        <v>2988.0338710000001</v>
      </c>
      <c r="X102" s="104">
        <v>5280.2685679999995</v>
      </c>
      <c r="Y102" s="104">
        <v>3411.972033</v>
      </c>
      <c r="Z102" s="104">
        <v>4723</v>
      </c>
      <c r="AA102" s="104">
        <v>3313.9447679999998</v>
      </c>
      <c r="AB102" s="104">
        <v>4461.112271</v>
      </c>
      <c r="AC102" s="104">
        <v>3218.3065130000005</v>
      </c>
      <c r="AD102" s="104">
        <v>5316</v>
      </c>
      <c r="AE102" s="104">
        <v>3956</v>
      </c>
      <c r="AF102" s="708">
        <v>5498.2051019999999</v>
      </c>
    </row>
    <row r="103" spans="2:32" ht="15.75">
      <c r="B103" s="69" t="s">
        <v>483</v>
      </c>
      <c r="C103" s="104">
        <v>19971</v>
      </c>
      <c r="D103" s="104">
        <v>18953</v>
      </c>
      <c r="E103" s="104">
        <v>4356</v>
      </c>
      <c r="F103" s="104">
        <v>3903</v>
      </c>
      <c r="G103" s="104">
        <v>3848</v>
      </c>
      <c r="H103" s="104">
        <v>3723</v>
      </c>
      <c r="I103" s="104">
        <v>3760</v>
      </c>
      <c r="J103" s="104">
        <v>3693</v>
      </c>
      <c r="K103" s="104">
        <v>3555</v>
      </c>
      <c r="L103" s="104">
        <v>3410</v>
      </c>
      <c r="M103" s="104">
        <v>3296</v>
      </c>
      <c r="N103" s="104">
        <v>2741</v>
      </c>
      <c r="O103" s="104">
        <v>2019</v>
      </c>
      <c r="P103" s="104">
        <v>2397.4204569999997</v>
      </c>
      <c r="Q103" s="104">
        <v>2281.2303179999999</v>
      </c>
      <c r="R103" s="104">
        <v>2761.7696820000001</v>
      </c>
      <c r="S103" s="104">
        <v>2819</v>
      </c>
      <c r="T103" s="104">
        <v>4438.8197839999993</v>
      </c>
      <c r="V103" s="69" t="s">
        <v>483</v>
      </c>
      <c r="W103" s="104">
        <v>2514.1301749999998</v>
      </c>
      <c r="X103" s="104">
        <v>2703.2060100000003</v>
      </c>
      <c r="Y103" s="104">
        <v>2484.6057599999995</v>
      </c>
      <c r="Z103" s="104">
        <v>2774</v>
      </c>
      <c r="AA103" s="104">
        <v>2953.064609</v>
      </c>
      <c r="AB103" s="104">
        <v>3043.0019739999998</v>
      </c>
      <c r="AC103" s="104">
        <v>2313.1744880000006</v>
      </c>
      <c r="AD103" s="104">
        <v>1746</v>
      </c>
      <c r="AE103" s="104">
        <v>1216</v>
      </c>
      <c r="AF103" s="708">
        <v>1372.1023519999999</v>
      </c>
    </row>
    <row r="104" spans="2:32" ht="15.75">
      <c r="B104" s="69" t="s">
        <v>72</v>
      </c>
      <c r="C104" s="104">
        <v>0</v>
      </c>
      <c r="D104" s="104">
        <v>0</v>
      </c>
      <c r="E104" s="104">
        <v>0</v>
      </c>
      <c r="F104" s="104">
        <v>0</v>
      </c>
      <c r="G104" s="104">
        <v>0</v>
      </c>
      <c r="H104" s="104">
        <v>0</v>
      </c>
      <c r="I104" s="104">
        <v>0</v>
      </c>
      <c r="J104" s="104">
        <v>0</v>
      </c>
      <c r="K104" s="104">
        <v>0</v>
      </c>
      <c r="L104" s="104">
        <v>0</v>
      </c>
      <c r="M104" s="104">
        <v>0</v>
      </c>
      <c r="N104" s="104">
        <v>0</v>
      </c>
      <c r="O104" s="104">
        <v>0</v>
      </c>
      <c r="P104" s="104">
        <v>0</v>
      </c>
      <c r="Q104" s="104">
        <v>0</v>
      </c>
      <c r="R104" s="104">
        <v>0</v>
      </c>
      <c r="S104" s="104">
        <v>0</v>
      </c>
      <c r="T104" s="104">
        <v>0</v>
      </c>
      <c r="V104" s="69" t="s">
        <v>72</v>
      </c>
      <c r="W104" s="104">
        <v>0</v>
      </c>
      <c r="X104" s="104">
        <v>0</v>
      </c>
      <c r="Y104" s="104">
        <v>0</v>
      </c>
      <c r="Z104" s="104" t="s">
        <v>69</v>
      </c>
      <c r="AA104" s="104">
        <v>0</v>
      </c>
      <c r="AB104" s="104">
        <v>0</v>
      </c>
      <c r="AC104" s="104">
        <v>0</v>
      </c>
      <c r="AD104" s="104" t="s">
        <v>69</v>
      </c>
      <c r="AE104" s="104" t="s">
        <v>69</v>
      </c>
      <c r="AF104" s="708">
        <v>0</v>
      </c>
    </row>
    <row r="105" spans="2:32" ht="15.75">
      <c r="B105" s="69" t="s">
        <v>73</v>
      </c>
      <c r="C105" s="104">
        <v>9297</v>
      </c>
      <c r="D105" s="104">
        <v>9868</v>
      </c>
      <c r="E105" s="104">
        <v>2976</v>
      </c>
      <c r="F105" s="104">
        <v>2236</v>
      </c>
      <c r="G105" s="104">
        <v>1852</v>
      </c>
      <c r="H105" s="104">
        <v>2778</v>
      </c>
      <c r="I105" s="104">
        <v>3200</v>
      </c>
      <c r="J105" s="104">
        <v>3030</v>
      </c>
      <c r="K105" s="104">
        <v>1920</v>
      </c>
      <c r="L105" s="104">
        <v>2076</v>
      </c>
      <c r="M105" s="104">
        <v>3151</v>
      </c>
      <c r="N105" s="104">
        <v>3376</v>
      </c>
      <c r="O105" s="104">
        <v>2068</v>
      </c>
      <c r="P105" s="104">
        <v>2566.154552</v>
      </c>
      <c r="Q105" s="104">
        <v>3362.6062139999999</v>
      </c>
      <c r="R105" s="104">
        <v>5134.3937860000005</v>
      </c>
      <c r="S105" s="104">
        <v>1019</v>
      </c>
      <c r="T105" s="104">
        <v>3486.0252670000009</v>
      </c>
      <c r="V105" s="69" t="s">
        <v>73</v>
      </c>
      <c r="W105" s="104">
        <v>2766.6980279999998</v>
      </c>
      <c r="X105" s="104">
        <v>11525.837542000001</v>
      </c>
      <c r="Y105" s="104">
        <v>13667.027451000002</v>
      </c>
      <c r="Z105" s="104">
        <v>15953</v>
      </c>
      <c r="AA105" s="104">
        <v>3068.4673780000012</v>
      </c>
      <c r="AB105" s="104">
        <v>3724.3723629999986</v>
      </c>
      <c r="AC105" s="104">
        <v>-5884.8171680000014</v>
      </c>
      <c r="AD105" s="104">
        <v>-8139</v>
      </c>
      <c r="AE105" s="104">
        <v>3663</v>
      </c>
      <c r="AF105" s="708">
        <v>5090.9306499999984</v>
      </c>
    </row>
    <row r="106" spans="2:32" ht="15.75">
      <c r="B106" s="128" t="s">
        <v>74</v>
      </c>
      <c r="C106" s="135">
        <v>20530</v>
      </c>
      <c r="D106" s="135">
        <v>19541</v>
      </c>
      <c r="E106" s="135">
        <v>4531</v>
      </c>
      <c r="F106" s="135">
        <v>4039</v>
      </c>
      <c r="G106" s="135">
        <v>3958</v>
      </c>
      <c r="H106" s="135">
        <v>3889</v>
      </c>
      <c r="I106" s="135">
        <v>3951</v>
      </c>
      <c r="J106" s="135">
        <v>3877</v>
      </c>
      <c r="K106" s="135">
        <v>3669</v>
      </c>
      <c r="L106" s="135">
        <v>3534</v>
      </c>
      <c r="M106" s="135">
        <v>3548</v>
      </c>
      <c r="N106" s="135">
        <v>3011</v>
      </c>
      <c r="O106" s="135">
        <v>2185</v>
      </c>
      <c r="P106" s="135">
        <v>2602.7128219999995</v>
      </c>
      <c r="Q106" s="135">
        <f>+Q102+Q103+Q104-Q105</f>
        <v>2550.2388151</v>
      </c>
      <c r="R106" s="135">
        <v>1234.7611848999995</v>
      </c>
      <c r="S106" s="135">
        <v>4839</v>
      </c>
      <c r="T106" s="135">
        <v>4716.9818049999976</v>
      </c>
      <c r="V106" s="69" t="s">
        <v>75</v>
      </c>
      <c r="W106" s="104">
        <v>31.159631999999998</v>
      </c>
      <c r="X106" s="104">
        <v>30.823282000000003</v>
      </c>
      <c r="Y106" s="104">
        <v>34.217987000000001</v>
      </c>
      <c r="Z106" s="104">
        <v>47</v>
      </c>
      <c r="AA106" s="104">
        <v>40.661326000000003</v>
      </c>
      <c r="AB106" s="104">
        <v>52.248244999999997</v>
      </c>
      <c r="AC106" s="104">
        <v>47.267538000000002</v>
      </c>
      <c r="AD106" s="104">
        <v>53</v>
      </c>
      <c r="AE106" s="104">
        <v>37</v>
      </c>
      <c r="AF106" s="708">
        <v>38.237877999999995</v>
      </c>
    </row>
    <row r="107" spans="2:32" ht="15.75">
      <c r="B107" s="71" t="s">
        <v>76</v>
      </c>
      <c r="C107" s="105">
        <v>20921</v>
      </c>
      <c r="D107" s="105">
        <v>19754</v>
      </c>
      <c r="E107" s="105">
        <v>4598</v>
      </c>
      <c r="F107" s="105">
        <v>4056</v>
      </c>
      <c r="G107" s="105">
        <v>4035</v>
      </c>
      <c r="H107" s="105">
        <v>3934</v>
      </c>
      <c r="I107" s="105">
        <v>4195</v>
      </c>
      <c r="J107" s="105">
        <v>4125</v>
      </c>
      <c r="K107" s="105">
        <v>3700</v>
      </c>
      <c r="L107" s="105">
        <v>3771</v>
      </c>
      <c r="M107" s="105">
        <v>3539</v>
      </c>
      <c r="N107" s="105">
        <v>3031</v>
      </c>
      <c r="O107" s="105">
        <v>2257</v>
      </c>
      <c r="P107" s="105">
        <v>3006.1182929999995</v>
      </c>
      <c r="Q107" s="105">
        <f>+Q100+Q106</f>
        <v>2356.8149110000004</v>
      </c>
      <c r="R107" s="105">
        <v>3357.1850889999992</v>
      </c>
      <c r="S107" s="105">
        <v>4972</v>
      </c>
      <c r="T107" s="105">
        <v>5011.7518699999973</v>
      </c>
      <c r="V107" s="71" t="s">
        <v>399</v>
      </c>
      <c r="W107" s="105">
        <v>3170.7166870000001</v>
      </c>
      <c r="X107" s="105">
        <v>4506.8180279999988</v>
      </c>
      <c r="Y107" s="105">
        <v>4462.7362399999984</v>
      </c>
      <c r="Z107" s="105">
        <v>5022</v>
      </c>
      <c r="AA107" s="105">
        <v>4747.0294879999983</v>
      </c>
      <c r="AB107" s="105">
        <v>4600.0649820000026</v>
      </c>
      <c r="AC107" s="105">
        <v>2887.9540950000019</v>
      </c>
      <c r="AD107" s="105">
        <v>2220</v>
      </c>
      <c r="AE107" s="105">
        <v>2219</v>
      </c>
      <c r="AF107" s="710">
        <v>2661.759140000001</v>
      </c>
    </row>
    <row r="108" spans="2:32" ht="15.75">
      <c r="B108" s="68"/>
      <c r="C108" s="8"/>
      <c r="D108" s="8"/>
      <c r="E108" s="8"/>
      <c r="F108" s="161"/>
      <c r="G108" s="8"/>
      <c r="H108" s="8"/>
      <c r="I108" s="8"/>
      <c r="J108" s="8"/>
      <c r="K108" s="8"/>
      <c r="L108" s="8"/>
      <c r="M108" s="8"/>
      <c r="N108" s="8"/>
      <c r="O108" s="8"/>
      <c r="P108" s="8"/>
      <c r="Q108" s="8"/>
      <c r="R108" s="8"/>
      <c r="S108" s="8"/>
      <c r="T108" s="8"/>
      <c r="W108" s="8"/>
      <c r="X108" s="8"/>
      <c r="Y108" s="8"/>
      <c r="Z108" s="8"/>
      <c r="AA108" s="8"/>
      <c r="AB108" s="8"/>
      <c r="AC108" s="8"/>
      <c r="AD108" s="8"/>
      <c r="AE108" s="8"/>
      <c r="AF108" s="8"/>
    </row>
    <row r="109" spans="2:32" ht="15.75">
      <c r="B109" s="69" t="s">
        <v>75</v>
      </c>
      <c r="C109" s="104">
        <v>56</v>
      </c>
      <c r="D109" s="104">
        <v>72</v>
      </c>
      <c r="E109" s="104">
        <v>27</v>
      </c>
      <c r="F109" s="104">
        <v>15</v>
      </c>
      <c r="G109" s="104">
        <v>21</v>
      </c>
      <c r="H109" s="104">
        <v>21</v>
      </c>
      <c r="I109" s="104">
        <v>21</v>
      </c>
      <c r="J109" s="104">
        <v>30</v>
      </c>
      <c r="K109" s="104">
        <v>33</v>
      </c>
      <c r="L109" s="104">
        <v>33</v>
      </c>
      <c r="M109" s="104">
        <v>33</v>
      </c>
      <c r="N109" s="104">
        <v>35</v>
      </c>
      <c r="O109" s="104">
        <v>34</v>
      </c>
      <c r="P109" s="104">
        <v>35.991820000000004</v>
      </c>
      <c r="Q109" s="104">
        <v>33.367283</v>
      </c>
      <c r="R109" s="104">
        <v>33.632717</v>
      </c>
      <c r="S109" s="104">
        <v>30</v>
      </c>
      <c r="T109" s="104">
        <v>29.471971999999994</v>
      </c>
      <c r="W109" s="104"/>
      <c r="X109" s="104">
        <v>0</v>
      </c>
      <c r="Y109" s="104"/>
      <c r="Z109" s="104"/>
      <c r="AA109" s="104"/>
      <c r="AB109" s="104"/>
      <c r="AC109" s="104"/>
      <c r="AD109" s="104"/>
      <c r="AE109" s="104"/>
      <c r="AF109" s="708"/>
    </row>
    <row r="110" spans="2:32" ht="15.75">
      <c r="B110" s="69" t="s">
        <v>78</v>
      </c>
      <c r="C110" s="104">
        <v>0</v>
      </c>
      <c r="D110" s="104">
        <v>0</v>
      </c>
      <c r="E110" s="104">
        <v>0</v>
      </c>
      <c r="F110" s="104">
        <v>0</v>
      </c>
      <c r="G110" s="104">
        <v>0</v>
      </c>
      <c r="H110" s="104">
        <v>0</v>
      </c>
      <c r="I110" s="104">
        <v>0</v>
      </c>
      <c r="J110" s="104">
        <v>0</v>
      </c>
      <c r="K110" s="104">
        <v>0</v>
      </c>
      <c r="L110" s="104">
        <v>0</v>
      </c>
      <c r="M110" s="104">
        <v>0</v>
      </c>
      <c r="N110" s="104">
        <v>0</v>
      </c>
      <c r="O110" s="104">
        <v>0</v>
      </c>
      <c r="P110" s="104"/>
      <c r="Q110" s="104"/>
      <c r="R110" s="104">
        <v>0</v>
      </c>
      <c r="S110" s="104">
        <v>0</v>
      </c>
      <c r="T110" s="104">
        <v>0</v>
      </c>
      <c r="V110" s="37" t="s">
        <v>78</v>
      </c>
      <c r="W110" s="104">
        <v>0</v>
      </c>
      <c r="X110" s="104">
        <v>0</v>
      </c>
      <c r="Y110" s="104"/>
      <c r="Z110" s="104"/>
      <c r="AA110" s="104"/>
      <c r="AB110" s="104"/>
      <c r="AC110" s="104"/>
      <c r="AD110" s="104"/>
      <c r="AE110" s="104"/>
      <c r="AF110" s="708">
        <v>0</v>
      </c>
    </row>
    <row r="111" spans="2:32" ht="15.75">
      <c r="B111" s="69" t="s">
        <v>79</v>
      </c>
      <c r="C111" s="104">
        <v>-229</v>
      </c>
      <c r="D111" s="104">
        <v>45</v>
      </c>
      <c r="E111" s="104">
        <v>0</v>
      </c>
      <c r="F111" s="104">
        <v>0</v>
      </c>
      <c r="G111" s="104">
        <v>1</v>
      </c>
      <c r="H111" s="104">
        <v>4</v>
      </c>
      <c r="I111" s="104">
        <v>13</v>
      </c>
      <c r="J111" s="104">
        <v>7</v>
      </c>
      <c r="K111" s="104">
        <v>3</v>
      </c>
      <c r="L111" s="104">
        <v>-1</v>
      </c>
      <c r="M111" s="104">
        <v>2</v>
      </c>
      <c r="N111" s="104">
        <v>-117</v>
      </c>
      <c r="O111" s="104">
        <v>97</v>
      </c>
      <c r="P111" s="104">
        <v>-11.393132000000005</v>
      </c>
      <c r="Q111" s="104">
        <v>5.1912770000000004</v>
      </c>
      <c r="R111" s="104">
        <v>-2.1912770000000004</v>
      </c>
      <c r="S111" s="104">
        <v>-3</v>
      </c>
      <c r="T111" s="104">
        <v>1.583027</v>
      </c>
      <c r="V111" s="37" t="s">
        <v>79</v>
      </c>
      <c r="W111" s="104">
        <v>-21.190287999999999</v>
      </c>
      <c r="X111" s="104">
        <v>5.0587449999999983</v>
      </c>
      <c r="Y111" s="104">
        <v>12.036292</v>
      </c>
      <c r="Z111" s="104">
        <v>3</v>
      </c>
      <c r="AA111" s="104">
        <v>-2.13585</v>
      </c>
      <c r="AB111" s="104">
        <v>-9.4663890000000013</v>
      </c>
      <c r="AC111" s="104">
        <v>8.3737440000000003</v>
      </c>
      <c r="AD111" s="104">
        <v>2</v>
      </c>
      <c r="AE111" s="104">
        <v>3</v>
      </c>
      <c r="AF111" s="708">
        <v>2.7829079999999995</v>
      </c>
    </row>
    <row r="112" spans="2:32" ht="15.75">
      <c r="B112" s="71" t="s">
        <v>80</v>
      </c>
      <c r="C112" s="106">
        <v>20636</v>
      </c>
      <c r="D112" s="106">
        <v>19727</v>
      </c>
      <c r="E112" s="106">
        <v>4571</v>
      </c>
      <c r="F112" s="106">
        <v>4041</v>
      </c>
      <c r="G112" s="106">
        <v>4015</v>
      </c>
      <c r="H112" s="106">
        <v>3917</v>
      </c>
      <c r="I112" s="106">
        <v>4187</v>
      </c>
      <c r="J112" s="106">
        <v>4102</v>
      </c>
      <c r="K112" s="106">
        <v>3670</v>
      </c>
      <c r="L112" s="106">
        <v>3737</v>
      </c>
      <c r="M112" s="106">
        <v>3508</v>
      </c>
      <c r="N112" s="106">
        <v>2879</v>
      </c>
      <c r="O112" s="106">
        <v>2320</v>
      </c>
      <c r="P112" s="106">
        <v>2958.7333409999992</v>
      </c>
      <c r="Q112" s="106">
        <f>+Q107-Q109+Q111</f>
        <v>2328.6389050000002</v>
      </c>
      <c r="R112" s="106">
        <v>3321.3610949999993</v>
      </c>
      <c r="S112" s="106">
        <v>4939</v>
      </c>
      <c r="T112" s="106">
        <v>4983.8629249999967</v>
      </c>
      <c r="V112" s="207" t="s">
        <v>80</v>
      </c>
      <c r="W112" s="106">
        <v>3149.5263990000003</v>
      </c>
      <c r="X112" s="106">
        <v>4511.876772999999</v>
      </c>
      <c r="Y112" s="106">
        <v>4474.7725319999981</v>
      </c>
      <c r="Z112" s="106">
        <v>5025</v>
      </c>
      <c r="AA112" s="106">
        <v>4744.8936379999986</v>
      </c>
      <c r="AB112" s="106">
        <v>4590.5985930000024</v>
      </c>
      <c r="AC112" s="106">
        <v>2896.3278390000019</v>
      </c>
      <c r="AD112" s="106">
        <v>2221</v>
      </c>
      <c r="AE112" s="106">
        <v>2222</v>
      </c>
      <c r="AF112" s="711">
        <v>2664.5420480000012</v>
      </c>
    </row>
    <row r="113" spans="2:32" ht="15.75">
      <c r="B113" s="69"/>
      <c r="C113" s="104"/>
      <c r="D113" s="104"/>
      <c r="E113" s="104"/>
      <c r="F113" s="104"/>
      <c r="G113" s="104"/>
      <c r="H113" s="104"/>
      <c r="I113" s="104"/>
      <c r="J113" s="104"/>
      <c r="K113" s="104"/>
      <c r="L113" s="104"/>
      <c r="M113" s="104"/>
      <c r="N113" s="104"/>
      <c r="O113" s="104"/>
      <c r="P113" s="104"/>
      <c r="Q113" s="104"/>
      <c r="R113" s="104"/>
      <c r="S113" s="104">
        <v>0</v>
      </c>
      <c r="T113" s="104"/>
      <c r="V113" s="37"/>
      <c r="W113" s="104"/>
      <c r="X113" s="104">
        <v>0</v>
      </c>
      <c r="Y113" s="104"/>
      <c r="Z113" s="104"/>
      <c r="AA113" s="104"/>
      <c r="AB113" s="104"/>
      <c r="AC113" s="104"/>
      <c r="AD113" s="104"/>
      <c r="AE113" s="104"/>
      <c r="AF113" s="708"/>
    </row>
    <row r="114" spans="2:32" ht="15.75">
      <c r="B114" s="69" t="s">
        <v>81</v>
      </c>
      <c r="C114" s="104">
        <v>-13312</v>
      </c>
      <c r="D114" s="104">
        <v>-12664</v>
      </c>
      <c r="E114" s="104">
        <v>-2781</v>
      </c>
      <c r="F114" s="104">
        <v>-2679</v>
      </c>
      <c r="G114" s="104">
        <v>-2561</v>
      </c>
      <c r="H114" s="104">
        <v>-2311</v>
      </c>
      <c r="I114" s="104">
        <v>-2067</v>
      </c>
      <c r="J114" s="104">
        <v>-2087</v>
      </c>
      <c r="K114" s="104">
        <v>-1681</v>
      </c>
      <c r="L114" s="104">
        <v>-2031</v>
      </c>
      <c r="M114" s="104">
        <v>-2012</v>
      </c>
      <c r="N114" s="104">
        <v>-1682</v>
      </c>
      <c r="O114" s="104">
        <v>-1510</v>
      </c>
      <c r="P114" s="104">
        <v>-1881.9900979999993</v>
      </c>
      <c r="Q114" s="104">
        <f>749.064905-Q103</f>
        <v>-1532.1654129999999</v>
      </c>
      <c r="R114" s="104">
        <v>-1408.8345870000001</v>
      </c>
      <c r="S114" s="104">
        <v>-1631</v>
      </c>
      <c r="T114" s="104">
        <v>-2384.8872499999998</v>
      </c>
      <c r="V114" s="37" t="s">
        <v>81</v>
      </c>
      <c r="W114" s="104">
        <v>-1833.2984979999997</v>
      </c>
      <c r="X114" s="104">
        <v>-1651.3455200000003</v>
      </c>
      <c r="Y114" s="104">
        <v>2001.8533770000004</v>
      </c>
      <c r="Z114" s="104">
        <v>1207</v>
      </c>
      <c r="AA114" s="104">
        <v>-247.28979600000002</v>
      </c>
      <c r="AB114" s="104">
        <v>442.37589600000047</v>
      </c>
      <c r="AC114" s="104">
        <v>-77.026025000001027</v>
      </c>
      <c r="AD114" s="104">
        <v>370</v>
      </c>
      <c r="AE114" s="104">
        <v>-233</v>
      </c>
      <c r="AF114" s="708">
        <v>682.19590800000014</v>
      </c>
    </row>
    <row r="115" spans="2:32" ht="15.75">
      <c r="B115" s="71" t="s">
        <v>82</v>
      </c>
      <c r="C115" s="106">
        <v>7324</v>
      </c>
      <c r="D115" s="106">
        <v>7063</v>
      </c>
      <c r="E115" s="106">
        <v>1790</v>
      </c>
      <c r="F115" s="106">
        <v>1362</v>
      </c>
      <c r="G115" s="106">
        <v>1454</v>
      </c>
      <c r="H115" s="106">
        <v>1606</v>
      </c>
      <c r="I115" s="106">
        <v>2120</v>
      </c>
      <c r="J115" s="106">
        <v>2015</v>
      </c>
      <c r="K115" s="106">
        <v>1989</v>
      </c>
      <c r="L115" s="106">
        <v>1706</v>
      </c>
      <c r="M115" s="106">
        <v>1496</v>
      </c>
      <c r="N115" s="106">
        <v>1197</v>
      </c>
      <c r="O115" s="106">
        <v>810</v>
      </c>
      <c r="P115" s="106">
        <v>1076.7432429999999</v>
      </c>
      <c r="Q115" s="106">
        <f>+Q112+Q114</f>
        <v>796.47349200000031</v>
      </c>
      <c r="R115" s="106">
        <v>1912.5265079999992</v>
      </c>
      <c r="S115" s="106">
        <v>3308</v>
      </c>
      <c r="T115" s="106">
        <v>2598.975674999997</v>
      </c>
      <c r="V115" s="207" t="s">
        <v>82</v>
      </c>
      <c r="W115" s="106">
        <v>1316.2279010000007</v>
      </c>
      <c r="X115" s="106">
        <v>2860.5312529999987</v>
      </c>
      <c r="Y115" s="106">
        <v>6476.6259089999985</v>
      </c>
      <c r="Z115" s="106">
        <v>6232</v>
      </c>
      <c r="AA115" s="106">
        <v>4497.6038419999986</v>
      </c>
      <c r="AB115" s="106">
        <v>5032.9744890000029</v>
      </c>
      <c r="AC115" s="106">
        <v>2819.3018140000008</v>
      </c>
      <c r="AD115" s="106">
        <v>2591</v>
      </c>
      <c r="AE115" s="106">
        <v>1989</v>
      </c>
      <c r="AF115" s="711">
        <v>3346.7379560000013</v>
      </c>
    </row>
    <row r="116" spans="2:32" ht="15.75">
      <c r="B116" s="68"/>
      <c r="C116" s="8"/>
      <c r="D116" s="8"/>
      <c r="E116" s="8"/>
      <c r="F116" s="8"/>
      <c r="G116" s="8"/>
      <c r="H116" s="8"/>
      <c r="I116" s="8"/>
      <c r="J116" s="8"/>
      <c r="K116" s="8"/>
      <c r="L116" s="8"/>
      <c r="M116" s="8"/>
      <c r="N116" s="8"/>
      <c r="O116" s="8"/>
      <c r="P116" s="8"/>
      <c r="Q116" s="8"/>
      <c r="R116" s="8"/>
      <c r="S116" s="8"/>
      <c r="T116" s="8"/>
      <c r="V116" s="308"/>
      <c r="W116" s="8"/>
      <c r="X116" s="8"/>
      <c r="Y116" s="8"/>
      <c r="Z116" s="8"/>
      <c r="AA116" s="8"/>
      <c r="AB116" s="8"/>
      <c r="AC116" s="8"/>
      <c r="AD116" s="8"/>
      <c r="AE116" s="8"/>
      <c r="AF116" s="8"/>
    </row>
    <row r="117" spans="2:32" ht="15.75">
      <c r="B117" s="69" t="s">
        <v>83</v>
      </c>
      <c r="C117" s="104">
        <v>196</v>
      </c>
      <c r="D117" s="104">
        <v>588</v>
      </c>
      <c r="E117" s="104">
        <v>111</v>
      </c>
      <c r="F117" s="104">
        <v>-68</v>
      </c>
      <c r="G117" s="104">
        <v>66</v>
      </c>
      <c r="H117" s="104">
        <v>54</v>
      </c>
      <c r="I117" s="104">
        <v>572</v>
      </c>
      <c r="J117" s="104">
        <v>-197</v>
      </c>
      <c r="K117" s="104">
        <v>294</v>
      </c>
      <c r="L117" s="104">
        <v>75</v>
      </c>
      <c r="M117" s="104">
        <v>-54</v>
      </c>
      <c r="N117" s="104">
        <v>198</v>
      </c>
      <c r="O117" s="104">
        <v>154</v>
      </c>
      <c r="P117" s="104">
        <v>-203.27058799999998</v>
      </c>
      <c r="Q117" s="104">
        <v>226.07336900000001</v>
      </c>
      <c r="R117" s="104">
        <v>-112.07336900000001</v>
      </c>
      <c r="S117" s="104">
        <v>691</v>
      </c>
      <c r="T117" s="104">
        <v>-769.22453099999996</v>
      </c>
      <c r="V117" s="37" t="s">
        <v>83</v>
      </c>
      <c r="W117" s="104">
        <v>264.200399</v>
      </c>
      <c r="X117" s="104">
        <v>-1124.4581410000001</v>
      </c>
      <c r="Y117" s="104">
        <v>1091.4949369999999</v>
      </c>
      <c r="Z117" s="104">
        <v>985</v>
      </c>
      <c r="AA117" s="104">
        <v>855.44757100000004</v>
      </c>
      <c r="AB117" s="104">
        <v>1227.0465959999997</v>
      </c>
      <c r="AC117" s="104">
        <v>693.73107100000016</v>
      </c>
      <c r="AD117" s="104">
        <v>322</v>
      </c>
      <c r="AE117" s="104">
        <v>433</v>
      </c>
      <c r="AF117" s="708">
        <v>392.56113399999998</v>
      </c>
    </row>
    <row r="118" spans="2:32" ht="15.75">
      <c r="B118" s="71" t="s">
        <v>86</v>
      </c>
      <c r="C118" s="106">
        <v>7128</v>
      </c>
      <c r="D118" s="106">
        <v>6475</v>
      </c>
      <c r="E118" s="106">
        <v>1679</v>
      </c>
      <c r="F118" s="106">
        <v>1430</v>
      </c>
      <c r="G118" s="106">
        <v>1388</v>
      </c>
      <c r="H118" s="106">
        <v>1552</v>
      </c>
      <c r="I118" s="106">
        <v>1548</v>
      </c>
      <c r="J118" s="106">
        <v>2212</v>
      </c>
      <c r="K118" s="106">
        <v>1695</v>
      </c>
      <c r="L118" s="106">
        <v>1631</v>
      </c>
      <c r="M118" s="106">
        <v>1550</v>
      </c>
      <c r="N118" s="106">
        <v>999</v>
      </c>
      <c r="O118" s="106">
        <v>656</v>
      </c>
      <c r="P118" s="106">
        <v>1280.0138309999998</v>
      </c>
      <c r="Q118" s="106">
        <f>+Q115+Q117</f>
        <v>1022.5468610000003</v>
      </c>
      <c r="R118" s="106">
        <v>1800.4531389999993</v>
      </c>
      <c r="S118" s="106">
        <v>3999</v>
      </c>
      <c r="T118" s="106">
        <v>1829.7511439999971</v>
      </c>
      <c r="V118" s="207" t="s">
        <v>86</v>
      </c>
      <c r="W118" s="106">
        <v>1052.0275020000006</v>
      </c>
      <c r="X118" s="106">
        <v>1736.0731119999987</v>
      </c>
      <c r="Y118" s="106">
        <v>5385.130971999999</v>
      </c>
      <c r="Z118" s="106">
        <v>5247</v>
      </c>
      <c r="AA118" s="106">
        <v>3642.1562709999985</v>
      </c>
      <c r="AB118" s="106">
        <v>3805.9278930000032</v>
      </c>
      <c r="AC118" s="106">
        <v>2125.5707430000007</v>
      </c>
      <c r="AD118" s="106">
        <v>2270</v>
      </c>
      <c r="AE118" s="106">
        <v>1556</v>
      </c>
      <c r="AF118" s="711">
        <v>2954.1768220000013</v>
      </c>
    </row>
    <row r="119" spans="2:32" ht="15.75">
      <c r="B119" s="129"/>
      <c r="C119" s="129"/>
      <c r="D119" s="129"/>
      <c r="E119" s="129"/>
      <c r="F119" s="129"/>
      <c r="G119" s="129"/>
      <c r="H119" s="129"/>
      <c r="I119" s="129"/>
      <c r="J119" s="129"/>
      <c r="K119" s="129"/>
      <c r="L119" s="129"/>
      <c r="M119" s="129"/>
      <c r="N119" s="129"/>
      <c r="O119" s="129"/>
      <c r="W119" s="397"/>
      <c r="X119" s="397"/>
      <c r="Z119" s="397"/>
      <c r="AA119" s="397"/>
      <c r="AB119" s="397"/>
      <c r="AC119" s="397"/>
      <c r="AD119" s="397"/>
      <c r="AE119" s="397"/>
    </row>
    <row r="120" spans="2:32" ht="15.75">
      <c r="B120" s="53" t="s">
        <v>496</v>
      </c>
      <c r="C120" s="129"/>
      <c r="D120" s="129"/>
      <c r="E120" s="129"/>
      <c r="F120" s="129"/>
      <c r="G120" s="129"/>
      <c r="H120" s="74"/>
      <c r="I120" s="74"/>
      <c r="J120" s="74"/>
      <c r="K120" s="74"/>
      <c r="L120" s="74"/>
      <c r="M120" s="74"/>
      <c r="N120" s="74"/>
      <c r="O120" s="74"/>
      <c r="V120" s="71" t="s">
        <v>88</v>
      </c>
      <c r="W120" s="106">
        <v>3275</v>
      </c>
      <c r="X120" s="106">
        <v>2829.7079709999989</v>
      </c>
      <c r="Y120" s="106">
        <v>6442.4079219999985</v>
      </c>
      <c r="Z120" s="106">
        <v>6185</v>
      </c>
      <c r="AA120" s="106">
        <v>4456.9425159999982</v>
      </c>
      <c r="AB120" s="106">
        <v>4980.7262440000031</v>
      </c>
      <c r="AC120" s="106">
        <v>2772.0342760000008</v>
      </c>
      <c r="AD120" s="106">
        <v>2538</v>
      </c>
      <c r="AE120" s="106">
        <v>1952</v>
      </c>
      <c r="AF120" s="711">
        <v>3308.5000780000014</v>
      </c>
    </row>
    <row r="121" spans="2:32" ht="15.75">
      <c r="B121" s="234" t="s">
        <v>492</v>
      </c>
      <c r="C121" s="129"/>
      <c r="D121" s="129"/>
      <c r="E121" s="129"/>
      <c r="F121" s="129"/>
      <c r="G121" s="129"/>
      <c r="H121" s="75"/>
      <c r="I121" s="75"/>
      <c r="J121" s="75"/>
      <c r="K121" s="75"/>
      <c r="L121" s="75"/>
      <c r="M121" s="75"/>
      <c r="N121" s="75"/>
      <c r="O121" s="75"/>
      <c r="W121" s="397"/>
      <c r="X121" s="397"/>
      <c r="Z121" s="397"/>
      <c r="AA121" s="397"/>
      <c r="AB121" s="397"/>
      <c r="AC121" s="397"/>
      <c r="AD121" s="397"/>
      <c r="AE121" s="397"/>
    </row>
    <row r="122" spans="2:32" ht="10.15" customHeight="1">
      <c r="B122" s="76"/>
      <c r="C122" s="129"/>
      <c r="D122" s="129"/>
      <c r="E122" s="129"/>
      <c r="F122" s="129"/>
      <c r="G122" s="129"/>
      <c r="H122" s="76"/>
      <c r="I122" s="76"/>
      <c r="J122" s="76"/>
      <c r="K122" s="76"/>
      <c r="L122" s="76"/>
      <c r="M122" s="76"/>
      <c r="N122" s="76"/>
      <c r="O122" s="76"/>
      <c r="W122" s="397"/>
      <c r="X122" s="397"/>
      <c r="Z122" s="397"/>
      <c r="AA122" s="397"/>
      <c r="AB122" s="397"/>
      <c r="AC122" s="397"/>
      <c r="AD122" s="397"/>
      <c r="AE122" s="397"/>
    </row>
    <row r="123" spans="2:32" ht="15.75" thickBot="1">
      <c r="B123" s="232"/>
      <c r="C123" s="233">
        <v>2016</v>
      </c>
      <c r="D123" s="233">
        <v>2017</v>
      </c>
      <c r="E123" s="233" t="s">
        <v>35</v>
      </c>
      <c r="F123" s="233" t="s">
        <v>36</v>
      </c>
      <c r="G123" s="233" t="s">
        <v>37</v>
      </c>
      <c r="H123" s="233" t="s">
        <v>38</v>
      </c>
      <c r="I123" s="233" t="s">
        <v>39</v>
      </c>
      <c r="J123" s="233" t="s">
        <v>40</v>
      </c>
      <c r="K123" s="233" t="s">
        <v>41</v>
      </c>
      <c r="L123" s="233" t="s">
        <v>42</v>
      </c>
      <c r="M123" s="233" t="s">
        <v>43</v>
      </c>
      <c r="N123" s="233" t="s">
        <v>44</v>
      </c>
      <c r="O123" s="233" t="s">
        <v>45</v>
      </c>
      <c r="P123" s="229" t="s">
        <v>46</v>
      </c>
      <c r="Q123" s="229" t="s">
        <v>47</v>
      </c>
      <c r="R123" s="229" t="s">
        <v>48</v>
      </c>
      <c r="S123" s="229" t="s">
        <v>49</v>
      </c>
      <c r="T123" s="229" t="s">
        <v>50</v>
      </c>
      <c r="V123" s="232"/>
      <c r="W123" s="398" t="s">
        <v>51</v>
      </c>
      <c r="X123" s="398" t="s">
        <v>52</v>
      </c>
      <c r="Y123" s="398" t="s">
        <v>53</v>
      </c>
      <c r="Z123" s="398" t="s">
        <v>54</v>
      </c>
      <c r="AA123" s="398" t="str">
        <f>+AA6</f>
        <v>1T23</v>
      </c>
      <c r="AB123" s="398" t="s">
        <v>56</v>
      </c>
      <c r="AC123" s="398" t="s">
        <v>57</v>
      </c>
      <c r="AD123" s="398" t="s">
        <v>58</v>
      </c>
      <c r="AE123" s="398" t="s">
        <v>59</v>
      </c>
      <c r="AF123" s="398" t="s">
        <v>836</v>
      </c>
    </row>
    <row r="124" spans="2:32">
      <c r="B124" s="162" t="s">
        <v>91</v>
      </c>
      <c r="C124" s="163"/>
      <c r="D124" s="163"/>
      <c r="E124" s="163"/>
      <c r="F124" s="163"/>
      <c r="G124" s="163"/>
      <c r="H124" s="163"/>
      <c r="I124" s="163"/>
      <c r="J124" s="163"/>
      <c r="K124" s="163"/>
      <c r="L124" s="163"/>
      <c r="M124" s="163"/>
      <c r="N124" s="163"/>
      <c r="O124" s="163"/>
      <c r="P124" s="163"/>
      <c r="Q124" s="163"/>
      <c r="R124" s="163"/>
      <c r="S124" s="163"/>
      <c r="T124" s="163"/>
      <c r="V124" s="162" t="s">
        <v>91</v>
      </c>
      <c r="W124" s="399"/>
      <c r="X124" s="399"/>
      <c r="Y124" s="399"/>
      <c r="Z124" s="399"/>
      <c r="AA124" s="399"/>
      <c r="AB124" s="399"/>
      <c r="AC124" s="399"/>
      <c r="AD124" s="399"/>
      <c r="AE124" s="399"/>
      <c r="AF124" s="399"/>
    </row>
    <row r="125" spans="2:32" ht="15.75" thickBot="1">
      <c r="B125" s="164" t="s">
        <v>92</v>
      </c>
      <c r="C125" s="113"/>
      <c r="D125" s="113"/>
      <c r="E125" s="113"/>
      <c r="F125" s="113"/>
      <c r="G125" s="113"/>
      <c r="H125" s="113"/>
      <c r="I125" s="113"/>
      <c r="J125" s="113"/>
      <c r="K125" s="113"/>
      <c r="L125" s="113"/>
      <c r="M125" s="113"/>
      <c r="N125" s="113"/>
      <c r="O125" s="113"/>
      <c r="P125" s="113"/>
      <c r="Q125" s="113"/>
      <c r="R125" s="113"/>
      <c r="S125" s="113"/>
      <c r="T125" s="113"/>
      <c r="V125" s="164" t="s">
        <v>92</v>
      </c>
      <c r="W125" s="400"/>
      <c r="X125" s="400"/>
      <c r="Y125" s="82"/>
      <c r="Z125" s="82"/>
      <c r="AA125" s="82"/>
      <c r="AB125" s="82"/>
      <c r="AC125" s="82"/>
      <c r="AD125" s="82"/>
      <c r="AE125" s="82"/>
      <c r="AF125" s="82"/>
    </row>
    <row r="126" spans="2:32" ht="15.75">
      <c r="B126" s="181" t="s">
        <v>93</v>
      </c>
      <c r="C126" s="96">
        <v>17994</v>
      </c>
      <c r="D126" s="96">
        <v>15903</v>
      </c>
      <c r="E126" s="96">
        <v>21306</v>
      </c>
      <c r="F126" s="96">
        <v>32668</v>
      </c>
      <c r="G126" s="96">
        <v>19631</v>
      </c>
      <c r="H126" s="96">
        <v>25310</v>
      </c>
      <c r="I126" s="96">
        <v>25644</v>
      </c>
      <c r="J126" s="96">
        <v>20738</v>
      </c>
      <c r="K126" s="96">
        <v>16854</v>
      </c>
      <c r="L126" s="96">
        <v>22114</v>
      </c>
      <c r="M126" s="96">
        <v>19856</v>
      </c>
      <c r="N126" s="96">
        <v>18379</v>
      </c>
      <c r="O126" s="96">
        <v>12458</v>
      </c>
      <c r="P126" s="96">
        <v>15233.452464</v>
      </c>
      <c r="Q126" s="96">
        <v>23912.079430999998</v>
      </c>
      <c r="R126" s="96">
        <v>19790</v>
      </c>
      <c r="S126" s="96">
        <v>23376</v>
      </c>
      <c r="T126" s="96">
        <v>35463.253642000003</v>
      </c>
      <c r="V126" s="181" t="s">
        <v>93</v>
      </c>
      <c r="W126" s="96">
        <v>20272.018373999999</v>
      </c>
      <c r="X126" s="96">
        <v>23783.955461000001</v>
      </c>
      <c r="Y126" s="96">
        <v>22997.863212</v>
      </c>
      <c r="Z126" s="96">
        <v>33010</v>
      </c>
      <c r="AA126" s="96">
        <v>42651.534617999998</v>
      </c>
      <c r="AB126" s="446">
        <v>49062.061817000002</v>
      </c>
      <c r="AC126" s="446">
        <v>37592.272708999997</v>
      </c>
      <c r="AD126" s="446">
        <v>49134</v>
      </c>
      <c r="AE126" s="446">
        <v>77798</v>
      </c>
      <c r="AF126" s="724">
        <v>59342.465657000001</v>
      </c>
    </row>
    <row r="127" spans="2:32" ht="15.75">
      <c r="B127" s="181" t="s">
        <v>94</v>
      </c>
      <c r="C127" s="96">
        <v>58149</v>
      </c>
      <c r="D127" s="96">
        <v>65224</v>
      </c>
      <c r="E127" s="96">
        <v>61291</v>
      </c>
      <c r="F127" s="96">
        <v>55916</v>
      </c>
      <c r="G127" s="96">
        <v>58298</v>
      </c>
      <c r="H127" s="96">
        <v>64078</v>
      </c>
      <c r="I127" s="96">
        <v>62728</v>
      </c>
      <c r="J127" s="96">
        <v>68968</v>
      </c>
      <c r="K127" s="96">
        <v>63013</v>
      </c>
      <c r="L127" s="96">
        <v>68405</v>
      </c>
      <c r="M127" s="96">
        <v>67734</v>
      </c>
      <c r="N127" s="96">
        <v>72350</v>
      </c>
      <c r="O127" s="96">
        <v>58162</v>
      </c>
      <c r="P127" s="96">
        <v>67877.837167999998</v>
      </c>
      <c r="Q127" s="96">
        <f>56818.716581+4629.024334</f>
        <v>61447.740915000002</v>
      </c>
      <c r="R127" s="96">
        <v>65175</v>
      </c>
      <c r="S127" s="96">
        <v>66614</v>
      </c>
      <c r="T127" s="96">
        <v>75766.846728999997</v>
      </c>
      <c r="V127" s="181" t="s">
        <v>94</v>
      </c>
      <c r="W127" s="96">
        <v>75544.006196000002</v>
      </c>
      <c r="X127" s="96">
        <v>85874.798878000001</v>
      </c>
      <c r="Y127" s="96">
        <v>82308.408391999998</v>
      </c>
      <c r="Z127" s="96">
        <v>88773</v>
      </c>
      <c r="AA127" s="96">
        <v>90021.207156000004</v>
      </c>
      <c r="AB127" s="446">
        <v>73165.749075999993</v>
      </c>
      <c r="AC127" s="446">
        <v>78870.198009</v>
      </c>
      <c r="AD127" s="446">
        <v>99943</v>
      </c>
      <c r="AE127" s="446">
        <v>79307</v>
      </c>
      <c r="AF127" s="724">
        <v>74833.838162999993</v>
      </c>
    </row>
    <row r="128" spans="2:32" ht="15.75">
      <c r="B128" s="181" t="s">
        <v>95</v>
      </c>
      <c r="C128" s="96">
        <v>4</v>
      </c>
      <c r="D128" s="96">
        <v>6</v>
      </c>
      <c r="E128" s="96">
        <v>6</v>
      </c>
      <c r="F128" s="96">
        <v>6</v>
      </c>
      <c r="G128" s="96">
        <v>6</v>
      </c>
      <c r="H128" s="96">
        <v>6</v>
      </c>
      <c r="I128" s="96">
        <v>9</v>
      </c>
      <c r="J128" s="96">
        <v>9</v>
      </c>
      <c r="K128" s="96">
        <v>10</v>
      </c>
      <c r="L128" s="96">
        <v>10</v>
      </c>
      <c r="M128" s="96">
        <v>9</v>
      </c>
      <c r="N128" s="96">
        <v>577</v>
      </c>
      <c r="O128" s="96">
        <v>577</v>
      </c>
      <c r="P128" s="96">
        <v>580.93899899999997</v>
      </c>
      <c r="Q128" s="96">
        <v>580.93899899999997</v>
      </c>
      <c r="R128" s="96">
        <v>9</v>
      </c>
      <c r="S128" s="96">
        <v>9</v>
      </c>
      <c r="T128" s="96">
        <v>11.729425000000001</v>
      </c>
      <c r="V128" s="181" t="s">
        <v>95</v>
      </c>
      <c r="W128" s="96">
        <v>11.729425000000001</v>
      </c>
      <c r="X128" s="96">
        <v>11.729425000000001</v>
      </c>
      <c r="Y128" s="96">
        <v>11.729425000000001</v>
      </c>
      <c r="Z128" s="96">
        <v>17</v>
      </c>
      <c r="AA128" s="96">
        <v>16.632059999999999</v>
      </c>
      <c r="AB128" s="446">
        <v>11.458550000000001</v>
      </c>
      <c r="AC128" s="446">
        <v>11.458550000000001</v>
      </c>
      <c r="AD128" s="446">
        <v>17</v>
      </c>
      <c r="AE128" s="446">
        <v>17</v>
      </c>
      <c r="AF128" s="724">
        <v>16.940911</v>
      </c>
    </row>
    <row r="129" spans="2:32" ht="15.75">
      <c r="B129" s="181" t="s">
        <v>97</v>
      </c>
      <c r="C129" s="96">
        <v>315</v>
      </c>
      <c r="D129" s="96">
        <v>264</v>
      </c>
      <c r="E129" s="96">
        <v>163</v>
      </c>
      <c r="F129" s="96">
        <v>613</v>
      </c>
      <c r="G129" s="96">
        <v>544</v>
      </c>
      <c r="H129" s="96">
        <v>422</v>
      </c>
      <c r="I129" s="96">
        <v>330</v>
      </c>
      <c r="J129" s="96">
        <v>275</v>
      </c>
      <c r="K129" s="96">
        <v>163</v>
      </c>
      <c r="L129" s="96">
        <v>455</v>
      </c>
      <c r="M129" s="96">
        <v>3956</v>
      </c>
      <c r="N129" s="96">
        <v>439</v>
      </c>
      <c r="O129" s="96">
        <v>271</v>
      </c>
      <c r="P129" s="96">
        <v>666.55438800000002</v>
      </c>
      <c r="Q129" s="96">
        <v>4659.0673079999997</v>
      </c>
      <c r="R129" s="96">
        <v>815</v>
      </c>
      <c r="S129" s="96">
        <v>614</v>
      </c>
      <c r="T129" s="96">
        <v>412.86484400000001</v>
      </c>
      <c r="V129" s="181" t="s">
        <v>97</v>
      </c>
      <c r="W129" s="96">
        <v>4457.9676479999998</v>
      </c>
      <c r="X129" s="96">
        <v>1214.41354</v>
      </c>
      <c r="Y129" s="96">
        <v>1096.9661329999999</v>
      </c>
      <c r="Z129" s="96">
        <v>903</v>
      </c>
      <c r="AA129" s="96">
        <v>5591.9038579999997</v>
      </c>
      <c r="AB129" s="446">
        <v>480.97914200000002</v>
      </c>
      <c r="AC129" s="446">
        <v>372.13590699999997</v>
      </c>
      <c r="AD129" s="446">
        <v>1383</v>
      </c>
      <c r="AE129" s="446">
        <v>1045</v>
      </c>
      <c r="AF129" s="724">
        <v>1590.5990240000001</v>
      </c>
    </row>
    <row r="130" spans="2:32" ht="15.75">
      <c r="B130" s="181" t="s">
        <v>403</v>
      </c>
      <c r="C130" s="96">
        <v>0</v>
      </c>
      <c r="D130" s="96">
        <v>0</v>
      </c>
      <c r="E130" s="96">
        <v>0</v>
      </c>
      <c r="F130" s="96">
        <v>0</v>
      </c>
      <c r="G130" s="96">
        <v>0</v>
      </c>
      <c r="H130" s="96">
        <v>0</v>
      </c>
      <c r="I130" s="96">
        <v>0</v>
      </c>
      <c r="J130" s="96">
        <v>0</v>
      </c>
      <c r="K130" s="96">
        <v>0</v>
      </c>
      <c r="L130" s="96">
        <v>0</v>
      </c>
      <c r="M130" s="96">
        <v>0</v>
      </c>
      <c r="N130" s="96">
        <v>0</v>
      </c>
      <c r="O130" s="96">
        <v>0</v>
      </c>
      <c r="P130" s="96">
        <v>0</v>
      </c>
      <c r="Q130" s="96">
        <v>0</v>
      </c>
      <c r="R130" s="96">
        <v>0</v>
      </c>
      <c r="S130" s="96">
        <v>0</v>
      </c>
      <c r="T130" s="96">
        <v>0</v>
      </c>
      <c r="V130" s="181" t="s">
        <v>403</v>
      </c>
      <c r="W130" s="96">
        <v>0</v>
      </c>
      <c r="X130" s="96">
        <v>0</v>
      </c>
      <c r="Y130" s="96">
        <v>0</v>
      </c>
      <c r="Z130" s="96" t="s">
        <v>69</v>
      </c>
      <c r="AA130" s="96"/>
      <c r="AB130" s="446">
        <v>0</v>
      </c>
      <c r="AC130" s="446">
        <v>0</v>
      </c>
      <c r="AD130" s="446" t="s">
        <v>69</v>
      </c>
      <c r="AE130" s="446" t="s">
        <v>69</v>
      </c>
      <c r="AF130" s="724">
        <v>0</v>
      </c>
    </row>
    <row r="131" spans="2:32" ht="15.75">
      <c r="B131" s="181" t="s">
        <v>98</v>
      </c>
      <c r="C131" s="96">
        <v>0</v>
      </c>
      <c r="D131" s="96">
        <v>0</v>
      </c>
      <c r="E131" s="96">
        <v>0</v>
      </c>
      <c r="F131" s="96">
        <v>0</v>
      </c>
      <c r="G131" s="96">
        <v>0</v>
      </c>
      <c r="H131" s="96">
        <v>0</v>
      </c>
      <c r="I131" s="96">
        <v>0</v>
      </c>
      <c r="J131" s="96">
        <v>0</v>
      </c>
      <c r="K131" s="96">
        <v>0</v>
      </c>
      <c r="L131" s="96">
        <v>0</v>
      </c>
      <c r="M131" s="96">
        <v>0</v>
      </c>
      <c r="N131" s="96">
        <v>0</v>
      </c>
      <c r="O131" s="96">
        <v>0</v>
      </c>
      <c r="P131" s="96">
        <v>0</v>
      </c>
      <c r="Q131" s="96">
        <v>0</v>
      </c>
      <c r="R131" s="96">
        <v>0</v>
      </c>
      <c r="S131" s="96">
        <v>0</v>
      </c>
      <c r="T131" s="96">
        <v>0</v>
      </c>
      <c r="V131" s="181" t="s">
        <v>98</v>
      </c>
      <c r="W131" s="96">
        <v>0</v>
      </c>
      <c r="X131" s="96">
        <v>0</v>
      </c>
      <c r="Y131" s="96">
        <v>0</v>
      </c>
      <c r="Z131" s="96" t="s">
        <v>69</v>
      </c>
      <c r="AA131" s="96"/>
      <c r="AB131" s="446">
        <v>0</v>
      </c>
      <c r="AC131" s="446">
        <v>0</v>
      </c>
      <c r="AD131" s="446" t="s">
        <v>69</v>
      </c>
      <c r="AE131" s="446" t="s">
        <v>69</v>
      </c>
      <c r="AF131" s="724">
        <v>0</v>
      </c>
    </row>
    <row r="132" spans="2:32">
      <c r="B132" s="118" t="s">
        <v>99</v>
      </c>
      <c r="C132" s="168">
        <v>76462</v>
      </c>
      <c r="D132" s="168">
        <v>81397</v>
      </c>
      <c r="E132" s="168">
        <v>82766</v>
      </c>
      <c r="F132" s="168">
        <v>89203</v>
      </c>
      <c r="G132" s="168">
        <v>78479</v>
      </c>
      <c r="H132" s="168">
        <v>89816</v>
      </c>
      <c r="I132" s="168">
        <v>88711</v>
      </c>
      <c r="J132" s="168">
        <v>89990</v>
      </c>
      <c r="K132" s="168">
        <v>80040</v>
      </c>
      <c r="L132" s="168">
        <v>90984</v>
      </c>
      <c r="M132" s="168">
        <v>91555</v>
      </c>
      <c r="N132" s="168">
        <v>91745</v>
      </c>
      <c r="O132" s="168">
        <v>71468</v>
      </c>
      <c r="P132" s="168">
        <f>SUM(P126:P131)</f>
        <v>84358.78301900001</v>
      </c>
      <c r="Q132" s="168">
        <f>SUM(Q126:Q131)</f>
        <v>90599.826652999996</v>
      </c>
      <c r="R132" s="168">
        <v>85789</v>
      </c>
      <c r="S132" s="168">
        <v>90613</v>
      </c>
      <c r="T132" s="168">
        <v>111654.69464</v>
      </c>
      <c r="V132" s="118" t="s">
        <v>99</v>
      </c>
      <c r="W132" s="403">
        <v>100285.72164300001</v>
      </c>
      <c r="X132" s="403">
        <v>110884.897304</v>
      </c>
      <c r="Y132" s="403">
        <v>106414.96716199999</v>
      </c>
      <c r="Z132" s="403">
        <v>122702</v>
      </c>
      <c r="AA132" s="403">
        <f>SUM(AA126:AA129)</f>
        <v>138281.277692</v>
      </c>
      <c r="AB132" s="403">
        <v>122720.24858499998</v>
      </c>
      <c r="AC132" s="403">
        <v>116846.065175</v>
      </c>
      <c r="AD132" s="403">
        <v>150477</v>
      </c>
      <c r="AE132" s="403">
        <v>158167</v>
      </c>
      <c r="AF132" s="725">
        <v>135783.84375500001</v>
      </c>
    </row>
    <row r="133" spans="2:32">
      <c r="B133" s="164" t="s">
        <v>100</v>
      </c>
      <c r="C133" s="165"/>
      <c r="D133" s="165"/>
      <c r="E133" s="165"/>
      <c r="F133" s="165"/>
      <c r="G133" s="165"/>
      <c r="H133" s="165"/>
      <c r="I133" s="165"/>
      <c r="J133" s="165"/>
      <c r="K133" s="165"/>
      <c r="L133" s="165"/>
      <c r="M133" s="165"/>
      <c r="N133" s="165"/>
      <c r="O133" s="165"/>
      <c r="P133" s="165"/>
      <c r="Q133" s="165"/>
      <c r="R133" s="165"/>
      <c r="S133" s="165"/>
      <c r="T133" s="165"/>
      <c r="V133" s="164" t="s">
        <v>100</v>
      </c>
      <c r="W133" s="385"/>
      <c r="X133" s="385"/>
      <c r="Y133" s="385"/>
      <c r="Z133" s="385"/>
      <c r="AA133" s="385"/>
      <c r="AB133" s="385"/>
      <c r="AC133" s="385"/>
      <c r="AD133" s="385"/>
      <c r="AE133" s="385"/>
      <c r="AF133" s="385"/>
    </row>
    <row r="134" spans="2:32" ht="15.75">
      <c r="B134" s="181" t="s">
        <v>101</v>
      </c>
      <c r="C134" s="96">
        <v>0</v>
      </c>
      <c r="D134" s="96">
        <v>0</v>
      </c>
      <c r="E134" s="96">
        <v>0</v>
      </c>
      <c r="F134" s="96">
        <v>0</v>
      </c>
      <c r="G134" s="96">
        <v>0</v>
      </c>
      <c r="H134" s="96">
        <v>0</v>
      </c>
      <c r="I134" s="96">
        <v>0</v>
      </c>
      <c r="J134" s="96">
        <v>0</v>
      </c>
      <c r="K134" s="96">
        <v>0</v>
      </c>
      <c r="L134" s="96">
        <v>0</v>
      </c>
      <c r="M134" s="96">
        <v>0</v>
      </c>
      <c r="N134" s="96">
        <v>0</v>
      </c>
      <c r="O134" s="96">
        <v>0</v>
      </c>
      <c r="P134" s="96">
        <v>0</v>
      </c>
      <c r="Q134" s="96">
        <v>0</v>
      </c>
      <c r="R134" s="96">
        <v>0</v>
      </c>
      <c r="S134" s="96">
        <v>0</v>
      </c>
      <c r="T134" s="96">
        <v>0</v>
      </c>
      <c r="V134" s="181" t="s">
        <v>101</v>
      </c>
      <c r="W134" s="96">
        <v>0</v>
      </c>
      <c r="X134" s="96">
        <v>0</v>
      </c>
      <c r="Y134" s="96">
        <v>0</v>
      </c>
      <c r="Z134" s="96" t="s">
        <v>69</v>
      </c>
      <c r="AA134" s="96">
        <v>0</v>
      </c>
      <c r="AB134" s="404">
        <v>0</v>
      </c>
      <c r="AC134" s="404">
        <v>0</v>
      </c>
      <c r="AD134" s="404">
        <v>0</v>
      </c>
      <c r="AE134" s="404" t="s">
        <v>178</v>
      </c>
      <c r="AF134" s="724">
        <v>0</v>
      </c>
    </row>
    <row r="135" spans="2:32" ht="15.75">
      <c r="B135" s="181" t="s">
        <v>102</v>
      </c>
      <c r="C135" s="96">
        <v>0</v>
      </c>
      <c r="D135" s="96">
        <v>0</v>
      </c>
      <c r="E135" s="96">
        <v>0</v>
      </c>
      <c r="F135" s="96">
        <v>0</v>
      </c>
      <c r="G135" s="96">
        <v>0</v>
      </c>
      <c r="H135" s="96">
        <v>0</v>
      </c>
      <c r="I135" s="96">
        <v>0</v>
      </c>
      <c r="J135" s="96">
        <v>0</v>
      </c>
      <c r="K135" s="96">
        <v>0</v>
      </c>
      <c r="L135" s="96">
        <v>0</v>
      </c>
      <c r="M135" s="96">
        <v>0</v>
      </c>
      <c r="N135" s="96">
        <v>0</v>
      </c>
      <c r="O135" s="96">
        <v>0</v>
      </c>
      <c r="P135" s="96">
        <v>0</v>
      </c>
      <c r="Q135" s="96">
        <v>0</v>
      </c>
      <c r="R135" s="96">
        <v>0</v>
      </c>
      <c r="S135" s="96">
        <v>0</v>
      </c>
      <c r="T135" s="96">
        <v>0</v>
      </c>
      <c r="V135" s="181" t="s">
        <v>102</v>
      </c>
      <c r="W135" s="96">
        <v>0</v>
      </c>
      <c r="X135" s="96">
        <v>0</v>
      </c>
      <c r="Y135" s="96">
        <v>0</v>
      </c>
      <c r="Z135" s="96" t="s">
        <v>69</v>
      </c>
      <c r="AA135" s="96">
        <v>0</v>
      </c>
      <c r="AB135" s="404">
        <v>0</v>
      </c>
      <c r="AC135" s="404">
        <v>0</v>
      </c>
      <c r="AD135" s="404">
        <v>0</v>
      </c>
      <c r="AE135" s="404" t="s">
        <v>69</v>
      </c>
      <c r="AF135" s="724">
        <v>0</v>
      </c>
    </row>
    <row r="136" spans="2:32" ht="30">
      <c r="B136" s="181" t="s">
        <v>154</v>
      </c>
      <c r="C136" s="96">
        <v>0</v>
      </c>
      <c r="D136" s="96">
        <v>0</v>
      </c>
      <c r="E136" s="96">
        <v>0</v>
      </c>
      <c r="F136" s="96">
        <v>0</v>
      </c>
      <c r="G136" s="96">
        <v>0</v>
      </c>
      <c r="H136" s="96">
        <v>0</v>
      </c>
      <c r="I136" s="96">
        <v>0</v>
      </c>
      <c r="J136" s="96">
        <v>0</v>
      </c>
      <c r="K136" s="96">
        <v>0</v>
      </c>
      <c r="L136" s="96">
        <v>0</v>
      </c>
      <c r="M136" s="96">
        <v>0</v>
      </c>
      <c r="N136" s="96">
        <v>0</v>
      </c>
      <c r="O136" s="96">
        <v>0</v>
      </c>
      <c r="P136" s="96">
        <v>0</v>
      </c>
      <c r="Q136" s="96">
        <v>0</v>
      </c>
      <c r="R136" s="96">
        <v>0</v>
      </c>
      <c r="S136" s="96">
        <v>0</v>
      </c>
      <c r="T136" s="96">
        <v>0</v>
      </c>
      <c r="V136" s="181" t="s">
        <v>154</v>
      </c>
      <c r="W136" s="96">
        <v>0</v>
      </c>
      <c r="X136" s="96">
        <v>0</v>
      </c>
      <c r="Y136" s="96">
        <v>0</v>
      </c>
      <c r="Z136" s="96" t="s">
        <v>69</v>
      </c>
      <c r="AA136" s="96">
        <v>0</v>
      </c>
      <c r="AB136" s="404">
        <v>0</v>
      </c>
      <c r="AC136" s="404">
        <v>0</v>
      </c>
      <c r="AD136" s="404">
        <v>0</v>
      </c>
      <c r="AE136" s="404" t="s">
        <v>69</v>
      </c>
      <c r="AF136" s="724">
        <v>0</v>
      </c>
    </row>
    <row r="137" spans="2:32" ht="15.75">
      <c r="B137" s="181" t="s">
        <v>155</v>
      </c>
      <c r="C137" s="96">
        <v>0</v>
      </c>
      <c r="D137" s="96">
        <v>0</v>
      </c>
      <c r="E137" s="96">
        <v>0</v>
      </c>
      <c r="F137" s="96">
        <v>0</v>
      </c>
      <c r="G137" s="96">
        <v>0</v>
      </c>
      <c r="H137" s="96">
        <v>0</v>
      </c>
      <c r="I137" s="96">
        <v>0</v>
      </c>
      <c r="J137" s="96">
        <v>0</v>
      </c>
      <c r="K137" s="96">
        <v>0</v>
      </c>
      <c r="L137" s="96">
        <v>0</v>
      </c>
      <c r="M137" s="96">
        <v>0</v>
      </c>
      <c r="N137" s="96">
        <v>0</v>
      </c>
      <c r="O137" s="96">
        <v>0</v>
      </c>
      <c r="P137" s="96">
        <v>0</v>
      </c>
      <c r="Q137" s="96">
        <v>0</v>
      </c>
      <c r="R137" s="96">
        <v>0</v>
      </c>
      <c r="S137" s="96">
        <v>0</v>
      </c>
      <c r="T137" s="96">
        <v>0</v>
      </c>
      <c r="V137" s="181" t="s">
        <v>155</v>
      </c>
      <c r="W137" s="96">
        <v>0</v>
      </c>
      <c r="X137" s="96">
        <v>0</v>
      </c>
      <c r="Y137" s="96">
        <v>0</v>
      </c>
      <c r="Z137" s="96" t="s">
        <v>69</v>
      </c>
      <c r="AA137" s="96">
        <v>0</v>
      </c>
      <c r="AB137" s="404">
        <v>0</v>
      </c>
      <c r="AC137" s="404">
        <v>0</v>
      </c>
      <c r="AD137" s="404">
        <v>0</v>
      </c>
      <c r="AE137" s="404" t="s">
        <v>69</v>
      </c>
      <c r="AF137" s="724">
        <v>0</v>
      </c>
    </row>
    <row r="138" spans="2:32" ht="15.75">
      <c r="B138" s="181" t="s">
        <v>94</v>
      </c>
      <c r="C138" s="96">
        <v>182000</v>
      </c>
      <c r="D138" s="96">
        <v>162376</v>
      </c>
      <c r="E138" s="96">
        <v>150789</v>
      </c>
      <c r="F138" s="96">
        <v>145668</v>
      </c>
      <c r="G138" s="96">
        <v>141484</v>
      </c>
      <c r="H138" s="96">
        <v>132927</v>
      </c>
      <c r="I138" s="96">
        <v>123926</v>
      </c>
      <c r="J138" s="96">
        <v>119778</v>
      </c>
      <c r="K138" s="96">
        <v>112822</v>
      </c>
      <c r="L138" s="96">
        <v>107777</v>
      </c>
      <c r="M138" s="96">
        <v>94637</v>
      </c>
      <c r="N138" s="96">
        <v>93251</v>
      </c>
      <c r="O138" s="96">
        <v>94262</v>
      </c>
      <c r="P138" s="96">
        <v>87898.453836000001</v>
      </c>
      <c r="Q138" s="96">
        <v>76170.717174000005</v>
      </c>
      <c r="R138" s="96">
        <v>70484</v>
      </c>
      <c r="S138" s="96">
        <v>58514</v>
      </c>
      <c r="T138" s="96">
        <v>44882.193113000001</v>
      </c>
      <c r="V138" s="181" t="s">
        <v>94</v>
      </c>
      <c r="W138" s="96">
        <v>29227.476072000001</v>
      </c>
      <c r="X138" s="96">
        <v>27812.362980999998</v>
      </c>
      <c r="Y138" s="96">
        <v>26970.229842000001</v>
      </c>
      <c r="Z138" s="96">
        <v>34335</v>
      </c>
      <c r="AA138" s="96">
        <v>30437.706902000002</v>
      </c>
      <c r="AB138" s="404">
        <v>47352.907758000001</v>
      </c>
      <c r="AC138" s="404">
        <v>33757.686289999998</v>
      </c>
      <c r="AD138" s="404">
        <v>4977</v>
      </c>
      <c r="AE138" s="404" t="s">
        <v>69</v>
      </c>
      <c r="AF138" s="724">
        <v>74833.838162999993</v>
      </c>
    </row>
    <row r="139" spans="2:32" ht="15.75">
      <c r="B139" s="181" t="s">
        <v>105</v>
      </c>
      <c r="C139" s="96">
        <v>0</v>
      </c>
      <c r="D139" s="96">
        <v>0</v>
      </c>
      <c r="E139" s="96">
        <v>0</v>
      </c>
      <c r="F139" s="96">
        <v>0</v>
      </c>
      <c r="G139" s="96">
        <v>0</v>
      </c>
      <c r="H139" s="96">
        <v>0</v>
      </c>
      <c r="I139" s="96">
        <v>0</v>
      </c>
      <c r="J139" s="96">
        <v>0</v>
      </c>
      <c r="K139" s="96">
        <v>0</v>
      </c>
      <c r="L139" s="96">
        <v>0</v>
      </c>
      <c r="M139" s="96">
        <v>0</v>
      </c>
      <c r="N139" s="96">
        <v>0</v>
      </c>
      <c r="O139" s="96">
        <v>0</v>
      </c>
      <c r="P139" s="96">
        <v>0</v>
      </c>
      <c r="Q139" s="96">
        <v>0</v>
      </c>
      <c r="R139" s="96">
        <v>0</v>
      </c>
      <c r="S139" s="96">
        <v>0</v>
      </c>
      <c r="T139" s="96">
        <v>0</v>
      </c>
      <c r="V139" s="181" t="s">
        <v>105</v>
      </c>
      <c r="W139" s="96">
        <v>0</v>
      </c>
      <c r="X139" s="96">
        <v>0</v>
      </c>
      <c r="Y139" s="96">
        <v>0</v>
      </c>
      <c r="Z139" s="96" t="s">
        <v>69</v>
      </c>
      <c r="AA139" s="96">
        <v>0</v>
      </c>
      <c r="AB139" s="404">
        <v>0</v>
      </c>
      <c r="AC139" s="404">
        <v>0</v>
      </c>
      <c r="AD139" s="404" t="s">
        <v>69</v>
      </c>
      <c r="AE139" s="404" t="s">
        <v>69</v>
      </c>
      <c r="AF139" s="724">
        <v>0</v>
      </c>
    </row>
    <row r="140" spans="2:32" ht="15.75">
      <c r="B140" s="181" t="s">
        <v>106</v>
      </c>
      <c r="C140" s="96">
        <v>80</v>
      </c>
      <c r="D140" s="96">
        <v>117</v>
      </c>
      <c r="E140" s="96">
        <v>105</v>
      </c>
      <c r="F140" s="96">
        <v>94</v>
      </c>
      <c r="G140" s="96">
        <v>84</v>
      </c>
      <c r="H140" s="96">
        <v>90</v>
      </c>
      <c r="I140" s="96">
        <v>158</v>
      </c>
      <c r="J140" s="96">
        <v>80</v>
      </c>
      <c r="K140" s="96">
        <v>91</v>
      </c>
      <c r="L140" s="96">
        <v>86</v>
      </c>
      <c r="M140" s="96">
        <v>84</v>
      </c>
      <c r="N140" s="96">
        <v>78</v>
      </c>
      <c r="O140" s="96">
        <v>71</v>
      </c>
      <c r="P140" s="96">
        <v>69.724816000000004</v>
      </c>
      <c r="Q140" s="96">
        <v>63.521501000000001</v>
      </c>
      <c r="R140" s="96">
        <v>61</v>
      </c>
      <c r="S140" s="96">
        <v>55</v>
      </c>
      <c r="T140" s="96">
        <v>78.431941000000009</v>
      </c>
      <c r="V140" s="181" t="s">
        <v>106</v>
      </c>
      <c r="W140" s="96">
        <v>75.114807999999996</v>
      </c>
      <c r="X140" s="96">
        <v>67.044551999999996</v>
      </c>
      <c r="Y140" s="96">
        <v>171.98390000000001</v>
      </c>
      <c r="Z140" s="96">
        <v>273</v>
      </c>
      <c r="AA140" s="96">
        <v>256.59458999999998</v>
      </c>
      <c r="AB140" s="404">
        <v>238.86225099999999</v>
      </c>
      <c r="AC140" s="404">
        <v>221.68141800000001</v>
      </c>
      <c r="AD140" s="404">
        <v>209</v>
      </c>
      <c r="AE140" s="404">
        <v>194</v>
      </c>
      <c r="AF140" s="724">
        <v>183.76653200000001</v>
      </c>
    </row>
    <row r="141" spans="2:32" ht="15.75">
      <c r="B141" s="181" t="s">
        <v>107</v>
      </c>
      <c r="C141" s="96">
        <v>0</v>
      </c>
      <c r="D141" s="96">
        <v>0</v>
      </c>
      <c r="E141" s="96">
        <v>0</v>
      </c>
      <c r="F141" s="96">
        <v>0</v>
      </c>
      <c r="G141" s="96">
        <v>0</v>
      </c>
      <c r="H141" s="96">
        <v>0</v>
      </c>
      <c r="I141" s="96">
        <v>0</v>
      </c>
      <c r="J141" s="96">
        <v>0</v>
      </c>
      <c r="K141" s="96">
        <v>0</v>
      </c>
      <c r="L141" s="96">
        <v>0</v>
      </c>
      <c r="M141" s="96">
        <v>0</v>
      </c>
      <c r="N141" s="96">
        <v>0</v>
      </c>
      <c r="O141" s="96">
        <v>0</v>
      </c>
      <c r="P141" s="96">
        <v>0</v>
      </c>
      <c r="Q141" s="96">
        <v>0</v>
      </c>
      <c r="R141" s="96">
        <v>0</v>
      </c>
      <c r="S141" s="96">
        <v>0</v>
      </c>
      <c r="T141" s="96">
        <v>0</v>
      </c>
      <c r="V141" s="181" t="s">
        <v>107</v>
      </c>
      <c r="W141" s="96">
        <v>0</v>
      </c>
      <c r="X141" s="96">
        <v>0</v>
      </c>
      <c r="Y141" s="96">
        <v>0</v>
      </c>
      <c r="Z141" s="96" t="s">
        <v>69</v>
      </c>
      <c r="AA141" s="96">
        <v>0</v>
      </c>
      <c r="AB141" s="404">
        <v>0</v>
      </c>
      <c r="AC141" s="404">
        <v>0</v>
      </c>
      <c r="AD141" s="404"/>
      <c r="AE141" s="404" t="s">
        <v>69</v>
      </c>
      <c r="AF141" s="724">
        <v>0</v>
      </c>
    </row>
    <row r="142" spans="2:32" ht="15.75">
      <c r="B142" s="181" t="s">
        <v>109</v>
      </c>
      <c r="C142" s="96">
        <v>115</v>
      </c>
      <c r="D142" s="96">
        <v>219</v>
      </c>
      <c r="E142" s="96">
        <v>209</v>
      </c>
      <c r="F142" s="96">
        <v>199</v>
      </c>
      <c r="G142" s="96">
        <v>197</v>
      </c>
      <c r="H142" s="96">
        <v>186</v>
      </c>
      <c r="I142" s="96">
        <v>199</v>
      </c>
      <c r="J142" s="96">
        <v>188</v>
      </c>
      <c r="K142" s="96">
        <v>177</v>
      </c>
      <c r="L142" s="96">
        <v>166</v>
      </c>
      <c r="M142" s="96">
        <v>167</v>
      </c>
      <c r="N142" s="96">
        <v>153</v>
      </c>
      <c r="O142" s="96">
        <v>138</v>
      </c>
      <c r="P142" s="96">
        <v>123.46214999999999</v>
      </c>
      <c r="Q142" s="96">
        <v>110.052351</v>
      </c>
      <c r="R142" s="96">
        <v>99</v>
      </c>
      <c r="S142" s="96">
        <v>88</v>
      </c>
      <c r="T142" s="96">
        <v>76.529155000000003</v>
      </c>
      <c r="V142" s="181" t="s">
        <v>109</v>
      </c>
      <c r="W142" s="96">
        <v>67.134772999999996</v>
      </c>
      <c r="X142" s="96">
        <v>55.426366000000002</v>
      </c>
      <c r="Y142" s="96">
        <v>43.717962</v>
      </c>
      <c r="Z142" s="96">
        <v>32</v>
      </c>
      <c r="AA142" s="96">
        <v>23.581851</v>
      </c>
      <c r="AB142" s="404">
        <v>17.579077000000002</v>
      </c>
      <c r="AC142" s="404">
        <v>11.5763</v>
      </c>
      <c r="AD142" s="404">
        <v>6</v>
      </c>
      <c r="AE142" s="404">
        <v>4</v>
      </c>
      <c r="AF142" s="724">
        <v>3.0043920000000002</v>
      </c>
    </row>
    <row r="143" spans="2:32" ht="15.75">
      <c r="B143" s="181" t="s">
        <v>97</v>
      </c>
      <c r="C143" s="96">
        <v>0</v>
      </c>
      <c r="D143" s="96">
        <v>0</v>
      </c>
      <c r="E143" s="96">
        <v>0</v>
      </c>
      <c r="F143" s="96">
        <v>0</v>
      </c>
      <c r="G143" s="96">
        <v>0</v>
      </c>
      <c r="H143" s="96">
        <v>0</v>
      </c>
      <c r="I143" s="96">
        <v>0</v>
      </c>
      <c r="J143" s="96">
        <v>0</v>
      </c>
      <c r="K143" s="96">
        <v>0</v>
      </c>
      <c r="L143" s="96">
        <v>0</v>
      </c>
      <c r="M143" s="96">
        <v>0</v>
      </c>
      <c r="N143" s="96">
        <v>0</v>
      </c>
      <c r="O143" s="96">
        <v>0</v>
      </c>
      <c r="P143" s="96">
        <v>0</v>
      </c>
      <c r="Q143" s="96">
        <v>0</v>
      </c>
      <c r="R143" s="96">
        <v>0</v>
      </c>
      <c r="S143" s="96">
        <v>0</v>
      </c>
      <c r="T143" s="96">
        <v>0</v>
      </c>
      <c r="V143" s="181" t="s">
        <v>97</v>
      </c>
      <c r="W143" s="96">
        <v>0</v>
      </c>
      <c r="X143" s="96">
        <v>0</v>
      </c>
      <c r="Y143" s="96">
        <v>0</v>
      </c>
      <c r="Z143" s="96" t="s">
        <v>69</v>
      </c>
      <c r="AA143" s="96">
        <v>0</v>
      </c>
      <c r="AB143" s="404">
        <v>0</v>
      </c>
      <c r="AC143" s="404">
        <v>0</v>
      </c>
      <c r="AD143" s="404" t="s">
        <v>69</v>
      </c>
      <c r="AE143" s="404" t="s">
        <v>69</v>
      </c>
      <c r="AF143" s="724">
        <v>1590.5990240000001</v>
      </c>
    </row>
    <row r="144" spans="2:32" ht="15.75">
      <c r="B144" s="181" t="s">
        <v>110</v>
      </c>
      <c r="C144" s="96">
        <v>6464</v>
      </c>
      <c r="D144" s="96">
        <v>5876</v>
      </c>
      <c r="E144" s="96">
        <v>5765</v>
      </c>
      <c r="F144" s="96">
        <v>5833</v>
      </c>
      <c r="G144" s="96">
        <v>5766</v>
      </c>
      <c r="H144" s="96">
        <v>5713</v>
      </c>
      <c r="I144" s="96">
        <v>5140</v>
      </c>
      <c r="J144" s="96">
        <v>5338</v>
      </c>
      <c r="K144" s="96">
        <v>5044</v>
      </c>
      <c r="L144" s="96">
        <v>4969</v>
      </c>
      <c r="M144" s="96">
        <v>5023</v>
      </c>
      <c r="N144" s="96">
        <v>4825</v>
      </c>
      <c r="O144" s="96">
        <v>4670</v>
      </c>
      <c r="P144" s="96">
        <v>4873.5888189999996</v>
      </c>
      <c r="Q144" s="96">
        <v>5099.6621880000002</v>
      </c>
      <c r="R144" s="96">
        <v>4988</v>
      </c>
      <c r="S144" s="96">
        <v>5678</v>
      </c>
      <c r="T144" s="96">
        <v>5489.4782880000002</v>
      </c>
      <c r="V144" s="181" t="s">
        <v>110</v>
      </c>
      <c r="W144" s="96">
        <v>4645.1638890000004</v>
      </c>
      <c r="X144" s="96">
        <v>5769.6220300000004</v>
      </c>
      <c r="Y144" s="96">
        <v>4678.1270930000001</v>
      </c>
      <c r="Z144" s="96">
        <v>3693</v>
      </c>
      <c r="AA144" s="96">
        <v>2837.9064010000002</v>
      </c>
      <c r="AB144" s="404">
        <v>1610.8598050000001</v>
      </c>
      <c r="AC144" s="404">
        <v>917.12873400000001</v>
      </c>
      <c r="AD144" s="404">
        <v>595</v>
      </c>
      <c r="AE144" s="404">
        <v>162</v>
      </c>
      <c r="AF144" s="724">
        <v>0</v>
      </c>
    </row>
    <row r="145" spans="2:32" ht="15.75">
      <c r="B145" s="181" t="s">
        <v>111</v>
      </c>
      <c r="C145" s="96">
        <v>0</v>
      </c>
      <c r="D145" s="96">
        <v>0</v>
      </c>
      <c r="E145" s="96">
        <v>0</v>
      </c>
      <c r="F145" s="96">
        <v>0</v>
      </c>
      <c r="G145" s="96">
        <v>0</v>
      </c>
      <c r="H145" s="96">
        <v>0</v>
      </c>
      <c r="I145" s="96">
        <v>-5</v>
      </c>
      <c r="J145" s="96">
        <v>171</v>
      </c>
      <c r="K145" s="96">
        <v>156</v>
      </c>
      <c r="L145" s="96">
        <v>141</v>
      </c>
      <c r="M145" s="96">
        <v>125</v>
      </c>
      <c r="N145" s="96">
        <v>112</v>
      </c>
      <c r="O145" s="96">
        <v>99</v>
      </c>
      <c r="P145" s="96">
        <v>86.242311999999998</v>
      </c>
      <c r="Q145" s="96">
        <v>98.383752000000001</v>
      </c>
      <c r="R145" s="96">
        <v>86</v>
      </c>
      <c r="S145" s="96">
        <v>74</v>
      </c>
      <c r="T145" s="96">
        <v>81.846199999999996</v>
      </c>
      <c r="V145" s="181" t="s">
        <v>111</v>
      </c>
      <c r="W145" s="96">
        <v>76.443016</v>
      </c>
      <c r="X145" s="96">
        <v>68.607738999999995</v>
      </c>
      <c r="Y145" s="96">
        <v>117.408694</v>
      </c>
      <c r="Z145" s="96">
        <v>111</v>
      </c>
      <c r="AA145" s="96">
        <v>97.383662999999999</v>
      </c>
      <c r="AB145" s="404">
        <v>95.724711999999997</v>
      </c>
      <c r="AC145" s="404">
        <v>71.640783999999996</v>
      </c>
      <c r="AD145" s="404">
        <v>207</v>
      </c>
      <c r="AE145" s="404">
        <v>186</v>
      </c>
      <c r="AF145" s="724">
        <v>165.87318300000001</v>
      </c>
    </row>
    <row r="146" spans="2:32" ht="15.75">
      <c r="B146" s="181" t="s">
        <v>98</v>
      </c>
      <c r="C146" s="96">
        <v>0</v>
      </c>
      <c r="D146" s="96">
        <v>0</v>
      </c>
      <c r="E146" s="96">
        <v>0</v>
      </c>
      <c r="F146" s="96">
        <v>0</v>
      </c>
      <c r="G146" s="96">
        <v>0</v>
      </c>
      <c r="H146" s="96">
        <v>0</v>
      </c>
      <c r="I146" s="96">
        <v>0</v>
      </c>
      <c r="J146" s="96">
        <v>0</v>
      </c>
      <c r="K146" s="96">
        <v>0</v>
      </c>
      <c r="L146" s="96">
        <v>0</v>
      </c>
      <c r="M146" s="96">
        <v>0</v>
      </c>
      <c r="N146" s="96">
        <v>0</v>
      </c>
      <c r="O146" s="96">
        <v>0</v>
      </c>
      <c r="P146" s="96">
        <v>0</v>
      </c>
      <c r="Q146" s="96">
        <v>0</v>
      </c>
      <c r="R146" s="96">
        <v>0</v>
      </c>
      <c r="S146" s="96">
        <v>0</v>
      </c>
      <c r="T146" s="96">
        <v>0</v>
      </c>
      <c r="V146" s="181" t="s">
        <v>98</v>
      </c>
      <c r="W146" s="96">
        <v>0</v>
      </c>
      <c r="X146" s="96">
        <v>0</v>
      </c>
      <c r="Y146" s="96">
        <v>0</v>
      </c>
      <c r="Z146" s="96" t="s">
        <v>69</v>
      </c>
      <c r="AA146" s="96">
        <v>0</v>
      </c>
      <c r="AB146" s="404">
        <v>0</v>
      </c>
      <c r="AC146" s="404">
        <v>0</v>
      </c>
      <c r="AD146" s="404" t="s">
        <v>69</v>
      </c>
      <c r="AE146" s="404" t="s">
        <v>69</v>
      </c>
      <c r="AF146" s="724">
        <v>0</v>
      </c>
    </row>
    <row r="147" spans="2:32">
      <c r="B147" s="164" t="s">
        <v>114</v>
      </c>
      <c r="C147" s="169">
        <v>188659</v>
      </c>
      <c r="D147" s="169">
        <v>168588</v>
      </c>
      <c r="E147" s="169">
        <v>156868</v>
      </c>
      <c r="F147" s="169">
        <v>151794</v>
      </c>
      <c r="G147" s="169">
        <v>147531</v>
      </c>
      <c r="H147" s="169">
        <v>138916</v>
      </c>
      <c r="I147" s="169">
        <v>129418</v>
      </c>
      <c r="J147" s="169">
        <v>125555</v>
      </c>
      <c r="K147" s="169">
        <v>118290</v>
      </c>
      <c r="L147" s="169">
        <v>113139</v>
      </c>
      <c r="M147" s="169">
        <v>100036</v>
      </c>
      <c r="N147" s="169">
        <v>98419</v>
      </c>
      <c r="O147" s="169">
        <v>99240</v>
      </c>
      <c r="P147" s="169">
        <f>SUM(P134:P146)</f>
        <v>93051.471933000008</v>
      </c>
      <c r="Q147" s="169">
        <f>SUM(Q134:Q146)</f>
        <v>81542.336966000003</v>
      </c>
      <c r="R147" s="169">
        <v>75718</v>
      </c>
      <c r="S147" s="169">
        <v>64409</v>
      </c>
      <c r="T147" s="169">
        <v>50608.478696999999</v>
      </c>
      <c r="V147" s="164" t="s">
        <v>114</v>
      </c>
      <c r="W147" s="405">
        <v>34091.332558000002</v>
      </c>
      <c r="X147" s="405">
        <v>33773.063667999995</v>
      </c>
      <c r="Y147" s="405">
        <v>31981.467490999999</v>
      </c>
      <c r="Z147" s="405">
        <v>38444</v>
      </c>
      <c r="AA147" s="405">
        <v>33653.173407000002</v>
      </c>
      <c r="AB147" s="405">
        <v>49315.933603000005</v>
      </c>
      <c r="AC147" s="405">
        <v>34979.713526</v>
      </c>
      <c r="AD147" s="405">
        <v>5995</v>
      </c>
      <c r="AE147" s="405">
        <v>547</v>
      </c>
      <c r="AF147" s="726">
        <v>352.64410700000002</v>
      </c>
    </row>
    <row r="148" spans="2:32">
      <c r="B148" s="118" t="s">
        <v>115</v>
      </c>
      <c r="C148" s="168">
        <v>265121</v>
      </c>
      <c r="D148" s="168">
        <v>249985</v>
      </c>
      <c r="E148" s="168">
        <v>239634</v>
      </c>
      <c r="F148" s="168">
        <v>240997</v>
      </c>
      <c r="G148" s="168">
        <v>226010</v>
      </c>
      <c r="H148" s="168">
        <v>228732</v>
      </c>
      <c r="I148" s="168">
        <v>218129</v>
      </c>
      <c r="J148" s="168">
        <v>215545</v>
      </c>
      <c r="K148" s="168">
        <v>198330</v>
      </c>
      <c r="L148" s="168">
        <v>204123</v>
      </c>
      <c r="M148" s="168">
        <v>191591</v>
      </c>
      <c r="N148" s="168">
        <v>190164</v>
      </c>
      <c r="O148" s="168">
        <v>170708</v>
      </c>
      <c r="P148" s="168">
        <f>+P132+P147</f>
        <v>177410.25495200002</v>
      </c>
      <c r="Q148" s="168">
        <f>+Q132+Q147</f>
        <v>172142.163619</v>
      </c>
      <c r="R148" s="168">
        <v>161507</v>
      </c>
      <c r="S148" s="168">
        <v>155022</v>
      </c>
      <c r="T148" s="168">
        <v>162263.17333700001</v>
      </c>
      <c r="V148" s="118" t="s">
        <v>115</v>
      </c>
      <c r="W148" s="403">
        <v>134377.05420100002</v>
      </c>
      <c r="X148" s="403">
        <v>144657.960972</v>
      </c>
      <c r="Y148" s="403">
        <v>138396.43465299997</v>
      </c>
      <c r="Z148" s="403">
        <v>161146</v>
      </c>
      <c r="AA148" s="403">
        <v>171934.451099</v>
      </c>
      <c r="AB148" s="403">
        <v>172036.18218799998</v>
      </c>
      <c r="AC148" s="403">
        <v>151825.778701</v>
      </c>
      <c r="AD148" s="403">
        <v>156472</v>
      </c>
      <c r="AE148" s="403">
        <v>158713</v>
      </c>
      <c r="AF148" s="725">
        <v>136136.48786200001</v>
      </c>
    </row>
    <row r="149" spans="2:32">
      <c r="B149" s="120"/>
      <c r="C149" s="170"/>
      <c r="D149" s="170"/>
      <c r="E149" s="170"/>
      <c r="F149" s="170"/>
      <c r="G149" s="170"/>
      <c r="H149" s="170"/>
      <c r="I149" s="170"/>
      <c r="J149" s="170"/>
      <c r="K149" s="170"/>
      <c r="L149" s="170"/>
      <c r="M149" s="170"/>
      <c r="N149" s="170"/>
      <c r="O149" s="170"/>
      <c r="P149" s="170"/>
      <c r="Q149" s="170"/>
      <c r="R149" s="170"/>
      <c r="S149" s="170">
        <v>0</v>
      </c>
      <c r="T149" s="170"/>
      <c r="V149" s="120"/>
      <c r="W149" s="407"/>
      <c r="X149" s="407">
        <v>0</v>
      </c>
      <c r="Y149" s="407"/>
      <c r="Z149" s="407"/>
      <c r="AA149" s="407"/>
      <c r="AB149" s="407"/>
      <c r="AC149" s="407"/>
      <c r="AD149" s="407"/>
      <c r="AE149" s="407"/>
    </row>
    <row r="150" spans="2:32">
      <c r="B150" s="171" t="s">
        <v>116</v>
      </c>
      <c r="C150" s="172"/>
      <c r="D150" s="172"/>
      <c r="E150" s="172"/>
      <c r="F150" s="172"/>
      <c r="G150" s="172"/>
      <c r="H150" s="172"/>
      <c r="I150" s="172"/>
      <c r="J150" s="172"/>
      <c r="K150" s="172"/>
      <c r="L150" s="172"/>
      <c r="M150" s="172"/>
      <c r="N150" s="172"/>
      <c r="O150" s="172"/>
      <c r="P150" s="172"/>
      <c r="Q150" s="172"/>
      <c r="R150" s="172"/>
      <c r="S150" s="172"/>
      <c r="T150" s="172"/>
      <c r="V150" s="171" t="s">
        <v>116</v>
      </c>
      <c r="W150" s="409"/>
      <c r="X150" s="409"/>
      <c r="Y150" s="409"/>
      <c r="Z150" s="409"/>
      <c r="AA150" s="409"/>
      <c r="AB150" s="409"/>
      <c r="AC150" s="409"/>
      <c r="AD150" s="409"/>
      <c r="AE150" s="409"/>
      <c r="AF150" s="409"/>
    </row>
    <row r="151" spans="2:32">
      <c r="B151" s="164" t="s">
        <v>117</v>
      </c>
      <c r="C151" s="173"/>
      <c r="D151" s="173"/>
      <c r="E151" s="173"/>
      <c r="F151" s="173"/>
      <c r="G151" s="173"/>
      <c r="H151" s="173"/>
      <c r="I151" s="173"/>
      <c r="J151" s="173"/>
      <c r="K151" s="173"/>
      <c r="L151" s="173"/>
      <c r="M151" s="173"/>
      <c r="N151" s="173"/>
      <c r="O151" s="173"/>
      <c r="P151" s="173"/>
      <c r="Q151" s="173"/>
      <c r="R151" s="173"/>
      <c r="S151" s="173"/>
      <c r="T151" s="173"/>
      <c r="V151" s="164" t="s">
        <v>117</v>
      </c>
      <c r="W151" s="410"/>
      <c r="X151" s="410"/>
      <c r="Y151" s="410"/>
      <c r="Z151" s="410"/>
      <c r="AA151" s="410"/>
      <c r="AB151" s="410"/>
      <c r="AC151" s="410"/>
      <c r="AD151" s="410"/>
      <c r="AE151" s="410"/>
      <c r="AF151" s="410"/>
    </row>
    <row r="152" spans="2:32" ht="15.75">
      <c r="B152" s="181" t="s">
        <v>118</v>
      </c>
      <c r="C152" s="96">
        <v>25310</v>
      </c>
      <c r="D152" s="96">
        <v>31122</v>
      </c>
      <c r="E152" s="96">
        <v>27246</v>
      </c>
      <c r="F152" s="96">
        <v>28638</v>
      </c>
      <c r="G152" s="96">
        <v>29062</v>
      </c>
      <c r="H152" s="96">
        <v>30196</v>
      </c>
      <c r="I152" s="96">
        <v>30700</v>
      </c>
      <c r="J152" s="96">
        <v>32021</v>
      </c>
      <c r="K152" s="96">
        <v>33127</v>
      </c>
      <c r="L152" s="96">
        <v>34180</v>
      </c>
      <c r="M152" s="96">
        <v>35165</v>
      </c>
      <c r="N152" s="96">
        <v>35836</v>
      </c>
      <c r="O152" s="96">
        <v>37358</v>
      </c>
      <c r="P152" s="96">
        <v>37334.165015999999</v>
      </c>
      <c r="Q152" s="96">
        <v>14668.65756</v>
      </c>
      <c r="R152" s="96">
        <v>18049</v>
      </c>
      <c r="S152" s="96">
        <v>21928</v>
      </c>
      <c r="T152" s="96">
        <v>22855.740037</v>
      </c>
      <c r="V152" s="181" t="s">
        <v>118</v>
      </c>
      <c r="W152" s="96">
        <v>35697.430889000003</v>
      </c>
      <c r="X152" s="96">
        <v>37977.839837</v>
      </c>
      <c r="Y152" s="96">
        <v>18897.403108999999</v>
      </c>
      <c r="Z152" s="96">
        <v>18713</v>
      </c>
      <c r="AA152" s="96">
        <v>50170.574675999997</v>
      </c>
      <c r="AB152" s="404">
        <v>29483.755777999999</v>
      </c>
      <c r="AC152" s="404">
        <v>45608.887793000002</v>
      </c>
      <c r="AD152" s="404">
        <v>47793</v>
      </c>
      <c r="AE152" s="404">
        <v>35653</v>
      </c>
      <c r="AF152" s="727">
        <v>46127.004867000003</v>
      </c>
    </row>
    <row r="153" spans="2:32" ht="15.75">
      <c r="B153" s="181" t="s">
        <v>119</v>
      </c>
      <c r="C153" s="96">
        <v>7165</v>
      </c>
      <c r="D153" s="96">
        <v>8339</v>
      </c>
      <c r="E153" s="96">
        <v>7033</v>
      </c>
      <c r="F153" s="96">
        <v>7498</v>
      </c>
      <c r="G153" s="96">
        <v>7246</v>
      </c>
      <c r="H153" s="96">
        <v>8112</v>
      </c>
      <c r="I153" s="96">
        <v>4463</v>
      </c>
      <c r="J153" s="96">
        <v>7923</v>
      </c>
      <c r="K153" s="96">
        <v>7551</v>
      </c>
      <c r="L153" s="96">
        <v>8251</v>
      </c>
      <c r="M153" s="96">
        <v>9108</v>
      </c>
      <c r="N153" s="96">
        <v>7958</v>
      </c>
      <c r="O153" s="96">
        <v>8728</v>
      </c>
      <c r="P153" s="96">
        <v>11769.729023</v>
      </c>
      <c r="Q153" s="96">
        <f>10018.433679-3.646257</f>
        <v>10014.787421999999</v>
      </c>
      <c r="R153" s="96">
        <v>9757</v>
      </c>
      <c r="S153" s="96">
        <v>9729</v>
      </c>
      <c r="T153" s="96">
        <v>10614.525377</v>
      </c>
      <c r="V153" s="181" t="s">
        <v>119</v>
      </c>
      <c r="W153" s="96">
        <v>3820.9416449999999</v>
      </c>
      <c r="X153" s="96">
        <v>10664.546304</v>
      </c>
      <c r="Y153" s="96">
        <v>11375.894915999999</v>
      </c>
      <c r="Z153" s="96">
        <v>12131</v>
      </c>
      <c r="AA153" s="96">
        <v>8185.2536609999997</v>
      </c>
      <c r="AB153" s="404">
        <v>4229.4577419999996</v>
      </c>
      <c r="AC153" s="404">
        <v>2580.4607660000001</v>
      </c>
      <c r="AD153" s="404">
        <v>5264</v>
      </c>
      <c r="AE153" s="404">
        <v>7224</v>
      </c>
      <c r="AF153" s="727">
        <v>9320.5574030000007</v>
      </c>
    </row>
    <row r="154" spans="2:32" ht="15.75">
      <c r="B154" s="181" t="s">
        <v>121</v>
      </c>
      <c r="C154" s="96">
        <v>18</v>
      </c>
      <c r="D154" s="96">
        <v>16</v>
      </c>
      <c r="E154" s="96">
        <v>44</v>
      </c>
      <c r="F154" s="96">
        <v>14</v>
      </c>
      <c r="G154" s="96">
        <v>18</v>
      </c>
      <c r="H154" s="96">
        <v>21</v>
      </c>
      <c r="I154" s="96">
        <v>16</v>
      </c>
      <c r="J154" s="96">
        <v>17</v>
      </c>
      <c r="K154" s="96">
        <v>19</v>
      </c>
      <c r="L154" s="96">
        <v>22</v>
      </c>
      <c r="M154" s="96">
        <v>22</v>
      </c>
      <c r="N154" s="96">
        <v>28</v>
      </c>
      <c r="O154" s="96">
        <v>30</v>
      </c>
      <c r="P154" s="96">
        <v>29.352350999999999</v>
      </c>
      <c r="Q154" s="96">
        <v>22.584427999999999</v>
      </c>
      <c r="R154" s="96">
        <v>24</v>
      </c>
      <c r="S154" s="96">
        <v>27</v>
      </c>
      <c r="T154" s="96">
        <v>27.868293000000001</v>
      </c>
      <c r="V154" s="181" t="s">
        <v>121</v>
      </c>
      <c r="W154" s="96">
        <v>22.851267</v>
      </c>
      <c r="X154" s="96">
        <v>25.786845</v>
      </c>
      <c r="Y154" s="96">
        <v>29.174084000000001</v>
      </c>
      <c r="Z154" s="96">
        <v>29</v>
      </c>
      <c r="AA154" s="96">
        <v>23.605992000000001</v>
      </c>
      <c r="AB154" s="404">
        <v>38.266567999999999</v>
      </c>
      <c r="AC154" s="404">
        <v>43.237594999999999</v>
      </c>
      <c r="AD154" s="404">
        <v>44</v>
      </c>
      <c r="AE154" s="404">
        <v>35</v>
      </c>
      <c r="AF154" s="727">
        <v>39.999338999999999</v>
      </c>
    </row>
    <row r="155" spans="2:32" ht="15.75">
      <c r="B155" s="181" t="s">
        <v>95</v>
      </c>
      <c r="C155" s="96">
        <v>878</v>
      </c>
      <c r="D155" s="96">
        <v>1030</v>
      </c>
      <c r="E155" s="96">
        <v>827</v>
      </c>
      <c r="F155" s="96">
        <v>616</v>
      </c>
      <c r="G155" s="96">
        <v>582</v>
      </c>
      <c r="H155" s="96">
        <v>583</v>
      </c>
      <c r="I155" s="96">
        <v>647</v>
      </c>
      <c r="J155" s="96">
        <v>581</v>
      </c>
      <c r="K155" s="96">
        <v>643</v>
      </c>
      <c r="L155" s="96">
        <v>1491</v>
      </c>
      <c r="M155" s="96">
        <v>121</v>
      </c>
      <c r="N155" s="96">
        <v>403</v>
      </c>
      <c r="O155" s="96">
        <v>644</v>
      </c>
      <c r="P155" s="96">
        <v>723.85848599999997</v>
      </c>
      <c r="Q155" s="96">
        <f>928.771405+3.646257</f>
        <v>932.41766199999995</v>
      </c>
      <c r="R155" s="96">
        <v>969</v>
      </c>
      <c r="S155" s="96">
        <v>730</v>
      </c>
      <c r="T155" s="96">
        <v>805.13452099999995</v>
      </c>
      <c r="V155" s="181" t="s">
        <v>95</v>
      </c>
      <c r="W155" s="96">
        <v>1234.8453420000001</v>
      </c>
      <c r="X155" s="96">
        <v>384.834744</v>
      </c>
      <c r="Y155" s="96">
        <v>293.34501</v>
      </c>
      <c r="Z155" s="96">
        <v>248</v>
      </c>
      <c r="AA155" s="96">
        <v>691.18036199999995</v>
      </c>
      <c r="AB155" s="404">
        <v>479.79651100000001</v>
      </c>
      <c r="AC155" s="404">
        <v>724.33937100000003</v>
      </c>
      <c r="AD155" s="404">
        <v>629</v>
      </c>
      <c r="AE155" s="404" t="s">
        <v>69</v>
      </c>
      <c r="AF155" s="727">
        <v>16.940911</v>
      </c>
    </row>
    <row r="156" spans="2:32" ht="15.75">
      <c r="B156" s="181" t="s">
        <v>122</v>
      </c>
      <c r="C156" s="96">
        <v>772</v>
      </c>
      <c r="D156" s="96">
        <v>858</v>
      </c>
      <c r="E156" s="96">
        <v>0</v>
      </c>
      <c r="F156" s="96">
        <v>0</v>
      </c>
      <c r="G156" s="96">
        <v>125</v>
      </c>
      <c r="H156" s="96">
        <v>0</v>
      </c>
      <c r="I156" s="96">
        <v>1408</v>
      </c>
      <c r="J156" s="96">
        <v>467</v>
      </c>
      <c r="K156" s="96">
        <v>229</v>
      </c>
      <c r="L156" s="96">
        <v>559</v>
      </c>
      <c r="M156" s="96">
        <v>138</v>
      </c>
      <c r="N156" s="96">
        <v>138</v>
      </c>
      <c r="O156" s="96">
        <v>138</v>
      </c>
      <c r="P156" s="96">
        <v>577.29338900000005</v>
      </c>
      <c r="Q156" s="96">
        <v>219.78016</v>
      </c>
      <c r="R156" s="96">
        <v>16</v>
      </c>
      <c r="S156" s="96">
        <v>17</v>
      </c>
      <c r="T156" s="96">
        <v>837.01104099999998</v>
      </c>
      <c r="V156" s="181" t="s">
        <v>122</v>
      </c>
      <c r="W156" s="96">
        <v>1255.492641</v>
      </c>
      <c r="X156" s="96">
        <v>2303.6722220000001</v>
      </c>
      <c r="Y156" s="96">
        <v>3923.3505190000001</v>
      </c>
      <c r="Z156" s="96">
        <v>4899</v>
      </c>
      <c r="AA156" s="96">
        <v>6589.0892510000003</v>
      </c>
      <c r="AB156" s="404">
        <v>2616.7599839999998</v>
      </c>
      <c r="AC156" s="404">
        <v>2956.9805270000002</v>
      </c>
      <c r="AD156" s="404">
        <v>758</v>
      </c>
      <c r="AE156" s="404">
        <v>1018</v>
      </c>
      <c r="AF156" s="727">
        <v>1959.3656410000001</v>
      </c>
    </row>
    <row r="157" spans="2:32" ht="15.75">
      <c r="B157" s="181" t="s">
        <v>120</v>
      </c>
      <c r="C157" s="96">
        <v>152</v>
      </c>
      <c r="D157" s="96">
        <v>161</v>
      </c>
      <c r="E157" s="96">
        <v>128</v>
      </c>
      <c r="F157" s="96">
        <v>141</v>
      </c>
      <c r="G157" s="96">
        <v>156</v>
      </c>
      <c r="H157" s="96">
        <v>165</v>
      </c>
      <c r="I157" s="96">
        <v>131</v>
      </c>
      <c r="J157" s="96">
        <v>140</v>
      </c>
      <c r="K157" s="96">
        <v>149</v>
      </c>
      <c r="L157" s="96">
        <v>165</v>
      </c>
      <c r="M157" s="96">
        <v>135</v>
      </c>
      <c r="N157" s="96">
        <v>144</v>
      </c>
      <c r="O157" s="96">
        <v>152</v>
      </c>
      <c r="P157" s="96">
        <v>168.10815199999999</v>
      </c>
      <c r="Q157" s="96">
        <v>141.70902899999999</v>
      </c>
      <c r="R157" s="96">
        <v>149</v>
      </c>
      <c r="S157" s="96">
        <v>171</v>
      </c>
      <c r="T157" s="96">
        <v>198.28232499999999</v>
      </c>
      <c r="V157" s="181" t="s">
        <v>120</v>
      </c>
      <c r="W157" s="96">
        <v>155.05321000000001</v>
      </c>
      <c r="X157" s="96">
        <v>183.23755700000001</v>
      </c>
      <c r="Y157" s="96">
        <v>220.78188</v>
      </c>
      <c r="Z157" s="96">
        <v>277</v>
      </c>
      <c r="AA157" s="96">
        <v>189.812208</v>
      </c>
      <c r="AB157" s="404">
        <v>224.87243599999999</v>
      </c>
      <c r="AC157" s="404">
        <v>261.19817499999999</v>
      </c>
      <c r="AD157" s="404">
        <v>323</v>
      </c>
      <c r="AE157" s="404">
        <v>173</v>
      </c>
      <c r="AF157" s="727">
        <v>242.678811</v>
      </c>
    </row>
    <row r="158" spans="2:32" ht="15.75">
      <c r="B158" s="181" t="s">
        <v>123</v>
      </c>
      <c r="C158" s="96">
        <v>0</v>
      </c>
      <c r="D158" s="96">
        <v>0</v>
      </c>
      <c r="E158" s="96">
        <v>0</v>
      </c>
      <c r="F158" s="96">
        <v>0</v>
      </c>
      <c r="G158" s="96">
        <v>0</v>
      </c>
      <c r="H158" s="96">
        <v>0</v>
      </c>
      <c r="I158" s="96">
        <v>0</v>
      </c>
      <c r="J158" s="96">
        <v>0</v>
      </c>
      <c r="K158" s="96">
        <v>0</v>
      </c>
      <c r="L158" s="96">
        <v>0</v>
      </c>
      <c r="M158" s="96">
        <v>0</v>
      </c>
      <c r="N158" s="96">
        <v>0</v>
      </c>
      <c r="O158" s="96">
        <v>0</v>
      </c>
      <c r="P158" s="96">
        <v>0</v>
      </c>
      <c r="Q158" s="96">
        <v>0</v>
      </c>
      <c r="R158" s="96">
        <v>0</v>
      </c>
      <c r="S158" s="96">
        <v>0</v>
      </c>
      <c r="T158" s="96">
        <v>56.267878000000003</v>
      </c>
      <c r="V158" s="181" t="s">
        <v>123</v>
      </c>
      <c r="W158" s="96">
        <v>0</v>
      </c>
      <c r="X158" s="96">
        <v>1.8254859999999999</v>
      </c>
      <c r="Y158" s="96">
        <v>28.299973000000001</v>
      </c>
      <c r="Z158" s="96">
        <v>249</v>
      </c>
      <c r="AA158" s="96">
        <v>0</v>
      </c>
      <c r="AB158" s="404">
        <v>0</v>
      </c>
      <c r="AC158" s="404">
        <v>0</v>
      </c>
      <c r="AD158" s="404" t="s">
        <v>69</v>
      </c>
      <c r="AE158" s="404" t="s">
        <v>69</v>
      </c>
      <c r="AF158" s="727">
        <v>0</v>
      </c>
    </row>
    <row r="159" spans="2:32" ht="15.75">
      <c r="B159" s="181" t="s">
        <v>156</v>
      </c>
      <c r="C159" s="96">
        <v>0</v>
      </c>
      <c r="D159" s="96">
        <v>0</v>
      </c>
      <c r="E159" s="96">
        <v>0</v>
      </c>
      <c r="F159" s="96">
        <v>0</v>
      </c>
      <c r="G159" s="96">
        <v>0</v>
      </c>
      <c r="H159" s="96">
        <v>0</v>
      </c>
      <c r="I159" s="96">
        <v>0</v>
      </c>
      <c r="J159" s="96">
        <v>0</v>
      </c>
      <c r="K159" s="96">
        <v>0</v>
      </c>
      <c r="L159" s="96">
        <v>0</v>
      </c>
      <c r="M159" s="96">
        <v>0</v>
      </c>
      <c r="N159" s="96">
        <v>0</v>
      </c>
      <c r="O159" s="96">
        <v>0</v>
      </c>
      <c r="P159" s="96">
        <v>0</v>
      </c>
      <c r="Q159" s="96">
        <v>0</v>
      </c>
      <c r="R159" s="96">
        <v>0</v>
      </c>
      <c r="S159" s="96">
        <v>0</v>
      </c>
      <c r="T159" s="96">
        <v>0</v>
      </c>
      <c r="V159" s="181" t="s">
        <v>156</v>
      </c>
      <c r="W159" s="96">
        <v>0</v>
      </c>
      <c r="X159" s="96">
        <v>0</v>
      </c>
      <c r="Y159" s="96">
        <v>0</v>
      </c>
      <c r="Z159" s="96" t="s">
        <v>69</v>
      </c>
      <c r="AA159" s="96">
        <v>0</v>
      </c>
      <c r="AB159" s="404">
        <v>0</v>
      </c>
      <c r="AC159" s="404">
        <v>0</v>
      </c>
      <c r="AD159" s="404" t="s">
        <v>69</v>
      </c>
      <c r="AE159" s="404" t="s">
        <v>69</v>
      </c>
      <c r="AF159" s="727">
        <v>0</v>
      </c>
    </row>
    <row r="160" spans="2:32">
      <c r="B160" s="164" t="s">
        <v>125</v>
      </c>
      <c r="C160" s="169">
        <v>34295</v>
      </c>
      <c r="D160" s="169">
        <v>41526</v>
      </c>
      <c r="E160" s="169">
        <v>35278</v>
      </c>
      <c r="F160" s="169">
        <v>36907</v>
      </c>
      <c r="G160" s="169">
        <v>37189</v>
      </c>
      <c r="H160" s="169">
        <v>39077</v>
      </c>
      <c r="I160" s="169">
        <v>37365</v>
      </c>
      <c r="J160" s="169">
        <v>41149</v>
      </c>
      <c r="K160" s="169">
        <v>41718</v>
      </c>
      <c r="L160" s="169">
        <v>44668</v>
      </c>
      <c r="M160" s="169">
        <v>44689</v>
      </c>
      <c r="N160" s="169">
        <v>44507</v>
      </c>
      <c r="O160" s="169">
        <v>47050</v>
      </c>
      <c r="P160" s="169">
        <f>SUM(P152:P159)</f>
        <v>50602.506416999997</v>
      </c>
      <c r="Q160" s="169">
        <f>SUM(Q152:Q159)</f>
        <v>25999.936260999999</v>
      </c>
      <c r="R160" s="169">
        <v>28964</v>
      </c>
      <c r="S160" s="169">
        <v>32602</v>
      </c>
      <c r="T160" s="169">
        <v>35394.829471999998</v>
      </c>
      <c r="V160" s="164" t="s">
        <v>125</v>
      </c>
      <c r="W160" s="405">
        <v>42186.614993999996</v>
      </c>
      <c r="X160" s="405">
        <v>51541.742995000001</v>
      </c>
      <c r="Y160" s="405">
        <v>34768.249491000002</v>
      </c>
      <c r="Z160" s="405">
        <v>36545</v>
      </c>
      <c r="AA160" s="405">
        <v>65849.516149999996</v>
      </c>
      <c r="AB160" s="405">
        <v>37072.909018999992</v>
      </c>
      <c r="AC160" s="405">
        <v>52175.104227000003</v>
      </c>
      <c r="AD160" s="405">
        <v>54813</v>
      </c>
      <c r="AE160" s="405">
        <v>44104</v>
      </c>
      <c r="AF160" s="728">
        <v>57689.606060999999</v>
      </c>
    </row>
    <row r="161" spans="2:32">
      <c r="B161" s="174" t="s">
        <v>126</v>
      </c>
      <c r="C161" s="175"/>
      <c r="D161" s="175"/>
      <c r="E161" s="175"/>
      <c r="F161" s="175"/>
      <c r="G161" s="175"/>
      <c r="H161" s="175"/>
      <c r="I161" s="175"/>
      <c r="J161" s="175"/>
      <c r="K161" s="175"/>
      <c r="L161" s="175"/>
      <c r="M161" s="175"/>
      <c r="N161" s="175"/>
      <c r="O161" s="175"/>
      <c r="P161" s="175"/>
      <c r="Q161" s="175"/>
      <c r="R161" s="175"/>
      <c r="S161" s="175"/>
      <c r="T161" s="175"/>
      <c r="V161" s="174" t="s">
        <v>126</v>
      </c>
      <c r="W161" s="406"/>
      <c r="X161" s="406"/>
      <c r="Y161" s="406"/>
      <c r="Z161" s="406"/>
      <c r="AA161" s="406"/>
      <c r="AB161" s="406"/>
      <c r="AC161" s="406"/>
      <c r="AD161" s="406"/>
      <c r="AE161" s="406"/>
      <c r="AF161" s="406"/>
    </row>
    <row r="162" spans="2:32" ht="15.75">
      <c r="B162" s="181" t="s">
        <v>118</v>
      </c>
      <c r="C162" s="96">
        <v>128683</v>
      </c>
      <c r="D162" s="96">
        <v>102848</v>
      </c>
      <c r="E162" s="96">
        <v>96132</v>
      </c>
      <c r="F162" s="96">
        <v>96612</v>
      </c>
      <c r="G162" s="96">
        <v>82198</v>
      </c>
      <c r="H162" s="96">
        <v>83008</v>
      </c>
      <c r="I162" s="96">
        <v>71740</v>
      </c>
      <c r="J162" s="96">
        <v>73944</v>
      </c>
      <c r="K162" s="96">
        <v>57213</v>
      </c>
      <c r="L162" s="96">
        <v>57708</v>
      </c>
      <c r="M162" s="96">
        <v>42853</v>
      </c>
      <c r="N162" s="96">
        <v>43289</v>
      </c>
      <c r="O162" s="96">
        <v>23745</v>
      </c>
      <c r="P162" s="96">
        <v>25209.750968</v>
      </c>
      <c r="Q162" s="96">
        <v>42481.993174000003</v>
      </c>
      <c r="R162" s="96">
        <v>60079</v>
      </c>
      <c r="S162" s="96">
        <v>51268</v>
      </c>
      <c r="T162" s="96">
        <v>52757.632638000003</v>
      </c>
      <c r="V162" s="181" t="s">
        <v>118</v>
      </c>
      <c r="W162" s="96">
        <v>24950.447708</v>
      </c>
      <c r="X162" s="96">
        <v>26889.468815</v>
      </c>
      <c r="Y162" s="96">
        <v>32020.199161</v>
      </c>
      <c r="Z162" s="96">
        <v>47603</v>
      </c>
      <c r="AA162" s="96">
        <v>25449.949131000001</v>
      </c>
      <c r="AB162" s="404">
        <v>50529.266333</v>
      </c>
      <c r="AC162" s="404">
        <v>27554.096197999999</v>
      </c>
      <c r="AD162" s="404">
        <v>27200</v>
      </c>
      <c r="AE162" s="404">
        <v>38621</v>
      </c>
      <c r="AF162" s="727">
        <v>46127.004867000003</v>
      </c>
    </row>
    <row r="163" spans="2:32" ht="15.75">
      <c r="B163" s="181" t="s">
        <v>119</v>
      </c>
      <c r="C163" s="96">
        <v>29057</v>
      </c>
      <c r="D163" s="96">
        <v>26050</v>
      </c>
      <c r="E163" s="96">
        <v>26984</v>
      </c>
      <c r="F163" s="96">
        <v>24808</v>
      </c>
      <c r="G163" s="96">
        <v>22565</v>
      </c>
      <c r="H163" s="96">
        <v>21037</v>
      </c>
      <c r="I163" s="96">
        <v>21865</v>
      </c>
      <c r="J163" s="96">
        <v>19379</v>
      </c>
      <c r="K163" s="96">
        <v>16631</v>
      </c>
      <c r="L163" s="96">
        <v>17348</v>
      </c>
      <c r="M163" s="96">
        <v>18100</v>
      </c>
      <c r="N163" s="96">
        <v>15420</v>
      </c>
      <c r="O163" s="96">
        <v>12309</v>
      </c>
      <c r="P163" s="96">
        <v>12713.751821</v>
      </c>
      <c r="Q163" s="96">
        <f>13702.809773+50.631804</f>
        <v>13753.441577000001</v>
      </c>
      <c r="R163" s="96">
        <v>10343</v>
      </c>
      <c r="S163" s="96">
        <v>6826</v>
      </c>
      <c r="T163" s="96">
        <v>7375.1703369999996</v>
      </c>
      <c r="V163" s="181" t="s">
        <v>119</v>
      </c>
      <c r="W163" s="96">
        <v>32.537106999999999</v>
      </c>
      <c r="X163" s="96">
        <v>29.420718999999998</v>
      </c>
      <c r="Y163" s="96">
        <v>68.919073999999995</v>
      </c>
      <c r="Z163" s="96">
        <v>63</v>
      </c>
      <c r="AA163" s="96">
        <v>58.905256999999999</v>
      </c>
      <c r="AB163" s="404">
        <v>51.998381999999999</v>
      </c>
      <c r="AC163" s="404">
        <v>41.123078999999997</v>
      </c>
      <c r="AD163" s="404">
        <v>134</v>
      </c>
      <c r="AE163" s="404">
        <v>108</v>
      </c>
      <c r="AF163" s="727">
        <v>9320.5574030000007</v>
      </c>
    </row>
    <row r="164" spans="2:32" ht="15.75">
      <c r="B164" s="181" t="s">
        <v>127</v>
      </c>
      <c r="C164" s="96">
        <v>0</v>
      </c>
      <c r="D164" s="96">
        <v>0</v>
      </c>
      <c r="E164" s="96">
        <v>0</v>
      </c>
      <c r="F164" s="96">
        <v>0</v>
      </c>
      <c r="G164" s="96">
        <v>0</v>
      </c>
      <c r="H164" s="96">
        <v>0</v>
      </c>
      <c r="I164" s="96">
        <v>0</v>
      </c>
      <c r="J164" s="96">
        <v>0</v>
      </c>
      <c r="K164" s="96">
        <v>0</v>
      </c>
      <c r="L164" s="96">
        <v>0</v>
      </c>
      <c r="M164" s="96">
        <v>0</v>
      </c>
      <c r="N164" s="96">
        <v>0</v>
      </c>
      <c r="O164" s="96">
        <v>0</v>
      </c>
      <c r="P164" s="96">
        <v>0</v>
      </c>
      <c r="Q164" s="96">
        <v>0</v>
      </c>
      <c r="R164" s="96">
        <v>0</v>
      </c>
      <c r="S164" s="96">
        <v>0</v>
      </c>
      <c r="T164" s="96">
        <v>0</v>
      </c>
      <c r="V164" s="181" t="s">
        <v>127</v>
      </c>
      <c r="W164" s="96">
        <v>0</v>
      </c>
      <c r="X164" s="96">
        <v>0</v>
      </c>
      <c r="Y164" s="96">
        <v>0</v>
      </c>
      <c r="Z164" s="96" t="s">
        <v>69</v>
      </c>
      <c r="AA164" s="96">
        <v>0</v>
      </c>
      <c r="AB164" s="404">
        <v>0</v>
      </c>
      <c r="AC164" s="404">
        <v>0</v>
      </c>
      <c r="AD164" s="404" t="s">
        <v>69</v>
      </c>
      <c r="AE164" s="404" t="s">
        <v>69</v>
      </c>
      <c r="AF164" s="727">
        <v>0</v>
      </c>
    </row>
    <row r="165" spans="2:32" ht="15.75">
      <c r="B165" s="181" t="s">
        <v>121</v>
      </c>
      <c r="C165" s="96">
        <v>0</v>
      </c>
      <c r="D165" s="96">
        <v>0</v>
      </c>
      <c r="E165" s="96">
        <v>0</v>
      </c>
      <c r="F165" s="96">
        <v>0</v>
      </c>
      <c r="G165" s="96">
        <v>0</v>
      </c>
      <c r="H165" s="96">
        <v>0</v>
      </c>
      <c r="I165" s="96">
        <v>0</v>
      </c>
      <c r="J165" s="96">
        <v>0</v>
      </c>
      <c r="K165" s="96">
        <v>0</v>
      </c>
      <c r="L165" s="96">
        <v>0</v>
      </c>
      <c r="M165" s="96">
        <v>0</v>
      </c>
      <c r="N165" s="96">
        <v>0</v>
      </c>
      <c r="O165" s="96">
        <v>0</v>
      </c>
      <c r="P165" s="96">
        <v>0</v>
      </c>
      <c r="Q165" s="96">
        <v>0</v>
      </c>
      <c r="R165" s="96">
        <v>0</v>
      </c>
      <c r="S165" s="96">
        <v>0</v>
      </c>
      <c r="T165" s="96">
        <v>0</v>
      </c>
      <c r="V165" s="181" t="s">
        <v>121</v>
      </c>
      <c r="W165" s="96">
        <v>0</v>
      </c>
      <c r="X165" s="96">
        <v>0</v>
      </c>
      <c r="Y165" s="96">
        <v>0</v>
      </c>
      <c r="Z165" s="96" t="s">
        <v>69</v>
      </c>
      <c r="AA165" s="96">
        <v>0</v>
      </c>
      <c r="AB165" s="404">
        <v>0</v>
      </c>
      <c r="AC165" s="404">
        <v>0</v>
      </c>
      <c r="AD165" s="404" t="s">
        <v>69</v>
      </c>
      <c r="AE165" s="404" t="s">
        <v>69</v>
      </c>
      <c r="AF165" s="727">
        <v>39.999338999999999</v>
      </c>
    </row>
    <row r="166" spans="2:32" ht="15.75">
      <c r="B166" s="181" t="s">
        <v>122</v>
      </c>
      <c r="C166" s="96">
        <v>0</v>
      </c>
      <c r="D166" s="96">
        <v>0</v>
      </c>
      <c r="E166" s="96">
        <v>0</v>
      </c>
      <c r="F166" s="96">
        <v>0</v>
      </c>
      <c r="G166" s="96">
        <v>0</v>
      </c>
      <c r="H166" s="96">
        <v>0</v>
      </c>
      <c r="I166" s="96">
        <v>0</v>
      </c>
      <c r="J166" s="96">
        <v>0</v>
      </c>
      <c r="K166" s="96">
        <v>0</v>
      </c>
      <c r="L166" s="96">
        <v>0</v>
      </c>
      <c r="M166" s="96">
        <v>0</v>
      </c>
      <c r="N166" s="96">
        <v>0</v>
      </c>
      <c r="O166" s="96">
        <v>0</v>
      </c>
      <c r="P166" s="96">
        <v>0</v>
      </c>
      <c r="Q166" s="96">
        <v>0</v>
      </c>
      <c r="R166" s="96">
        <v>0</v>
      </c>
      <c r="S166" s="96">
        <v>0</v>
      </c>
      <c r="T166" s="96">
        <v>0</v>
      </c>
      <c r="V166" s="181" t="s">
        <v>122</v>
      </c>
      <c r="W166" s="96">
        <v>0</v>
      </c>
      <c r="X166" s="96">
        <v>0</v>
      </c>
      <c r="Y166" s="96">
        <v>0</v>
      </c>
      <c r="Z166" s="96" t="s">
        <v>69</v>
      </c>
      <c r="AA166" s="96">
        <v>0</v>
      </c>
      <c r="AB166" s="404">
        <v>0</v>
      </c>
      <c r="AC166" s="404">
        <v>0</v>
      </c>
      <c r="AD166" s="404" t="s">
        <v>69</v>
      </c>
      <c r="AE166" s="404" t="s">
        <v>69</v>
      </c>
      <c r="AF166" s="727">
        <v>1959.3656410000001</v>
      </c>
    </row>
    <row r="167" spans="2:32" ht="15.75">
      <c r="B167" s="181" t="s">
        <v>123</v>
      </c>
      <c r="C167" s="96">
        <v>0</v>
      </c>
      <c r="D167" s="96">
        <v>0</v>
      </c>
      <c r="E167" s="96">
        <v>0</v>
      </c>
      <c r="F167" s="96">
        <v>0</v>
      </c>
      <c r="G167" s="96">
        <v>0</v>
      </c>
      <c r="H167" s="96">
        <v>0</v>
      </c>
      <c r="I167" s="96">
        <v>0</v>
      </c>
      <c r="J167" s="96">
        <v>0</v>
      </c>
      <c r="K167" s="96">
        <v>0</v>
      </c>
      <c r="L167" s="96">
        <v>0</v>
      </c>
      <c r="M167" s="96">
        <v>0</v>
      </c>
      <c r="N167" s="96">
        <v>0</v>
      </c>
      <c r="O167" s="96">
        <v>0</v>
      </c>
      <c r="P167" s="96">
        <v>0</v>
      </c>
      <c r="Q167" s="96">
        <v>0</v>
      </c>
      <c r="R167" s="96">
        <v>0</v>
      </c>
      <c r="S167" s="96">
        <v>0</v>
      </c>
      <c r="T167" s="96">
        <v>0</v>
      </c>
      <c r="V167" s="181" t="s">
        <v>123</v>
      </c>
      <c r="W167" s="96">
        <v>0</v>
      </c>
      <c r="X167" s="96">
        <v>0</v>
      </c>
      <c r="Y167" s="96">
        <v>0</v>
      </c>
      <c r="Z167" s="96" t="s">
        <v>69</v>
      </c>
      <c r="AA167" s="96">
        <v>0</v>
      </c>
      <c r="AB167" s="404">
        <v>0</v>
      </c>
      <c r="AC167" s="404">
        <v>0</v>
      </c>
      <c r="AD167" s="404" t="s">
        <v>69</v>
      </c>
      <c r="AE167" s="404" t="s">
        <v>69</v>
      </c>
      <c r="AF167" s="727">
        <v>0</v>
      </c>
    </row>
    <row r="168" spans="2:32" ht="15.75">
      <c r="B168" s="181" t="s">
        <v>157</v>
      </c>
      <c r="C168" s="96">
        <v>0</v>
      </c>
      <c r="D168" s="96">
        <v>0</v>
      </c>
      <c r="E168" s="96">
        <v>0</v>
      </c>
      <c r="F168" s="96">
        <v>0</v>
      </c>
      <c r="G168" s="96">
        <v>0</v>
      </c>
      <c r="H168" s="96">
        <v>0</v>
      </c>
      <c r="I168" s="96">
        <v>0</v>
      </c>
      <c r="J168" s="96">
        <v>0</v>
      </c>
      <c r="K168" s="96">
        <v>0</v>
      </c>
      <c r="L168" s="96">
        <v>0</v>
      </c>
      <c r="M168" s="96">
        <v>0</v>
      </c>
      <c r="N168" s="96">
        <v>0</v>
      </c>
      <c r="O168" s="96">
        <v>0</v>
      </c>
      <c r="P168" s="96">
        <v>0</v>
      </c>
      <c r="Q168" s="96">
        <v>0</v>
      </c>
      <c r="R168" s="96">
        <v>0</v>
      </c>
      <c r="S168" s="96">
        <v>0</v>
      </c>
      <c r="T168" s="96">
        <v>0</v>
      </c>
      <c r="V168" s="181" t="s">
        <v>157</v>
      </c>
      <c r="W168" s="96">
        <v>0</v>
      </c>
      <c r="X168" s="96">
        <v>0</v>
      </c>
      <c r="Y168" s="96">
        <v>0</v>
      </c>
      <c r="Z168" s="96" t="s">
        <v>69</v>
      </c>
      <c r="AA168" s="96">
        <v>0</v>
      </c>
      <c r="AB168" s="404">
        <v>0</v>
      </c>
      <c r="AC168" s="404">
        <v>0</v>
      </c>
      <c r="AD168" s="404" t="s">
        <v>69</v>
      </c>
      <c r="AE168" s="404" t="s">
        <v>69</v>
      </c>
      <c r="AF168" s="727">
        <v>230.440584</v>
      </c>
    </row>
    <row r="169" spans="2:32">
      <c r="B169" s="164" t="s">
        <v>128</v>
      </c>
      <c r="C169" s="169">
        <v>157740</v>
      </c>
      <c r="D169" s="169">
        <v>128898</v>
      </c>
      <c r="E169" s="169">
        <v>123116</v>
      </c>
      <c r="F169" s="169">
        <v>121420</v>
      </c>
      <c r="G169" s="169">
        <v>104763</v>
      </c>
      <c r="H169" s="169">
        <v>104045</v>
      </c>
      <c r="I169" s="169">
        <v>93605</v>
      </c>
      <c r="J169" s="169">
        <v>93323</v>
      </c>
      <c r="K169" s="169">
        <v>73844</v>
      </c>
      <c r="L169" s="169">
        <v>75056</v>
      </c>
      <c r="M169" s="169">
        <v>60953</v>
      </c>
      <c r="N169" s="169">
        <v>58709</v>
      </c>
      <c r="O169" s="169">
        <v>36054</v>
      </c>
      <c r="P169" s="169">
        <f>SUM(P162:P168)</f>
        <v>37923.502788999998</v>
      </c>
      <c r="Q169" s="169">
        <f>SUM(Q162:Q168)</f>
        <v>56235.434751000008</v>
      </c>
      <c r="R169" s="169">
        <v>70422</v>
      </c>
      <c r="S169" s="169">
        <v>58094</v>
      </c>
      <c r="T169" s="169">
        <v>60132.802974999999</v>
      </c>
      <c r="V169" s="164" t="s">
        <v>128</v>
      </c>
      <c r="W169" s="405">
        <v>24982.984815</v>
      </c>
      <c r="X169" s="405">
        <v>26918.889534000002</v>
      </c>
      <c r="Y169" s="405">
        <v>32089.118235000002</v>
      </c>
      <c r="Z169" s="405">
        <v>47666</v>
      </c>
      <c r="AA169" s="405">
        <v>25508.854388</v>
      </c>
      <c r="AB169" s="405">
        <v>50581.264714999998</v>
      </c>
      <c r="AC169" s="405">
        <v>27595.219277</v>
      </c>
      <c r="AD169" s="405">
        <v>27334</v>
      </c>
      <c r="AE169" s="405">
        <v>38729</v>
      </c>
      <c r="AF169" s="728">
        <v>10814.848797999999</v>
      </c>
    </row>
    <row r="170" spans="2:32">
      <c r="B170" s="118" t="s">
        <v>129</v>
      </c>
      <c r="C170" s="168">
        <v>192035</v>
      </c>
      <c r="D170" s="168">
        <v>170424</v>
      </c>
      <c r="E170" s="168">
        <v>158394</v>
      </c>
      <c r="F170" s="168">
        <v>158327</v>
      </c>
      <c r="G170" s="168">
        <v>141952</v>
      </c>
      <c r="H170" s="168">
        <v>143122</v>
      </c>
      <c r="I170" s="168">
        <v>130970</v>
      </c>
      <c r="J170" s="168">
        <v>134472</v>
      </c>
      <c r="K170" s="168">
        <v>115562</v>
      </c>
      <c r="L170" s="168">
        <v>119724</v>
      </c>
      <c r="M170" s="168">
        <v>105642</v>
      </c>
      <c r="N170" s="168">
        <v>103216</v>
      </c>
      <c r="O170" s="168">
        <v>83104</v>
      </c>
      <c r="P170" s="168">
        <f>+P160+P169</f>
        <v>88526.009205999988</v>
      </c>
      <c r="Q170" s="168">
        <f>+Q160+Q169</f>
        <v>82235.371012000003</v>
      </c>
      <c r="R170" s="168">
        <v>99386</v>
      </c>
      <c r="S170" s="168">
        <v>90696</v>
      </c>
      <c r="T170" s="168">
        <v>95527.632446999996</v>
      </c>
      <c r="V170" s="118" t="s">
        <v>129</v>
      </c>
      <c r="W170" s="403">
        <v>67169.599808999992</v>
      </c>
      <c r="X170" s="403">
        <v>78460.632528999995</v>
      </c>
      <c r="Y170" s="403">
        <v>66857.367725999997</v>
      </c>
      <c r="Z170" s="403">
        <v>84212</v>
      </c>
      <c r="AA170" s="403">
        <v>91358.370537999988</v>
      </c>
      <c r="AB170" s="403">
        <v>87654.173733999982</v>
      </c>
      <c r="AC170" s="403">
        <v>79770.323504</v>
      </c>
      <c r="AD170" s="403">
        <v>82147</v>
      </c>
      <c r="AE170" s="403">
        <v>82833</v>
      </c>
      <c r="AF170" s="729">
        <v>68504.45485899999</v>
      </c>
    </row>
    <row r="171" spans="2:32">
      <c r="B171" s="120"/>
      <c r="C171" s="170"/>
      <c r="D171" s="170"/>
      <c r="E171" s="170"/>
      <c r="F171" s="170"/>
      <c r="G171" s="170"/>
      <c r="H171" s="170"/>
      <c r="I171" s="170"/>
      <c r="J171" s="170"/>
      <c r="K171" s="170"/>
      <c r="L171" s="170"/>
      <c r="M171" s="170"/>
      <c r="N171" s="170"/>
      <c r="O171" s="170"/>
      <c r="P171" s="170"/>
      <c r="Q171" s="170"/>
      <c r="R171" s="170"/>
      <c r="S171" s="170">
        <v>0</v>
      </c>
      <c r="T171" s="170"/>
      <c r="V171" s="120"/>
      <c r="W171" s="407"/>
      <c r="X171" s="407">
        <v>0</v>
      </c>
      <c r="Y171" s="407"/>
      <c r="Z171" s="407"/>
      <c r="AA171" s="407"/>
      <c r="AB171" s="407"/>
      <c r="AC171" s="407"/>
      <c r="AD171" s="407"/>
      <c r="AE171" s="407"/>
      <c r="AF171" s="407"/>
    </row>
    <row r="172" spans="2:32">
      <c r="B172" s="174" t="s">
        <v>130</v>
      </c>
      <c r="C172" s="175"/>
      <c r="D172" s="175"/>
      <c r="E172" s="175"/>
      <c r="F172" s="175"/>
      <c r="G172" s="175"/>
      <c r="H172" s="175"/>
      <c r="I172" s="175"/>
      <c r="J172" s="175"/>
      <c r="K172" s="175"/>
      <c r="L172" s="175"/>
      <c r="M172" s="175"/>
      <c r="N172" s="175"/>
      <c r="O172" s="175"/>
      <c r="P172" s="175"/>
      <c r="Q172" s="175"/>
      <c r="R172" s="175"/>
      <c r="S172" s="175"/>
      <c r="T172" s="175"/>
      <c r="V172" s="174" t="s">
        <v>130</v>
      </c>
      <c r="W172" s="406"/>
      <c r="X172" s="406"/>
      <c r="Y172" s="406"/>
      <c r="Z172" s="406"/>
      <c r="AA172" s="406"/>
      <c r="AB172" s="406"/>
      <c r="AC172" s="406"/>
      <c r="AD172" s="406"/>
      <c r="AE172" s="406"/>
      <c r="AF172" s="406"/>
    </row>
    <row r="173" spans="2:32" ht="15.75">
      <c r="B173" s="181" t="s">
        <v>131</v>
      </c>
      <c r="C173" s="96">
        <v>48963</v>
      </c>
      <c r="D173" s="96">
        <v>48963</v>
      </c>
      <c r="E173" s="96">
        <v>48963</v>
      </c>
      <c r="F173" s="96">
        <v>48963</v>
      </c>
      <c r="G173" s="96">
        <v>48963</v>
      </c>
      <c r="H173" s="96">
        <v>48963</v>
      </c>
      <c r="I173" s="96">
        <v>48963</v>
      </c>
      <c r="J173" s="96">
        <v>48963</v>
      </c>
      <c r="K173" s="96">
        <v>48963</v>
      </c>
      <c r="L173" s="96">
        <v>48963</v>
      </c>
      <c r="M173" s="96">
        <v>48963</v>
      </c>
      <c r="N173" s="96">
        <v>48963</v>
      </c>
      <c r="O173" s="96">
        <v>48963</v>
      </c>
      <c r="P173" s="96">
        <v>48962.667104</v>
      </c>
      <c r="Q173" s="96">
        <v>48962.667104</v>
      </c>
      <c r="R173" s="96">
        <v>48962.667104</v>
      </c>
      <c r="S173" s="96">
        <v>48962.667104</v>
      </c>
      <c r="T173" s="96">
        <v>48962.667104</v>
      </c>
      <c r="V173" s="181" t="s">
        <v>131</v>
      </c>
      <c r="W173" s="96">
        <v>48962.667104</v>
      </c>
      <c r="X173" s="96">
        <v>48962.667104</v>
      </c>
      <c r="Y173" s="96">
        <v>48962.667104</v>
      </c>
      <c r="Z173" s="96">
        <v>48963</v>
      </c>
      <c r="AA173" s="96">
        <v>48962.667104</v>
      </c>
      <c r="AB173" s="404">
        <v>48962.667104</v>
      </c>
      <c r="AC173" s="404">
        <v>48962.667104</v>
      </c>
      <c r="AD173" s="404">
        <v>48963</v>
      </c>
      <c r="AE173" s="404">
        <v>48963</v>
      </c>
      <c r="AF173" s="727">
        <v>48962.667104</v>
      </c>
    </row>
    <row r="174" spans="2:32" ht="15.75">
      <c r="B174" s="181" t="s">
        <v>132</v>
      </c>
      <c r="C174" s="96">
        <v>0</v>
      </c>
      <c r="D174" s="96">
        <v>0</v>
      </c>
      <c r="E174" s="96">
        <v>0</v>
      </c>
      <c r="F174" s="96">
        <v>0</v>
      </c>
      <c r="G174" s="96">
        <v>0</v>
      </c>
      <c r="H174" s="96">
        <v>0</v>
      </c>
      <c r="I174" s="96">
        <v>0</v>
      </c>
      <c r="J174" s="96">
        <v>0</v>
      </c>
      <c r="K174" s="96">
        <v>0</v>
      </c>
      <c r="L174" s="96">
        <v>0</v>
      </c>
      <c r="M174" s="96">
        <v>0</v>
      </c>
      <c r="N174" s="96">
        <v>0</v>
      </c>
      <c r="O174" s="96">
        <v>0</v>
      </c>
      <c r="P174" s="96">
        <v>0</v>
      </c>
      <c r="Q174" s="96">
        <v>0</v>
      </c>
      <c r="R174" s="96">
        <v>0</v>
      </c>
      <c r="S174" s="96">
        <v>0</v>
      </c>
      <c r="T174" s="96">
        <v>0</v>
      </c>
      <c r="V174" s="181" t="s">
        <v>132</v>
      </c>
      <c r="W174" s="96">
        <v>0</v>
      </c>
      <c r="X174" s="96">
        <v>0</v>
      </c>
      <c r="Y174" s="96">
        <v>0</v>
      </c>
      <c r="Z174" s="96" t="s">
        <v>69</v>
      </c>
      <c r="AA174" s="96">
        <v>0</v>
      </c>
      <c r="AB174" s="404">
        <v>0</v>
      </c>
      <c r="AC174" s="404">
        <v>0</v>
      </c>
      <c r="AD174" s="404" t="s">
        <v>69</v>
      </c>
      <c r="AE174" s="404" t="s">
        <v>69</v>
      </c>
      <c r="AF174" s="727">
        <v>0</v>
      </c>
    </row>
    <row r="175" spans="2:32" ht="15.75">
      <c r="B175" s="181" t="s">
        <v>133</v>
      </c>
      <c r="C175" s="96">
        <v>0</v>
      </c>
      <c r="D175" s="96">
        <v>0</v>
      </c>
      <c r="E175" s="96">
        <v>0</v>
      </c>
      <c r="F175" s="96">
        <v>0</v>
      </c>
      <c r="G175" s="96">
        <v>0</v>
      </c>
      <c r="H175" s="96">
        <v>0</v>
      </c>
      <c r="I175" s="96">
        <v>0</v>
      </c>
      <c r="J175" s="96">
        <v>0</v>
      </c>
      <c r="K175" s="96">
        <v>0</v>
      </c>
      <c r="L175" s="96">
        <v>0</v>
      </c>
      <c r="M175" s="96">
        <v>0</v>
      </c>
      <c r="N175" s="96">
        <v>0</v>
      </c>
      <c r="O175" s="96">
        <v>0</v>
      </c>
      <c r="P175" s="96">
        <v>0</v>
      </c>
      <c r="Q175" s="96">
        <v>0</v>
      </c>
      <c r="R175" s="96">
        <v>0</v>
      </c>
      <c r="S175" s="96">
        <v>0</v>
      </c>
      <c r="T175" s="96">
        <v>0</v>
      </c>
      <c r="V175" s="181" t="s">
        <v>133</v>
      </c>
      <c r="W175" s="96">
        <v>0</v>
      </c>
      <c r="X175" s="96">
        <v>0</v>
      </c>
      <c r="Y175" s="96">
        <v>0</v>
      </c>
      <c r="Z175" s="96" t="s">
        <v>69</v>
      </c>
      <c r="AA175" s="96">
        <v>0</v>
      </c>
      <c r="AB175" s="404">
        <v>0</v>
      </c>
      <c r="AC175" s="404">
        <v>0</v>
      </c>
      <c r="AD175" s="404" t="s">
        <v>69</v>
      </c>
      <c r="AE175" s="404" t="s">
        <v>69</v>
      </c>
      <c r="AF175" s="727">
        <v>0</v>
      </c>
    </row>
    <row r="176" spans="2:32" ht="15.75">
      <c r="B176" s="181" t="s">
        <v>134</v>
      </c>
      <c r="C176" s="96">
        <v>16995</v>
      </c>
      <c r="D176" s="96">
        <v>24123</v>
      </c>
      <c r="E176" s="96">
        <v>30598</v>
      </c>
      <c r="F176" s="96">
        <v>30598</v>
      </c>
      <c r="G176" s="96">
        <v>30598</v>
      </c>
      <c r="H176" s="96">
        <v>30598</v>
      </c>
      <c r="I176" s="96">
        <v>36648</v>
      </c>
      <c r="J176" s="96">
        <v>28350</v>
      </c>
      <c r="K176" s="96">
        <v>28350</v>
      </c>
      <c r="L176" s="96">
        <v>28350</v>
      </c>
      <c r="M176" s="96">
        <v>35436</v>
      </c>
      <c r="N176" s="96">
        <v>35436</v>
      </c>
      <c r="O176" s="96">
        <v>35436</v>
      </c>
      <c r="P176" s="96">
        <v>35436.462811999998</v>
      </c>
      <c r="Q176" s="96">
        <v>39921.578642</v>
      </c>
      <c r="R176" s="96">
        <v>10335</v>
      </c>
      <c r="S176" s="96">
        <v>10335</v>
      </c>
      <c r="T176" s="96">
        <v>10335.008642000001</v>
      </c>
      <c r="V176" s="181" t="s">
        <v>134</v>
      </c>
      <c r="W176" s="96">
        <v>17192.759785999999</v>
      </c>
      <c r="X176" s="96">
        <v>12301.808786</v>
      </c>
      <c r="Y176" s="96">
        <v>12301.808786</v>
      </c>
      <c r="Z176" s="96">
        <v>27971</v>
      </c>
      <c r="AA176" s="96">
        <v>27971.257185999999</v>
      </c>
      <c r="AB176" s="404">
        <v>27971.257185999999</v>
      </c>
      <c r="AC176" s="404">
        <v>13519.133185999999</v>
      </c>
      <c r="AD176" s="404">
        <v>25362</v>
      </c>
      <c r="AE176" s="404">
        <v>25362</v>
      </c>
      <c r="AF176" s="727">
        <v>14159.566892000001</v>
      </c>
    </row>
    <row r="177" spans="2:32" ht="15.75">
      <c r="B177" s="181" t="s">
        <v>135</v>
      </c>
      <c r="C177" s="96">
        <v>7128</v>
      </c>
      <c r="D177" s="96">
        <v>6475</v>
      </c>
      <c r="E177" s="96">
        <v>1679</v>
      </c>
      <c r="F177" s="96">
        <v>3109</v>
      </c>
      <c r="G177" s="96">
        <v>4497</v>
      </c>
      <c r="H177" s="96">
        <v>6049</v>
      </c>
      <c r="I177" s="96">
        <v>1548</v>
      </c>
      <c r="J177" s="96">
        <v>3760</v>
      </c>
      <c r="K177" s="96">
        <v>5455</v>
      </c>
      <c r="L177" s="96">
        <v>7086</v>
      </c>
      <c r="M177" s="96">
        <v>1550</v>
      </c>
      <c r="N177" s="96">
        <v>2549</v>
      </c>
      <c r="O177" s="96">
        <v>3205</v>
      </c>
      <c r="P177" s="96">
        <v>4485.1158299999997</v>
      </c>
      <c r="Q177" s="96">
        <v>1022.546861</v>
      </c>
      <c r="R177" s="96">
        <v>2823</v>
      </c>
      <c r="S177" s="96">
        <v>5028</v>
      </c>
      <c r="T177" s="96">
        <v>7437.8651440000003</v>
      </c>
      <c r="V177" s="181" t="s">
        <v>135</v>
      </c>
      <c r="W177" s="96">
        <v>1052.0275019999999</v>
      </c>
      <c r="X177" s="96">
        <v>4932.8525529999997</v>
      </c>
      <c r="Y177" s="96">
        <v>10274.591037</v>
      </c>
      <c r="Z177" s="96">
        <v>15669</v>
      </c>
      <c r="AA177" s="96">
        <v>3642.1562709999998</v>
      </c>
      <c r="AB177" s="404">
        <v>7448.0841639999999</v>
      </c>
      <c r="AC177" s="404">
        <v>9573.6549070000001</v>
      </c>
      <c r="AD177" s="404">
        <v>11843</v>
      </c>
      <c r="AE177" s="404">
        <v>1556</v>
      </c>
      <c r="AF177" s="727">
        <v>4509.7990069999996</v>
      </c>
    </row>
    <row r="178" spans="2:32" ht="15.75">
      <c r="B178" s="181" t="s">
        <v>136</v>
      </c>
      <c r="C178" s="96">
        <v>0</v>
      </c>
      <c r="D178" s="96">
        <v>0</v>
      </c>
      <c r="E178" s="96">
        <v>0</v>
      </c>
      <c r="F178" s="96">
        <v>0</v>
      </c>
      <c r="G178" s="96">
        <v>0</v>
      </c>
      <c r="H178" s="96">
        <v>0</v>
      </c>
      <c r="I178" s="96">
        <v>0</v>
      </c>
      <c r="J178" s="96">
        <v>0</v>
      </c>
      <c r="K178" s="96">
        <v>0</v>
      </c>
      <c r="L178" s="96">
        <v>0</v>
      </c>
      <c r="M178" s="96">
        <v>0</v>
      </c>
      <c r="N178" s="96">
        <v>0</v>
      </c>
      <c r="O178" s="96">
        <v>0</v>
      </c>
      <c r="P178" s="96">
        <v>0</v>
      </c>
      <c r="Q178" s="96">
        <v>0</v>
      </c>
      <c r="R178" s="96">
        <v>0</v>
      </c>
      <c r="S178" s="96">
        <v>0</v>
      </c>
      <c r="T178" s="96">
        <v>0</v>
      </c>
      <c r="V178" s="181" t="s">
        <v>136</v>
      </c>
      <c r="W178" s="96">
        <v>0</v>
      </c>
      <c r="X178" s="96">
        <v>0</v>
      </c>
      <c r="Y178" s="96">
        <v>0</v>
      </c>
      <c r="Z178" s="96" t="s">
        <v>69</v>
      </c>
      <c r="AA178" s="96">
        <v>0</v>
      </c>
      <c r="AB178" s="404">
        <v>0</v>
      </c>
      <c r="AC178" s="404">
        <v>0</v>
      </c>
      <c r="AD178" s="404" t="s">
        <v>69</v>
      </c>
      <c r="AE178" s="404" t="s">
        <v>69</v>
      </c>
      <c r="AF178" s="727">
        <v>0</v>
      </c>
    </row>
    <row r="179" spans="2:32">
      <c r="B179" s="164" t="s">
        <v>139</v>
      </c>
      <c r="C179" s="169">
        <v>73086</v>
      </c>
      <c r="D179" s="169">
        <v>79561</v>
      </c>
      <c r="E179" s="169">
        <v>81240</v>
      </c>
      <c r="F179" s="169">
        <v>82670</v>
      </c>
      <c r="G179" s="169">
        <v>84058</v>
      </c>
      <c r="H179" s="169">
        <v>85610</v>
      </c>
      <c r="I179" s="169">
        <v>87159</v>
      </c>
      <c r="J179" s="169">
        <v>81073</v>
      </c>
      <c r="K179" s="169">
        <v>82768</v>
      </c>
      <c r="L179" s="169">
        <v>84399</v>
      </c>
      <c r="M179" s="169">
        <v>85949</v>
      </c>
      <c r="N179" s="169">
        <v>86948</v>
      </c>
      <c r="O179" s="169">
        <v>87604</v>
      </c>
      <c r="P179" s="169">
        <f>SUM(P173:P178)</f>
        <v>88884.245746000001</v>
      </c>
      <c r="Q179" s="169">
        <f>SUM(Q173:Q178)</f>
        <v>89906.792606999996</v>
      </c>
      <c r="R179" s="169">
        <v>62120.667104</v>
      </c>
      <c r="S179" s="169">
        <v>64325.667104</v>
      </c>
      <c r="T179" s="169">
        <v>66735.540890000004</v>
      </c>
      <c r="V179" s="164" t="s">
        <v>139</v>
      </c>
      <c r="W179" s="405">
        <v>67207.454392</v>
      </c>
      <c r="X179" s="405">
        <v>66197.328443000006</v>
      </c>
      <c r="Y179" s="405">
        <v>71539.066927000007</v>
      </c>
      <c r="Z179" s="405">
        <v>76934</v>
      </c>
      <c r="AA179" s="405">
        <v>80576.080560999995</v>
      </c>
      <c r="AB179" s="405">
        <v>84382.008453999995</v>
      </c>
      <c r="AC179" s="405">
        <v>72055.455197000003</v>
      </c>
      <c r="AD179" s="405">
        <v>74325</v>
      </c>
      <c r="AE179" s="405">
        <v>75881</v>
      </c>
      <c r="AF179" s="728">
        <v>67632.033003000004</v>
      </c>
    </row>
    <row r="180" spans="2:32">
      <c r="B180" s="118" t="s">
        <v>140</v>
      </c>
      <c r="C180" s="168">
        <v>265121</v>
      </c>
      <c r="D180" s="168">
        <v>249985</v>
      </c>
      <c r="E180" s="168">
        <v>239634</v>
      </c>
      <c r="F180" s="168">
        <v>240997</v>
      </c>
      <c r="G180" s="168">
        <v>226010</v>
      </c>
      <c r="H180" s="168">
        <v>228732</v>
      </c>
      <c r="I180" s="168">
        <v>218129</v>
      </c>
      <c r="J180" s="168">
        <v>215545</v>
      </c>
      <c r="K180" s="168">
        <v>198330</v>
      </c>
      <c r="L180" s="168">
        <v>204123</v>
      </c>
      <c r="M180" s="168">
        <v>191591</v>
      </c>
      <c r="N180" s="168">
        <v>190164</v>
      </c>
      <c r="O180" s="168">
        <v>170708</v>
      </c>
      <c r="P180" s="168">
        <f>+P170+P179</f>
        <v>177410.25495199999</v>
      </c>
      <c r="Q180" s="168">
        <f>+Q170+Q179</f>
        <v>172142.163619</v>
      </c>
      <c r="R180" s="168">
        <v>161506.66710399999</v>
      </c>
      <c r="S180" s="168">
        <v>155021.66710399999</v>
      </c>
      <c r="T180" s="168">
        <v>162263.17333700001</v>
      </c>
      <c r="V180" s="118" t="s">
        <v>140</v>
      </c>
      <c r="W180" s="403">
        <v>134377.05420099999</v>
      </c>
      <c r="X180" s="403">
        <v>144657.960972</v>
      </c>
      <c r="Y180" s="403">
        <v>138396.434653</v>
      </c>
      <c r="Z180" s="403">
        <v>161146</v>
      </c>
      <c r="AA180" s="403">
        <v>171934.451099</v>
      </c>
      <c r="AB180" s="403">
        <v>172036.18218799998</v>
      </c>
      <c r="AC180" s="403">
        <v>151825.778701</v>
      </c>
      <c r="AD180" s="403">
        <v>156472</v>
      </c>
      <c r="AE180" s="403">
        <v>158713</v>
      </c>
      <c r="AF180" s="729">
        <v>136136.48786200001</v>
      </c>
    </row>
    <row r="181" spans="2:32" ht="15.75">
      <c r="B181" s="129"/>
      <c r="C181" s="182">
        <v>0</v>
      </c>
      <c r="D181" s="182">
        <v>0</v>
      </c>
      <c r="E181" s="182">
        <v>0</v>
      </c>
      <c r="F181" s="182">
        <v>0</v>
      </c>
      <c r="G181" s="182">
        <v>0</v>
      </c>
      <c r="H181" s="182">
        <v>0</v>
      </c>
      <c r="I181" s="182">
        <v>0</v>
      </c>
      <c r="J181" s="182">
        <v>0</v>
      </c>
      <c r="K181" s="182">
        <v>0</v>
      </c>
      <c r="L181" s="182">
        <v>0</v>
      </c>
      <c r="M181" s="182">
        <v>0</v>
      </c>
      <c r="N181" s="182">
        <v>0</v>
      </c>
      <c r="O181" s="182"/>
      <c r="R181" s="356"/>
      <c r="S181" s="356"/>
      <c r="T181" s="356"/>
      <c r="W181" s="397"/>
      <c r="X181" s="397"/>
      <c r="Y181" s="408"/>
    </row>
    <row r="182" spans="2:32" ht="15.75">
      <c r="B182" s="129"/>
      <c r="C182" s="129"/>
      <c r="D182" s="129"/>
      <c r="E182" s="129"/>
      <c r="F182" s="129"/>
      <c r="G182" s="129"/>
      <c r="H182" s="129"/>
      <c r="I182" s="129"/>
      <c r="J182" s="129"/>
      <c r="K182" s="129"/>
      <c r="L182" s="129"/>
      <c r="M182" s="129"/>
      <c r="N182" s="129"/>
      <c r="O182" s="129"/>
      <c r="W182" s="397"/>
      <c r="X182" s="397"/>
    </row>
    <row r="183" spans="2:32" ht="15.75">
      <c r="B183" s="53" t="s">
        <v>497</v>
      </c>
      <c r="C183" s="29"/>
      <c r="D183" s="29"/>
      <c r="E183" s="30"/>
      <c r="F183" s="29"/>
      <c r="G183" s="29"/>
      <c r="H183" s="29"/>
      <c r="I183" s="30"/>
      <c r="J183" s="29"/>
      <c r="K183" s="29"/>
      <c r="L183" s="29"/>
      <c r="M183" s="30"/>
      <c r="N183" s="29"/>
      <c r="O183" s="29"/>
      <c r="W183" s="397"/>
      <c r="X183" s="397"/>
    </row>
    <row r="184" spans="2:32" ht="15.75">
      <c r="B184" s="234" t="s">
        <v>492</v>
      </c>
      <c r="C184" s="129"/>
      <c r="D184" s="129"/>
      <c r="E184" s="129"/>
      <c r="F184" s="129"/>
      <c r="G184" s="129"/>
      <c r="H184" s="129"/>
      <c r="I184" s="129"/>
      <c r="J184" s="129"/>
      <c r="K184" s="129"/>
      <c r="L184" s="129"/>
      <c r="M184" s="129"/>
      <c r="N184" s="129"/>
      <c r="O184" s="129"/>
      <c r="W184" s="397"/>
      <c r="X184" s="397"/>
    </row>
    <row r="185" spans="2:32" ht="9.4" customHeight="1">
      <c r="B185" s="31"/>
      <c r="C185" s="31"/>
      <c r="D185" s="31"/>
      <c r="E185" s="31"/>
      <c r="F185" s="31"/>
      <c r="G185" s="31"/>
      <c r="H185" s="31"/>
      <c r="I185" s="31"/>
      <c r="J185" s="31"/>
      <c r="K185" s="31"/>
      <c r="L185" s="31"/>
      <c r="M185" s="31"/>
      <c r="N185" s="31"/>
      <c r="O185" s="31"/>
      <c r="W185" s="397"/>
      <c r="X185" s="397"/>
    </row>
    <row r="186" spans="2:32">
      <c r="B186" s="232"/>
      <c r="C186" s="233">
        <v>2016</v>
      </c>
      <c r="D186" s="233">
        <v>2017</v>
      </c>
      <c r="E186" s="233" t="s">
        <v>35</v>
      </c>
      <c r="F186" s="233" t="s">
        <v>36</v>
      </c>
      <c r="G186" s="233" t="s">
        <v>37</v>
      </c>
      <c r="H186" s="233" t="s">
        <v>38</v>
      </c>
      <c r="I186" s="233" t="s">
        <v>39</v>
      </c>
      <c r="J186" s="233" t="s">
        <v>40</v>
      </c>
      <c r="K186" s="233" t="s">
        <v>41</v>
      </c>
      <c r="L186" s="233" t="s">
        <v>42</v>
      </c>
      <c r="M186" s="233" t="s">
        <v>43</v>
      </c>
      <c r="N186" s="233" t="s">
        <v>44</v>
      </c>
      <c r="O186" s="233" t="s">
        <v>45</v>
      </c>
      <c r="P186" s="229" t="s">
        <v>46</v>
      </c>
      <c r="Q186" s="229" t="s">
        <v>47</v>
      </c>
      <c r="R186" s="229" t="s">
        <v>48</v>
      </c>
      <c r="S186" s="229" t="s">
        <v>49</v>
      </c>
      <c r="T186" s="229" t="s">
        <v>50</v>
      </c>
      <c r="V186" s="232"/>
      <c r="W186" s="398" t="s">
        <v>51</v>
      </c>
      <c r="X186" s="398" t="s">
        <v>52</v>
      </c>
      <c r="Y186" s="398" t="s">
        <v>53</v>
      </c>
      <c r="Z186" s="398" t="s">
        <v>54</v>
      </c>
      <c r="AA186" s="398" t="str">
        <f>+AA6</f>
        <v>1T23</v>
      </c>
      <c r="AB186" s="398" t="s">
        <v>56</v>
      </c>
      <c r="AC186" s="398" t="s">
        <v>57</v>
      </c>
      <c r="AD186" s="398" t="s">
        <v>58</v>
      </c>
      <c r="AE186" s="398" t="s">
        <v>59</v>
      </c>
      <c r="AF186" s="398" t="s">
        <v>836</v>
      </c>
    </row>
    <row r="187" spans="2:32" ht="10.5" customHeight="1">
      <c r="B187" s="134"/>
      <c r="C187" s="31"/>
      <c r="D187" s="31"/>
      <c r="E187" s="31"/>
      <c r="F187" s="31"/>
      <c r="G187" s="31"/>
      <c r="H187" s="31"/>
      <c r="I187" s="31"/>
      <c r="J187" s="31"/>
      <c r="K187" s="31"/>
      <c r="L187" s="31"/>
      <c r="M187" s="31"/>
      <c r="N187" s="31"/>
      <c r="O187" s="31"/>
      <c r="W187" s="397"/>
      <c r="X187" s="397"/>
      <c r="Z187" s="397"/>
      <c r="AA187" s="397"/>
      <c r="AB187" s="397"/>
      <c r="AC187" s="397"/>
      <c r="AD187" s="397"/>
      <c r="AE187" s="397"/>
    </row>
    <row r="188" spans="2:32" ht="15.75">
      <c r="B188" s="69" t="s">
        <v>60</v>
      </c>
      <c r="C188" s="104">
        <v>383</v>
      </c>
      <c r="D188" s="104">
        <v>1005</v>
      </c>
      <c r="E188" s="104">
        <v>748</v>
      </c>
      <c r="F188" s="104">
        <v>-38</v>
      </c>
      <c r="G188" s="104">
        <v>197</v>
      </c>
      <c r="H188" s="104">
        <v>724</v>
      </c>
      <c r="I188" s="104">
        <v>419</v>
      </c>
      <c r="J188" s="104">
        <v>864</v>
      </c>
      <c r="K188" s="104">
        <v>1489</v>
      </c>
      <c r="L188" s="104">
        <v>2935</v>
      </c>
      <c r="M188" s="104">
        <v>1315</v>
      </c>
      <c r="N188" s="104">
        <v>-415</v>
      </c>
      <c r="O188" s="104">
        <v>663</v>
      </c>
      <c r="P188" s="104">
        <v>2357.4359569999997</v>
      </c>
      <c r="Q188" s="104">
        <v>8400.3664900000003</v>
      </c>
      <c r="R188" s="104">
        <v>7859.6335099999997</v>
      </c>
      <c r="S188" s="104">
        <v>10250</v>
      </c>
      <c r="T188" s="104">
        <v>13881.071025999998</v>
      </c>
      <c r="V188" s="69" t="s">
        <v>60</v>
      </c>
      <c r="W188" s="104">
        <v>4015.4887669999998</v>
      </c>
      <c r="X188" s="104">
        <v>1536.1693649999997</v>
      </c>
      <c r="Y188" s="104">
        <v>1102.5464480000001</v>
      </c>
      <c r="Z188" s="104">
        <v>-111</v>
      </c>
      <c r="AA188" s="104">
        <v>217.19340099999999</v>
      </c>
      <c r="AB188" s="104">
        <v>0</v>
      </c>
      <c r="AC188" s="104"/>
      <c r="AD188" s="104" t="s">
        <v>178</v>
      </c>
      <c r="AE188" s="104" t="s">
        <v>178</v>
      </c>
      <c r="AF188" s="727">
        <v>0</v>
      </c>
    </row>
    <row r="189" spans="2:32" ht="15.75">
      <c r="B189" s="69" t="s">
        <v>61</v>
      </c>
      <c r="C189" s="104">
        <v>339</v>
      </c>
      <c r="D189" s="104">
        <v>890</v>
      </c>
      <c r="E189" s="104">
        <v>662</v>
      </c>
      <c r="F189" s="104">
        <v>-34</v>
      </c>
      <c r="G189" s="104">
        <v>174</v>
      </c>
      <c r="H189" s="104">
        <v>642</v>
      </c>
      <c r="I189" s="104">
        <v>371</v>
      </c>
      <c r="J189" s="104">
        <v>765</v>
      </c>
      <c r="K189" s="104">
        <v>1317</v>
      </c>
      <c r="L189" s="104">
        <v>2597</v>
      </c>
      <c r="M189" s="104">
        <v>1144</v>
      </c>
      <c r="N189" s="104">
        <v>-361</v>
      </c>
      <c r="O189" s="104">
        <v>576</v>
      </c>
      <c r="P189" s="104">
        <v>2049.9443110000002</v>
      </c>
      <c r="Q189" s="104">
        <v>7304.6665130000001</v>
      </c>
      <c r="R189" s="104">
        <v>6834.3334869999999</v>
      </c>
      <c r="S189" s="104">
        <v>8913</v>
      </c>
      <c r="T189" s="104">
        <v>12070.670454999999</v>
      </c>
      <c r="V189" s="69" t="s">
        <v>61</v>
      </c>
      <c r="W189" s="104">
        <v>3491.729362</v>
      </c>
      <c r="X189" s="104">
        <v>6834.0591069999991</v>
      </c>
      <c r="Y189" s="104">
        <v>8913.1105979999993</v>
      </c>
      <c r="Z189" s="104">
        <v>12071</v>
      </c>
      <c r="AA189" s="104">
        <v>603.40411200000005</v>
      </c>
      <c r="AB189" s="104">
        <v>1335.7994479999998</v>
      </c>
      <c r="AC189" s="104">
        <v>958.736042</v>
      </c>
      <c r="AD189" s="104">
        <v>-97</v>
      </c>
      <c r="AE189" s="104">
        <v>603</v>
      </c>
      <c r="AF189" s="727">
        <v>0</v>
      </c>
    </row>
    <row r="190" spans="2:32" ht="15.75">
      <c r="B190" s="128" t="s">
        <v>62</v>
      </c>
      <c r="C190" s="135">
        <v>44</v>
      </c>
      <c r="D190" s="135">
        <v>115</v>
      </c>
      <c r="E190" s="135">
        <v>86</v>
      </c>
      <c r="F190" s="135">
        <v>-4</v>
      </c>
      <c r="G190" s="135">
        <v>23</v>
      </c>
      <c r="H190" s="135">
        <v>82</v>
      </c>
      <c r="I190" s="135">
        <v>48</v>
      </c>
      <c r="J190" s="135">
        <v>99</v>
      </c>
      <c r="K190" s="135">
        <v>172</v>
      </c>
      <c r="L190" s="135">
        <v>338</v>
      </c>
      <c r="M190" s="135">
        <v>171</v>
      </c>
      <c r="N190" s="135">
        <v>-54</v>
      </c>
      <c r="O190" s="135">
        <v>87</v>
      </c>
      <c r="P190" s="135">
        <v>307.49164599999949</v>
      </c>
      <c r="Q190" s="135">
        <f>+Q188-Q189</f>
        <v>1095.6999770000002</v>
      </c>
      <c r="R190" s="135">
        <v>1025.3000229999998</v>
      </c>
      <c r="S190" s="135">
        <v>1337</v>
      </c>
      <c r="T190" s="135">
        <v>1810.4005709999983</v>
      </c>
      <c r="V190" s="128" t="s">
        <v>63</v>
      </c>
      <c r="W190" s="135">
        <v>523.75940499999979</v>
      </c>
      <c r="X190" s="135">
        <v>-5297.8897419999994</v>
      </c>
      <c r="Y190" s="104">
        <v>-7810.5641499999992</v>
      </c>
      <c r="Z190" s="104">
        <v>-12182</v>
      </c>
      <c r="AA190" s="104">
        <v>-386.21071100000006</v>
      </c>
      <c r="AB190" s="135">
        <v>-1335.7994479999998</v>
      </c>
      <c r="AC190" s="135">
        <v>-958.736042</v>
      </c>
      <c r="AD190" s="135">
        <v>97</v>
      </c>
      <c r="AE190" s="135">
        <v>-603</v>
      </c>
      <c r="AF190" s="727">
        <v>0</v>
      </c>
    </row>
    <row r="191" spans="2:32" ht="6" customHeight="1">
      <c r="B191" s="69"/>
      <c r="C191" s="104"/>
      <c r="D191" s="104"/>
      <c r="E191" s="104"/>
      <c r="F191" s="104"/>
      <c r="G191" s="104"/>
      <c r="H191" s="104"/>
      <c r="I191" s="104"/>
      <c r="J191" s="104"/>
      <c r="K191" s="104"/>
      <c r="L191" s="104"/>
      <c r="M191" s="104"/>
      <c r="N191" s="104"/>
      <c r="O191" s="104"/>
      <c r="P191" s="104"/>
      <c r="Q191" s="104"/>
      <c r="R191" s="104"/>
      <c r="S191" s="104">
        <v>0</v>
      </c>
      <c r="T191" s="104"/>
      <c r="W191" s="104"/>
      <c r="X191" s="104">
        <v>0</v>
      </c>
      <c r="Y191" s="104">
        <v>0</v>
      </c>
      <c r="Z191" s="104" t="s">
        <v>69</v>
      </c>
      <c r="AA191" s="104">
        <v>0</v>
      </c>
      <c r="AB191" s="104">
        <v>0</v>
      </c>
      <c r="AC191" s="104">
        <v>0</v>
      </c>
      <c r="AD191" s="104" t="s">
        <v>69</v>
      </c>
      <c r="AE191" s="104" t="s">
        <v>178</v>
      </c>
      <c r="AF191" s="708" t="s">
        <v>69</v>
      </c>
    </row>
    <row r="192" spans="2:32" ht="15.75">
      <c r="B192" s="69" t="s">
        <v>482</v>
      </c>
      <c r="C192" s="104">
        <v>10664</v>
      </c>
      <c r="D192" s="104">
        <v>10246</v>
      </c>
      <c r="E192" s="104">
        <v>2224</v>
      </c>
      <c r="F192" s="104">
        <v>3748</v>
      </c>
      <c r="G192" s="104">
        <v>2523</v>
      </c>
      <c r="H192" s="104">
        <v>3182</v>
      </c>
      <c r="I192" s="104">
        <v>2386</v>
      </c>
      <c r="J192" s="104">
        <v>3286</v>
      </c>
      <c r="K192" s="104">
        <v>2868</v>
      </c>
      <c r="L192" s="104">
        <v>2949</v>
      </c>
      <c r="M192" s="104">
        <v>2449</v>
      </c>
      <c r="N192" s="104">
        <v>2918</v>
      </c>
      <c r="O192" s="104">
        <v>2295</v>
      </c>
      <c r="P192" s="104">
        <v>4855.760319</v>
      </c>
      <c r="Q192" s="104">
        <v>3072.7667430000001</v>
      </c>
      <c r="R192" s="104">
        <v>2283.2332569999999</v>
      </c>
      <c r="S192" s="104">
        <v>2390</v>
      </c>
      <c r="T192" s="104">
        <v>5669.2040969999998</v>
      </c>
      <c r="V192" s="69" t="s">
        <v>482</v>
      </c>
      <c r="W192" s="104">
        <v>4689.0219809999999</v>
      </c>
      <c r="X192" s="104">
        <v>2843.8022010000004</v>
      </c>
      <c r="Y192" s="104">
        <v>5696.6379839999991</v>
      </c>
      <c r="Z192" s="104">
        <v>10314</v>
      </c>
      <c r="AA192" s="104">
        <v>3583.7773010000001</v>
      </c>
      <c r="AB192" s="104">
        <v>0</v>
      </c>
      <c r="AC192" s="104">
        <v>0</v>
      </c>
      <c r="AD192" s="104" t="s">
        <v>69</v>
      </c>
      <c r="AE192" s="104" t="s">
        <v>69</v>
      </c>
      <c r="AF192" s="727">
        <v>0</v>
      </c>
    </row>
    <row r="193" spans="2:32" ht="15.75">
      <c r="B193" s="69" t="s">
        <v>483</v>
      </c>
      <c r="C193" s="104">
        <v>15218</v>
      </c>
      <c r="D193" s="104">
        <v>14624</v>
      </c>
      <c r="E193" s="104">
        <v>2197</v>
      </c>
      <c r="F193" s="104">
        <v>1986</v>
      </c>
      <c r="G193" s="104">
        <v>1774</v>
      </c>
      <c r="H193" s="104">
        <v>1575</v>
      </c>
      <c r="I193" s="104">
        <v>1606</v>
      </c>
      <c r="J193" s="104">
        <v>1416</v>
      </c>
      <c r="K193" s="104">
        <v>1423</v>
      </c>
      <c r="L193" s="104">
        <v>1147</v>
      </c>
      <c r="M193" s="104">
        <v>0</v>
      </c>
      <c r="N193" s="104">
        <v>0</v>
      </c>
      <c r="O193" s="104">
        <v>0</v>
      </c>
      <c r="P193" s="104">
        <v>1133.688717</v>
      </c>
      <c r="Q193" s="104">
        <v>0</v>
      </c>
      <c r="R193" s="104">
        <v>0</v>
      </c>
      <c r="S193" s="104">
        <v>244</v>
      </c>
      <c r="T193" s="104">
        <v>-244</v>
      </c>
      <c r="V193" s="69" t="s">
        <v>483</v>
      </c>
      <c r="W193" s="104">
        <v>0</v>
      </c>
      <c r="X193" s="104">
        <v>0</v>
      </c>
      <c r="Y193" s="104">
        <v>0</v>
      </c>
      <c r="Z193" s="104" t="s">
        <v>69</v>
      </c>
      <c r="AA193" s="104">
        <v>0</v>
      </c>
      <c r="AB193" s="104">
        <v>0</v>
      </c>
      <c r="AC193" s="104">
        <v>0</v>
      </c>
      <c r="AD193" s="104" t="s">
        <v>69</v>
      </c>
      <c r="AE193" s="104" t="s">
        <v>69</v>
      </c>
      <c r="AF193" s="727">
        <v>0</v>
      </c>
    </row>
    <row r="194" spans="2:32" ht="15.75">
      <c r="B194" s="69" t="s">
        <v>72</v>
      </c>
      <c r="C194" s="104">
        <v>0</v>
      </c>
      <c r="D194" s="104">
        <v>0</v>
      </c>
      <c r="E194" s="104">
        <v>0</v>
      </c>
      <c r="F194" s="104">
        <v>0</v>
      </c>
      <c r="G194" s="104">
        <v>0</v>
      </c>
      <c r="H194" s="104">
        <v>0</v>
      </c>
      <c r="I194" s="104">
        <v>0</v>
      </c>
      <c r="J194" s="104">
        <v>0</v>
      </c>
      <c r="K194" s="104">
        <v>0</v>
      </c>
      <c r="L194" s="104">
        <v>0</v>
      </c>
      <c r="M194" s="104">
        <v>0</v>
      </c>
      <c r="N194" s="104">
        <v>0</v>
      </c>
      <c r="O194" s="104">
        <v>0</v>
      </c>
      <c r="P194" s="104">
        <v>0</v>
      </c>
      <c r="Q194" s="104">
        <v>0</v>
      </c>
      <c r="R194" s="104">
        <v>0</v>
      </c>
      <c r="S194" s="104">
        <v>0</v>
      </c>
      <c r="T194" s="104">
        <v>0</v>
      </c>
      <c r="V194" s="69" t="s">
        <v>72</v>
      </c>
      <c r="W194" s="104">
        <v>0</v>
      </c>
      <c r="X194" s="104">
        <v>0</v>
      </c>
      <c r="Y194" s="104">
        <v>0</v>
      </c>
      <c r="Z194" s="104" t="s">
        <v>69</v>
      </c>
      <c r="AA194" s="104">
        <v>0</v>
      </c>
      <c r="AB194" s="104">
        <v>0</v>
      </c>
      <c r="AC194" s="104">
        <v>0</v>
      </c>
      <c r="AD194" s="104" t="s">
        <v>69</v>
      </c>
      <c r="AE194" s="104" t="s">
        <v>69</v>
      </c>
      <c r="AF194" s="727">
        <v>0</v>
      </c>
    </row>
    <row r="195" spans="2:32" ht="15.75">
      <c r="B195" s="69" t="s">
        <v>73</v>
      </c>
      <c r="C195" s="104">
        <v>10061</v>
      </c>
      <c r="D195" s="104">
        <v>9666</v>
      </c>
      <c r="E195" s="104">
        <v>2099</v>
      </c>
      <c r="F195" s="104">
        <v>3535</v>
      </c>
      <c r="G195" s="104">
        <v>2381</v>
      </c>
      <c r="H195" s="104">
        <v>3000</v>
      </c>
      <c r="I195" s="104">
        <v>2251</v>
      </c>
      <c r="J195" s="104">
        <v>3099</v>
      </c>
      <c r="K195" s="104">
        <v>2707</v>
      </c>
      <c r="L195" s="104">
        <v>2782</v>
      </c>
      <c r="M195" s="104">
        <v>2267</v>
      </c>
      <c r="N195" s="104">
        <v>2702</v>
      </c>
      <c r="O195" s="104">
        <v>2128</v>
      </c>
      <c r="P195" s="104">
        <v>4496.0743689999999</v>
      </c>
      <c r="Q195" s="104">
        <v>2845.1543919999999</v>
      </c>
      <c r="R195" s="104">
        <v>2112.8456080000001</v>
      </c>
      <c r="S195" s="104">
        <v>2214</v>
      </c>
      <c r="T195" s="104">
        <v>5249.4852729999984</v>
      </c>
      <c r="V195" s="69" t="s">
        <v>73</v>
      </c>
      <c r="W195" s="104">
        <v>4341.687019</v>
      </c>
      <c r="X195" s="104">
        <v>-2865.1117839999997</v>
      </c>
      <c r="Y195" s="104">
        <v>-2679.7097569999969</v>
      </c>
      <c r="Z195" s="104">
        <v>-2617</v>
      </c>
      <c r="AA195" s="104">
        <v>2903.772031</v>
      </c>
      <c r="AB195" s="104">
        <v>-59.156615999999758</v>
      </c>
      <c r="AC195" s="104">
        <v>-958.736042</v>
      </c>
      <c r="AD195" s="104">
        <v>97</v>
      </c>
      <c r="AE195" s="104">
        <v>-603</v>
      </c>
      <c r="AF195" s="727">
        <v>0</v>
      </c>
    </row>
    <row r="196" spans="2:32" ht="15.75">
      <c r="B196" s="128" t="s">
        <v>74</v>
      </c>
      <c r="C196" s="135">
        <v>15821</v>
      </c>
      <c r="D196" s="135">
        <v>15204</v>
      </c>
      <c r="E196" s="135">
        <v>2322</v>
      </c>
      <c r="F196" s="135">
        <v>2199</v>
      </c>
      <c r="G196" s="135">
        <v>1916</v>
      </c>
      <c r="H196" s="135">
        <v>1757</v>
      </c>
      <c r="I196" s="135">
        <v>1741</v>
      </c>
      <c r="J196" s="135">
        <v>1603</v>
      </c>
      <c r="K196" s="135">
        <v>1584</v>
      </c>
      <c r="L196" s="135">
        <v>1314</v>
      </c>
      <c r="M196" s="135">
        <v>182</v>
      </c>
      <c r="N196" s="135">
        <v>216</v>
      </c>
      <c r="O196" s="135">
        <v>167</v>
      </c>
      <c r="P196" s="135">
        <v>1493.374667</v>
      </c>
      <c r="Q196" s="135">
        <f>+Q192+Q193+Q194-Q195</f>
        <v>227.61235100000022</v>
      </c>
      <c r="R196" s="135">
        <v>170.38764899999978</v>
      </c>
      <c r="S196" s="135">
        <v>420</v>
      </c>
      <c r="T196" s="135">
        <v>175.7188240000014</v>
      </c>
      <c r="V196" s="69" t="s">
        <v>75</v>
      </c>
      <c r="W196" s="104">
        <v>39.943150000000003</v>
      </c>
      <c r="X196" s="104">
        <v>38.635010999999992</v>
      </c>
      <c r="Y196" s="104">
        <v>49.790865999999994</v>
      </c>
      <c r="Z196" s="104">
        <v>20</v>
      </c>
      <c r="AA196" s="104">
        <v>8.7987479999999998</v>
      </c>
      <c r="AB196" s="104">
        <v>60.762935999999996</v>
      </c>
      <c r="AC196" s="104">
        <v>0</v>
      </c>
      <c r="AD196" s="104" t="s">
        <v>69</v>
      </c>
      <c r="AE196" s="104" t="s">
        <v>178</v>
      </c>
      <c r="AF196" s="727">
        <v>0</v>
      </c>
    </row>
    <row r="197" spans="2:32" ht="15.75">
      <c r="B197" s="71" t="s">
        <v>76</v>
      </c>
      <c r="C197" s="105">
        <v>15865</v>
      </c>
      <c r="D197" s="105">
        <v>15319</v>
      </c>
      <c r="E197" s="105">
        <v>2408</v>
      </c>
      <c r="F197" s="105">
        <v>2195</v>
      </c>
      <c r="G197" s="105">
        <v>1939</v>
      </c>
      <c r="H197" s="105">
        <v>1839</v>
      </c>
      <c r="I197" s="105">
        <v>1789</v>
      </c>
      <c r="J197" s="105">
        <v>1702</v>
      </c>
      <c r="K197" s="105">
        <v>1756</v>
      </c>
      <c r="L197" s="105">
        <v>1652</v>
      </c>
      <c r="M197" s="105">
        <v>353</v>
      </c>
      <c r="N197" s="105">
        <v>162</v>
      </c>
      <c r="O197" s="105">
        <v>254</v>
      </c>
      <c r="P197" s="105">
        <v>1800.8663129999995</v>
      </c>
      <c r="Q197" s="105">
        <f>+Q190+Q196</f>
        <v>1323.3123280000004</v>
      </c>
      <c r="R197" s="105">
        <v>1195.6876719999996</v>
      </c>
      <c r="S197" s="105">
        <v>1757</v>
      </c>
      <c r="T197" s="105">
        <v>1986.1193949999997</v>
      </c>
      <c r="V197" s="71" t="s">
        <v>399</v>
      </c>
      <c r="W197" s="105">
        <v>831.15121699999963</v>
      </c>
      <c r="X197" s="105">
        <v>372.38923200000079</v>
      </c>
      <c r="Y197" s="105">
        <v>515.99272499999665</v>
      </c>
      <c r="Z197" s="105">
        <v>729</v>
      </c>
      <c r="AA197" s="105">
        <v>284.99581099999995</v>
      </c>
      <c r="AB197" s="105">
        <v>-1337.4057680000001</v>
      </c>
      <c r="AC197" s="105">
        <v>0</v>
      </c>
      <c r="AD197" s="105" t="s">
        <v>69</v>
      </c>
      <c r="AE197" s="105" t="s">
        <v>69</v>
      </c>
      <c r="AF197" s="727">
        <v>0</v>
      </c>
    </row>
    <row r="198" spans="2:32" ht="15.75">
      <c r="B198" s="68"/>
      <c r="C198" s="8"/>
      <c r="D198" s="8"/>
      <c r="E198" s="8"/>
      <c r="F198" s="161"/>
      <c r="G198" s="8"/>
      <c r="H198" s="8"/>
      <c r="I198" s="8"/>
      <c r="J198" s="8"/>
      <c r="K198" s="8"/>
      <c r="L198" s="8"/>
      <c r="M198" s="8"/>
      <c r="N198" s="8"/>
      <c r="O198" s="8"/>
      <c r="P198" s="8"/>
      <c r="Q198" s="8"/>
      <c r="R198" s="8"/>
      <c r="S198" s="8"/>
      <c r="T198" s="8"/>
      <c r="W198" s="8"/>
      <c r="X198" s="8"/>
      <c r="Y198" s="8"/>
      <c r="Z198" s="8"/>
      <c r="AA198" s="8"/>
      <c r="AB198" s="8"/>
      <c r="AC198" s="8"/>
      <c r="AD198" s="8"/>
      <c r="AE198" s="8"/>
      <c r="AF198" s="8"/>
    </row>
    <row r="199" spans="2:32" ht="15.75">
      <c r="B199" s="69" t="s">
        <v>75</v>
      </c>
      <c r="C199" s="104">
        <v>70</v>
      </c>
      <c r="D199" s="104">
        <v>122</v>
      </c>
      <c r="E199" s="104">
        <v>37</v>
      </c>
      <c r="F199" s="104">
        <v>34</v>
      </c>
      <c r="G199" s="104">
        <v>36</v>
      </c>
      <c r="H199" s="104">
        <v>36</v>
      </c>
      <c r="I199" s="104">
        <v>110</v>
      </c>
      <c r="J199" s="104">
        <v>47</v>
      </c>
      <c r="K199" s="104">
        <v>46</v>
      </c>
      <c r="L199" s="104">
        <v>53</v>
      </c>
      <c r="M199" s="104">
        <v>52</v>
      </c>
      <c r="N199" s="104">
        <v>32</v>
      </c>
      <c r="O199" s="104">
        <v>45</v>
      </c>
      <c r="P199" s="104">
        <v>47.418841</v>
      </c>
      <c r="Q199" s="104">
        <v>46.731349000000002</v>
      </c>
      <c r="R199" s="104">
        <v>47.268650999999998</v>
      </c>
      <c r="S199" s="104">
        <v>48</v>
      </c>
      <c r="T199" s="104">
        <v>41.417477999999988</v>
      </c>
      <c r="W199" s="104"/>
      <c r="X199" s="104">
        <v>0</v>
      </c>
      <c r="Y199" s="104"/>
      <c r="Z199" s="104"/>
      <c r="AA199" s="104"/>
      <c r="AB199" s="104"/>
      <c r="AC199" s="104"/>
      <c r="AD199" s="104"/>
      <c r="AE199" s="104"/>
      <c r="AF199" s="708"/>
    </row>
    <row r="200" spans="2:32" ht="15.75">
      <c r="B200" s="69" t="s">
        <v>78</v>
      </c>
      <c r="C200" s="104">
        <v>0</v>
      </c>
      <c r="D200" s="104">
        <v>0</v>
      </c>
      <c r="E200" s="104">
        <v>0</v>
      </c>
      <c r="F200" s="104">
        <v>0</v>
      </c>
      <c r="G200" s="104">
        <v>0</v>
      </c>
      <c r="H200" s="104">
        <v>0</v>
      </c>
      <c r="I200" s="104">
        <v>0</v>
      </c>
      <c r="J200" s="104">
        <v>0</v>
      </c>
      <c r="K200" s="104">
        <v>0</v>
      </c>
      <c r="L200" s="104">
        <v>0</v>
      </c>
      <c r="M200" s="104">
        <v>0</v>
      </c>
      <c r="N200" s="104">
        <v>0</v>
      </c>
      <c r="O200" s="104">
        <v>0</v>
      </c>
      <c r="P200" s="104"/>
      <c r="Q200" s="104"/>
      <c r="R200" s="104">
        <v>0</v>
      </c>
      <c r="S200" s="104">
        <v>0</v>
      </c>
      <c r="T200" s="104">
        <v>0</v>
      </c>
      <c r="V200" s="37" t="s">
        <v>78</v>
      </c>
      <c r="W200" s="104">
        <v>0</v>
      </c>
      <c r="X200" s="104">
        <v>0</v>
      </c>
      <c r="Y200" s="104"/>
      <c r="Z200" s="104"/>
      <c r="AA200" s="104"/>
      <c r="AB200" s="104"/>
      <c r="AC200" s="104"/>
      <c r="AD200" s="104"/>
      <c r="AE200" s="104"/>
      <c r="AF200" s="708"/>
    </row>
    <row r="201" spans="2:32" ht="15.75">
      <c r="B201" s="69" t="s">
        <v>79</v>
      </c>
      <c r="C201" s="104">
        <v>54</v>
      </c>
      <c r="D201" s="104">
        <v>65</v>
      </c>
      <c r="E201" s="104">
        <v>2</v>
      </c>
      <c r="F201" s="104">
        <v>0</v>
      </c>
      <c r="G201" s="104">
        <v>3</v>
      </c>
      <c r="H201" s="104">
        <v>-1</v>
      </c>
      <c r="I201" s="104">
        <v>13</v>
      </c>
      <c r="J201" s="104">
        <v>2</v>
      </c>
      <c r="K201" s="104">
        <v>96</v>
      </c>
      <c r="L201" s="104">
        <v>-263</v>
      </c>
      <c r="M201" s="104">
        <v>14</v>
      </c>
      <c r="N201" s="104">
        <v>-29</v>
      </c>
      <c r="O201" s="104">
        <v>57</v>
      </c>
      <c r="P201" s="104">
        <v>-9340.0712369999983</v>
      </c>
      <c r="Q201" s="104">
        <v>0.98660700000000001</v>
      </c>
      <c r="R201" s="104">
        <v>1.013393</v>
      </c>
      <c r="S201" s="104">
        <v>15</v>
      </c>
      <c r="T201" s="104">
        <v>-16.454898</v>
      </c>
      <c r="V201" s="37" t="s">
        <v>79</v>
      </c>
      <c r="W201" s="104">
        <v>274.86850299999998</v>
      </c>
      <c r="X201" s="104">
        <v>-99.239783999999986</v>
      </c>
      <c r="Y201" s="104">
        <v>91.628295000000037</v>
      </c>
      <c r="Z201" s="104">
        <v>-33</v>
      </c>
      <c r="AA201" s="104">
        <v>-2011.493618</v>
      </c>
      <c r="AB201" s="104">
        <v>923.94500799999992</v>
      </c>
      <c r="AC201" s="104">
        <v>-2320.0374529999999</v>
      </c>
      <c r="AD201" s="104">
        <v>-217</v>
      </c>
      <c r="AE201" s="104">
        <v>-383</v>
      </c>
      <c r="AF201" s="727">
        <v>-55.014498000000003</v>
      </c>
    </row>
    <row r="202" spans="2:32" ht="15.75">
      <c r="B202" s="71" t="s">
        <v>80</v>
      </c>
      <c r="C202" s="106">
        <v>15849</v>
      </c>
      <c r="D202" s="106">
        <v>15262</v>
      </c>
      <c r="E202" s="106">
        <v>2373</v>
      </c>
      <c r="F202" s="106">
        <v>2161</v>
      </c>
      <c r="G202" s="106">
        <v>1906</v>
      </c>
      <c r="H202" s="106">
        <v>1802</v>
      </c>
      <c r="I202" s="106">
        <v>1692</v>
      </c>
      <c r="J202" s="106">
        <v>1657</v>
      </c>
      <c r="K202" s="106">
        <v>1806</v>
      </c>
      <c r="L202" s="106">
        <v>1336</v>
      </c>
      <c r="M202" s="106">
        <v>315</v>
      </c>
      <c r="N202" s="106">
        <v>101</v>
      </c>
      <c r="O202" s="106">
        <v>266</v>
      </c>
      <c r="P202" s="106">
        <v>-7586.6237649999985</v>
      </c>
      <c r="Q202" s="106">
        <f>+Q197-Q199+Q200+Q201</f>
        <v>1277.5675860000006</v>
      </c>
      <c r="R202" s="106">
        <v>1149.4324139999994</v>
      </c>
      <c r="S202" s="106">
        <v>1724</v>
      </c>
      <c r="T202" s="106">
        <v>1928.2470189999997</v>
      </c>
      <c r="V202" s="207" t="s">
        <v>80</v>
      </c>
      <c r="W202" s="106">
        <v>1106.0197199999996</v>
      </c>
      <c r="X202" s="106">
        <v>273.1494480000008</v>
      </c>
      <c r="Y202" s="106">
        <v>607.62101999999663</v>
      </c>
      <c r="Z202" s="106">
        <v>696</v>
      </c>
      <c r="AA202" s="106">
        <v>-1726.497807</v>
      </c>
      <c r="AB202" s="106">
        <v>-413.46076000000016</v>
      </c>
      <c r="AC202" s="106">
        <v>-2320.0374529999999</v>
      </c>
      <c r="AD202" s="106">
        <v>-217</v>
      </c>
      <c r="AE202" s="106">
        <v>-383</v>
      </c>
      <c r="AF202" s="727">
        <v>-55.014498000000003</v>
      </c>
    </row>
    <row r="203" spans="2:32" ht="15.75">
      <c r="B203" s="69"/>
      <c r="C203" s="104"/>
      <c r="D203" s="104"/>
      <c r="E203" s="104"/>
      <c r="F203" s="104"/>
      <c r="G203" s="104"/>
      <c r="H203" s="104"/>
      <c r="I203" s="104"/>
      <c r="J203" s="104"/>
      <c r="K203" s="104"/>
      <c r="L203" s="104"/>
      <c r="M203" s="104"/>
      <c r="N203" s="104"/>
      <c r="O203" s="104"/>
      <c r="P203" s="104"/>
      <c r="Q203" s="104"/>
      <c r="R203" s="104"/>
      <c r="S203" s="104">
        <v>0</v>
      </c>
      <c r="T203" s="104"/>
      <c r="V203" s="37"/>
      <c r="W203" s="104"/>
      <c r="X203" s="104">
        <v>0</v>
      </c>
      <c r="Y203" s="104"/>
      <c r="Z203" s="104" t="s">
        <v>69</v>
      </c>
      <c r="AA203" s="104"/>
      <c r="AB203" s="104"/>
      <c r="AC203" s="104"/>
      <c r="AD203" s="104"/>
      <c r="AE203" s="104"/>
      <c r="AF203" s="708"/>
    </row>
    <row r="204" spans="2:32" ht="15.75">
      <c r="B204" s="69" t="s">
        <v>81</v>
      </c>
      <c r="C204" s="104">
        <v>-14451</v>
      </c>
      <c r="D204" s="104">
        <v>-11498</v>
      </c>
      <c r="E204" s="104">
        <v>-2618</v>
      </c>
      <c r="F204" s="104">
        <v>-2282</v>
      </c>
      <c r="G204" s="104">
        <v>-2297</v>
      </c>
      <c r="H204" s="104">
        <v>-1903</v>
      </c>
      <c r="I204" s="104">
        <v>-1752</v>
      </c>
      <c r="J204" s="104">
        <v>-1552</v>
      </c>
      <c r="K204" s="104">
        <v>-1168</v>
      </c>
      <c r="L204" s="104">
        <v>-1332</v>
      </c>
      <c r="M204" s="104">
        <v>-1328</v>
      </c>
      <c r="N204" s="104">
        <v>-1227</v>
      </c>
      <c r="O204" s="104">
        <v>-1256</v>
      </c>
      <c r="P204" s="104">
        <v>-1226.8322899999998</v>
      </c>
      <c r="Q204" s="104">
        <v>-1116.0049879999997</v>
      </c>
      <c r="R204" s="104">
        <v>-906.99501200000032</v>
      </c>
      <c r="S204" s="104">
        <v>-1281</v>
      </c>
      <c r="T204" s="104">
        <v>-1378.4642379999996</v>
      </c>
      <c r="V204" s="37" t="s">
        <v>81</v>
      </c>
      <c r="W204" s="104">
        <v>-1048.137751</v>
      </c>
      <c r="X204" s="104">
        <v>275.94949599999995</v>
      </c>
      <c r="Y204" s="104">
        <v>517.953621</v>
      </c>
      <c r="Z204" s="104">
        <v>632</v>
      </c>
      <c r="AA204" s="104">
        <v>456.98932300000001</v>
      </c>
      <c r="AB204" s="104">
        <v>375.97214499999995</v>
      </c>
      <c r="AC204" s="104">
        <v>61.240544</v>
      </c>
      <c r="AD204" s="104">
        <v>74</v>
      </c>
      <c r="AE204" s="104">
        <v>50</v>
      </c>
      <c r="AF204" s="727">
        <v>41.337033000000005</v>
      </c>
    </row>
    <row r="205" spans="2:32" ht="15.75">
      <c r="B205" s="71" t="s">
        <v>82</v>
      </c>
      <c r="C205" s="106">
        <v>1398</v>
      </c>
      <c r="D205" s="106">
        <v>3764</v>
      </c>
      <c r="E205" s="106">
        <v>-245</v>
      </c>
      <c r="F205" s="106">
        <v>-121</v>
      </c>
      <c r="G205" s="106">
        <v>-391</v>
      </c>
      <c r="H205" s="106">
        <v>-101</v>
      </c>
      <c r="I205" s="106">
        <v>-60</v>
      </c>
      <c r="J205" s="106">
        <v>105</v>
      </c>
      <c r="K205" s="106">
        <v>638</v>
      </c>
      <c r="L205" s="106">
        <v>4</v>
      </c>
      <c r="M205" s="106">
        <v>-1013</v>
      </c>
      <c r="N205" s="106">
        <v>-1126</v>
      </c>
      <c r="O205" s="106">
        <v>-990</v>
      </c>
      <c r="P205" s="106">
        <v>-8813.4560549999987</v>
      </c>
      <c r="Q205" s="106">
        <f>+Q202+Q204</f>
        <v>161.56259800000089</v>
      </c>
      <c r="R205" s="106">
        <v>242.43740199999911</v>
      </c>
      <c r="S205" s="106">
        <v>443</v>
      </c>
      <c r="T205" s="106">
        <v>549.78278100000011</v>
      </c>
      <c r="V205" s="207" t="s">
        <v>82</v>
      </c>
      <c r="W205" s="106">
        <v>57.881968999999572</v>
      </c>
      <c r="X205" s="106">
        <v>549.09894400000076</v>
      </c>
      <c r="Y205" s="106">
        <v>1125.5746409999965</v>
      </c>
      <c r="Z205" s="106">
        <v>1328</v>
      </c>
      <c r="AA205" s="106">
        <v>-1269.508484</v>
      </c>
      <c r="AB205" s="106">
        <v>-37.488615000000209</v>
      </c>
      <c r="AC205" s="106">
        <v>-2258.7969089999997</v>
      </c>
      <c r="AD205" s="106">
        <v>-143</v>
      </c>
      <c r="AE205" s="106">
        <v>-333</v>
      </c>
      <c r="AF205" s="727">
        <v>-13.677464999999998</v>
      </c>
    </row>
    <row r="206" spans="2:32" ht="15.75">
      <c r="B206" s="68"/>
      <c r="C206" s="8"/>
      <c r="D206" s="8"/>
      <c r="E206" s="8"/>
      <c r="F206" s="8"/>
      <c r="G206" s="8"/>
      <c r="H206" s="8"/>
      <c r="I206" s="8"/>
      <c r="J206" s="8"/>
      <c r="K206" s="8"/>
      <c r="L206" s="8"/>
      <c r="M206" s="8"/>
      <c r="N206" s="8"/>
      <c r="O206" s="8"/>
      <c r="P206" s="8"/>
      <c r="Q206" s="8"/>
      <c r="R206" s="8"/>
      <c r="S206" s="8"/>
      <c r="T206" s="8"/>
      <c r="V206" s="308"/>
      <c r="W206" s="8"/>
      <c r="X206" s="8"/>
      <c r="Y206" s="8"/>
      <c r="Z206" s="8"/>
      <c r="AA206" s="8"/>
      <c r="AB206" s="8"/>
      <c r="AC206" s="8"/>
      <c r="AD206" s="8"/>
      <c r="AE206" s="8"/>
      <c r="AF206" s="8"/>
    </row>
    <row r="207" spans="2:32" ht="15.75">
      <c r="B207" s="69" t="s">
        <v>83</v>
      </c>
      <c r="C207" s="104">
        <v>7167</v>
      </c>
      <c r="D207" s="104">
        <v>4197</v>
      </c>
      <c r="E207" s="104">
        <v>-314</v>
      </c>
      <c r="F207" s="104">
        <v>-146</v>
      </c>
      <c r="G207" s="104">
        <v>-249</v>
      </c>
      <c r="H207" s="104">
        <v>-1049</v>
      </c>
      <c r="I207" s="104">
        <v>-16</v>
      </c>
      <c r="J207" s="104">
        <v>-217</v>
      </c>
      <c r="K207" s="104">
        <v>85</v>
      </c>
      <c r="L207" s="104">
        <v>-87</v>
      </c>
      <c r="M207" s="104">
        <v>-369</v>
      </c>
      <c r="N207" s="104">
        <v>-330</v>
      </c>
      <c r="O207" s="104">
        <v>-347</v>
      </c>
      <c r="P207" s="104">
        <v>1376.0952139999999</v>
      </c>
      <c r="Q207" s="104">
        <v>-52.915762999999998</v>
      </c>
      <c r="R207" s="104">
        <v>-518.08423700000003</v>
      </c>
      <c r="S207" s="104">
        <v>6266</v>
      </c>
      <c r="T207" s="104">
        <v>1790.7524649999996</v>
      </c>
      <c r="V207" s="37" t="s">
        <v>83</v>
      </c>
      <c r="W207" s="104">
        <v>-70.283833999999999</v>
      </c>
      <c r="X207" s="104">
        <v>-2376.5063660000001</v>
      </c>
      <c r="Y207" s="104">
        <v>8280.7304239999994</v>
      </c>
      <c r="Z207" s="104">
        <v>2022</v>
      </c>
      <c r="AA207" s="104">
        <v>1916.4146290000001</v>
      </c>
      <c r="AB207" s="104">
        <v>0</v>
      </c>
      <c r="AC207" s="104">
        <v>0</v>
      </c>
      <c r="AD207" s="104" t="s">
        <v>178</v>
      </c>
      <c r="AE207" s="104" t="s">
        <v>178</v>
      </c>
      <c r="AF207" s="727">
        <v>0</v>
      </c>
    </row>
    <row r="208" spans="2:32" ht="15.75">
      <c r="B208" s="71" t="s">
        <v>86</v>
      </c>
      <c r="C208" s="106">
        <v>-5769</v>
      </c>
      <c r="D208" s="106">
        <v>-433</v>
      </c>
      <c r="E208" s="106">
        <v>69</v>
      </c>
      <c r="F208" s="106">
        <v>25</v>
      </c>
      <c r="G208" s="106">
        <v>-142</v>
      </c>
      <c r="H208" s="106">
        <v>948</v>
      </c>
      <c r="I208" s="106">
        <v>-44</v>
      </c>
      <c r="J208" s="106">
        <v>322</v>
      </c>
      <c r="K208" s="106">
        <v>553</v>
      </c>
      <c r="L208" s="106">
        <v>91</v>
      </c>
      <c r="M208" s="106">
        <v>-644</v>
      </c>
      <c r="N208" s="106">
        <v>-796</v>
      </c>
      <c r="O208" s="106">
        <v>-643</v>
      </c>
      <c r="P208" s="106">
        <v>-10189.551269</v>
      </c>
      <c r="Q208" s="106">
        <f>+Q205+Q207</f>
        <v>108.64683500000089</v>
      </c>
      <c r="R208" s="106">
        <v>-275.64683500000092</v>
      </c>
      <c r="S208" s="106">
        <v>6709</v>
      </c>
      <c r="T208" s="106">
        <v>2340.5352459999995</v>
      </c>
      <c r="V208" s="207" t="s">
        <v>86</v>
      </c>
      <c r="W208" s="106">
        <v>128.16580299999958</v>
      </c>
      <c r="X208" s="106">
        <v>0</v>
      </c>
      <c r="Y208" s="106">
        <v>-7155.1557830000029</v>
      </c>
      <c r="Z208" s="106">
        <v>-694</v>
      </c>
      <c r="AA208" s="106">
        <v>-3185.9231129999998</v>
      </c>
      <c r="AB208" s="106">
        <v>-37.488615000000209</v>
      </c>
      <c r="AC208" s="106">
        <v>-2258.7969089999997</v>
      </c>
      <c r="AD208" s="106">
        <v>-143</v>
      </c>
      <c r="AE208" s="106">
        <v>-333</v>
      </c>
      <c r="AF208" s="727">
        <v>-13.677464999999998</v>
      </c>
    </row>
    <row r="209" spans="2:32" ht="15.75">
      <c r="B209" s="129"/>
      <c r="C209" s="129"/>
      <c r="D209" s="129"/>
      <c r="E209" s="129"/>
      <c r="F209" s="129"/>
      <c r="G209" s="129"/>
      <c r="H209" s="129"/>
      <c r="I209" s="129"/>
      <c r="J209" s="129"/>
      <c r="K209" s="129"/>
      <c r="L209" s="129"/>
      <c r="M209" s="129"/>
      <c r="N209" s="129"/>
      <c r="O209" s="129"/>
      <c r="W209" s="397"/>
      <c r="X209" s="397"/>
      <c r="Z209" s="397">
        <v>0</v>
      </c>
      <c r="AA209" s="397"/>
      <c r="AB209" s="397"/>
      <c r="AC209" s="397"/>
      <c r="AD209" s="397"/>
      <c r="AE209" s="397"/>
    </row>
    <row r="210" spans="2:32" ht="15.75">
      <c r="B210" s="129"/>
      <c r="C210" s="129"/>
      <c r="D210" s="129"/>
      <c r="E210" s="129"/>
      <c r="F210" s="129"/>
      <c r="G210" s="129"/>
      <c r="H210" s="129"/>
      <c r="I210" s="129"/>
      <c r="J210" s="129"/>
      <c r="K210" s="129"/>
      <c r="L210" s="129"/>
      <c r="M210" s="129"/>
      <c r="N210" s="129"/>
      <c r="O210" s="129"/>
      <c r="V210" s="71" t="s">
        <v>88</v>
      </c>
      <c r="W210" s="106">
        <v>1254</v>
      </c>
      <c r="X210" s="106">
        <v>510.46393300000102</v>
      </c>
      <c r="Y210" s="106">
        <v>1075.7837749999965</v>
      </c>
      <c r="Z210" s="106">
        <v>1308</v>
      </c>
      <c r="AA210" s="106">
        <v>-1278.3072319999999</v>
      </c>
      <c r="AB210" s="106">
        <v>-98.251551000000205</v>
      </c>
      <c r="AC210" s="106">
        <v>-2258.7969089999997</v>
      </c>
      <c r="AD210" s="106">
        <v>-143</v>
      </c>
      <c r="AE210" s="106">
        <v>-333</v>
      </c>
      <c r="AF210" s="727">
        <v>-13.677464999999998</v>
      </c>
    </row>
    <row r="211" spans="2:32" ht="15.75">
      <c r="B211" s="53" t="s">
        <v>498</v>
      </c>
      <c r="C211" s="129"/>
      <c r="D211" s="129"/>
      <c r="E211" s="129"/>
      <c r="F211" s="129"/>
      <c r="G211" s="129"/>
      <c r="H211" s="74"/>
      <c r="I211" s="74"/>
      <c r="J211" s="74"/>
      <c r="K211" s="74"/>
      <c r="L211" s="74"/>
      <c r="M211" s="74"/>
      <c r="N211" s="74"/>
      <c r="O211" s="74"/>
      <c r="W211" s="397"/>
      <c r="X211" s="397"/>
      <c r="Z211" s="397"/>
      <c r="AA211" s="397"/>
      <c r="AB211" s="397"/>
      <c r="AC211" s="397"/>
      <c r="AD211" s="397"/>
      <c r="AE211" s="397"/>
    </row>
    <row r="212" spans="2:32" ht="15.75">
      <c r="B212" s="234" t="s">
        <v>492</v>
      </c>
      <c r="C212" s="129"/>
      <c r="D212" s="129"/>
      <c r="E212" s="129"/>
      <c r="F212" s="129"/>
      <c r="G212" s="129"/>
      <c r="H212" s="75"/>
      <c r="I212" s="75"/>
      <c r="J212" s="75"/>
      <c r="K212" s="75"/>
      <c r="L212" s="75"/>
      <c r="M212" s="75"/>
      <c r="N212" s="75"/>
      <c r="O212" s="75"/>
      <c r="W212" s="397"/>
      <c r="X212" s="397"/>
      <c r="Z212" s="397"/>
      <c r="AA212" s="397"/>
      <c r="AB212" s="397"/>
      <c r="AC212" s="397"/>
      <c r="AD212" s="397"/>
      <c r="AE212" s="397"/>
    </row>
    <row r="213" spans="2:32" ht="8.65" customHeight="1">
      <c r="B213" s="76"/>
      <c r="C213" s="129"/>
      <c r="D213" s="129"/>
      <c r="E213" s="129"/>
      <c r="F213" s="129"/>
      <c r="G213" s="129"/>
      <c r="H213" s="76"/>
      <c r="I213" s="76"/>
      <c r="J213" s="76"/>
      <c r="K213" s="76"/>
      <c r="L213" s="76"/>
      <c r="M213" s="76"/>
      <c r="N213" s="76"/>
      <c r="O213" s="76"/>
      <c r="W213" s="397"/>
      <c r="X213" s="397"/>
      <c r="Z213" s="397"/>
      <c r="AA213" s="397"/>
      <c r="AB213" s="397"/>
      <c r="AC213" s="397"/>
      <c r="AD213" s="397"/>
      <c r="AE213" s="397"/>
    </row>
    <row r="214" spans="2:32" ht="15.75">
      <c r="B214" s="183"/>
      <c r="C214" s="184">
        <v>2016</v>
      </c>
      <c r="D214" s="184">
        <v>2017</v>
      </c>
      <c r="E214" s="184" t="s">
        <v>35</v>
      </c>
      <c r="F214" s="184" t="s">
        <v>36</v>
      </c>
      <c r="G214" s="184" t="s">
        <v>37</v>
      </c>
      <c r="H214" s="184" t="s">
        <v>38</v>
      </c>
      <c r="I214" s="184" t="s">
        <v>39</v>
      </c>
      <c r="J214" s="184" t="s">
        <v>40</v>
      </c>
      <c r="K214" s="184" t="s">
        <v>41</v>
      </c>
      <c r="L214" s="184" t="s">
        <v>42</v>
      </c>
      <c r="M214" s="184" t="s">
        <v>43</v>
      </c>
      <c r="N214" s="184" t="s">
        <v>44</v>
      </c>
      <c r="O214" s="184" t="s">
        <v>45</v>
      </c>
      <c r="P214" s="184" t="s">
        <v>46</v>
      </c>
      <c r="Q214" s="229" t="s">
        <v>47</v>
      </c>
      <c r="R214" s="229" t="s">
        <v>48</v>
      </c>
      <c r="S214" s="229" t="s">
        <v>49</v>
      </c>
      <c r="T214" s="229" t="s">
        <v>50</v>
      </c>
      <c r="V214" s="183"/>
      <c r="W214" s="398" t="s">
        <v>51</v>
      </c>
      <c r="X214" s="398" t="s">
        <v>52</v>
      </c>
      <c r="Y214" s="398" t="s">
        <v>53</v>
      </c>
      <c r="Z214" s="398" t="s">
        <v>54</v>
      </c>
      <c r="AA214" s="398" t="str">
        <f>+AA6</f>
        <v>1T23</v>
      </c>
      <c r="AB214" s="398" t="s">
        <v>56</v>
      </c>
      <c r="AC214" s="398" t="s">
        <v>57</v>
      </c>
      <c r="AD214" s="398" t="s">
        <v>58</v>
      </c>
      <c r="AE214" s="398" t="s">
        <v>59</v>
      </c>
      <c r="AF214" s="398" t="s">
        <v>836</v>
      </c>
    </row>
    <row r="215" spans="2:32">
      <c r="B215" s="171" t="s">
        <v>91</v>
      </c>
      <c r="C215" s="171"/>
      <c r="D215" s="171"/>
      <c r="E215" s="171"/>
      <c r="F215" s="171"/>
      <c r="G215" s="171"/>
      <c r="H215" s="171"/>
      <c r="I215" s="171"/>
      <c r="J215" s="171"/>
      <c r="K215" s="171"/>
      <c r="L215" s="171"/>
      <c r="M215" s="171"/>
      <c r="N215" s="171"/>
      <c r="O215" s="171"/>
      <c r="P215" s="171"/>
      <c r="Q215" s="171"/>
      <c r="R215" s="171"/>
      <c r="S215" s="171"/>
      <c r="T215" s="171"/>
      <c r="V215" s="171" t="s">
        <v>91</v>
      </c>
      <c r="W215" s="411"/>
      <c r="X215" s="411"/>
      <c r="Y215" s="411"/>
      <c r="Z215" s="411"/>
      <c r="AA215" s="411"/>
      <c r="AB215" s="411"/>
      <c r="AC215" s="411"/>
      <c r="AD215" s="411"/>
      <c r="AE215" s="411"/>
      <c r="AF215" s="411"/>
    </row>
    <row r="216" spans="2:32">
      <c r="B216" s="164" t="s">
        <v>92</v>
      </c>
      <c r="C216" s="165"/>
      <c r="D216" s="165"/>
      <c r="E216" s="165"/>
      <c r="F216" s="165"/>
      <c r="G216" s="165"/>
      <c r="H216" s="165"/>
      <c r="I216" s="165"/>
      <c r="J216" s="165"/>
      <c r="K216" s="165"/>
      <c r="L216" s="165"/>
      <c r="M216" s="165"/>
      <c r="N216" s="165"/>
      <c r="O216" s="165"/>
      <c r="P216" s="165"/>
      <c r="Q216" s="165"/>
      <c r="R216" s="165"/>
      <c r="S216" s="165"/>
      <c r="T216" s="165"/>
      <c r="V216" s="164" t="s">
        <v>92</v>
      </c>
      <c r="W216" s="385"/>
      <c r="X216" s="385"/>
      <c r="Y216" s="385"/>
      <c r="Z216" s="385"/>
      <c r="AA216" s="385"/>
      <c r="AB216" s="385"/>
      <c r="AC216" s="385"/>
      <c r="AD216" s="385"/>
      <c r="AE216" s="385"/>
      <c r="AF216" s="385"/>
    </row>
    <row r="217" spans="2:32" ht="15.75">
      <c r="B217" s="181" t="s">
        <v>93</v>
      </c>
      <c r="C217" s="96">
        <v>23401</v>
      </c>
      <c r="D217" s="96">
        <v>39363</v>
      </c>
      <c r="E217" s="96">
        <v>3970</v>
      </c>
      <c r="F217" s="96">
        <v>43640</v>
      </c>
      <c r="G217" s="96">
        <v>42599</v>
      </c>
      <c r="H217" s="96">
        <v>49315</v>
      </c>
      <c r="I217" s="96">
        <v>11868</v>
      </c>
      <c r="J217" s="96">
        <v>19614</v>
      </c>
      <c r="K217" s="96">
        <v>19135</v>
      </c>
      <c r="L217" s="96">
        <v>24281</v>
      </c>
      <c r="M217" s="96">
        <v>28465</v>
      </c>
      <c r="N217" s="96">
        <v>32278</v>
      </c>
      <c r="O217" s="96">
        <v>49396</v>
      </c>
      <c r="P217" s="96">
        <v>55799.534785999997</v>
      </c>
      <c r="Q217" s="96">
        <v>51095.830070999997</v>
      </c>
      <c r="R217" s="96">
        <v>49129</v>
      </c>
      <c r="S217" s="96">
        <v>48692</v>
      </c>
      <c r="T217" s="96">
        <v>44509.236320000004</v>
      </c>
      <c r="V217" s="181" t="s">
        <v>93</v>
      </c>
      <c r="W217" s="96">
        <v>20919.53472</v>
      </c>
      <c r="X217" s="96">
        <v>17397.112867</v>
      </c>
      <c r="Y217" s="96">
        <v>6046.2738920000002</v>
      </c>
      <c r="Z217" s="96">
        <v>3546</v>
      </c>
      <c r="AA217" s="96">
        <v>4560.9004349999996</v>
      </c>
      <c r="AB217" s="446">
        <v>2813.456263</v>
      </c>
      <c r="AC217" s="446">
        <v>667.01204600000005</v>
      </c>
      <c r="AD217" s="446">
        <v>2885</v>
      </c>
      <c r="AE217" s="446">
        <v>2510</v>
      </c>
      <c r="AF217" s="730">
        <v>2501.7634929999999</v>
      </c>
    </row>
    <row r="218" spans="2:32" ht="15.75">
      <c r="B218" s="181" t="s">
        <v>94</v>
      </c>
      <c r="C218" s="96">
        <v>53205</v>
      </c>
      <c r="D218" s="96">
        <v>51476</v>
      </c>
      <c r="E218" s="96">
        <v>87951</v>
      </c>
      <c r="F218" s="96">
        <v>54602</v>
      </c>
      <c r="G218" s="96">
        <v>56129</v>
      </c>
      <c r="H218" s="96">
        <v>57373</v>
      </c>
      <c r="I218" s="96">
        <v>94438</v>
      </c>
      <c r="J218" s="96">
        <v>89135</v>
      </c>
      <c r="K218" s="96">
        <v>80692</v>
      </c>
      <c r="L218" s="96">
        <v>77486</v>
      </c>
      <c r="M218" s="96">
        <v>64245</v>
      </c>
      <c r="N218" s="96">
        <v>60220</v>
      </c>
      <c r="O218" s="96">
        <v>28742</v>
      </c>
      <c r="P218" s="96">
        <v>20632.426694999998</v>
      </c>
      <c r="Q218" s="96">
        <f>17668.969429+3015.014599</f>
        <v>20683.984027999999</v>
      </c>
      <c r="R218" s="96">
        <v>20588</v>
      </c>
      <c r="S218" s="96">
        <v>21932</v>
      </c>
      <c r="T218" s="96">
        <v>24396.298483999999</v>
      </c>
      <c r="V218" s="181" t="s">
        <v>94</v>
      </c>
      <c r="W218" s="96">
        <v>2803.9459750000001</v>
      </c>
      <c r="X218" s="96">
        <v>3275.3858409999998</v>
      </c>
      <c r="Y218" s="96">
        <v>2740.2506090000002</v>
      </c>
      <c r="Z218" s="96">
        <v>8668</v>
      </c>
      <c r="AA218" s="96">
        <v>1679.306118</v>
      </c>
      <c r="AB218" s="446">
        <v>544.19908299999997</v>
      </c>
      <c r="AC218" s="446">
        <v>530.52331000000004</v>
      </c>
      <c r="AD218" s="446" t="s">
        <v>69</v>
      </c>
      <c r="AE218" s="446">
        <v>1</v>
      </c>
      <c r="AF218" s="730">
        <v>0</v>
      </c>
    </row>
    <row r="219" spans="2:32" ht="15.75">
      <c r="B219" s="181" t="s">
        <v>95</v>
      </c>
      <c r="C219" s="96">
        <v>5</v>
      </c>
      <c r="D219" s="96">
        <v>7</v>
      </c>
      <c r="E219" s="96">
        <v>7</v>
      </c>
      <c r="F219" s="96">
        <v>7</v>
      </c>
      <c r="G219" s="96">
        <v>82</v>
      </c>
      <c r="H219" s="96">
        <v>12</v>
      </c>
      <c r="I219" s="96">
        <v>15</v>
      </c>
      <c r="J219" s="96">
        <v>15</v>
      </c>
      <c r="K219" s="96">
        <v>8</v>
      </c>
      <c r="L219" s="96">
        <v>8</v>
      </c>
      <c r="M219" s="96">
        <v>202</v>
      </c>
      <c r="N219" s="96">
        <v>8</v>
      </c>
      <c r="O219" s="96">
        <v>240</v>
      </c>
      <c r="P219" s="96">
        <v>11.244033</v>
      </c>
      <c r="Q219" s="96">
        <v>11.244033</v>
      </c>
      <c r="R219" s="96">
        <v>101</v>
      </c>
      <c r="S219" s="96">
        <v>565</v>
      </c>
      <c r="T219" s="96">
        <v>609.25244199999997</v>
      </c>
      <c r="V219" s="181" t="s">
        <v>95</v>
      </c>
      <c r="W219" s="96">
        <v>13.669385</v>
      </c>
      <c r="X219" s="96">
        <v>13.669385</v>
      </c>
      <c r="Y219" s="96">
        <v>10.810013</v>
      </c>
      <c r="Z219" s="96">
        <v>11</v>
      </c>
      <c r="AA219" s="96">
        <v>5.5992519999999999</v>
      </c>
      <c r="AB219" s="446">
        <v>129.01110199999999</v>
      </c>
      <c r="AC219" s="446">
        <v>203.617816</v>
      </c>
      <c r="AD219" s="446">
        <v>6</v>
      </c>
      <c r="AE219" s="446">
        <v>6</v>
      </c>
      <c r="AF219" s="730">
        <v>2.4253520000000002</v>
      </c>
    </row>
    <row r="220" spans="2:32" ht="15.75">
      <c r="B220" s="181" t="s">
        <v>97</v>
      </c>
      <c r="C220" s="96">
        <v>298</v>
      </c>
      <c r="D220" s="96">
        <v>291</v>
      </c>
      <c r="E220" s="96">
        <v>200</v>
      </c>
      <c r="F220" s="96">
        <v>664</v>
      </c>
      <c r="G220" s="96">
        <v>579</v>
      </c>
      <c r="H220" s="96">
        <v>549</v>
      </c>
      <c r="I220" s="96">
        <v>352</v>
      </c>
      <c r="J220" s="96">
        <v>263</v>
      </c>
      <c r="K220" s="96">
        <v>182</v>
      </c>
      <c r="L220" s="96">
        <v>533</v>
      </c>
      <c r="M220" s="96">
        <v>536</v>
      </c>
      <c r="N220" s="96">
        <v>430</v>
      </c>
      <c r="O220" s="96">
        <v>291</v>
      </c>
      <c r="P220" s="96">
        <v>803.86814300000003</v>
      </c>
      <c r="Q220" s="96">
        <v>895.31806800000004</v>
      </c>
      <c r="R220" s="96">
        <v>725</v>
      </c>
      <c r="S220" s="96">
        <v>574</v>
      </c>
      <c r="T220" s="96">
        <v>389.93703699999998</v>
      </c>
      <c r="V220" s="181" t="s">
        <v>97</v>
      </c>
      <c r="W220" s="96">
        <v>222.52690699999999</v>
      </c>
      <c r="X220" s="96">
        <v>440.01253000000003</v>
      </c>
      <c r="Y220" s="96">
        <v>265.37055900000001</v>
      </c>
      <c r="Z220" s="96">
        <v>167</v>
      </c>
      <c r="AA220" s="96">
        <v>0</v>
      </c>
      <c r="AB220" s="446">
        <v>0</v>
      </c>
      <c r="AC220" s="446">
        <v>0</v>
      </c>
      <c r="AD220" s="446" t="s">
        <v>69</v>
      </c>
      <c r="AE220" s="446">
        <v>2</v>
      </c>
      <c r="AF220" s="730">
        <v>5.2499999999999998E-2</v>
      </c>
    </row>
    <row r="221" spans="2:32" ht="15.75">
      <c r="B221" s="181" t="s">
        <v>403</v>
      </c>
      <c r="C221" s="96">
        <v>0</v>
      </c>
      <c r="D221" s="96">
        <v>0</v>
      </c>
      <c r="E221" s="96">
        <v>0</v>
      </c>
      <c r="F221" s="96">
        <v>0</v>
      </c>
      <c r="G221" s="96">
        <v>0</v>
      </c>
      <c r="H221" s="96">
        <v>0</v>
      </c>
      <c r="I221" s="96">
        <v>0</v>
      </c>
      <c r="J221" s="96">
        <v>0</v>
      </c>
      <c r="K221" s="96">
        <v>0</v>
      </c>
      <c r="L221" s="96">
        <v>0</v>
      </c>
      <c r="M221" s="96">
        <v>0</v>
      </c>
      <c r="N221" s="96">
        <v>0</v>
      </c>
      <c r="O221" s="96">
        <v>0</v>
      </c>
      <c r="P221" s="96">
        <v>0</v>
      </c>
      <c r="Q221" s="96">
        <v>0</v>
      </c>
      <c r="R221" s="96">
        <v>0</v>
      </c>
      <c r="S221" s="96">
        <v>0</v>
      </c>
      <c r="T221" s="96">
        <v>0</v>
      </c>
      <c r="V221" s="181" t="s">
        <v>403</v>
      </c>
      <c r="W221" s="96">
        <v>0</v>
      </c>
      <c r="X221" s="96">
        <v>0</v>
      </c>
      <c r="Y221" s="96">
        <v>0</v>
      </c>
      <c r="Z221" s="96" t="s">
        <v>69</v>
      </c>
      <c r="AA221" s="96">
        <v>0</v>
      </c>
      <c r="AB221" s="446">
        <v>0</v>
      </c>
      <c r="AC221" s="446">
        <v>0</v>
      </c>
      <c r="AD221" s="446" t="s">
        <v>69</v>
      </c>
      <c r="AE221" s="446" t="s">
        <v>69</v>
      </c>
      <c r="AF221" s="730">
        <v>0</v>
      </c>
    </row>
    <row r="222" spans="2:32" ht="15.75">
      <c r="B222" s="181" t="s">
        <v>98</v>
      </c>
      <c r="C222" s="96">
        <v>0</v>
      </c>
      <c r="D222" s="96">
        <v>0</v>
      </c>
      <c r="E222" s="96">
        <v>0</v>
      </c>
      <c r="F222" s="96">
        <v>0</v>
      </c>
      <c r="G222" s="96">
        <v>0</v>
      </c>
      <c r="H222" s="96">
        <v>0</v>
      </c>
      <c r="I222" s="96">
        <v>0</v>
      </c>
      <c r="J222" s="96">
        <v>0</v>
      </c>
      <c r="K222" s="96">
        <v>0</v>
      </c>
      <c r="L222" s="96">
        <v>0</v>
      </c>
      <c r="M222" s="96">
        <v>0</v>
      </c>
      <c r="N222" s="96">
        <v>0</v>
      </c>
      <c r="O222" s="96">
        <v>0</v>
      </c>
      <c r="P222" s="96">
        <v>0</v>
      </c>
      <c r="Q222" s="96">
        <v>0</v>
      </c>
      <c r="R222" s="96">
        <v>0</v>
      </c>
      <c r="S222" s="96">
        <v>0</v>
      </c>
      <c r="T222" s="96">
        <v>0</v>
      </c>
      <c r="V222" s="181" t="s">
        <v>98</v>
      </c>
      <c r="W222" s="96">
        <v>0</v>
      </c>
      <c r="X222" s="96">
        <v>0</v>
      </c>
      <c r="Y222" s="96">
        <v>0</v>
      </c>
      <c r="Z222" s="96" t="s">
        <v>69</v>
      </c>
      <c r="AA222" s="96">
        <v>1.817026</v>
      </c>
      <c r="AB222" s="446">
        <v>0</v>
      </c>
      <c r="AC222" s="446">
        <v>0</v>
      </c>
      <c r="AD222" s="446" t="s">
        <v>69</v>
      </c>
      <c r="AE222" s="446" t="s">
        <v>69</v>
      </c>
      <c r="AF222" s="730">
        <v>0</v>
      </c>
    </row>
    <row r="223" spans="2:32">
      <c r="B223" s="118" t="s">
        <v>99</v>
      </c>
      <c r="C223" s="168">
        <v>76909</v>
      </c>
      <c r="D223" s="168">
        <v>91137</v>
      </c>
      <c r="E223" s="168">
        <v>92128</v>
      </c>
      <c r="F223" s="168">
        <v>98913</v>
      </c>
      <c r="G223" s="168">
        <v>99389</v>
      </c>
      <c r="H223" s="168">
        <v>107249</v>
      </c>
      <c r="I223" s="168">
        <v>106673</v>
      </c>
      <c r="J223" s="168">
        <v>109027</v>
      </c>
      <c r="K223" s="168">
        <v>100017</v>
      </c>
      <c r="L223" s="168">
        <v>102308</v>
      </c>
      <c r="M223" s="168">
        <v>93448</v>
      </c>
      <c r="N223" s="168">
        <v>92936</v>
      </c>
      <c r="O223" s="168">
        <v>78669</v>
      </c>
      <c r="P223" s="168">
        <f>SUM(P217:P222)</f>
        <v>77247.073656999986</v>
      </c>
      <c r="Q223" s="168">
        <f>SUM(Q217:Q222)</f>
        <v>72686.376199999984</v>
      </c>
      <c r="R223" s="168">
        <v>70543</v>
      </c>
      <c r="S223" s="168">
        <v>71763</v>
      </c>
      <c r="T223" s="168">
        <v>69904.724282999989</v>
      </c>
      <c r="V223" s="118" t="s">
        <v>99</v>
      </c>
      <c r="W223" s="403">
        <v>23959.676986999999</v>
      </c>
      <c r="X223" s="403">
        <v>21126.180623</v>
      </c>
      <c r="Y223" s="403">
        <v>9062.705073000001</v>
      </c>
      <c r="Z223" s="403">
        <v>12392</v>
      </c>
      <c r="AA223" s="403">
        <v>6247.6228309999997</v>
      </c>
      <c r="AB223" s="403">
        <v>3486.6664479999999</v>
      </c>
      <c r="AC223" s="403">
        <v>1401.153172</v>
      </c>
      <c r="AD223" s="403">
        <v>2890</v>
      </c>
      <c r="AE223" s="403">
        <v>2519</v>
      </c>
      <c r="AF223" s="731">
        <v>2504.2413449999999</v>
      </c>
    </row>
    <row r="224" spans="2:32">
      <c r="B224" s="164" t="s">
        <v>100</v>
      </c>
      <c r="C224" s="165"/>
      <c r="D224" s="165"/>
      <c r="E224" s="165"/>
      <c r="F224" s="165"/>
      <c r="G224" s="165"/>
      <c r="H224" s="165"/>
      <c r="I224" s="165"/>
      <c r="J224" s="165"/>
      <c r="K224" s="165"/>
      <c r="L224" s="165"/>
      <c r="M224" s="165"/>
      <c r="N224" s="165"/>
      <c r="O224" s="165"/>
      <c r="P224" s="165"/>
      <c r="Q224" s="165"/>
      <c r="R224" s="165"/>
      <c r="S224" s="165"/>
      <c r="T224" s="165"/>
      <c r="V224" s="164" t="s">
        <v>100</v>
      </c>
      <c r="W224" s="385"/>
      <c r="X224" s="385">
        <v>0</v>
      </c>
      <c r="Y224" s="385"/>
      <c r="Z224" s="385"/>
      <c r="AA224" s="385"/>
      <c r="AB224" s="385"/>
      <c r="AC224" s="385"/>
      <c r="AD224" s="385"/>
      <c r="AE224" s="385"/>
      <c r="AF224" s="385"/>
    </row>
    <row r="225" spans="2:32" ht="15.75">
      <c r="B225" s="181" t="s">
        <v>101</v>
      </c>
      <c r="C225" s="96">
        <v>0</v>
      </c>
      <c r="D225" s="96">
        <v>0</v>
      </c>
      <c r="E225" s="96">
        <v>0</v>
      </c>
      <c r="F225" s="96">
        <v>0</v>
      </c>
      <c r="G225" s="96">
        <v>0</v>
      </c>
      <c r="H225" s="96">
        <v>0</v>
      </c>
      <c r="I225" s="96">
        <v>0</v>
      </c>
      <c r="J225" s="96">
        <v>0</v>
      </c>
      <c r="K225" s="96">
        <v>0</v>
      </c>
      <c r="L225" s="96">
        <v>0</v>
      </c>
      <c r="M225" s="96">
        <v>0</v>
      </c>
      <c r="N225" s="96">
        <v>0</v>
      </c>
      <c r="O225" s="96">
        <v>0</v>
      </c>
      <c r="P225" s="96">
        <v>0</v>
      </c>
      <c r="Q225" s="96">
        <v>0</v>
      </c>
      <c r="R225" s="96">
        <v>0</v>
      </c>
      <c r="S225" s="96">
        <v>0</v>
      </c>
      <c r="T225" s="96">
        <v>0</v>
      </c>
      <c r="V225" s="181" t="s">
        <v>101</v>
      </c>
      <c r="W225" s="96">
        <v>0</v>
      </c>
      <c r="X225" s="96">
        <v>0</v>
      </c>
      <c r="Y225" s="96">
        <v>0</v>
      </c>
      <c r="Z225" s="96" t="s">
        <v>69</v>
      </c>
      <c r="AA225" s="96">
        <v>0</v>
      </c>
      <c r="AB225" s="404">
        <v>0</v>
      </c>
      <c r="AC225" s="404">
        <v>0</v>
      </c>
      <c r="AD225" s="404" t="s">
        <v>178</v>
      </c>
      <c r="AE225" s="404" t="s">
        <v>69</v>
      </c>
      <c r="AF225" s="730">
        <v>0</v>
      </c>
    </row>
    <row r="226" spans="2:32" ht="15.75">
      <c r="B226" s="181" t="s">
        <v>102</v>
      </c>
      <c r="C226" s="96">
        <v>0</v>
      </c>
      <c r="D226" s="96">
        <v>0</v>
      </c>
      <c r="E226" s="96">
        <v>0</v>
      </c>
      <c r="F226" s="96">
        <v>0</v>
      </c>
      <c r="G226" s="96">
        <v>0</v>
      </c>
      <c r="H226" s="96">
        <v>0</v>
      </c>
      <c r="I226" s="96">
        <v>0</v>
      </c>
      <c r="J226" s="96">
        <v>0</v>
      </c>
      <c r="K226" s="96">
        <v>0</v>
      </c>
      <c r="L226" s="96">
        <v>0</v>
      </c>
      <c r="M226" s="96">
        <v>0</v>
      </c>
      <c r="N226" s="96">
        <v>0</v>
      </c>
      <c r="O226" s="96">
        <v>0</v>
      </c>
      <c r="P226" s="96">
        <v>0</v>
      </c>
      <c r="Q226" s="96">
        <v>0</v>
      </c>
      <c r="R226" s="96">
        <v>0</v>
      </c>
      <c r="S226" s="96">
        <v>0</v>
      </c>
      <c r="T226" s="96">
        <v>0</v>
      </c>
      <c r="V226" s="181" t="s">
        <v>102</v>
      </c>
      <c r="W226" s="96">
        <v>0</v>
      </c>
      <c r="X226" s="96">
        <v>0</v>
      </c>
      <c r="Y226" s="96">
        <v>0</v>
      </c>
      <c r="Z226" s="96" t="s">
        <v>69</v>
      </c>
      <c r="AA226" s="96">
        <v>0</v>
      </c>
      <c r="AB226" s="404">
        <v>0</v>
      </c>
      <c r="AC226" s="404">
        <v>0</v>
      </c>
      <c r="AD226" s="404" t="s">
        <v>69</v>
      </c>
      <c r="AE226" s="404" t="s">
        <v>69</v>
      </c>
      <c r="AF226" s="730">
        <v>0</v>
      </c>
    </row>
    <row r="227" spans="2:32" ht="30">
      <c r="B227" s="181" t="s">
        <v>154</v>
      </c>
      <c r="C227" s="96">
        <v>0</v>
      </c>
      <c r="D227" s="96">
        <v>0</v>
      </c>
      <c r="E227" s="96">
        <v>0</v>
      </c>
      <c r="F227" s="96">
        <v>0</v>
      </c>
      <c r="G227" s="96">
        <v>0</v>
      </c>
      <c r="H227" s="96">
        <v>0</v>
      </c>
      <c r="I227" s="96">
        <v>0</v>
      </c>
      <c r="J227" s="96">
        <v>0</v>
      </c>
      <c r="K227" s="96">
        <v>0</v>
      </c>
      <c r="L227" s="96">
        <v>0</v>
      </c>
      <c r="M227" s="96">
        <v>0</v>
      </c>
      <c r="N227" s="96">
        <v>0</v>
      </c>
      <c r="O227" s="96">
        <v>0</v>
      </c>
      <c r="P227" s="96">
        <v>0</v>
      </c>
      <c r="Q227" s="96">
        <v>0</v>
      </c>
      <c r="R227" s="96">
        <v>0</v>
      </c>
      <c r="S227" s="96">
        <v>0</v>
      </c>
      <c r="T227" s="96">
        <v>0</v>
      </c>
      <c r="V227" s="181" t="s">
        <v>154</v>
      </c>
      <c r="W227" s="96">
        <v>0</v>
      </c>
      <c r="X227" s="96">
        <v>0</v>
      </c>
      <c r="Y227" s="96">
        <v>0</v>
      </c>
      <c r="Z227" s="96" t="s">
        <v>69</v>
      </c>
      <c r="AA227" s="96">
        <v>0</v>
      </c>
      <c r="AB227" s="404">
        <v>0</v>
      </c>
      <c r="AC227" s="404">
        <v>0</v>
      </c>
      <c r="AD227" s="404" t="s">
        <v>69</v>
      </c>
      <c r="AE227" s="404" t="s">
        <v>69</v>
      </c>
      <c r="AF227" s="730">
        <v>0</v>
      </c>
    </row>
    <row r="228" spans="2:32" ht="15.75">
      <c r="B228" s="181" t="s">
        <v>155</v>
      </c>
      <c r="C228" s="96">
        <v>0</v>
      </c>
      <c r="D228" s="96">
        <v>0</v>
      </c>
      <c r="E228" s="96">
        <v>0</v>
      </c>
      <c r="F228" s="96">
        <v>0</v>
      </c>
      <c r="G228" s="96">
        <v>0</v>
      </c>
      <c r="H228" s="96">
        <v>0</v>
      </c>
      <c r="I228" s="96">
        <v>0</v>
      </c>
      <c r="J228" s="96">
        <v>0</v>
      </c>
      <c r="K228" s="96">
        <v>0</v>
      </c>
      <c r="L228" s="96">
        <v>0</v>
      </c>
      <c r="M228" s="96">
        <v>0</v>
      </c>
      <c r="N228" s="96">
        <v>0</v>
      </c>
      <c r="O228" s="96">
        <v>0</v>
      </c>
      <c r="P228" s="96">
        <v>0</v>
      </c>
      <c r="Q228" s="96">
        <v>0</v>
      </c>
      <c r="R228" s="96">
        <v>0</v>
      </c>
      <c r="S228" s="96">
        <v>0</v>
      </c>
      <c r="T228" s="96">
        <v>0</v>
      </c>
      <c r="V228" s="181" t="s">
        <v>155</v>
      </c>
      <c r="W228" s="96">
        <v>0</v>
      </c>
      <c r="X228" s="96">
        <v>0</v>
      </c>
      <c r="Y228" s="96">
        <v>0</v>
      </c>
      <c r="Z228" s="96" t="s">
        <v>69</v>
      </c>
      <c r="AA228" s="96">
        <v>0</v>
      </c>
      <c r="AB228" s="404">
        <v>0</v>
      </c>
      <c r="AC228" s="404">
        <v>0</v>
      </c>
      <c r="AD228" s="404" t="s">
        <v>69</v>
      </c>
      <c r="AE228" s="404" t="s">
        <v>69</v>
      </c>
      <c r="AF228" s="730">
        <v>0</v>
      </c>
    </row>
    <row r="229" spans="2:32" ht="15.75">
      <c r="B229" s="181" t="s">
        <v>94</v>
      </c>
      <c r="C229" s="96">
        <v>68709</v>
      </c>
      <c r="D229" s="96">
        <v>43386</v>
      </c>
      <c r="E229" s="96">
        <v>33047</v>
      </c>
      <c r="F229" s="96">
        <v>29148</v>
      </c>
      <c r="G229" s="96">
        <v>13574</v>
      </c>
      <c r="H229" s="96">
        <v>8311</v>
      </c>
      <c r="I229" s="96">
        <v>0</v>
      </c>
      <c r="J229" s="96">
        <v>0</v>
      </c>
      <c r="K229" s="96">
        <v>0</v>
      </c>
      <c r="L229" s="96">
        <v>0</v>
      </c>
      <c r="M229" s="96">
        <v>0</v>
      </c>
      <c r="N229" s="96">
        <v>0</v>
      </c>
      <c r="O229" s="96">
        <v>0</v>
      </c>
      <c r="P229" s="96">
        <v>0</v>
      </c>
      <c r="Q229" s="96">
        <v>0</v>
      </c>
      <c r="R229" s="96">
        <v>0</v>
      </c>
      <c r="S229" s="96">
        <v>0</v>
      </c>
      <c r="T229" s="96">
        <v>0</v>
      </c>
      <c r="V229" s="181" t="s">
        <v>94</v>
      </c>
      <c r="W229" s="96">
        <v>0</v>
      </c>
      <c r="X229" s="96">
        <v>0</v>
      </c>
      <c r="Y229" s="96">
        <v>0</v>
      </c>
      <c r="Z229" s="96" t="s">
        <v>69</v>
      </c>
      <c r="AA229" s="96">
        <v>0</v>
      </c>
      <c r="AB229" s="404">
        <v>0</v>
      </c>
      <c r="AC229" s="404">
        <v>0</v>
      </c>
      <c r="AD229" s="404" t="s">
        <v>69</v>
      </c>
      <c r="AE229" s="404" t="s">
        <v>69</v>
      </c>
      <c r="AF229" s="730">
        <v>0</v>
      </c>
    </row>
    <row r="230" spans="2:32" ht="15.75">
      <c r="B230" s="181" t="s">
        <v>105</v>
      </c>
      <c r="C230" s="96">
        <v>0</v>
      </c>
      <c r="D230" s="96">
        <v>0</v>
      </c>
      <c r="E230" s="96">
        <v>0</v>
      </c>
      <c r="F230" s="96">
        <v>0</v>
      </c>
      <c r="G230" s="96">
        <v>0</v>
      </c>
      <c r="H230" s="96">
        <v>0</v>
      </c>
      <c r="I230" s="96">
        <v>0</v>
      </c>
      <c r="J230" s="96">
        <v>0</v>
      </c>
      <c r="K230" s="96">
        <v>0</v>
      </c>
      <c r="L230" s="96">
        <v>0</v>
      </c>
      <c r="M230" s="96">
        <v>0</v>
      </c>
      <c r="N230" s="96">
        <v>0</v>
      </c>
      <c r="O230" s="96">
        <v>0</v>
      </c>
      <c r="P230" s="96">
        <v>0</v>
      </c>
      <c r="Q230" s="96">
        <v>0</v>
      </c>
      <c r="R230" s="96">
        <v>0</v>
      </c>
      <c r="S230" s="96">
        <v>0</v>
      </c>
      <c r="T230" s="96">
        <v>0</v>
      </c>
      <c r="V230" s="181" t="s">
        <v>105</v>
      </c>
      <c r="W230" s="96">
        <v>0</v>
      </c>
      <c r="X230" s="96">
        <v>0</v>
      </c>
      <c r="Y230" s="96">
        <v>0</v>
      </c>
      <c r="Z230" s="96" t="s">
        <v>69</v>
      </c>
      <c r="AA230" s="96">
        <v>0</v>
      </c>
      <c r="AB230" s="404">
        <v>0</v>
      </c>
      <c r="AC230" s="404">
        <v>0</v>
      </c>
      <c r="AD230" s="404" t="s">
        <v>69</v>
      </c>
      <c r="AE230" s="404" t="s">
        <v>69</v>
      </c>
      <c r="AF230" s="730">
        <v>0</v>
      </c>
    </row>
    <row r="231" spans="2:32" ht="15.75">
      <c r="B231" s="181" t="s">
        <v>106</v>
      </c>
      <c r="C231" s="96">
        <v>243</v>
      </c>
      <c r="D231" s="96">
        <v>355</v>
      </c>
      <c r="E231" s="96">
        <v>328</v>
      </c>
      <c r="F231" s="96">
        <v>301</v>
      </c>
      <c r="G231" s="96">
        <v>303</v>
      </c>
      <c r="H231" s="96">
        <v>278</v>
      </c>
      <c r="I231" s="96">
        <v>363</v>
      </c>
      <c r="J231" s="96">
        <v>277</v>
      </c>
      <c r="K231" s="96">
        <v>254</v>
      </c>
      <c r="L231" s="96">
        <v>234</v>
      </c>
      <c r="M231" s="96">
        <v>207</v>
      </c>
      <c r="N231" s="96">
        <v>183</v>
      </c>
      <c r="O231" s="96">
        <v>160</v>
      </c>
      <c r="P231" s="96">
        <v>142.84178399999999</v>
      </c>
      <c r="Q231" s="96">
        <v>120.689905</v>
      </c>
      <c r="R231" s="96">
        <v>99</v>
      </c>
      <c r="S231" s="96">
        <v>79</v>
      </c>
      <c r="T231" s="96">
        <v>51.387816000000001</v>
      </c>
      <c r="V231" s="181" t="s">
        <v>106</v>
      </c>
      <c r="W231" s="96">
        <v>37.029466999999997</v>
      </c>
      <c r="X231" s="96">
        <v>25.784029</v>
      </c>
      <c r="Y231" s="96">
        <v>15.748084</v>
      </c>
      <c r="Z231" s="96">
        <v>10</v>
      </c>
      <c r="AA231" s="96">
        <v>8.2117609999999992</v>
      </c>
      <c r="AB231" s="404">
        <v>0</v>
      </c>
      <c r="AC231" s="404">
        <v>0</v>
      </c>
      <c r="AD231" s="404" t="s">
        <v>69</v>
      </c>
      <c r="AE231" s="404" t="s">
        <v>69</v>
      </c>
      <c r="AF231" s="730">
        <v>0</v>
      </c>
    </row>
    <row r="232" spans="2:32" ht="15.75">
      <c r="B232" s="181" t="s">
        <v>107</v>
      </c>
      <c r="C232" s="96">
        <v>0</v>
      </c>
      <c r="D232" s="96">
        <v>0</v>
      </c>
      <c r="E232" s="96">
        <v>0</v>
      </c>
      <c r="F232" s="96">
        <v>0</v>
      </c>
      <c r="G232" s="96">
        <v>0</v>
      </c>
      <c r="H232" s="96">
        <v>0</v>
      </c>
      <c r="I232" s="96">
        <v>0</v>
      </c>
      <c r="J232" s="96">
        <v>0</v>
      </c>
      <c r="K232" s="96">
        <v>0</v>
      </c>
      <c r="L232" s="96">
        <v>0</v>
      </c>
      <c r="M232" s="96">
        <v>0</v>
      </c>
      <c r="N232" s="96">
        <v>0</v>
      </c>
      <c r="O232" s="96">
        <v>0</v>
      </c>
      <c r="P232" s="96">
        <v>0</v>
      </c>
      <c r="Q232" s="96">
        <v>0</v>
      </c>
      <c r="R232" s="96">
        <v>0</v>
      </c>
      <c r="S232" s="96">
        <v>0</v>
      </c>
      <c r="T232" s="96">
        <v>0</v>
      </c>
      <c r="V232" s="181" t="s">
        <v>107</v>
      </c>
      <c r="W232" s="96">
        <v>0</v>
      </c>
      <c r="X232" s="96">
        <v>0</v>
      </c>
      <c r="Y232" s="96">
        <v>0</v>
      </c>
      <c r="Z232" s="96" t="s">
        <v>69</v>
      </c>
      <c r="AA232" s="96">
        <v>0</v>
      </c>
      <c r="AB232" s="404">
        <v>0</v>
      </c>
      <c r="AC232" s="404">
        <v>0</v>
      </c>
      <c r="AD232" s="404" t="s">
        <v>69</v>
      </c>
      <c r="AE232" s="404" t="s">
        <v>69</v>
      </c>
      <c r="AF232" s="730">
        <v>0</v>
      </c>
    </row>
    <row r="233" spans="2:32" ht="15.75">
      <c r="B233" s="181" t="s">
        <v>109</v>
      </c>
      <c r="C233" s="96">
        <v>105</v>
      </c>
      <c r="D233" s="96">
        <v>182</v>
      </c>
      <c r="E233" s="96">
        <v>173</v>
      </c>
      <c r="F233" s="96">
        <v>165</v>
      </c>
      <c r="G233" s="96">
        <v>157</v>
      </c>
      <c r="H233" s="96">
        <v>172</v>
      </c>
      <c r="I233" s="96">
        <v>163</v>
      </c>
      <c r="J233" s="96">
        <v>160</v>
      </c>
      <c r="K233" s="96">
        <v>150</v>
      </c>
      <c r="L233" s="96">
        <v>142</v>
      </c>
      <c r="M233" s="96">
        <v>132</v>
      </c>
      <c r="N233" s="96">
        <v>149</v>
      </c>
      <c r="O233" s="96">
        <v>138</v>
      </c>
      <c r="P233" s="96">
        <v>127.437786</v>
      </c>
      <c r="Q233" s="96">
        <v>141.71082799999999</v>
      </c>
      <c r="R233" s="96">
        <v>130</v>
      </c>
      <c r="S233" s="96">
        <v>118</v>
      </c>
      <c r="T233" s="96">
        <v>106.068003</v>
      </c>
      <c r="V233" s="181" t="s">
        <v>109</v>
      </c>
      <c r="W233" s="96">
        <v>94.187059000000005</v>
      </c>
      <c r="X233" s="96">
        <v>82.306113999999994</v>
      </c>
      <c r="Y233" s="96">
        <v>70.425174999999996</v>
      </c>
      <c r="Z233" s="96">
        <v>60</v>
      </c>
      <c r="AA233" s="96">
        <v>52.551175000000001</v>
      </c>
      <c r="AB233" s="404">
        <v>0</v>
      </c>
      <c r="AC233" s="404">
        <v>0</v>
      </c>
      <c r="AD233" s="404" t="s">
        <v>69</v>
      </c>
      <c r="AE233" s="404" t="s">
        <v>69</v>
      </c>
      <c r="AF233" s="730">
        <v>0</v>
      </c>
    </row>
    <row r="234" spans="2:32" ht="15.75">
      <c r="B234" s="181" t="s">
        <v>97</v>
      </c>
      <c r="C234" s="96">
        <v>0</v>
      </c>
      <c r="D234" s="96">
        <v>0</v>
      </c>
      <c r="E234" s="96">
        <v>0</v>
      </c>
      <c r="F234" s="96">
        <v>0</v>
      </c>
      <c r="G234" s="96">
        <v>0</v>
      </c>
      <c r="H234" s="96">
        <v>0</v>
      </c>
      <c r="I234" s="96">
        <v>0</v>
      </c>
      <c r="J234" s="96">
        <v>0</v>
      </c>
      <c r="K234" s="96">
        <v>0</v>
      </c>
      <c r="L234" s="96">
        <v>0</v>
      </c>
      <c r="M234" s="96">
        <v>0</v>
      </c>
      <c r="N234" s="96">
        <v>0</v>
      </c>
      <c r="O234" s="96">
        <v>0</v>
      </c>
      <c r="P234" s="96">
        <v>0</v>
      </c>
      <c r="Q234" s="96">
        <v>0</v>
      </c>
      <c r="R234" s="96">
        <v>0</v>
      </c>
      <c r="S234" s="96">
        <v>0</v>
      </c>
      <c r="T234" s="96">
        <v>0</v>
      </c>
      <c r="V234" s="181" t="s">
        <v>97</v>
      </c>
      <c r="W234" s="96">
        <v>0</v>
      </c>
      <c r="X234" s="96">
        <v>0</v>
      </c>
      <c r="Y234" s="96">
        <v>0</v>
      </c>
      <c r="Z234" s="96" t="s">
        <v>69</v>
      </c>
      <c r="AA234" s="96">
        <v>0</v>
      </c>
      <c r="AB234" s="404">
        <v>0</v>
      </c>
      <c r="AC234" s="404">
        <v>0</v>
      </c>
      <c r="AD234" s="404" t="s">
        <v>69</v>
      </c>
      <c r="AE234" s="404" t="s">
        <v>69</v>
      </c>
      <c r="AF234" s="730">
        <v>5.2499999999999998E-2</v>
      </c>
    </row>
    <row r="235" spans="2:32" ht="15.75">
      <c r="B235" s="181" t="s">
        <v>110</v>
      </c>
      <c r="C235" s="96">
        <v>4049</v>
      </c>
      <c r="D235" s="96">
        <v>0</v>
      </c>
      <c r="E235" s="96">
        <v>164</v>
      </c>
      <c r="F235" s="96">
        <v>309</v>
      </c>
      <c r="G235" s="96">
        <v>559</v>
      </c>
      <c r="H235" s="96">
        <v>1608</v>
      </c>
      <c r="I235" s="96">
        <v>1624</v>
      </c>
      <c r="J235" s="96">
        <v>1841</v>
      </c>
      <c r="K235" s="96">
        <v>1756</v>
      </c>
      <c r="L235" s="96">
        <v>1843</v>
      </c>
      <c r="M235" s="96">
        <v>2213</v>
      </c>
      <c r="N235" s="96">
        <v>2542</v>
      </c>
      <c r="O235" s="96">
        <v>2889</v>
      </c>
      <c r="P235" s="96">
        <v>1512.610109</v>
      </c>
      <c r="Q235" s="96">
        <v>1459.694346</v>
      </c>
      <c r="R235" s="96">
        <v>942</v>
      </c>
      <c r="S235" s="96">
        <v>7982</v>
      </c>
      <c r="T235" s="96">
        <v>9772.8495739999998</v>
      </c>
      <c r="V235" s="181" t="s">
        <v>110</v>
      </c>
      <c r="W235" s="96">
        <v>9843.1334079999997</v>
      </c>
      <c r="X235" s="96">
        <v>12219.639773999999</v>
      </c>
      <c r="Y235" s="96">
        <v>3938.9093499999999</v>
      </c>
      <c r="Z235" s="96">
        <v>1916</v>
      </c>
      <c r="AA235" s="96">
        <v>0</v>
      </c>
      <c r="AB235" s="404">
        <v>0</v>
      </c>
      <c r="AC235" s="404">
        <v>0</v>
      </c>
      <c r="AD235" s="404" t="s">
        <v>69</v>
      </c>
      <c r="AE235" s="404" t="s">
        <v>69</v>
      </c>
      <c r="AF235" s="730">
        <v>0</v>
      </c>
    </row>
    <row r="236" spans="2:32" ht="15.75">
      <c r="B236" s="181" t="s">
        <v>111</v>
      </c>
      <c r="C236" s="96">
        <v>0</v>
      </c>
      <c r="D236" s="96">
        <v>0</v>
      </c>
      <c r="E236" s="96">
        <v>0</v>
      </c>
      <c r="F236" s="96">
        <v>0</v>
      </c>
      <c r="G236" s="96">
        <v>0</v>
      </c>
      <c r="H236" s="96">
        <v>0</v>
      </c>
      <c r="I236" s="96">
        <v>-5</v>
      </c>
      <c r="J236" s="96">
        <v>50</v>
      </c>
      <c r="K236" s="96">
        <v>43</v>
      </c>
      <c r="L236" s="96">
        <v>114</v>
      </c>
      <c r="M236" s="96">
        <v>99</v>
      </c>
      <c r="N236" s="96">
        <v>87</v>
      </c>
      <c r="O236" s="96">
        <v>99</v>
      </c>
      <c r="P236" s="96">
        <v>84.695992000000004</v>
      </c>
      <c r="Q236" s="96">
        <v>71.290600999999995</v>
      </c>
      <c r="R236" s="96">
        <v>69</v>
      </c>
      <c r="S236" s="96">
        <v>54</v>
      </c>
      <c r="T236" s="96">
        <v>39.985019999999999</v>
      </c>
      <c r="V236" s="181" t="s">
        <v>111</v>
      </c>
      <c r="W236" s="96">
        <v>26.281162999999999</v>
      </c>
      <c r="X236" s="96">
        <v>15.207227</v>
      </c>
      <c r="Y236" s="96">
        <v>3.7456130000000001</v>
      </c>
      <c r="Z236" s="96" t="s">
        <v>69</v>
      </c>
      <c r="AA236" s="96">
        <v>0</v>
      </c>
      <c r="AB236" s="404">
        <v>0</v>
      </c>
      <c r="AC236" s="404">
        <v>0</v>
      </c>
      <c r="AD236" s="404" t="s">
        <v>69</v>
      </c>
      <c r="AE236" s="404" t="s">
        <v>69</v>
      </c>
      <c r="AF236" s="730">
        <v>0</v>
      </c>
    </row>
    <row r="237" spans="2:32" ht="15.75">
      <c r="B237" s="181" t="s">
        <v>98</v>
      </c>
      <c r="C237" s="96">
        <v>0</v>
      </c>
      <c r="D237" s="96">
        <v>0</v>
      </c>
      <c r="E237" s="96">
        <v>0</v>
      </c>
      <c r="F237" s="96">
        <v>0</v>
      </c>
      <c r="G237" s="96">
        <v>0</v>
      </c>
      <c r="H237" s="96">
        <v>0</v>
      </c>
      <c r="I237" s="96">
        <v>0</v>
      </c>
      <c r="J237" s="96">
        <v>0</v>
      </c>
      <c r="K237" s="96">
        <v>0</v>
      </c>
      <c r="L237" s="96">
        <v>0</v>
      </c>
      <c r="M237" s="96">
        <v>0</v>
      </c>
      <c r="N237" s="96">
        <v>0</v>
      </c>
      <c r="O237" s="96">
        <v>0</v>
      </c>
      <c r="P237" s="96">
        <v>0</v>
      </c>
      <c r="Q237" s="96">
        <v>0</v>
      </c>
      <c r="R237" s="96">
        <v>0</v>
      </c>
      <c r="S237" s="96">
        <v>0</v>
      </c>
      <c r="T237" s="96">
        <v>0</v>
      </c>
      <c r="V237" s="181" t="s">
        <v>98</v>
      </c>
      <c r="W237" s="96">
        <v>0</v>
      </c>
      <c r="X237" s="96">
        <v>0</v>
      </c>
      <c r="Y237" s="96">
        <v>0</v>
      </c>
      <c r="Z237" s="96">
        <v>12453</v>
      </c>
      <c r="AA237" s="96">
        <v>12741.340349</v>
      </c>
      <c r="AB237" s="404">
        <v>2236.924426</v>
      </c>
      <c r="AC237" s="404">
        <v>1540.1713930000001</v>
      </c>
      <c r="AD237" s="404" t="s">
        <v>69</v>
      </c>
      <c r="AE237" s="404" t="s">
        <v>69</v>
      </c>
      <c r="AF237" s="730">
        <v>0</v>
      </c>
    </row>
    <row r="238" spans="2:32">
      <c r="B238" s="164" t="s">
        <v>114</v>
      </c>
      <c r="C238" s="169">
        <v>73106</v>
      </c>
      <c r="D238" s="169">
        <v>43923</v>
      </c>
      <c r="E238" s="169">
        <v>33712</v>
      </c>
      <c r="F238" s="169">
        <v>29923</v>
      </c>
      <c r="G238" s="169">
        <v>14593</v>
      </c>
      <c r="H238" s="169">
        <v>10369</v>
      </c>
      <c r="I238" s="169">
        <v>2145</v>
      </c>
      <c r="J238" s="169">
        <v>2328</v>
      </c>
      <c r="K238" s="169">
        <v>2203</v>
      </c>
      <c r="L238" s="169">
        <v>2333</v>
      </c>
      <c r="M238" s="169">
        <v>2651</v>
      </c>
      <c r="N238" s="169">
        <v>2961</v>
      </c>
      <c r="O238" s="169">
        <v>3286</v>
      </c>
      <c r="P238" s="169">
        <f>SUM(P225:P237)</f>
        <v>1867.5856709999998</v>
      </c>
      <c r="Q238" s="169">
        <f>SUM(Q225:Q237)</f>
        <v>1793.3856799999999</v>
      </c>
      <c r="R238" s="169">
        <v>1240</v>
      </c>
      <c r="S238" s="169">
        <v>8233</v>
      </c>
      <c r="T238" s="169">
        <v>9970.2904130000006</v>
      </c>
      <c r="V238" s="164" t="s">
        <v>114</v>
      </c>
      <c r="W238" s="405">
        <v>10000.631096999999</v>
      </c>
      <c r="X238" s="405">
        <v>12342.937144</v>
      </c>
      <c r="Y238" s="405">
        <v>4028.8282220000001</v>
      </c>
      <c r="Z238" s="405">
        <v>14439</v>
      </c>
      <c r="AA238" s="405">
        <v>12802.103284999999</v>
      </c>
      <c r="AB238" s="405">
        <v>2236.924426</v>
      </c>
      <c r="AC238" s="405">
        <v>1540.1713930000001</v>
      </c>
      <c r="AD238" s="405" t="s">
        <v>178</v>
      </c>
      <c r="AE238" s="405" t="s">
        <v>69</v>
      </c>
      <c r="AF238" s="732">
        <v>0</v>
      </c>
    </row>
    <row r="239" spans="2:32">
      <c r="B239" s="118" t="s">
        <v>115</v>
      </c>
      <c r="C239" s="168">
        <v>150015</v>
      </c>
      <c r="D239" s="168">
        <v>135060</v>
      </c>
      <c r="E239" s="168">
        <v>125840</v>
      </c>
      <c r="F239" s="168">
        <v>128836</v>
      </c>
      <c r="G239" s="168">
        <v>113982</v>
      </c>
      <c r="H239" s="168">
        <v>117618</v>
      </c>
      <c r="I239" s="168">
        <v>108818</v>
      </c>
      <c r="J239" s="168">
        <v>111355</v>
      </c>
      <c r="K239" s="168">
        <v>102220</v>
      </c>
      <c r="L239" s="168">
        <v>104641</v>
      </c>
      <c r="M239" s="168">
        <v>96099</v>
      </c>
      <c r="N239" s="168">
        <v>95897</v>
      </c>
      <c r="O239" s="168">
        <v>81955</v>
      </c>
      <c r="P239" s="168">
        <f>+P223+P238</f>
        <v>79114.65932799998</v>
      </c>
      <c r="Q239" s="168">
        <f>+Q223+Q238</f>
        <v>74479.761879999991</v>
      </c>
      <c r="R239" s="168">
        <v>71783</v>
      </c>
      <c r="S239" s="168">
        <v>79996</v>
      </c>
      <c r="T239" s="168">
        <v>79875.014695999984</v>
      </c>
      <c r="V239" s="118" t="s">
        <v>115</v>
      </c>
      <c r="W239" s="403">
        <v>33960.308083999997</v>
      </c>
      <c r="X239" s="403">
        <v>33469.117767000003</v>
      </c>
      <c r="Y239" s="403">
        <v>13091.533295000001</v>
      </c>
      <c r="Z239" s="403">
        <v>26832</v>
      </c>
      <c r="AA239" s="403">
        <v>19049.726115999998</v>
      </c>
      <c r="AB239" s="403">
        <v>5723.5908739999995</v>
      </c>
      <c r="AC239" s="403">
        <v>2941.3245649999999</v>
      </c>
      <c r="AD239" s="403">
        <v>2890</v>
      </c>
      <c r="AE239" s="403">
        <v>2519</v>
      </c>
      <c r="AF239" s="731">
        <v>2504.2413449999999</v>
      </c>
    </row>
    <row r="240" spans="2:32">
      <c r="B240" s="120"/>
      <c r="C240" s="170"/>
      <c r="D240" s="170"/>
      <c r="E240" s="170"/>
      <c r="F240" s="170"/>
      <c r="G240" s="170"/>
      <c r="H240" s="170"/>
      <c r="I240" s="170"/>
      <c r="J240" s="170"/>
      <c r="K240" s="170"/>
      <c r="L240" s="170"/>
      <c r="M240" s="170"/>
      <c r="N240" s="170"/>
      <c r="O240" s="170"/>
      <c r="P240" s="170"/>
      <c r="Q240" s="170"/>
      <c r="R240" s="170"/>
      <c r="S240" s="170">
        <v>0</v>
      </c>
      <c r="T240" s="170"/>
      <c r="V240" s="120"/>
      <c r="W240" s="412"/>
      <c r="X240" s="412"/>
      <c r="Y240" s="407"/>
      <c r="Z240" s="407"/>
      <c r="AA240" s="407"/>
      <c r="AB240" s="407"/>
      <c r="AC240" s="407"/>
      <c r="AD240" s="407"/>
      <c r="AE240" s="407"/>
    </row>
    <row r="241" spans="2:32">
      <c r="B241" s="171" t="s">
        <v>116</v>
      </c>
      <c r="C241" s="172"/>
      <c r="D241" s="172"/>
      <c r="E241" s="172"/>
      <c r="F241" s="172"/>
      <c r="G241" s="172"/>
      <c r="H241" s="172"/>
      <c r="I241" s="172"/>
      <c r="J241" s="172"/>
      <c r="K241" s="172"/>
      <c r="L241" s="172"/>
      <c r="M241" s="172"/>
      <c r="N241" s="172"/>
      <c r="O241" s="172"/>
      <c r="P241" s="172"/>
      <c r="Q241" s="172"/>
      <c r="R241" s="172"/>
      <c r="S241" s="172"/>
      <c r="T241" s="172"/>
      <c r="V241" s="171" t="s">
        <v>116</v>
      </c>
      <c r="W241" s="409"/>
      <c r="X241" s="409"/>
      <c r="Y241" s="409"/>
      <c r="Z241" s="409"/>
      <c r="AA241" s="409"/>
      <c r="AB241" s="409"/>
      <c r="AC241" s="409"/>
      <c r="AD241" s="409"/>
      <c r="AE241" s="409"/>
      <c r="AF241" s="409"/>
    </row>
    <row r="242" spans="2:32" ht="15.75" thickBot="1">
      <c r="B242" s="164" t="s">
        <v>117</v>
      </c>
      <c r="C242" s="173"/>
      <c r="D242" s="173"/>
      <c r="E242" s="173"/>
      <c r="F242" s="173"/>
      <c r="G242" s="173"/>
      <c r="H242" s="173"/>
      <c r="I242" s="173"/>
      <c r="J242" s="173"/>
      <c r="K242" s="173"/>
      <c r="L242" s="173"/>
      <c r="M242" s="173"/>
      <c r="N242" s="173"/>
      <c r="O242" s="173"/>
      <c r="P242" s="173"/>
      <c r="Q242" s="173"/>
      <c r="R242" s="173"/>
      <c r="S242" s="173"/>
      <c r="T242" s="173"/>
      <c r="V242" s="164" t="s">
        <v>117</v>
      </c>
      <c r="W242" s="410"/>
      <c r="X242" s="410"/>
      <c r="Y242" s="410"/>
      <c r="Z242" s="410"/>
      <c r="AA242" s="410"/>
      <c r="AB242" s="410"/>
      <c r="AC242" s="82"/>
      <c r="AD242" s="82"/>
      <c r="AE242" s="82"/>
      <c r="AF242" s="410"/>
    </row>
    <row r="243" spans="2:32" ht="15.75">
      <c r="B243" s="181" t="s">
        <v>118</v>
      </c>
      <c r="C243" s="96">
        <v>26862</v>
      </c>
      <c r="D243" s="96">
        <v>25545</v>
      </c>
      <c r="E243" s="96">
        <v>23227</v>
      </c>
      <c r="F243" s="96">
        <v>25175</v>
      </c>
      <c r="G243" s="96">
        <v>18378</v>
      </c>
      <c r="H243" s="96">
        <v>20071</v>
      </c>
      <c r="I243" s="96">
        <v>17704</v>
      </c>
      <c r="J243" s="96">
        <v>19303</v>
      </c>
      <c r="K243" s="96">
        <v>20521</v>
      </c>
      <c r="L243" s="96">
        <v>21756</v>
      </c>
      <c r="M243" s="96">
        <v>21861</v>
      </c>
      <c r="N243" s="96">
        <v>22835</v>
      </c>
      <c r="O243" s="96">
        <v>9368</v>
      </c>
      <c r="P243" s="96">
        <v>9941.8127139999997</v>
      </c>
      <c r="Q243" s="96">
        <v>7864.3680999999997</v>
      </c>
      <c r="R243" s="96">
        <v>8341</v>
      </c>
      <c r="S243" s="96">
        <v>15954</v>
      </c>
      <c r="T243" s="96">
        <v>49698.744444999997</v>
      </c>
      <c r="V243" s="181" t="s">
        <v>118</v>
      </c>
      <c r="W243" s="96">
        <v>0</v>
      </c>
      <c r="X243" s="96">
        <v>0</v>
      </c>
      <c r="Y243" s="96">
        <v>0</v>
      </c>
      <c r="Z243" s="96" t="s">
        <v>69</v>
      </c>
      <c r="AA243" s="96">
        <v>0</v>
      </c>
      <c r="AB243" s="404">
        <v>0</v>
      </c>
      <c r="AC243" s="404">
        <v>0</v>
      </c>
      <c r="AD243" s="404" t="s">
        <v>178</v>
      </c>
      <c r="AE243" s="404" t="s">
        <v>178</v>
      </c>
      <c r="AF243" s="733">
        <v>0</v>
      </c>
    </row>
    <row r="244" spans="2:32" ht="15.75">
      <c r="B244" s="181" t="s">
        <v>119</v>
      </c>
      <c r="C244" s="96">
        <v>388</v>
      </c>
      <c r="D244" s="96">
        <v>620</v>
      </c>
      <c r="E244" s="96">
        <v>1100</v>
      </c>
      <c r="F244" s="96">
        <v>1752</v>
      </c>
      <c r="G244" s="96">
        <v>782</v>
      </c>
      <c r="H244" s="96">
        <v>958</v>
      </c>
      <c r="I244" s="96">
        <v>505</v>
      </c>
      <c r="J244" s="96">
        <v>750</v>
      </c>
      <c r="K244" s="96">
        <v>1005</v>
      </c>
      <c r="L244" s="96">
        <v>2052</v>
      </c>
      <c r="M244" s="96">
        <v>2685</v>
      </c>
      <c r="N244" s="96">
        <v>2025</v>
      </c>
      <c r="O244" s="96">
        <v>1696</v>
      </c>
      <c r="P244" s="96">
        <v>3977.6526309999999</v>
      </c>
      <c r="Q244" s="96">
        <f>8207.223311-3.539753</f>
        <v>8203.6835580000006</v>
      </c>
      <c r="R244" s="96">
        <v>6166</v>
      </c>
      <c r="S244" s="96">
        <v>5963</v>
      </c>
      <c r="T244" s="96">
        <v>4593.392296</v>
      </c>
      <c r="V244" s="181" t="s">
        <v>119</v>
      </c>
      <c r="W244" s="96">
        <v>5413.4829810000001</v>
      </c>
      <c r="X244" s="96">
        <v>5212.7364619999998</v>
      </c>
      <c r="Y244" s="96">
        <v>4120.3908849999998</v>
      </c>
      <c r="Z244" s="96">
        <v>6143</v>
      </c>
      <c r="AA244" s="96">
        <v>834.76497700000004</v>
      </c>
      <c r="AB244" s="404">
        <v>604.22604100000001</v>
      </c>
      <c r="AC244" s="404">
        <v>15.704127</v>
      </c>
      <c r="AD244" s="404">
        <v>5</v>
      </c>
      <c r="AE244" s="404">
        <v>6</v>
      </c>
      <c r="AF244" s="733">
        <v>2.9576449999999999</v>
      </c>
    </row>
    <row r="245" spans="2:32" ht="15.75">
      <c r="B245" s="181" t="s">
        <v>121</v>
      </c>
      <c r="C245" s="96">
        <v>26</v>
      </c>
      <c r="D245" s="96">
        <v>33</v>
      </c>
      <c r="E245" s="96">
        <v>27</v>
      </c>
      <c r="F245" s="96">
        <v>31</v>
      </c>
      <c r="G245" s="96">
        <v>35</v>
      </c>
      <c r="H245" s="96">
        <v>31</v>
      </c>
      <c r="I245" s="96">
        <v>21</v>
      </c>
      <c r="J245" s="96">
        <v>23</v>
      </c>
      <c r="K245" s="96">
        <v>24</v>
      </c>
      <c r="L245" s="96">
        <v>29</v>
      </c>
      <c r="M245" s="96">
        <v>22</v>
      </c>
      <c r="N245" s="96">
        <v>32</v>
      </c>
      <c r="O245" s="96">
        <v>31</v>
      </c>
      <c r="P245" s="96">
        <v>35.794066000000001</v>
      </c>
      <c r="Q245" s="96">
        <v>29.997641000000002</v>
      </c>
      <c r="R245" s="96">
        <v>37</v>
      </c>
      <c r="S245" s="96">
        <v>37</v>
      </c>
      <c r="T245" s="96">
        <v>38.232610000000001</v>
      </c>
      <c r="V245" s="181" t="s">
        <v>121</v>
      </c>
      <c r="W245" s="96">
        <v>32.318117999999998</v>
      </c>
      <c r="X245" s="96">
        <v>36.517426999999998</v>
      </c>
      <c r="Y245" s="96">
        <v>39.335427000000003</v>
      </c>
      <c r="Z245" s="96">
        <v>42</v>
      </c>
      <c r="AA245" s="96">
        <v>0</v>
      </c>
      <c r="AB245" s="404">
        <v>0</v>
      </c>
      <c r="AC245" s="404">
        <v>0</v>
      </c>
      <c r="AD245" s="404" t="s">
        <v>69</v>
      </c>
      <c r="AE245" s="404" t="s">
        <v>69</v>
      </c>
      <c r="AF245" s="733">
        <v>0</v>
      </c>
    </row>
    <row r="246" spans="2:32" ht="15.75">
      <c r="B246" s="181" t="s">
        <v>95</v>
      </c>
      <c r="C246" s="96">
        <v>881</v>
      </c>
      <c r="D246" s="96">
        <v>772</v>
      </c>
      <c r="E246" s="96">
        <v>599</v>
      </c>
      <c r="F246" s="96">
        <v>329</v>
      </c>
      <c r="G246" s="96">
        <v>2</v>
      </c>
      <c r="H246" s="96">
        <v>381</v>
      </c>
      <c r="I246" s="96">
        <v>622</v>
      </c>
      <c r="J246" s="96">
        <v>376</v>
      </c>
      <c r="K246" s="96">
        <v>447</v>
      </c>
      <c r="L246" s="96">
        <v>711</v>
      </c>
      <c r="M246" s="96">
        <v>3</v>
      </c>
      <c r="N246" s="96">
        <v>277</v>
      </c>
      <c r="O246" s="96">
        <v>4</v>
      </c>
      <c r="P246" s="96">
        <v>402.43116500000002</v>
      </c>
      <c r="Q246" s="96">
        <f>1569.5422877+3.539753</f>
        <v>1573.0820407000001</v>
      </c>
      <c r="R246" s="96">
        <v>2</v>
      </c>
      <c r="S246" s="96">
        <v>7</v>
      </c>
      <c r="T246" s="96">
        <v>0</v>
      </c>
      <c r="V246" s="181" t="s">
        <v>95</v>
      </c>
      <c r="W246" s="96">
        <v>577.08931199999995</v>
      </c>
      <c r="X246" s="96">
        <v>514.81174699999997</v>
      </c>
      <c r="Y246" s="96">
        <v>530.39156500000001</v>
      </c>
      <c r="Z246" s="96">
        <v>137</v>
      </c>
      <c r="AA246" s="96">
        <v>36.733499000000002</v>
      </c>
      <c r="AB246" s="404">
        <v>0</v>
      </c>
      <c r="AC246" s="404">
        <v>0</v>
      </c>
      <c r="AD246" s="404" t="s">
        <v>69</v>
      </c>
      <c r="AE246" s="404" t="s">
        <v>69</v>
      </c>
      <c r="AF246" s="733">
        <v>2.4253520000000002</v>
      </c>
    </row>
    <row r="247" spans="2:32" ht="15.75">
      <c r="B247" s="181" t="s">
        <v>122</v>
      </c>
      <c r="C247" s="96">
        <v>194</v>
      </c>
      <c r="D247" s="96">
        <v>8</v>
      </c>
      <c r="E247" s="96">
        <v>0</v>
      </c>
      <c r="F247" s="96">
        <v>0</v>
      </c>
      <c r="G247" s="96">
        <v>391</v>
      </c>
      <c r="H247" s="96">
        <v>0</v>
      </c>
      <c r="I247" s="96">
        <v>817</v>
      </c>
      <c r="J247" s="96">
        <v>1142</v>
      </c>
      <c r="K247" s="96">
        <v>1204</v>
      </c>
      <c r="L247" s="96">
        <v>403</v>
      </c>
      <c r="M247" s="96">
        <v>723</v>
      </c>
      <c r="N247" s="96">
        <v>808</v>
      </c>
      <c r="O247" s="96">
        <v>712</v>
      </c>
      <c r="P247" s="96">
        <v>993.08586100000002</v>
      </c>
      <c r="Q247" s="96">
        <v>419.40636999999998</v>
      </c>
      <c r="R247" s="96">
        <v>1460</v>
      </c>
      <c r="S247" s="96">
        <v>1381</v>
      </c>
      <c r="T247" s="96">
        <v>1154.4422910000001</v>
      </c>
      <c r="V247" s="181" t="s">
        <v>122</v>
      </c>
      <c r="W247" s="96">
        <v>1706.1004029999999</v>
      </c>
      <c r="X247" s="96">
        <v>661.47561199999996</v>
      </c>
      <c r="Y247" s="96">
        <v>502.832289</v>
      </c>
      <c r="Z247" s="96">
        <v>79</v>
      </c>
      <c r="AA247" s="96">
        <v>80.044830000000005</v>
      </c>
      <c r="AB247" s="404">
        <v>63.184885000000001</v>
      </c>
      <c r="AC247" s="404">
        <v>72.395060000000001</v>
      </c>
      <c r="AD247" s="404">
        <v>74</v>
      </c>
      <c r="AE247" s="404">
        <v>273</v>
      </c>
      <c r="AF247" s="733">
        <v>274.32955199999998</v>
      </c>
    </row>
    <row r="248" spans="2:32" ht="15.75">
      <c r="B248" s="181" t="s">
        <v>120</v>
      </c>
      <c r="C248" s="96">
        <v>814</v>
      </c>
      <c r="D248" s="96">
        <v>983</v>
      </c>
      <c r="E248" s="96">
        <v>142</v>
      </c>
      <c r="F248" s="96">
        <v>204</v>
      </c>
      <c r="G248" s="96">
        <v>269</v>
      </c>
      <c r="H248" s="96">
        <v>597</v>
      </c>
      <c r="I248" s="96">
        <v>151</v>
      </c>
      <c r="J248" s="96">
        <v>193</v>
      </c>
      <c r="K248" s="96">
        <v>241</v>
      </c>
      <c r="L248" s="96">
        <v>463</v>
      </c>
      <c r="M248" s="96">
        <v>713</v>
      </c>
      <c r="N248" s="96">
        <v>200</v>
      </c>
      <c r="O248" s="96">
        <v>245</v>
      </c>
      <c r="P248" s="96">
        <v>359.39655299999998</v>
      </c>
      <c r="Q248" s="96">
        <v>163.96799999999999</v>
      </c>
      <c r="R248" s="96">
        <v>215</v>
      </c>
      <c r="S248" s="96">
        <v>294</v>
      </c>
      <c r="T248" s="96">
        <v>527.63570000000004</v>
      </c>
      <c r="V248" s="181" t="s">
        <v>120</v>
      </c>
      <c r="W248" s="96">
        <v>178.42062300000001</v>
      </c>
      <c r="X248" s="96">
        <v>241.211052</v>
      </c>
      <c r="Y248" s="96">
        <v>305.78454299999999</v>
      </c>
      <c r="Z248" s="96">
        <v>1035</v>
      </c>
      <c r="AA248" s="96">
        <v>2331.0252620000001</v>
      </c>
      <c r="AB248" s="404">
        <v>113.42201799999999</v>
      </c>
      <c r="AC248" s="404">
        <v>169.26435699999999</v>
      </c>
      <c r="AD248" s="404">
        <v>271</v>
      </c>
      <c r="AE248" s="404">
        <v>32</v>
      </c>
      <c r="AF248" s="733">
        <v>32.905434</v>
      </c>
    </row>
    <row r="249" spans="2:32" ht="15.75">
      <c r="B249" s="181" t="s">
        <v>123</v>
      </c>
      <c r="C249" s="96">
        <v>0</v>
      </c>
      <c r="D249" s="96">
        <v>0</v>
      </c>
      <c r="E249" s="96">
        <v>0</v>
      </c>
      <c r="F249" s="96">
        <v>0</v>
      </c>
      <c r="G249" s="96">
        <v>0</v>
      </c>
      <c r="H249" s="96">
        <v>0</v>
      </c>
      <c r="I249" s="96">
        <v>0</v>
      </c>
      <c r="J249" s="96">
        <v>0</v>
      </c>
      <c r="K249" s="96">
        <v>0</v>
      </c>
      <c r="L249" s="96">
        <v>0</v>
      </c>
      <c r="M249" s="96">
        <v>0</v>
      </c>
      <c r="N249" s="96">
        <v>0</v>
      </c>
      <c r="O249" s="96">
        <v>0</v>
      </c>
      <c r="P249" s="96">
        <v>3091.8369189999999</v>
      </c>
      <c r="Q249" s="96">
        <v>3197.414385</v>
      </c>
      <c r="R249" s="96">
        <v>2383</v>
      </c>
      <c r="S249" s="96">
        <v>3091</v>
      </c>
      <c r="T249" s="96">
        <v>113.973</v>
      </c>
      <c r="V249" s="181" t="s">
        <v>123</v>
      </c>
      <c r="W249" s="96">
        <v>2176.1364899999999</v>
      </c>
      <c r="X249" s="96">
        <v>0</v>
      </c>
      <c r="Y249" s="96">
        <v>-23.796181000000001</v>
      </c>
      <c r="Z249" s="96">
        <v>443</v>
      </c>
      <c r="AA249" s="96">
        <v>0</v>
      </c>
      <c r="AB249" s="404">
        <v>0</v>
      </c>
      <c r="AC249" s="404">
        <v>0</v>
      </c>
      <c r="AD249" s="404" t="s">
        <v>69</v>
      </c>
      <c r="AE249" s="404" t="s">
        <v>69</v>
      </c>
      <c r="AF249" s="733">
        <v>0</v>
      </c>
    </row>
    <row r="250" spans="2:32" ht="15.75">
      <c r="B250" s="181" t="s">
        <v>156</v>
      </c>
      <c r="C250" s="96">
        <v>0</v>
      </c>
      <c r="D250" s="96">
        <v>0</v>
      </c>
      <c r="E250" s="96">
        <v>0</v>
      </c>
      <c r="F250" s="96">
        <v>0</v>
      </c>
      <c r="G250" s="96">
        <v>0</v>
      </c>
      <c r="H250" s="96">
        <v>0</v>
      </c>
      <c r="I250" s="96">
        <v>0</v>
      </c>
      <c r="J250" s="96">
        <v>0</v>
      </c>
      <c r="K250" s="96">
        <v>0</v>
      </c>
      <c r="L250" s="96">
        <v>0</v>
      </c>
      <c r="M250" s="96">
        <v>0</v>
      </c>
      <c r="N250" s="96">
        <v>0</v>
      </c>
      <c r="O250" s="96">
        <v>0</v>
      </c>
      <c r="P250" s="96">
        <v>0</v>
      </c>
      <c r="Q250" s="96">
        <v>0</v>
      </c>
      <c r="R250" s="96">
        <v>0</v>
      </c>
      <c r="S250" s="96">
        <v>0</v>
      </c>
      <c r="T250" s="96">
        <v>0</v>
      </c>
      <c r="V250" s="181" t="s">
        <v>156</v>
      </c>
      <c r="W250" s="96"/>
      <c r="X250" s="96">
        <v>0</v>
      </c>
      <c r="Y250" s="96">
        <v>0</v>
      </c>
      <c r="Z250" s="96" t="s">
        <v>69</v>
      </c>
      <c r="AA250" s="96">
        <v>0</v>
      </c>
      <c r="AB250" s="404">
        <v>0</v>
      </c>
      <c r="AC250" s="404">
        <v>0</v>
      </c>
      <c r="AD250" s="404" t="s">
        <v>69</v>
      </c>
      <c r="AE250" s="404" t="s">
        <v>69</v>
      </c>
      <c r="AF250" s="733">
        <v>0</v>
      </c>
    </row>
    <row r="251" spans="2:32">
      <c r="B251" s="164" t="s">
        <v>125</v>
      </c>
      <c r="C251" s="169">
        <v>29165</v>
      </c>
      <c r="D251" s="169">
        <v>27961</v>
      </c>
      <c r="E251" s="169">
        <v>25095</v>
      </c>
      <c r="F251" s="169">
        <v>27491</v>
      </c>
      <c r="G251" s="169">
        <v>19857</v>
      </c>
      <c r="H251" s="169">
        <v>22038</v>
      </c>
      <c r="I251" s="169">
        <v>19820</v>
      </c>
      <c r="J251" s="169">
        <v>21787</v>
      </c>
      <c r="K251" s="169">
        <v>23442</v>
      </c>
      <c r="L251" s="169">
        <v>25414</v>
      </c>
      <c r="M251" s="169">
        <v>26007</v>
      </c>
      <c r="N251" s="169">
        <v>26177</v>
      </c>
      <c r="O251" s="169">
        <v>12056</v>
      </c>
      <c r="P251" s="169">
        <f>SUM(P243:P250)</f>
        <v>18802.009909</v>
      </c>
      <c r="Q251" s="169">
        <f>SUM(Q243:Q250)</f>
        <v>21451.920094700003</v>
      </c>
      <c r="R251" s="169">
        <v>18604</v>
      </c>
      <c r="S251" s="169">
        <v>26727</v>
      </c>
      <c r="T251" s="169">
        <v>56126.42034199999</v>
      </c>
      <c r="V251" s="164" t="s">
        <v>125</v>
      </c>
      <c r="W251" s="405">
        <v>10083.547927</v>
      </c>
      <c r="X251" s="405">
        <v>6666.7522999999992</v>
      </c>
      <c r="Y251" s="405">
        <v>5474.9385279999997</v>
      </c>
      <c r="Z251" s="405">
        <v>7879</v>
      </c>
      <c r="AA251" s="405">
        <v>3282.5685680000001</v>
      </c>
      <c r="AB251" s="405">
        <v>780.832944</v>
      </c>
      <c r="AC251" s="405">
        <v>257.36354399999999</v>
      </c>
      <c r="AD251" s="405">
        <v>349</v>
      </c>
      <c r="AE251" s="405">
        <v>311</v>
      </c>
      <c r="AF251" s="734">
        <v>310.19263100000001</v>
      </c>
    </row>
    <row r="252" spans="2:32">
      <c r="B252" s="174" t="s">
        <v>126</v>
      </c>
      <c r="C252" s="175"/>
      <c r="D252" s="175"/>
      <c r="E252" s="175"/>
      <c r="F252" s="175"/>
      <c r="G252" s="175"/>
      <c r="H252" s="175"/>
      <c r="I252" s="175"/>
      <c r="J252" s="175"/>
      <c r="K252" s="175"/>
      <c r="L252" s="175"/>
      <c r="M252" s="175"/>
      <c r="N252" s="175"/>
      <c r="O252" s="175"/>
      <c r="P252" s="175"/>
      <c r="Q252" s="175"/>
      <c r="R252" s="175"/>
      <c r="S252" s="175"/>
      <c r="T252" s="175"/>
      <c r="V252" s="174" t="s">
        <v>126</v>
      </c>
      <c r="W252" s="406"/>
      <c r="X252" s="406">
        <v>0</v>
      </c>
      <c r="Y252" s="406"/>
      <c r="Z252" s="406"/>
      <c r="AA252" s="406"/>
      <c r="AB252" s="406"/>
      <c r="AC252" s="406"/>
      <c r="AD252" s="406"/>
      <c r="AE252" s="406"/>
      <c r="AF252" s="406"/>
    </row>
    <row r="253" spans="2:32" ht="15.75">
      <c r="B253" s="181" t="s">
        <v>118</v>
      </c>
      <c r="C253" s="96">
        <v>95874</v>
      </c>
      <c r="D253" s="96">
        <v>82408</v>
      </c>
      <c r="E253" s="96">
        <v>76134</v>
      </c>
      <c r="F253" s="96">
        <v>76709</v>
      </c>
      <c r="G253" s="96">
        <v>69631</v>
      </c>
      <c r="H253" s="96">
        <v>70138</v>
      </c>
      <c r="I253" s="96">
        <v>63599</v>
      </c>
      <c r="J253" s="96">
        <v>63823</v>
      </c>
      <c r="K253" s="96">
        <v>52484</v>
      </c>
      <c r="L253" s="96">
        <v>52799</v>
      </c>
      <c r="M253" s="96">
        <v>44322</v>
      </c>
      <c r="N253" s="96">
        <v>44755</v>
      </c>
      <c r="O253" s="96">
        <v>45575</v>
      </c>
      <c r="P253" s="96">
        <v>46191.339499000002</v>
      </c>
      <c r="Q253" s="96">
        <v>38809.803021</v>
      </c>
      <c r="R253" s="96">
        <v>39246</v>
      </c>
      <c r="S253" s="96">
        <v>31858</v>
      </c>
      <c r="T253" s="96">
        <v>0</v>
      </c>
      <c r="V253" s="181" t="s">
        <v>118</v>
      </c>
      <c r="W253" s="96">
        <v>0</v>
      </c>
      <c r="X253" s="96">
        <v>0</v>
      </c>
      <c r="Y253" s="96">
        <v>0</v>
      </c>
      <c r="Z253" s="96" t="s">
        <v>69</v>
      </c>
      <c r="AA253" s="96">
        <v>0</v>
      </c>
      <c r="AB253" s="404">
        <v>0</v>
      </c>
      <c r="AC253" s="404">
        <v>0</v>
      </c>
      <c r="AD253" s="404" t="s">
        <v>178</v>
      </c>
      <c r="AE253" s="404" t="s">
        <v>69</v>
      </c>
      <c r="AF253" s="733">
        <v>0</v>
      </c>
    </row>
    <row r="254" spans="2:32" ht="15.75">
      <c r="B254" s="181" t="s">
        <v>119</v>
      </c>
      <c r="C254" s="96">
        <v>0</v>
      </c>
      <c r="D254" s="96">
        <v>0</v>
      </c>
      <c r="E254" s="96">
        <v>0</v>
      </c>
      <c r="F254" s="96">
        <v>0</v>
      </c>
      <c r="G254" s="96">
        <v>0</v>
      </c>
      <c r="H254" s="96">
        <v>0</v>
      </c>
      <c r="I254" s="96">
        <v>0</v>
      </c>
      <c r="J254" s="96">
        <v>24</v>
      </c>
      <c r="K254" s="96">
        <v>20</v>
      </c>
      <c r="L254" s="96">
        <v>63</v>
      </c>
      <c r="M254" s="96">
        <v>49</v>
      </c>
      <c r="N254" s="96">
        <v>39</v>
      </c>
      <c r="O254" s="96">
        <v>42</v>
      </c>
      <c r="P254" s="96">
        <v>29.737808000000001</v>
      </c>
      <c r="Q254" s="96">
        <v>17.819880999999999</v>
      </c>
      <c r="R254" s="96">
        <v>8</v>
      </c>
      <c r="S254" s="96">
        <v>3</v>
      </c>
      <c r="T254" s="96">
        <v>0</v>
      </c>
      <c r="V254" s="181" t="s">
        <v>119</v>
      </c>
      <c r="W254" s="96">
        <v>0</v>
      </c>
      <c r="X254" s="96">
        <v>0</v>
      </c>
      <c r="Y254" s="96">
        <v>0</v>
      </c>
      <c r="Z254" s="96" t="s">
        <v>69</v>
      </c>
      <c r="AA254" s="96">
        <v>0</v>
      </c>
      <c r="AB254" s="404">
        <v>0</v>
      </c>
      <c r="AC254" s="404">
        <v>0</v>
      </c>
      <c r="AD254" s="404" t="s">
        <v>69</v>
      </c>
      <c r="AE254" s="404" t="s">
        <v>69</v>
      </c>
      <c r="AF254" s="733">
        <v>2.9576449999999999</v>
      </c>
    </row>
    <row r="255" spans="2:32" ht="15.75">
      <c r="B255" s="181" t="s">
        <v>127</v>
      </c>
      <c r="C255" s="96">
        <v>0</v>
      </c>
      <c r="D255" s="96">
        <v>0</v>
      </c>
      <c r="E255" s="96">
        <v>0</v>
      </c>
      <c r="F255" s="96">
        <v>0</v>
      </c>
      <c r="G255" s="96">
        <v>0</v>
      </c>
      <c r="H255" s="96">
        <v>0</v>
      </c>
      <c r="I255" s="96">
        <v>0</v>
      </c>
      <c r="J255" s="96">
        <v>0</v>
      </c>
      <c r="K255" s="96">
        <v>0</v>
      </c>
      <c r="L255" s="96">
        <v>0</v>
      </c>
      <c r="M255" s="96">
        <v>0</v>
      </c>
      <c r="N255" s="96">
        <v>0</v>
      </c>
      <c r="O255" s="96">
        <v>0</v>
      </c>
      <c r="P255" s="96">
        <v>0</v>
      </c>
      <c r="Q255" s="96">
        <v>0</v>
      </c>
      <c r="R255" s="96">
        <v>0</v>
      </c>
      <c r="S255" s="96">
        <v>0</v>
      </c>
      <c r="T255" s="96">
        <v>0</v>
      </c>
      <c r="V255" s="181" t="s">
        <v>127</v>
      </c>
      <c r="W255" s="96">
        <v>0</v>
      </c>
      <c r="X255" s="96">
        <v>0</v>
      </c>
      <c r="Y255" s="96">
        <v>0</v>
      </c>
      <c r="Z255" s="96" t="s">
        <v>69</v>
      </c>
      <c r="AA255" s="96">
        <v>0</v>
      </c>
      <c r="AB255" s="404">
        <v>0</v>
      </c>
      <c r="AC255" s="404">
        <v>0</v>
      </c>
      <c r="AD255" s="404" t="s">
        <v>69</v>
      </c>
      <c r="AE255" s="404" t="s">
        <v>69</v>
      </c>
      <c r="AF255" s="733">
        <v>0</v>
      </c>
    </row>
    <row r="256" spans="2:32" ht="15.75">
      <c r="B256" s="181" t="s">
        <v>121</v>
      </c>
      <c r="C256" s="96">
        <v>0</v>
      </c>
      <c r="D256" s="96">
        <v>0</v>
      </c>
      <c r="E256" s="96">
        <v>0</v>
      </c>
      <c r="F256" s="96">
        <v>0</v>
      </c>
      <c r="G256" s="96">
        <v>0</v>
      </c>
      <c r="H256" s="96">
        <v>0</v>
      </c>
      <c r="I256" s="96">
        <v>0</v>
      </c>
      <c r="J256" s="96">
        <v>0</v>
      </c>
      <c r="K256" s="96">
        <v>0</v>
      </c>
      <c r="L256" s="96">
        <v>0</v>
      </c>
      <c r="M256" s="96">
        <v>0</v>
      </c>
      <c r="N256" s="96">
        <v>0</v>
      </c>
      <c r="O256" s="96">
        <v>0</v>
      </c>
      <c r="P256" s="96">
        <v>0</v>
      </c>
      <c r="Q256" s="96">
        <v>0</v>
      </c>
      <c r="R256" s="96">
        <v>0</v>
      </c>
      <c r="S256" s="96">
        <v>0</v>
      </c>
      <c r="T256" s="96">
        <v>0</v>
      </c>
      <c r="V256" s="181" t="s">
        <v>121</v>
      </c>
      <c r="W256" s="96">
        <v>0</v>
      </c>
      <c r="X256" s="96">
        <v>0</v>
      </c>
      <c r="Y256" s="96">
        <v>0</v>
      </c>
      <c r="Z256" s="96" t="s">
        <v>69</v>
      </c>
      <c r="AA256" s="96">
        <v>0</v>
      </c>
      <c r="AB256" s="404">
        <v>0</v>
      </c>
      <c r="AC256" s="404">
        <v>0</v>
      </c>
      <c r="AD256" s="404" t="s">
        <v>69</v>
      </c>
      <c r="AE256" s="404" t="s">
        <v>69</v>
      </c>
      <c r="AF256" s="733">
        <v>0</v>
      </c>
    </row>
    <row r="257" spans="2:32" ht="15.75">
      <c r="B257" s="181" t="s">
        <v>122</v>
      </c>
      <c r="C257" s="96">
        <v>0</v>
      </c>
      <c r="D257" s="96">
        <v>0</v>
      </c>
      <c r="E257" s="96">
        <v>0</v>
      </c>
      <c r="F257" s="96">
        <v>0</v>
      </c>
      <c r="G257" s="96">
        <v>0</v>
      </c>
      <c r="H257" s="96">
        <v>0</v>
      </c>
      <c r="I257" s="96">
        <v>0</v>
      </c>
      <c r="J257" s="96">
        <v>0</v>
      </c>
      <c r="K257" s="96">
        <v>0</v>
      </c>
      <c r="L257" s="96">
        <v>0</v>
      </c>
      <c r="M257" s="96">
        <v>0</v>
      </c>
      <c r="N257" s="96">
        <v>0</v>
      </c>
      <c r="O257" s="96">
        <v>0</v>
      </c>
      <c r="P257" s="96">
        <v>0</v>
      </c>
      <c r="Q257" s="96">
        <v>0</v>
      </c>
      <c r="R257" s="96">
        <v>0</v>
      </c>
      <c r="S257" s="96">
        <v>0</v>
      </c>
      <c r="T257" s="96">
        <v>0</v>
      </c>
      <c r="V257" s="181" t="s">
        <v>122</v>
      </c>
      <c r="W257" s="96">
        <v>0</v>
      </c>
      <c r="X257" s="96">
        <v>0</v>
      </c>
      <c r="Y257" s="96">
        <v>0</v>
      </c>
      <c r="Z257" s="96" t="s">
        <v>69</v>
      </c>
      <c r="AA257" s="96">
        <v>0</v>
      </c>
      <c r="AB257" s="404">
        <v>0</v>
      </c>
      <c r="AC257" s="404">
        <v>0</v>
      </c>
      <c r="AD257" s="404" t="s">
        <v>69</v>
      </c>
      <c r="AE257" s="404" t="s">
        <v>69</v>
      </c>
      <c r="AF257" s="733">
        <v>274.32955199999998</v>
      </c>
    </row>
    <row r="258" spans="2:32" ht="15.75">
      <c r="B258" s="181" t="s">
        <v>123</v>
      </c>
      <c r="C258" s="96">
        <v>0</v>
      </c>
      <c r="D258" s="96">
        <v>0</v>
      </c>
      <c r="E258" s="96">
        <v>0</v>
      </c>
      <c r="F258" s="96">
        <v>0</v>
      </c>
      <c r="G258" s="96">
        <v>0</v>
      </c>
      <c r="H258" s="96">
        <v>0</v>
      </c>
      <c r="I258" s="96">
        <v>0</v>
      </c>
      <c r="J258" s="96">
        <v>0</v>
      </c>
      <c r="K258" s="96">
        <v>0</v>
      </c>
      <c r="L258" s="96">
        <v>0</v>
      </c>
      <c r="M258" s="96">
        <v>0</v>
      </c>
      <c r="N258" s="96">
        <v>0</v>
      </c>
      <c r="O258" s="96">
        <v>0</v>
      </c>
      <c r="P258" s="96">
        <v>0</v>
      </c>
      <c r="Q258" s="96">
        <v>0</v>
      </c>
      <c r="R258" s="96">
        <v>0</v>
      </c>
      <c r="S258" s="96">
        <v>0</v>
      </c>
      <c r="T258" s="96">
        <v>0</v>
      </c>
      <c r="V258" s="181" t="s">
        <v>123</v>
      </c>
      <c r="W258" s="96">
        <v>0</v>
      </c>
      <c r="X258" s="96">
        <v>0</v>
      </c>
      <c r="Y258" s="96">
        <v>0</v>
      </c>
      <c r="Z258" s="96" t="s">
        <v>69</v>
      </c>
      <c r="AA258" s="96">
        <v>0</v>
      </c>
      <c r="AB258" s="404">
        <v>0</v>
      </c>
      <c r="AC258" s="404">
        <v>0</v>
      </c>
      <c r="AD258" s="404" t="s">
        <v>69</v>
      </c>
      <c r="AE258" s="404" t="s">
        <v>69</v>
      </c>
      <c r="AF258" s="733">
        <v>0</v>
      </c>
    </row>
    <row r="259" spans="2:32" ht="15.75">
      <c r="B259" s="181" t="s">
        <v>157</v>
      </c>
      <c r="C259" s="96">
        <v>0</v>
      </c>
      <c r="D259" s="96">
        <v>149</v>
      </c>
      <c r="E259" s="96">
        <v>0</v>
      </c>
      <c r="F259" s="96">
        <v>0</v>
      </c>
      <c r="G259" s="96">
        <v>0</v>
      </c>
      <c r="H259" s="96">
        <v>0</v>
      </c>
      <c r="I259" s="96">
        <v>0</v>
      </c>
      <c r="J259" s="96">
        <v>0</v>
      </c>
      <c r="K259" s="96">
        <v>0</v>
      </c>
      <c r="L259" s="96">
        <v>0</v>
      </c>
      <c r="M259" s="96">
        <v>0</v>
      </c>
      <c r="N259" s="96">
        <v>0</v>
      </c>
      <c r="O259" s="96">
        <v>0</v>
      </c>
      <c r="P259" s="96">
        <v>0</v>
      </c>
      <c r="Q259" s="96">
        <v>0</v>
      </c>
      <c r="R259" s="96">
        <v>0</v>
      </c>
      <c r="S259" s="96">
        <v>0</v>
      </c>
      <c r="T259" s="96">
        <v>0</v>
      </c>
      <c r="V259" s="181" t="s">
        <v>157</v>
      </c>
      <c r="W259" s="96">
        <v>0</v>
      </c>
      <c r="X259" s="96">
        <v>0</v>
      </c>
      <c r="Y259" s="96">
        <v>0</v>
      </c>
      <c r="Z259" s="96" t="s">
        <v>69</v>
      </c>
      <c r="AA259" s="96">
        <v>0</v>
      </c>
      <c r="AB259" s="404">
        <v>0</v>
      </c>
      <c r="AC259" s="404">
        <v>0</v>
      </c>
      <c r="AD259" s="404" t="s">
        <v>69</v>
      </c>
      <c r="AE259" s="404" t="s">
        <v>69</v>
      </c>
      <c r="AF259" s="733">
        <v>0</v>
      </c>
    </row>
    <row r="260" spans="2:32">
      <c r="B260" s="164" t="s">
        <v>128</v>
      </c>
      <c r="C260" s="169">
        <v>95874</v>
      </c>
      <c r="D260" s="169">
        <v>82557</v>
      </c>
      <c r="E260" s="169">
        <v>76134</v>
      </c>
      <c r="F260" s="169">
        <v>76709</v>
      </c>
      <c r="G260" s="169">
        <v>69631</v>
      </c>
      <c r="H260" s="169">
        <v>70138</v>
      </c>
      <c r="I260" s="169">
        <v>63599</v>
      </c>
      <c r="J260" s="169">
        <v>63847</v>
      </c>
      <c r="K260" s="169">
        <v>52504</v>
      </c>
      <c r="L260" s="169">
        <v>52862</v>
      </c>
      <c r="M260" s="169">
        <v>44371</v>
      </c>
      <c r="N260" s="169">
        <v>44794</v>
      </c>
      <c r="O260" s="169">
        <v>45617</v>
      </c>
      <c r="P260" s="169">
        <f>SUM(P253:P259)</f>
        <v>46221.077307</v>
      </c>
      <c r="Q260" s="169">
        <f>SUM(Q253:Q259)</f>
        <v>38827.622902000003</v>
      </c>
      <c r="R260" s="169">
        <v>39254</v>
      </c>
      <c r="S260" s="169">
        <v>31861</v>
      </c>
      <c r="T260" s="169">
        <v>0</v>
      </c>
      <c r="V260" s="164" t="s">
        <v>128</v>
      </c>
      <c r="W260" s="405">
        <v>0</v>
      </c>
      <c r="X260" s="405">
        <v>0</v>
      </c>
      <c r="Y260" s="405">
        <v>0</v>
      </c>
      <c r="Z260" s="405" t="s">
        <v>69</v>
      </c>
      <c r="AA260" s="405">
        <v>0</v>
      </c>
      <c r="AB260" s="405">
        <v>0</v>
      </c>
      <c r="AC260" s="405">
        <v>0</v>
      </c>
      <c r="AD260" s="405" t="s">
        <v>69</v>
      </c>
      <c r="AE260" s="405" t="s">
        <v>69</v>
      </c>
      <c r="AF260" s="734">
        <v>0</v>
      </c>
    </row>
    <row r="261" spans="2:32">
      <c r="B261" s="118" t="s">
        <v>129</v>
      </c>
      <c r="C261" s="168">
        <v>125039</v>
      </c>
      <c r="D261" s="168">
        <v>110518</v>
      </c>
      <c r="E261" s="168">
        <v>101229</v>
      </c>
      <c r="F261" s="168">
        <v>104200</v>
      </c>
      <c r="G261" s="168">
        <v>89488</v>
      </c>
      <c r="H261" s="168">
        <v>92176</v>
      </c>
      <c r="I261" s="168">
        <v>83419</v>
      </c>
      <c r="J261" s="168">
        <v>85634</v>
      </c>
      <c r="K261" s="168">
        <v>75946</v>
      </c>
      <c r="L261" s="168">
        <v>78276</v>
      </c>
      <c r="M261" s="168">
        <v>70378</v>
      </c>
      <c r="N261" s="168">
        <v>70971</v>
      </c>
      <c r="O261" s="168">
        <v>57673</v>
      </c>
      <c r="P261" s="168">
        <f>+P251+P260</f>
        <v>65023.087216</v>
      </c>
      <c r="Q261" s="168">
        <f>+Q251+Q260</f>
        <v>60279.542996700009</v>
      </c>
      <c r="R261" s="168">
        <v>57858</v>
      </c>
      <c r="S261" s="168">
        <v>58588</v>
      </c>
      <c r="T261" s="168">
        <v>56126.42034199999</v>
      </c>
      <c r="V261" s="118" t="s">
        <v>129</v>
      </c>
      <c r="W261" s="403">
        <v>10083.547927</v>
      </c>
      <c r="X261" s="403">
        <v>6666.7522999999992</v>
      </c>
      <c r="Y261" s="403">
        <v>5474.9385279999997</v>
      </c>
      <c r="Z261" s="403">
        <v>7879</v>
      </c>
      <c r="AA261" s="403">
        <v>3282.5685710000002</v>
      </c>
      <c r="AB261" s="403">
        <v>780.832944</v>
      </c>
      <c r="AC261" s="403">
        <v>257.36354399999999</v>
      </c>
      <c r="AD261" s="403">
        <v>349</v>
      </c>
      <c r="AE261" s="403">
        <v>311</v>
      </c>
      <c r="AF261" s="735">
        <v>310.19263100000001</v>
      </c>
    </row>
    <row r="262" spans="2:32">
      <c r="B262" s="120"/>
      <c r="C262" s="170"/>
      <c r="D262" s="170"/>
      <c r="E262" s="170"/>
      <c r="F262" s="170"/>
      <c r="G262" s="170"/>
      <c r="H262" s="170"/>
      <c r="I262" s="170"/>
      <c r="J262" s="170"/>
      <c r="K262" s="170"/>
      <c r="L262" s="170"/>
      <c r="M262" s="170"/>
      <c r="N262" s="170"/>
      <c r="O262" s="170"/>
      <c r="P262" s="170"/>
      <c r="Q262" s="170"/>
      <c r="R262" s="170"/>
      <c r="S262" s="170">
        <v>0</v>
      </c>
      <c r="T262" s="170"/>
      <c r="V262" s="120"/>
      <c r="W262" s="407"/>
      <c r="X262" s="407">
        <v>0</v>
      </c>
      <c r="Y262" s="407"/>
      <c r="Z262" s="407"/>
      <c r="AA262" s="407"/>
      <c r="AB262" s="407"/>
      <c r="AC262" s="407"/>
      <c r="AD262" s="407"/>
      <c r="AE262" s="407"/>
      <c r="AF262" s="407"/>
    </row>
    <row r="263" spans="2:32">
      <c r="B263" s="174" t="s">
        <v>130</v>
      </c>
      <c r="C263" s="175"/>
      <c r="D263" s="175"/>
      <c r="E263" s="175"/>
      <c r="F263" s="175"/>
      <c r="G263" s="175"/>
      <c r="H263" s="175"/>
      <c r="I263" s="175"/>
      <c r="J263" s="175"/>
      <c r="K263" s="175"/>
      <c r="L263" s="175"/>
      <c r="M263" s="175"/>
      <c r="N263" s="175"/>
      <c r="O263" s="175"/>
      <c r="P263" s="175"/>
      <c r="Q263" s="175"/>
      <c r="R263" s="175"/>
      <c r="S263" s="175"/>
      <c r="T263" s="175"/>
      <c r="V263" s="174" t="s">
        <v>130</v>
      </c>
      <c r="W263" s="406"/>
      <c r="X263" s="406"/>
      <c r="Y263" s="406"/>
      <c r="Z263" s="406"/>
      <c r="AA263" s="406"/>
      <c r="AB263" s="406"/>
      <c r="AC263" s="406"/>
      <c r="AD263" s="406"/>
      <c r="AE263" s="406"/>
      <c r="AF263" s="406"/>
    </row>
    <row r="264" spans="2:32" ht="15.75">
      <c r="B264" s="181" t="s">
        <v>131</v>
      </c>
      <c r="C264" s="96">
        <v>30199</v>
      </c>
      <c r="D264" s="96">
        <v>30199</v>
      </c>
      <c r="E264" s="96">
        <v>30199</v>
      </c>
      <c r="F264" s="96">
        <v>30199</v>
      </c>
      <c r="G264" s="96">
        <v>30199</v>
      </c>
      <c r="H264" s="96">
        <v>30199</v>
      </c>
      <c r="I264" s="96">
        <v>30199</v>
      </c>
      <c r="J264" s="96">
        <v>30199</v>
      </c>
      <c r="K264" s="96">
        <v>30199</v>
      </c>
      <c r="L264" s="96">
        <v>30199</v>
      </c>
      <c r="M264" s="96">
        <v>30199</v>
      </c>
      <c r="N264" s="96">
        <v>30199</v>
      </c>
      <c r="O264" s="96">
        <v>30199</v>
      </c>
      <c r="P264" s="96">
        <v>30199.025601000001</v>
      </c>
      <c r="Q264" s="96">
        <v>30199.025601000001</v>
      </c>
      <c r="R264" s="96">
        <v>30199.025601000001</v>
      </c>
      <c r="S264" s="96">
        <v>30199.025601000001</v>
      </c>
      <c r="T264" s="96">
        <v>30199.025601000001</v>
      </c>
      <c r="V264" s="181" t="s">
        <v>131</v>
      </c>
      <c r="W264" s="96">
        <v>30199.025601000001</v>
      </c>
      <c r="X264" s="96">
        <v>30199.025601000001</v>
      </c>
      <c r="Y264" s="96">
        <v>30199.025601000001</v>
      </c>
      <c r="Z264" s="96">
        <v>30199</v>
      </c>
      <c r="AA264" s="96">
        <v>30199.025601000001</v>
      </c>
      <c r="AB264" s="404">
        <v>19412.114601000001</v>
      </c>
      <c r="AC264" s="404">
        <v>19412.114601000001</v>
      </c>
      <c r="AD264" s="404">
        <v>19412</v>
      </c>
      <c r="AE264" s="404">
        <v>19412</v>
      </c>
      <c r="AF264" s="733">
        <v>19412.114601000001</v>
      </c>
    </row>
    <row r="265" spans="2:32" ht="15.75">
      <c r="B265" s="181" t="s">
        <v>132</v>
      </c>
      <c r="C265" s="96">
        <v>0</v>
      </c>
      <c r="D265" s="96">
        <v>0</v>
      </c>
      <c r="E265" s="96">
        <v>0</v>
      </c>
      <c r="F265" s="96">
        <v>0</v>
      </c>
      <c r="G265" s="96">
        <v>0</v>
      </c>
      <c r="H265" s="96">
        <v>0</v>
      </c>
      <c r="I265" s="96">
        <v>0</v>
      </c>
      <c r="J265" s="96">
        <v>0</v>
      </c>
      <c r="K265" s="96">
        <v>0</v>
      </c>
      <c r="L265" s="96">
        <v>0</v>
      </c>
      <c r="M265" s="96">
        <v>0</v>
      </c>
      <c r="N265" s="96">
        <v>0</v>
      </c>
      <c r="O265" s="96">
        <v>0</v>
      </c>
      <c r="P265" s="96">
        <v>0</v>
      </c>
      <c r="Q265" s="96">
        <v>0</v>
      </c>
      <c r="R265" s="96">
        <v>0</v>
      </c>
      <c r="S265" s="96">
        <v>0</v>
      </c>
      <c r="T265" s="96">
        <v>0</v>
      </c>
      <c r="V265" s="181" t="s">
        <v>132</v>
      </c>
      <c r="W265" s="96">
        <v>0</v>
      </c>
      <c r="X265" s="96">
        <v>0</v>
      </c>
      <c r="Y265" s="96">
        <v>0</v>
      </c>
      <c r="Z265" s="96" t="s">
        <v>69</v>
      </c>
      <c r="AA265" s="96">
        <v>0</v>
      </c>
      <c r="AB265" s="404">
        <v>0</v>
      </c>
      <c r="AC265" s="404">
        <v>0</v>
      </c>
      <c r="AD265" s="404" t="s">
        <v>69</v>
      </c>
      <c r="AE265" s="404" t="s">
        <v>69</v>
      </c>
      <c r="AF265" s="733">
        <v>0</v>
      </c>
    </row>
    <row r="266" spans="2:32" ht="15.75">
      <c r="B266" s="181" t="s">
        <v>133</v>
      </c>
      <c r="C266" s="96">
        <v>0</v>
      </c>
      <c r="D266" s="96">
        <v>0</v>
      </c>
      <c r="E266" s="96">
        <v>0</v>
      </c>
      <c r="F266" s="96">
        <v>0</v>
      </c>
      <c r="G266" s="96">
        <v>0</v>
      </c>
      <c r="H266" s="96">
        <v>0</v>
      </c>
      <c r="I266" s="96">
        <v>0</v>
      </c>
      <c r="J266" s="96">
        <v>0</v>
      </c>
      <c r="K266" s="96">
        <v>0</v>
      </c>
      <c r="L266" s="96">
        <v>0</v>
      </c>
      <c r="M266" s="96">
        <v>0</v>
      </c>
      <c r="N266" s="96">
        <v>0</v>
      </c>
      <c r="O266" s="96">
        <v>0</v>
      </c>
      <c r="P266" s="96">
        <v>0</v>
      </c>
      <c r="Q266" s="96">
        <v>0</v>
      </c>
      <c r="R266" s="96">
        <v>0</v>
      </c>
      <c r="S266" s="96">
        <v>0</v>
      </c>
      <c r="T266" s="96">
        <v>0</v>
      </c>
      <c r="V266" s="181" t="s">
        <v>133</v>
      </c>
      <c r="W266" s="96">
        <v>0</v>
      </c>
      <c r="X266" s="96">
        <v>0</v>
      </c>
      <c r="Y266" s="96">
        <v>0</v>
      </c>
      <c r="Z266" s="96" t="s">
        <v>69</v>
      </c>
      <c r="AA266" s="96">
        <v>0</v>
      </c>
      <c r="AB266" s="404">
        <v>0</v>
      </c>
      <c r="AC266" s="404">
        <v>0</v>
      </c>
      <c r="AD266" s="404" t="s">
        <v>69</v>
      </c>
      <c r="AE266" s="404" t="s">
        <v>69</v>
      </c>
      <c r="AF266" s="733">
        <v>0</v>
      </c>
    </row>
    <row r="267" spans="2:32" ht="15.75">
      <c r="B267" s="181" t="s">
        <v>134</v>
      </c>
      <c r="C267" s="96">
        <v>545</v>
      </c>
      <c r="D267" s="96">
        <v>-5224</v>
      </c>
      <c r="E267" s="96">
        <v>-5657</v>
      </c>
      <c r="F267" s="96">
        <v>-5657</v>
      </c>
      <c r="G267" s="96">
        <v>-5657</v>
      </c>
      <c r="H267" s="96">
        <v>-5657</v>
      </c>
      <c r="I267" s="96">
        <v>-4756</v>
      </c>
      <c r="J267" s="96">
        <v>-4756</v>
      </c>
      <c r="K267" s="96">
        <v>-4756</v>
      </c>
      <c r="L267" s="96">
        <v>-4756</v>
      </c>
      <c r="M267" s="96">
        <v>-3834</v>
      </c>
      <c r="N267" s="96">
        <v>-3834</v>
      </c>
      <c r="O267" s="96">
        <v>-3834</v>
      </c>
      <c r="P267" s="96">
        <v>-3834.435778</v>
      </c>
      <c r="Q267" s="96">
        <v>-16107.45349</v>
      </c>
      <c r="R267" s="96">
        <v>-16107.45349</v>
      </c>
      <c r="S267" s="96">
        <v>-15333</v>
      </c>
      <c r="T267" s="96">
        <v>-15332.966490000001</v>
      </c>
      <c r="V267" s="181" t="s">
        <v>134</v>
      </c>
      <c r="W267" s="96">
        <v>-6450.4312470000004</v>
      </c>
      <c r="X267" s="96">
        <v>-6450.4312470000004</v>
      </c>
      <c r="Y267" s="96">
        <v>-6450.4312470000004</v>
      </c>
      <c r="Z267" s="96">
        <v>-11246</v>
      </c>
      <c r="AA267" s="96">
        <v>-11245.944943</v>
      </c>
      <c r="AB267" s="404">
        <v>-11245.944943</v>
      </c>
      <c r="AC267" s="404">
        <v>-11245.944943</v>
      </c>
      <c r="AD267" s="404">
        <v>-16871</v>
      </c>
      <c r="AE267" s="404">
        <v>-16871</v>
      </c>
      <c r="AF267" s="733">
        <v>-16871.265189000002</v>
      </c>
    </row>
    <row r="268" spans="2:32" ht="15.75">
      <c r="B268" s="181" t="s">
        <v>135</v>
      </c>
      <c r="C268" s="96">
        <v>-5768</v>
      </c>
      <c r="D268" s="96">
        <v>-433</v>
      </c>
      <c r="E268" s="96">
        <v>69</v>
      </c>
      <c r="F268" s="96">
        <v>94</v>
      </c>
      <c r="G268" s="96">
        <v>-48</v>
      </c>
      <c r="H268" s="96">
        <v>900</v>
      </c>
      <c r="I268" s="96">
        <v>-44</v>
      </c>
      <c r="J268" s="96">
        <v>278</v>
      </c>
      <c r="K268" s="96">
        <v>831</v>
      </c>
      <c r="L268" s="96">
        <v>922</v>
      </c>
      <c r="M268" s="96">
        <v>-644</v>
      </c>
      <c r="N268" s="96">
        <v>-1439</v>
      </c>
      <c r="O268" s="96">
        <v>-2083</v>
      </c>
      <c r="P268" s="96">
        <v>-12273.017712000001</v>
      </c>
      <c r="Q268" s="96">
        <v>108.646835</v>
      </c>
      <c r="R268" s="96">
        <v>-167</v>
      </c>
      <c r="S268" s="96">
        <v>6542</v>
      </c>
      <c r="T268" s="96">
        <v>8882.5352430000003</v>
      </c>
      <c r="V268" s="181" t="s">
        <v>135</v>
      </c>
      <c r="W268" s="96">
        <v>128.16580300000001</v>
      </c>
      <c r="X268" s="96">
        <v>3053.7711129999998</v>
      </c>
      <c r="Y268" s="96">
        <v>-4101.3846700000004</v>
      </c>
      <c r="Z268" s="96" t="s">
        <v>69</v>
      </c>
      <c r="AA268" s="96">
        <v>-3185.9231129999998</v>
      </c>
      <c r="AB268" s="404">
        <v>-3223.411728</v>
      </c>
      <c r="AC268" s="404">
        <v>-5482.2086369999997</v>
      </c>
      <c r="AD268" s="404">
        <v>-5625</v>
      </c>
      <c r="AE268" s="404">
        <v>-333</v>
      </c>
      <c r="AF268" s="733">
        <v>-346.80069800000001</v>
      </c>
    </row>
    <row r="269" spans="2:32" ht="15.75">
      <c r="B269" s="181" t="s">
        <v>136</v>
      </c>
      <c r="C269" s="96">
        <v>0</v>
      </c>
      <c r="D269" s="96">
        <v>0</v>
      </c>
      <c r="E269" s="96">
        <v>0</v>
      </c>
      <c r="F269" s="96">
        <v>0</v>
      </c>
      <c r="G269" s="96">
        <v>0</v>
      </c>
      <c r="H269" s="96">
        <v>0</v>
      </c>
      <c r="I269" s="96">
        <v>0</v>
      </c>
      <c r="J269" s="96">
        <v>0</v>
      </c>
      <c r="K269" s="96">
        <v>0</v>
      </c>
      <c r="L269" s="96">
        <v>0</v>
      </c>
      <c r="M269" s="96">
        <v>0</v>
      </c>
      <c r="N269" s="96">
        <v>0</v>
      </c>
      <c r="O269" s="96">
        <v>0</v>
      </c>
      <c r="P269" s="96">
        <v>0</v>
      </c>
      <c r="Q269" s="96">
        <v>0</v>
      </c>
      <c r="R269" s="96">
        <v>0</v>
      </c>
      <c r="S269" s="96">
        <v>0</v>
      </c>
      <c r="T269" s="96">
        <v>0</v>
      </c>
      <c r="V269" s="181" t="s">
        <v>136</v>
      </c>
      <c r="W269" s="96">
        <v>0</v>
      </c>
      <c r="X269" s="96">
        <v>0</v>
      </c>
      <c r="Y269" s="96">
        <v>0</v>
      </c>
      <c r="Z269" s="96" t="s">
        <v>69</v>
      </c>
      <c r="AA269" s="96">
        <v>0</v>
      </c>
      <c r="AB269" s="404">
        <v>0</v>
      </c>
      <c r="AC269" s="404">
        <v>0</v>
      </c>
      <c r="AD269" s="404" t="s">
        <v>178</v>
      </c>
      <c r="AE269" s="404" t="s">
        <v>178</v>
      </c>
      <c r="AF269" s="733">
        <v>0</v>
      </c>
    </row>
    <row r="270" spans="2:32">
      <c r="B270" s="164" t="s">
        <v>139</v>
      </c>
      <c r="C270" s="169">
        <v>24976</v>
      </c>
      <c r="D270" s="169">
        <v>24542</v>
      </c>
      <c r="E270" s="169">
        <v>24611</v>
      </c>
      <c r="F270" s="169">
        <v>24636</v>
      </c>
      <c r="G270" s="169">
        <v>24494</v>
      </c>
      <c r="H270" s="169">
        <v>25442</v>
      </c>
      <c r="I270" s="169">
        <v>25399</v>
      </c>
      <c r="J270" s="169">
        <v>25721</v>
      </c>
      <c r="K270" s="169">
        <v>26274</v>
      </c>
      <c r="L270" s="169">
        <v>26365</v>
      </c>
      <c r="M270" s="169">
        <v>25721</v>
      </c>
      <c r="N270" s="169">
        <v>24926</v>
      </c>
      <c r="O270" s="169">
        <v>24282</v>
      </c>
      <c r="P270" s="169">
        <f>SUM(P264:P269)</f>
        <v>14091.572111000001</v>
      </c>
      <c r="Q270" s="169">
        <f>SUM(Q264:Q269)</f>
        <v>14200.218946000001</v>
      </c>
      <c r="R270" s="169">
        <v>13924.572111000001</v>
      </c>
      <c r="S270" s="169">
        <v>21408.025601000001</v>
      </c>
      <c r="T270" s="169">
        <v>23748.594354000001</v>
      </c>
      <c r="V270" s="164" t="s">
        <v>139</v>
      </c>
      <c r="W270" s="405">
        <v>23876.760157000001</v>
      </c>
      <c r="X270" s="405">
        <v>26802.365467</v>
      </c>
      <c r="Y270" s="405">
        <v>19647.209684000001</v>
      </c>
      <c r="Z270" s="405">
        <v>18953</v>
      </c>
      <c r="AA270" s="405">
        <v>15767.157544999998</v>
      </c>
      <c r="AB270" s="405">
        <v>4942.7579300000007</v>
      </c>
      <c r="AC270" s="405">
        <v>2683.961021000001</v>
      </c>
      <c r="AD270" s="405">
        <v>2541</v>
      </c>
      <c r="AE270" s="405">
        <v>2208</v>
      </c>
      <c r="AF270" s="734">
        <v>2194.0487139999996</v>
      </c>
    </row>
    <row r="271" spans="2:32">
      <c r="B271" s="118" t="s">
        <v>140</v>
      </c>
      <c r="C271" s="168">
        <v>150015</v>
      </c>
      <c r="D271" s="168">
        <v>135060</v>
      </c>
      <c r="E271" s="168">
        <v>125840</v>
      </c>
      <c r="F271" s="168">
        <v>128836</v>
      </c>
      <c r="G271" s="168">
        <v>113982</v>
      </c>
      <c r="H271" s="168">
        <v>117618</v>
      </c>
      <c r="I271" s="168">
        <v>108818</v>
      </c>
      <c r="J271" s="168">
        <v>111355</v>
      </c>
      <c r="K271" s="168">
        <v>102220</v>
      </c>
      <c r="L271" s="168">
        <v>104641</v>
      </c>
      <c r="M271" s="168">
        <v>96099</v>
      </c>
      <c r="N271" s="168">
        <v>95897</v>
      </c>
      <c r="O271" s="168">
        <v>81955</v>
      </c>
      <c r="P271" s="168">
        <f>+P261+P270</f>
        <v>79114.659327000001</v>
      </c>
      <c r="Q271" s="168">
        <f>+Q261+Q270</f>
        <v>74479.761942700017</v>
      </c>
      <c r="R271" s="168">
        <v>71782.572111000001</v>
      </c>
      <c r="S271" s="168">
        <v>79996.025601000001</v>
      </c>
      <c r="T271" s="168">
        <v>79875.014695999998</v>
      </c>
      <c r="V271" s="118" t="s">
        <v>140</v>
      </c>
      <c r="W271" s="403">
        <v>33960.308084000004</v>
      </c>
      <c r="X271" s="403">
        <v>33469.117766999996</v>
      </c>
      <c r="Y271" s="403">
        <v>25122.148212</v>
      </c>
      <c r="Z271" s="403">
        <v>26832</v>
      </c>
      <c r="AA271" s="403">
        <v>19049.726115999998</v>
      </c>
      <c r="AB271" s="403">
        <v>5723.5908740000004</v>
      </c>
      <c r="AC271" s="403">
        <v>2941.3245650000008</v>
      </c>
      <c r="AD271" s="403">
        <v>2890</v>
      </c>
      <c r="AE271" s="403">
        <v>2519</v>
      </c>
      <c r="AF271" s="735">
        <v>2504.2413449999995</v>
      </c>
    </row>
    <row r="272" spans="2:32" ht="15.75">
      <c r="B272" s="129"/>
      <c r="C272" s="129"/>
      <c r="D272" s="129"/>
      <c r="E272" s="129"/>
      <c r="F272" s="129"/>
      <c r="G272" s="129"/>
      <c r="H272" s="129"/>
      <c r="I272" s="129"/>
      <c r="J272" s="129"/>
      <c r="K272" s="129"/>
      <c r="L272" s="129"/>
      <c r="M272" s="129"/>
      <c r="N272" s="129"/>
      <c r="O272" s="129"/>
      <c r="Z272" s="397"/>
      <c r="AA272" s="397"/>
      <c r="AB272" s="397"/>
      <c r="AC272" s="397"/>
      <c r="AD272" s="397"/>
      <c r="AE272" s="397"/>
    </row>
    <row r="273" spans="2:32" ht="15.75">
      <c r="B273" s="129"/>
      <c r="C273" s="129"/>
      <c r="D273" s="129"/>
      <c r="E273" s="129"/>
      <c r="F273" s="129"/>
      <c r="G273" s="129"/>
      <c r="H273" s="129"/>
      <c r="I273" s="129"/>
      <c r="J273" s="129"/>
      <c r="K273" s="129"/>
      <c r="L273" s="129"/>
      <c r="M273" s="129"/>
      <c r="N273" s="129"/>
      <c r="O273" s="129"/>
      <c r="Z273" s="397"/>
      <c r="AA273" s="397"/>
      <c r="AB273" s="397"/>
      <c r="AC273" s="397"/>
      <c r="AD273" s="397"/>
      <c r="AE273" s="397"/>
    </row>
    <row r="274" spans="2:32" ht="15.75">
      <c r="B274" s="129"/>
      <c r="C274" s="129"/>
      <c r="D274" s="129"/>
      <c r="E274" s="129"/>
      <c r="F274" s="129"/>
      <c r="G274" s="129"/>
      <c r="H274" s="129"/>
      <c r="I274" s="129"/>
      <c r="J274" s="129"/>
      <c r="K274" s="129"/>
      <c r="L274" s="129"/>
      <c r="M274" s="129"/>
      <c r="N274" s="129"/>
      <c r="O274" s="129"/>
      <c r="Z274" s="397"/>
      <c r="AA274" s="397"/>
      <c r="AB274" s="397"/>
      <c r="AC274" s="397"/>
      <c r="AD274" s="397"/>
      <c r="AE274" s="397"/>
    </row>
    <row r="275" spans="2:32" ht="15.75">
      <c r="B275" s="53" t="s">
        <v>499</v>
      </c>
      <c r="C275" s="29"/>
      <c r="D275" s="29"/>
      <c r="E275" s="30"/>
      <c r="F275" s="29"/>
      <c r="G275" s="29"/>
      <c r="H275" s="29"/>
      <c r="I275" s="30"/>
      <c r="J275" s="29"/>
      <c r="K275" s="29"/>
      <c r="L275" s="29"/>
      <c r="M275" s="30"/>
      <c r="N275" s="29"/>
      <c r="O275" s="29"/>
      <c r="Z275" s="397"/>
      <c r="AA275" s="397"/>
      <c r="AB275" s="397"/>
      <c r="AC275" s="397"/>
      <c r="AD275" s="397"/>
      <c r="AE275" s="397"/>
    </row>
    <row r="276" spans="2:32" ht="15.75">
      <c r="B276" s="234" t="s">
        <v>492</v>
      </c>
      <c r="C276" s="129"/>
      <c r="D276" s="129"/>
      <c r="E276" s="129"/>
      <c r="F276" s="129"/>
      <c r="G276" s="129"/>
      <c r="H276" s="129"/>
      <c r="I276" s="129"/>
      <c r="J276" s="129"/>
      <c r="K276" s="129"/>
      <c r="L276" s="129"/>
      <c r="M276" s="129"/>
      <c r="N276" s="129"/>
      <c r="O276" s="129"/>
      <c r="Z276" s="397"/>
      <c r="AA276" s="397"/>
      <c r="AB276" s="397"/>
      <c r="AC276" s="397"/>
      <c r="AD276" s="397"/>
      <c r="AE276" s="397"/>
    </row>
    <row r="277" spans="2:32" ht="7.5" customHeight="1">
      <c r="B277" s="31"/>
      <c r="C277" s="31"/>
      <c r="D277" s="31"/>
      <c r="E277" s="31"/>
      <c r="F277" s="31"/>
      <c r="G277" s="31"/>
      <c r="H277" s="31"/>
      <c r="I277" s="31"/>
      <c r="J277" s="31"/>
      <c r="K277" s="31"/>
      <c r="L277" s="31"/>
      <c r="M277" s="31"/>
      <c r="N277" s="31"/>
      <c r="O277" s="31"/>
      <c r="Z277" s="397"/>
      <c r="AA277" s="397"/>
      <c r="AB277" s="397"/>
      <c r="AC277" s="397"/>
      <c r="AD277" s="397"/>
      <c r="AE277" s="397"/>
    </row>
    <row r="278" spans="2:32">
      <c r="B278" s="232"/>
      <c r="C278" s="233">
        <v>2016</v>
      </c>
      <c r="D278" s="233">
        <v>2017</v>
      </c>
      <c r="E278" s="233" t="s">
        <v>35</v>
      </c>
      <c r="F278" s="233" t="s">
        <v>36</v>
      </c>
      <c r="G278" s="233" t="s">
        <v>37</v>
      </c>
      <c r="H278" s="233" t="s">
        <v>38</v>
      </c>
      <c r="I278" s="233" t="s">
        <v>39</v>
      </c>
      <c r="J278" s="233" t="s">
        <v>40</v>
      </c>
      <c r="K278" s="233" t="s">
        <v>41</v>
      </c>
      <c r="L278" s="233" t="s">
        <v>42</v>
      </c>
      <c r="M278" s="233" t="s">
        <v>43</v>
      </c>
      <c r="N278" s="233" t="s">
        <v>44</v>
      </c>
      <c r="O278" s="233" t="s">
        <v>45</v>
      </c>
      <c r="P278" s="229" t="s">
        <v>46</v>
      </c>
      <c r="Q278" s="229" t="s">
        <v>47</v>
      </c>
      <c r="R278" s="229" t="s">
        <v>48</v>
      </c>
      <c r="S278" s="229" t="s">
        <v>49</v>
      </c>
      <c r="T278" s="229" t="s">
        <v>50</v>
      </c>
      <c r="V278" s="232"/>
      <c r="W278" s="398" t="s">
        <v>51</v>
      </c>
      <c r="X278" s="398" t="s">
        <v>52</v>
      </c>
      <c r="Y278" s="398" t="s">
        <v>53</v>
      </c>
      <c r="Z278" s="398" t="s">
        <v>54</v>
      </c>
      <c r="AA278" s="398" t="str">
        <f>+AA6</f>
        <v>1T23</v>
      </c>
      <c r="AB278" s="398" t="s">
        <v>56</v>
      </c>
      <c r="AC278" s="398" t="s">
        <v>57</v>
      </c>
      <c r="AD278" s="398" t="s">
        <v>58</v>
      </c>
      <c r="AE278" s="398" t="s">
        <v>59</v>
      </c>
      <c r="AF278" s="398" t="s">
        <v>836</v>
      </c>
    </row>
    <row r="279" spans="2:32" ht="2.65" customHeight="1">
      <c r="B279" s="134"/>
      <c r="C279" s="31"/>
      <c r="D279" s="31"/>
      <c r="E279" s="31"/>
      <c r="F279" s="31"/>
      <c r="G279" s="31"/>
      <c r="H279" s="31"/>
      <c r="I279" s="31"/>
      <c r="J279" s="31"/>
      <c r="K279" s="31"/>
      <c r="L279" s="31"/>
      <c r="M279" s="31"/>
      <c r="N279" s="31"/>
      <c r="O279" s="31"/>
      <c r="S279">
        <v>386</v>
      </c>
      <c r="W279" s="397"/>
      <c r="X279" s="397">
        <v>0</v>
      </c>
      <c r="Z279" s="397"/>
      <c r="AA279" s="397"/>
      <c r="AB279" s="397"/>
      <c r="AC279" s="397"/>
      <c r="AD279" s="397"/>
      <c r="AE279" s="397"/>
    </row>
    <row r="280" spans="2:32" ht="15.75">
      <c r="B280" s="69" t="s">
        <v>60</v>
      </c>
      <c r="C280" s="104">
        <v>65</v>
      </c>
      <c r="D280" s="104">
        <v>120</v>
      </c>
      <c r="E280" s="104">
        <v>105</v>
      </c>
      <c r="F280" s="104">
        <v>12</v>
      </c>
      <c r="G280" s="104">
        <v>138</v>
      </c>
      <c r="H280" s="104">
        <v>168</v>
      </c>
      <c r="I280" s="104">
        <v>1393</v>
      </c>
      <c r="J280" s="104">
        <v>717</v>
      </c>
      <c r="K280" s="104">
        <v>756</v>
      </c>
      <c r="L280" s="104">
        <v>1676</v>
      </c>
      <c r="M280" s="104">
        <v>37</v>
      </c>
      <c r="N280" s="104">
        <v>224</v>
      </c>
      <c r="O280" s="104">
        <v>141</v>
      </c>
      <c r="P280" s="104">
        <v>1015.343393</v>
      </c>
      <c r="Q280" s="104">
        <v>-425.63460600000002</v>
      </c>
      <c r="R280" s="104">
        <v>398.63460600000002</v>
      </c>
      <c r="S280" s="104">
        <v>310</v>
      </c>
      <c r="T280" s="104">
        <v>1360.753031</v>
      </c>
      <c r="V280" s="69" t="s">
        <v>60</v>
      </c>
      <c r="W280" s="104">
        <v>4107.2434359999997</v>
      </c>
      <c r="X280" s="104">
        <v>7474.8156929999996</v>
      </c>
      <c r="Y280" s="104">
        <v>7235.0251440000011</v>
      </c>
      <c r="Z280" s="104">
        <v>13008</v>
      </c>
      <c r="AA280" s="104">
        <v>8335.9809719999994</v>
      </c>
      <c r="AB280" s="104">
        <v>7343.1948150000007</v>
      </c>
      <c r="AC280" s="104">
        <v>1626.9545599999983</v>
      </c>
      <c r="AD280" s="104">
        <v>6046</v>
      </c>
      <c r="AE280" s="104">
        <v>11479</v>
      </c>
      <c r="AF280" s="733">
        <v>6363.3013890000002</v>
      </c>
    </row>
    <row r="281" spans="2:32" ht="15.75">
      <c r="B281" s="69" t="s">
        <v>61</v>
      </c>
      <c r="C281" s="104">
        <v>58</v>
      </c>
      <c r="D281" s="104">
        <v>106</v>
      </c>
      <c r="E281" s="104">
        <v>93</v>
      </c>
      <c r="F281" s="104">
        <v>10</v>
      </c>
      <c r="G281" s="104">
        <v>123</v>
      </c>
      <c r="H281" s="104">
        <v>149</v>
      </c>
      <c r="I281" s="104">
        <v>1233</v>
      </c>
      <c r="J281" s="104">
        <v>635</v>
      </c>
      <c r="K281" s="104">
        <v>669</v>
      </c>
      <c r="L281" s="104">
        <v>1483</v>
      </c>
      <c r="M281" s="104">
        <v>32</v>
      </c>
      <c r="N281" s="104">
        <v>195</v>
      </c>
      <c r="O281" s="104">
        <v>122</v>
      </c>
      <c r="P281" s="104">
        <v>882.90729899999997</v>
      </c>
      <c r="Q281" s="104">
        <v>370.11704800000001</v>
      </c>
      <c r="R281" s="104">
        <v>-346.11704800000001</v>
      </c>
      <c r="S281" s="104">
        <v>222</v>
      </c>
      <c r="T281" s="104">
        <v>1230.828722</v>
      </c>
      <c r="V281" s="69" t="s">
        <v>61</v>
      </c>
      <c r="W281" s="104">
        <v>3571.5160310000001</v>
      </c>
      <c r="X281" s="104">
        <v>6499.8397329999998</v>
      </c>
      <c r="Y281" s="104">
        <v>269.79700199999934</v>
      </c>
      <c r="Z281" s="104">
        <v>17333</v>
      </c>
      <c r="AA281" s="104">
        <v>7248.6791050000002</v>
      </c>
      <c r="AB281" s="104">
        <v>6499.8397329999998</v>
      </c>
      <c r="AC281" s="104">
        <v>6291.3262119999999</v>
      </c>
      <c r="AD281" s="104">
        <v>11312</v>
      </c>
      <c r="AE281" s="104">
        <v>9982</v>
      </c>
      <c r="AF281" s="733">
        <v>5533.3055559999993</v>
      </c>
    </row>
    <row r="282" spans="2:32" ht="15.75">
      <c r="B282" s="128" t="s">
        <v>62</v>
      </c>
      <c r="C282" s="135">
        <v>7</v>
      </c>
      <c r="D282" s="135">
        <v>14</v>
      </c>
      <c r="E282" s="135">
        <v>12</v>
      </c>
      <c r="F282" s="135">
        <v>2</v>
      </c>
      <c r="G282" s="135">
        <v>15</v>
      </c>
      <c r="H282" s="135">
        <v>19</v>
      </c>
      <c r="I282" s="135">
        <v>160</v>
      </c>
      <c r="J282" s="135">
        <v>82</v>
      </c>
      <c r="K282" s="135">
        <v>87</v>
      </c>
      <c r="L282" s="135">
        <v>193</v>
      </c>
      <c r="M282" s="135">
        <v>5</v>
      </c>
      <c r="N282" s="135">
        <v>29</v>
      </c>
      <c r="O282" s="135">
        <v>19</v>
      </c>
      <c r="P282" s="135">
        <v>132.43609400000003</v>
      </c>
      <c r="Q282" s="135">
        <f>+Q280+Q281</f>
        <v>-55.517558000000008</v>
      </c>
      <c r="R282" s="135">
        <v>52.517558000000008</v>
      </c>
      <c r="S282" s="135">
        <v>88</v>
      </c>
      <c r="T282" s="135">
        <v>129.92430899999999</v>
      </c>
      <c r="V282" s="128" t="s">
        <v>63</v>
      </c>
      <c r="W282" s="135">
        <v>535.72740499999964</v>
      </c>
      <c r="X282" s="135">
        <v>974.97595999999976</v>
      </c>
      <c r="Y282" s="135">
        <v>6965.2281420000018</v>
      </c>
      <c r="Z282" s="135">
        <v>-4325</v>
      </c>
      <c r="AA282" s="135">
        <v>1087.3018669999992</v>
      </c>
      <c r="AB282" s="135">
        <v>843.35508200000095</v>
      </c>
      <c r="AC282" s="135">
        <v>-4664.3716520000016</v>
      </c>
      <c r="AD282" s="135">
        <v>-5266</v>
      </c>
      <c r="AE282" s="135">
        <v>1497</v>
      </c>
      <c r="AF282" s="709">
        <v>829.99583300000086</v>
      </c>
    </row>
    <row r="283" spans="2:32" ht="7.5" customHeight="1">
      <c r="B283" s="69"/>
      <c r="C283" s="104"/>
      <c r="D283" s="104"/>
      <c r="E283" s="104"/>
      <c r="F283" s="104"/>
      <c r="G283" s="104"/>
      <c r="H283" s="104"/>
      <c r="I283" s="104"/>
      <c r="J283" s="104"/>
      <c r="K283" s="104"/>
      <c r="L283" s="104"/>
      <c r="M283" s="104"/>
      <c r="N283" s="104"/>
      <c r="O283" s="104"/>
      <c r="P283" s="104"/>
      <c r="Q283" s="104"/>
      <c r="R283" s="104"/>
      <c r="S283" s="104">
        <v>0</v>
      </c>
      <c r="T283" s="104"/>
      <c r="W283" s="104"/>
      <c r="X283" s="104">
        <v>0</v>
      </c>
      <c r="Y283" s="104"/>
      <c r="Z283" s="104"/>
      <c r="AA283" s="104"/>
      <c r="AB283" s="104"/>
      <c r="AC283" s="104"/>
      <c r="AD283" s="104"/>
      <c r="AE283" s="104"/>
      <c r="AF283" s="708"/>
    </row>
    <row r="284" spans="2:32" ht="15.75">
      <c r="B284" s="69" t="s">
        <v>482</v>
      </c>
      <c r="C284" s="104">
        <v>9556</v>
      </c>
      <c r="D284" s="104">
        <v>8502</v>
      </c>
      <c r="E284" s="104">
        <v>3058</v>
      </c>
      <c r="F284" s="104">
        <v>2083</v>
      </c>
      <c r="G284" s="104">
        <v>1675</v>
      </c>
      <c r="H284" s="104">
        <v>2351</v>
      </c>
      <c r="I284" s="104">
        <v>3526</v>
      </c>
      <c r="J284" s="104">
        <v>2027</v>
      </c>
      <c r="K284" s="104">
        <v>1726</v>
      </c>
      <c r="L284" s="104">
        <v>2225</v>
      </c>
      <c r="M284" s="104">
        <v>3704</v>
      </c>
      <c r="N284" s="104">
        <v>2436</v>
      </c>
      <c r="O284" s="104">
        <v>1830</v>
      </c>
      <c r="P284" s="104">
        <v>2723.318949</v>
      </c>
      <c r="Q284" s="104">
        <v>3415.3201469999999</v>
      </c>
      <c r="R284" s="104">
        <v>2324.6798530000001</v>
      </c>
      <c r="S284" s="104">
        <v>2519</v>
      </c>
      <c r="T284" s="104">
        <v>9145.3632689999995</v>
      </c>
      <c r="V284" s="69" t="s">
        <v>482</v>
      </c>
      <c r="W284" s="104">
        <v>4839.7960149999999</v>
      </c>
      <c r="X284" s="104">
        <v>2593.6193430000003</v>
      </c>
      <c r="Y284" s="104">
        <v>3111.5100440000006</v>
      </c>
      <c r="Z284" s="104">
        <v>4044</v>
      </c>
      <c r="AA284" s="104">
        <v>3925.9564099999998</v>
      </c>
      <c r="AB284" s="104">
        <v>3103.6661240000003</v>
      </c>
      <c r="AC284" s="104">
        <v>5533.2000800000005</v>
      </c>
      <c r="AD284" s="104">
        <v>7160</v>
      </c>
      <c r="AE284" s="104">
        <v>8843</v>
      </c>
      <c r="AF284" s="708">
        <v>6756.3137589999988</v>
      </c>
    </row>
    <row r="285" spans="2:32" ht="15.75">
      <c r="B285" s="69" t="s">
        <v>483</v>
      </c>
      <c r="C285" s="104">
        <v>15216</v>
      </c>
      <c r="D285" s="104">
        <v>11612</v>
      </c>
      <c r="E285" s="104">
        <v>2726</v>
      </c>
      <c r="F285" s="104">
        <v>2041</v>
      </c>
      <c r="G285" s="104">
        <v>1993</v>
      </c>
      <c r="H285" s="104">
        <v>1908</v>
      </c>
      <c r="I285" s="104">
        <v>2707</v>
      </c>
      <c r="J285" s="104">
        <v>2657</v>
      </c>
      <c r="K285" s="104">
        <v>2596</v>
      </c>
      <c r="L285" s="104">
        <v>2453</v>
      </c>
      <c r="M285" s="104">
        <v>2271</v>
      </c>
      <c r="N285" s="104">
        <v>1641</v>
      </c>
      <c r="O285" s="104">
        <v>938</v>
      </c>
      <c r="P285" s="104">
        <v>-564.52588099999991</v>
      </c>
      <c r="Q285" s="104">
        <v>918.475189</v>
      </c>
      <c r="R285" s="104">
        <v>587.524811</v>
      </c>
      <c r="S285" s="104">
        <v>810</v>
      </c>
      <c r="T285" s="104">
        <v>5981.2693849999996</v>
      </c>
      <c r="V285" s="69" t="s">
        <v>483</v>
      </c>
      <c r="W285" s="104">
        <v>1158.8954659999999</v>
      </c>
      <c r="X285" s="104">
        <v>2144.6996020000001</v>
      </c>
      <c r="Y285" s="104">
        <v>2812.5559699999999</v>
      </c>
      <c r="Z285" s="104">
        <v>1862</v>
      </c>
      <c r="AA285" s="104">
        <v>2238.285562</v>
      </c>
      <c r="AB285" s="104">
        <v>2227.5051469999999</v>
      </c>
      <c r="AC285" s="104">
        <v>1018.8690880000004</v>
      </c>
      <c r="AD285" s="104">
        <v>439</v>
      </c>
      <c r="AE285" s="104">
        <v>24</v>
      </c>
      <c r="AF285" s="708">
        <v>0</v>
      </c>
    </row>
    <row r="286" spans="2:32" ht="15.75">
      <c r="B286" s="69" t="s">
        <v>72</v>
      </c>
      <c r="C286" s="104">
        <v>0</v>
      </c>
      <c r="D286" s="104">
        <v>0</v>
      </c>
      <c r="E286" s="104">
        <v>0</v>
      </c>
      <c r="F286" s="104">
        <v>0</v>
      </c>
      <c r="G286" s="104">
        <v>0</v>
      </c>
      <c r="H286" s="104">
        <v>0</v>
      </c>
      <c r="I286" s="104">
        <v>0</v>
      </c>
      <c r="J286" s="104">
        <v>0</v>
      </c>
      <c r="K286" s="104">
        <v>0</v>
      </c>
      <c r="L286" s="104">
        <v>0</v>
      </c>
      <c r="M286" s="104">
        <v>0</v>
      </c>
      <c r="N286" s="104">
        <v>0</v>
      </c>
      <c r="O286" s="104">
        <v>0</v>
      </c>
      <c r="P286" s="104">
        <v>0</v>
      </c>
      <c r="Q286" s="104">
        <v>0</v>
      </c>
      <c r="R286" s="104">
        <v>0</v>
      </c>
      <c r="S286" s="104">
        <v>0</v>
      </c>
      <c r="T286" s="104">
        <v>0</v>
      </c>
      <c r="V286" s="69" t="s">
        <v>72</v>
      </c>
      <c r="W286" s="104">
        <v>0</v>
      </c>
      <c r="X286" s="104">
        <v>0</v>
      </c>
      <c r="Y286" s="104">
        <v>0</v>
      </c>
      <c r="Z286" s="104" t="s">
        <v>69</v>
      </c>
      <c r="AA286" s="104">
        <v>0</v>
      </c>
      <c r="AB286" s="104">
        <v>0</v>
      </c>
      <c r="AC286" s="104">
        <v>0</v>
      </c>
      <c r="AD286" s="104" t="s">
        <v>69</v>
      </c>
      <c r="AE286" s="104" t="s">
        <v>69</v>
      </c>
      <c r="AF286" s="708">
        <v>0</v>
      </c>
    </row>
    <row r="287" spans="2:32" ht="15.75">
      <c r="B287" s="69" t="s">
        <v>73</v>
      </c>
      <c r="C287" s="104">
        <v>9020</v>
      </c>
      <c r="D287" s="104">
        <v>8023</v>
      </c>
      <c r="E287" s="104">
        <v>2885</v>
      </c>
      <c r="F287" s="104">
        <v>1973</v>
      </c>
      <c r="G287" s="104">
        <v>1591</v>
      </c>
      <c r="H287" s="104">
        <v>2249</v>
      </c>
      <c r="I287" s="104">
        <v>3341</v>
      </c>
      <c r="J287" s="104">
        <v>1932</v>
      </c>
      <c r="K287" s="104">
        <v>1650</v>
      </c>
      <c r="L287" s="104">
        <v>2122</v>
      </c>
      <c r="M287" s="104">
        <v>3479</v>
      </c>
      <c r="N287" s="104">
        <v>2277</v>
      </c>
      <c r="O287" s="104">
        <v>1717</v>
      </c>
      <c r="P287" s="104">
        <v>2521.591617</v>
      </c>
      <c r="Q287" s="104">
        <v>3162.3334690000002</v>
      </c>
      <c r="R287" s="104">
        <v>2153.6665309999998</v>
      </c>
      <c r="S287" s="104">
        <v>2331</v>
      </c>
      <c r="T287" s="104">
        <v>8469.3363599999993</v>
      </c>
      <c r="V287" s="69" t="s">
        <v>73</v>
      </c>
      <c r="W287" s="104">
        <v>4481.2926070000003</v>
      </c>
      <c r="X287" s="104">
        <v>2401.4993910000003</v>
      </c>
      <c r="Y287" s="104">
        <v>8901.0675540000011</v>
      </c>
      <c r="Z287" s="104">
        <v>-2277</v>
      </c>
      <c r="AA287" s="104">
        <v>3635.144824</v>
      </c>
      <c r="AB287" s="104">
        <v>2758.7443290000001</v>
      </c>
      <c r="AC287" s="104">
        <v>246.75029100000029</v>
      </c>
      <c r="AD287" s="104">
        <v>576</v>
      </c>
      <c r="AE287" s="104">
        <v>8217</v>
      </c>
      <c r="AF287" s="708">
        <v>6275.5945440000032</v>
      </c>
    </row>
    <row r="288" spans="2:32" ht="15.75">
      <c r="B288" s="128" t="s">
        <v>74</v>
      </c>
      <c r="C288" s="135">
        <v>15752</v>
      </c>
      <c r="D288" s="135">
        <v>12091</v>
      </c>
      <c r="E288" s="135">
        <v>2899</v>
      </c>
      <c r="F288" s="135">
        <v>2151</v>
      </c>
      <c r="G288" s="135">
        <v>2077</v>
      </c>
      <c r="H288" s="135">
        <v>2010</v>
      </c>
      <c r="I288" s="135">
        <v>2892</v>
      </c>
      <c r="J288" s="135">
        <v>2752</v>
      </c>
      <c r="K288" s="135">
        <v>2672</v>
      </c>
      <c r="L288" s="135">
        <v>2556</v>
      </c>
      <c r="M288" s="135">
        <v>2496</v>
      </c>
      <c r="N288" s="135">
        <v>1800</v>
      </c>
      <c r="O288" s="135">
        <v>1051</v>
      </c>
      <c r="P288" s="135">
        <v>-362.79854900000009</v>
      </c>
      <c r="Q288" s="135">
        <f>+Q284+Q285+Q286-Q287</f>
        <v>1171.461867</v>
      </c>
      <c r="R288" s="135">
        <v>758.53813300000002</v>
      </c>
      <c r="S288" s="135">
        <v>998</v>
      </c>
      <c r="T288" s="135">
        <v>6657.2962939999998</v>
      </c>
      <c r="V288" s="69" t="s">
        <v>75</v>
      </c>
      <c r="W288" s="104">
        <v>46.526553999999997</v>
      </c>
      <c r="X288" s="104">
        <v>37.225268000000007</v>
      </c>
      <c r="Y288" s="135">
        <v>36.294354999999996</v>
      </c>
      <c r="Z288" s="135">
        <v>57</v>
      </c>
      <c r="AA288" s="135">
        <v>41.554876999999998</v>
      </c>
      <c r="AB288" s="104">
        <v>48.890116999999996</v>
      </c>
      <c r="AC288" s="104">
        <v>42.211589000000018</v>
      </c>
      <c r="AD288" s="104">
        <v>46</v>
      </c>
      <c r="AE288" s="104">
        <v>35</v>
      </c>
      <c r="AF288" s="709">
        <v>34.573790000000002</v>
      </c>
    </row>
    <row r="289" spans="2:32" ht="15.75">
      <c r="B289" s="71" t="s">
        <v>76</v>
      </c>
      <c r="C289" s="105">
        <v>15759</v>
      </c>
      <c r="D289" s="105">
        <v>12105</v>
      </c>
      <c r="E289" s="105">
        <v>2911</v>
      </c>
      <c r="F289" s="105">
        <v>2153</v>
      </c>
      <c r="G289" s="105">
        <v>2092</v>
      </c>
      <c r="H289" s="105">
        <v>2029</v>
      </c>
      <c r="I289" s="105">
        <v>3052</v>
      </c>
      <c r="J289" s="105">
        <v>2834</v>
      </c>
      <c r="K289" s="105">
        <v>2759</v>
      </c>
      <c r="L289" s="105">
        <v>2749</v>
      </c>
      <c r="M289" s="105">
        <v>2501</v>
      </c>
      <c r="N289" s="105">
        <v>1829</v>
      </c>
      <c r="O289" s="105">
        <v>1070</v>
      </c>
      <c r="P289" s="105">
        <v>-230.36245500000007</v>
      </c>
      <c r="Q289" s="105">
        <f>+Q282+Q288</f>
        <v>1115.944309</v>
      </c>
      <c r="R289" s="105">
        <v>811.05569100000002</v>
      </c>
      <c r="S289" s="105">
        <v>1086</v>
      </c>
      <c r="T289" s="105">
        <v>6787.2206029999998</v>
      </c>
      <c r="V289" s="71" t="s">
        <v>399</v>
      </c>
      <c r="W289" s="105">
        <v>2006.5997249999991</v>
      </c>
      <c r="X289" s="105">
        <v>3274.5702460000002</v>
      </c>
      <c r="Y289" s="105">
        <v>3951.9322470000006</v>
      </c>
      <c r="Z289" s="105">
        <v>3801</v>
      </c>
      <c r="AA289" s="105">
        <v>3574.844137999999</v>
      </c>
      <c r="AB289" s="105">
        <v>3366.8919070000011</v>
      </c>
      <c r="AC289" s="105">
        <v>1598.735635999999</v>
      </c>
      <c r="AD289" s="105">
        <v>1713</v>
      </c>
      <c r="AE289" s="105">
        <v>2112</v>
      </c>
      <c r="AF289" s="710">
        <v>1276.1412579999965</v>
      </c>
    </row>
    <row r="290" spans="2:32" ht="15.75">
      <c r="B290" s="68"/>
      <c r="C290" s="8"/>
      <c r="D290" s="8"/>
      <c r="E290" s="8"/>
      <c r="F290" s="8"/>
      <c r="G290" s="8"/>
      <c r="H290" s="8"/>
      <c r="I290" s="8"/>
      <c r="J290" s="8"/>
      <c r="K290" s="8"/>
      <c r="L290" s="8"/>
      <c r="M290" s="8"/>
      <c r="N290" s="8"/>
      <c r="O290" s="8"/>
      <c r="P290" s="8"/>
      <c r="Q290" s="8"/>
      <c r="R290" s="8"/>
      <c r="S290" s="8"/>
      <c r="T290" s="8"/>
      <c r="W290" s="8"/>
      <c r="X290" s="8"/>
      <c r="Y290" s="8"/>
      <c r="Z290" s="8"/>
      <c r="AA290" s="8"/>
      <c r="AB290" s="8"/>
      <c r="AC290" s="8"/>
      <c r="AD290" s="8"/>
      <c r="AE290" s="8"/>
      <c r="AF290" s="8"/>
    </row>
    <row r="291" spans="2:32" ht="15.75">
      <c r="B291" s="69" t="s">
        <v>75</v>
      </c>
      <c r="C291" s="104">
        <v>50</v>
      </c>
      <c r="D291" s="104">
        <v>61</v>
      </c>
      <c r="E291" s="104">
        <v>20</v>
      </c>
      <c r="F291" s="104">
        <v>18</v>
      </c>
      <c r="G291" s="104">
        <v>17</v>
      </c>
      <c r="H291" s="104">
        <v>19</v>
      </c>
      <c r="I291" s="104">
        <v>20</v>
      </c>
      <c r="J291" s="104">
        <v>31</v>
      </c>
      <c r="K291" s="104">
        <v>34</v>
      </c>
      <c r="L291" s="104">
        <v>35</v>
      </c>
      <c r="M291" s="104">
        <v>35</v>
      </c>
      <c r="N291" s="104">
        <v>38</v>
      </c>
      <c r="O291" s="104">
        <v>41</v>
      </c>
      <c r="P291" s="104">
        <v>38.307843999999996</v>
      </c>
      <c r="Q291" s="104">
        <v>36.904197000000003</v>
      </c>
      <c r="R291" s="104">
        <v>41.095802999999997</v>
      </c>
      <c r="S291" s="104">
        <v>30</v>
      </c>
      <c r="T291" s="104">
        <v>114.575053</v>
      </c>
      <c r="W291" s="104"/>
      <c r="X291" s="104">
        <v>0</v>
      </c>
      <c r="Y291" s="104"/>
      <c r="Z291" s="104"/>
      <c r="AA291" s="104"/>
      <c r="AB291" s="104"/>
      <c r="AC291" s="104"/>
      <c r="AD291" s="104"/>
      <c r="AE291" s="104"/>
      <c r="AF291" s="708"/>
    </row>
    <row r="292" spans="2:32" ht="15.75">
      <c r="B292" s="69" t="s">
        <v>78</v>
      </c>
      <c r="C292" s="104">
        <v>0</v>
      </c>
      <c r="D292" s="104">
        <v>0</v>
      </c>
      <c r="E292" s="104">
        <v>0</v>
      </c>
      <c r="F292" s="104">
        <v>0</v>
      </c>
      <c r="G292" s="104">
        <v>0</v>
      </c>
      <c r="H292" s="104">
        <v>0</v>
      </c>
      <c r="I292" s="104">
        <v>0</v>
      </c>
      <c r="J292" s="104">
        <v>0</v>
      </c>
      <c r="K292" s="104">
        <v>0</v>
      </c>
      <c r="L292" s="104">
        <v>0</v>
      </c>
      <c r="M292" s="104">
        <v>0</v>
      </c>
      <c r="N292" s="104">
        <v>0</v>
      </c>
      <c r="O292" s="104">
        <v>0</v>
      </c>
      <c r="P292" s="104"/>
      <c r="Q292" s="104"/>
      <c r="R292" s="104"/>
      <c r="S292" s="104">
        <v>0</v>
      </c>
      <c r="T292" s="104"/>
      <c r="V292" s="37" t="s">
        <v>78</v>
      </c>
      <c r="W292" s="104">
        <v>0</v>
      </c>
      <c r="X292" s="104">
        <v>0</v>
      </c>
      <c r="Y292" s="104"/>
      <c r="Z292" s="104"/>
      <c r="AA292" s="104"/>
      <c r="AB292" s="104"/>
      <c r="AC292" s="104"/>
      <c r="AD292" s="104"/>
      <c r="AE292" s="104"/>
      <c r="AF292" s="708"/>
    </row>
    <row r="293" spans="2:32" ht="15.75">
      <c r="B293" s="69" t="s">
        <v>79</v>
      </c>
      <c r="C293" s="104">
        <v>-85</v>
      </c>
      <c r="D293" s="104">
        <v>45</v>
      </c>
      <c r="E293" s="104">
        <v>0</v>
      </c>
      <c r="F293" s="104">
        <v>12</v>
      </c>
      <c r="G293" s="104">
        <v>1</v>
      </c>
      <c r="H293" s="104">
        <v>1</v>
      </c>
      <c r="I293" s="104">
        <v>0</v>
      </c>
      <c r="J293" s="104">
        <v>4</v>
      </c>
      <c r="K293" s="104">
        <v>69</v>
      </c>
      <c r="L293" s="104">
        <v>14</v>
      </c>
      <c r="M293" s="104">
        <v>2</v>
      </c>
      <c r="N293" s="104">
        <v>-26</v>
      </c>
      <c r="O293" s="104">
        <v>29</v>
      </c>
      <c r="P293" s="104">
        <v>-20.576566</v>
      </c>
      <c r="Q293" s="104">
        <v>-31.001110000000001</v>
      </c>
      <c r="R293" s="104">
        <v>-21.998889999999999</v>
      </c>
      <c r="S293" s="104">
        <v>-11</v>
      </c>
      <c r="T293" s="104">
        <v>-78.663625999999994</v>
      </c>
      <c r="V293" s="37" t="s">
        <v>79</v>
      </c>
      <c r="W293" s="104">
        <v>28.112607000000001</v>
      </c>
      <c r="X293" s="104">
        <v>-24.084299999999999</v>
      </c>
      <c r="Y293" s="104">
        <v>-52.344563999999998</v>
      </c>
      <c r="Z293" s="104">
        <v>-178</v>
      </c>
      <c r="AA293" s="104">
        <v>-31.828976999999998</v>
      </c>
      <c r="AB293" s="104">
        <v>-92.906704000000005</v>
      </c>
      <c r="AC293" s="104">
        <v>3.5333020000000062</v>
      </c>
      <c r="AD293" s="104">
        <v>-40</v>
      </c>
      <c r="AE293" s="104">
        <v>-174</v>
      </c>
      <c r="AF293" s="708">
        <v>-58.864260000000002</v>
      </c>
    </row>
    <row r="294" spans="2:32" ht="15.75">
      <c r="B294" s="71" t="s">
        <v>80</v>
      </c>
      <c r="C294" s="106">
        <v>15624</v>
      </c>
      <c r="D294" s="106">
        <v>12089</v>
      </c>
      <c r="E294" s="106">
        <v>2891</v>
      </c>
      <c r="F294" s="106">
        <v>2147</v>
      </c>
      <c r="G294" s="106">
        <v>2076</v>
      </c>
      <c r="H294" s="106">
        <v>2011</v>
      </c>
      <c r="I294" s="106">
        <v>3032</v>
      </c>
      <c r="J294" s="106">
        <v>2807</v>
      </c>
      <c r="K294" s="106">
        <v>2794</v>
      </c>
      <c r="L294" s="106">
        <v>2728</v>
      </c>
      <c r="M294" s="106">
        <v>2468</v>
      </c>
      <c r="N294" s="106">
        <v>1765</v>
      </c>
      <c r="O294" s="106">
        <v>1058</v>
      </c>
      <c r="P294" s="106">
        <v>-289.24686500000007</v>
      </c>
      <c r="Q294" s="106">
        <f>+Q289-Q291+Q292+Q293</f>
        <v>1048.039002</v>
      </c>
      <c r="R294" s="106">
        <v>747.96099800000002</v>
      </c>
      <c r="S294" s="106">
        <v>1045</v>
      </c>
      <c r="T294" s="106">
        <v>6593.9819240000006</v>
      </c>
      <c r="V294" s="207" t="s">
        <v>80</v>
      </c>
      <c r="W294" s="106">
        <v>2034.7123319999992</v>
      </c>
      <c r="X294" s="106">
        <v>3250.4859460000002</v>
      </c>
      <c r="Y294" s="106">
        <v>3899.5876830000007</v>
      </c>
      <c r="Z294" s="106">
        <v>3623</v>
      </c>
      <c r="AA294" s="106">
        <v>3543.0151609999989</v>
      </c>
      <c r="AB294" s="106">
        <v>3273.9852030000011</v>
      </c>
      <c r="AC294" s="106">
        <v>1602.268937999999</v>
      </c>
      <c r="AD294" s="106">
        <v>1673</v>
      </c>
      <c r="AE294" s="106">
        <v>1938</v>
      </c>
      <c r="AF294" s="711">
        <v>1217.2769979999964</v>
      </c>
    </row>
    <row r="295" spans="2:32" ht="15.75">
      <c r="B295" s="69"/>
      <c r="C295" s="104"/>
      <c r="D295" s="104"/>
      <c r="E295" s="104"/>
      <c r="F295" s="104"/>
      <c r="G295" s="104"/>
      <c r="H295" s="104"/>
      <c r="I295" s="104"/>
      <c r="J295" s="104"/>
      <c r="K295" s="104"/>
      <c r="L295" s="104"/>
      <c r="M295" s="104"/>
      <c r="N295" s="104"/>
      <c r="O295" s="104"/>
      <c r="P295" s="104"/>
      <c r="Q295" s="104"/>
      <c r="R295" s="104"/>
      <c r="S295" s="104">
        <v>0</v>
      </c>
      <c r="T295" s="104"/>
      <c r="V295" s="37"/>
      <c r="W295" s="104"/>
      <c r="X295" s="104">
        <v>0</v>
      </c>
      <c r="Y295" s="104"/>
      <c r="Z295" s="104"/>
      <c r="AA295" s="104"/>
      <c r="AB295" s="104"/>
      <c r="AC295" s="104"/>
      <c r="AD295" s="104"/>
      <c r="AE295" s="104"/>
      <c r="AF295" s="708"/>
    </row>
    <row r="296" spans="2:32" ht="15.75">
      <c r="B296" s="69" t="s">
        <v>81</v>
      </c>
      <c r="C296" s="104">
        <v>-5609</v>
      </c>
      <c r="D296" s="104">
        <v>-3906</v>
      </c>
      <c r="E296" s="104">
        <v>-720</v>
      </c>
      <c r="F296" s="104">
        <v>-829</v>
      </c>
      <c r="G296" s="104">
        <v>-753</v>
      </c>
      <c r="H296" s="104">
        <v>-663</v>
      </c>
      <c r="I296" s="104">
        <v>-835</v>
      </c>
      <c r="J296" s="104">
        <v>-750</v>
      </c>
      <c r="K296" s="104">
        <v>-727</v>
      </c>
      <c r="L296" s="104">
        <v>-506</v>
      </c>
      <c r="M296" s="104">
        <v>-619</v>
      </c>
      <c r="N296" s="104">
        <v>-606</v>
      </c>
      <c r="O296" s="104">
        <v>-549</v>
      </c>
      <c r="P296" s="104">
        <v>-619.42520399999989</v>
      </c>
      <c r="Q296" s="104">
        <f>328.430663-Q285</f>
        <v>-590.04452600000002</v>
      </c>
      <c r="R296" s="104">
        <v>-532.95547399999998</v>
      </c>
      <c r="S296" s="104">
        <v>-509</v>
      </c>
      <c r="T296" s="104">
        <v>-1942.4228720000001</v>
      </c>
      <c r="V296" s="37" t="s">
        <v>81</v>
      </c>
      <c r="W296" s="104">
        <v>-468.56694099999993</v>
      </c>
      <c r="X296" s="104">
        <v>1454.953035</v>
      </c>
      <c r="Y296" s="104">
        <v>2250.894276</v>
      </c>
      <c r="Z296" s="104">
        <v>2997</v>
      </c>
      <c r="AA296" s="104">
        <v>141.70372899999984</v>
      </c>
      <c r="AB296" s="104">
        <v>-1151.3493299999996</v>
      </c>
      <c r="AC296" s="104">
        <v>-322.79032400000096</v>
      </c>
      <c r="AD296" s="104">
        <v>-130</v>
      </c>
      <c r="AE296" s="104">
        <v>-48</v>
      </c>
      <c r="AF296" s="708">
        <v>-164.027434</v>
      </c>
    </row>
    <row r="297" spans="2:32" ht="15.75">
      <c r="B297" s="71" t="s">
        <v>82</v>
      </c>
      <c r="C297" s="106">
        <v>10015</v>
      </c>
      <c r="D297" s="106">
        <v>8183</v>
      </c>
      <c r="E297" s="106">
        <v>2171</v>
      </c>
      <c r="F297" s="106">
        <v>1318</v>
      </c>
      <c r="G297" s="106">
        <v>1323</v>
      </c>
      <c r="H297" s="106">
        <v>1348</v>
      </c>
      <c r="I297" s="106">
        <v>2197</v>
      </c>
      <c r="J297" s="106">
        <v>2057</v>
      </c>
      <c r="K297" s="106">
        <v>2067</v>
      </c>
      <c r="L297" s="106">
        <v>2222</v>
      </c>
      <c r="M297" s="106">
        <v>1849</v>
      </c>
      <c r="N297" s="106">
        <v>1159</v>
      </c>
      <c r="O297" s="106">
        <v>509</v>
      </c>
      <c r="P297" s="106">
        <v>-908.67206899999996</v>
      </c>
      <c r="Q297" s="106">
        <f>+Q294+Q296</f>
        <v>457.99447599999996</v>
      </c>
      <c r="R297" s="106">
        <v>215.00552400000004</v>
      </c>
      <c r="S297" s="106">
        <v>536</v>
      </c>
      <c r="T297" s="106">
        <v>4651.5590520000005</v>
      </c>
      <c r="V297" s="207" t="s">
        <v>82</v>
      </c>
      <c r="W297" s="106">
        <v>1566.1453909999991</v>
      </c>
      <c r="X297" s="106">
        <v>4705.4389810000002</v>
      </c>
      <c r="Y297" s="106">
        <v>6150.4819590000006</v>
      </c>
      <c r="Z297" s="106">
        <v>6621</v>
      </c>
      <c r="AA297" s="106">
        <v>3684.7188899999987</v>
      </c>
      <c r="AB297" s="106">
        <v>2122.6358730000015</v>
      </c>
      <c r="AC297" s="106">
        <v>1279.4786139999981</v>
      </c>
      <c r="AD297" s="106">
        <v>1543</v>
      </c>
      <c r="AE297" s="106">
        <v>1890</v>
      </c>
      <c r="AF297" s="711">
        <v>1053.2495639999963</v>
      </c>
    </row>
    <row r="298" spans="2:32" ht="15.75">
      <c r="B298" s="68"/>
      <c r="C298" s="8"/>
      <c r="D298" s="8"/>
      <c r="E298" s="8"/>
      <c r="F298" s="8"/>
      <c r="G298" s="8"/>
      <c r="H298" s="8"/>
      <c r="I298" s="8"/>
      <c r="J298" s="8"/>
      <c r="K298" s="8"/>
      <c r="L298" s="8"/>
      <c r="M298" s="8"/>
      <c r="N298" s="8"/>
      <c r="O298" s="8"/>
      <c r="P298" s="8"/>
      <c r="Q298" s="8"/>
      <c r="R298" s="8"/>
      <c r="S298" s="8"/>
      <c r="T298" s="8"/>
      <c r="V298" s="308"/>
      <c r="W298" s="8"/>
      <c r="X298" s="8"/>
      <c r="Y298" s="8"/>
      <c r="Z298" s="8"/>
      <c r="AA298" s="8"/>
      <c r="AB298" s="8"/>
      <c r="AC298" s="8"/>
      <c r="AD298" s="8"/>
      <c r="AE298" s="8"/>
      <c r="AF298" s="8"/>
    </row>
    <row r="299" spans="2:32" ht="15.75">
      <c r="B299" s="69" t="s">
        <v>83</v>
      </c>
      <c r="C299" s="104">
        <v>2385</v>
      </c>
      <c r="D299" s="104">
        <v>2087</v>
      </c>
      <c r="E299" s="104">
        <v>587</v>
      </c>
      <c r="F299" s="104">
        <v>256</v>
      </c>
      <c r="G299" s="104">
        <v>357</v>
      </c>
      <c r="H299" s="104">
        <v>364</v>
      </c>
      <c r="I299" s="104">
        <v>593</v>
      </c>
      <c r="J299" s="104">
        <v>595</v>
      </c>
      <c r="K299" s="104">
        <v>558</v>
      </c>
      <c r="L299" s="104">
        <v>679</v>
      </c>
      <c r="M299" s="104">
        <v>500</v>
      </c>
      <c r="N299" s="104">
        <v>312</v>
      </c>
      <c r="O299" s="104">
        <v>194</v>
      </c>
      <c r="P299" s="104">
        <v>-245.34145799999999</v>
      </c>
      <c r="Q299" s="104">
        <v>-123.658509</v>
      </c>
      <c r="R299" s="104">
        <v>-58.341491000000005</v>
      </c>
      <c r="S299" s="104">
        <v>244</v>
      </c>
      <c r="T299" s="104">
        <v>-1306.2234840000001</v>
      </c>
      <c r="V299" s="37" t="s">
        <v>83</v>
      </c>
      <c r="W299" s="104">
        <v>425.46900399999998</v>
      </c>
      <c r="X299" s="104">
        <v>684.93140500000004</v>
      </c>
      <c r="Y299" s="104">
        <v>1232.0633329999998</v>
      </c>
      <c r="Z299" s="104">
        <v>1286</v>
      </c>
      <c r="AA299" s="104">
        <v>1010.349919</v>
      </c>
      <c r="AB299" s="104">
        <v>409.31764199999998</v>
      </c>
      <c r="AC299" s="104">
        <v>194.73447499999997</v>
      </c>
      <c r="AD299" s="104">
        <v>79</v>
      </c>
      <c r="AE299" s="104">
        <v>514</v>
      </c>
      <c r="AF299" s="708">
        <v>286.6442659999999</v>
      </c>
    </row>
    <row r="300" spans="2:32" ht="15.75">
      <c r="B300" s="71" t="s">
        <v>86</v>
      </c>
      <c r="C300" s="106">
        <v>7630</v>
      </c>
      <c r="D300" s="106">
        <v>6096</v>
      </c>
      <c r="E300" s="106">
        <v>1584</v>
      </c>
      <c r="F300" s="106">
        <v>1062</v>
      </c>
      <c r="G300" s="106">
        <v>966</v>
      </c>
      <c r="H300" s="106">
        <v>984</v>
      </c>
      <c r="I300" s="106">
        <v>1604</v>
      </c>
      <c r="J300" s="106">
        <v>1462</v>
      </c>
      <c r="K300" s="106">
        <v>1509</v>
      </c>
      <c r="L300" s="106">
        <v>1543</v>
      </c>
      <c r="M300" s="106">
        <v>1349</v>
      </c>
      <c r="N300" s="106">
        <v>847</v>
      </c>
      <c r="O300" s="106">
        <v>315</v>
      </c>
      <c r="P300" s="106">
        <v>-663.33061099999998</v>
      </c>
      <c r="Q300" s="106">
        <f>+Q297+Q299</f>
        <v>334.33596699999998</v>
      </c>
      <c r="R300" s="106">
        <v>156.66403300000002</v>
      </c>
      <c r="S300" s="106">
        <v>780</v>
      </c>
      <c r="T300" s="106">
        <v>3345.3355680000004</v>
      </c>
      <c r="V300" s="207" t="s">
        <v>86</v>
      </c>
      <c r="W300" s="106">
        <v>1140.6763869999991</v>
      </c>
      <c r="X300" s="106">
        <v>4020.507576</v>
      </c>
      <c r="Y300" s="106">
        <v>4918.4186260000006</v>
      </c>
      <c r="Z300" s="106">
        <v>5335</v>
      </c>
      <c r="AA300" s="106">
        <v>2674.368970999999</v>
      </c>
      <c r="AB300" s="106">
        <v>1713.3182310000016</v>
      </c>
      <c r="AC300" s="106">
        <v>1084.7441389999981</v>
      </c>
      <c r="AD300" s="106">
        <v>1464</v>
      </c>
      <c r="AE300" s="106">
        <v>1376</v>
      </c>
      <c r="AF300" s="711">
        <v>766.60529799999642</v>
      </c>
    </row>
    <row r="301" spans="2:32" ht="15.75">
      <c r="B301" s="129"/>
      <c r="C301" s="129"/>
      <c r="D301" s="129"/>
      <c r="E301" s="129"/>
      <c r="F301" s="129"/>
      <c r="G301" s="129"/>
      <c r="H301" s="129"/>
      <c r="I301" s="129"/>
      <c r="J301" s="129"/>
      <c r="K301" s="129"/>
      <c r="L301" s="129"/>
      <c r="M301" s="129"/>
      <c r="N301" s="129"/>
      <c r="O301" s="129"/>
      <c r="W301" s="397"/>
      <c r="X301" s="397"/>
      <c r="Z301" s="397"/>
      <c r="AA301" s="397"/>
      <c r="AB301" s="397"/>
      <c r="AC301" s="397"/>
      <c r="AD301" s="397"/>
      <c r="AE301" s="397"/>
    </row>
    <row r="302" spans="2:32" ht="15.75">
      <c r="B302" s="129"/>
      <c r="C302" s="129"/>
      <c r="D302" s="129"/>
      <c r="E302" s="129"/>
      <c r="F302" s="129"/>
      <c r="G302" s="129"/>
      <c r="H302" s="129"/>
      <c r="I302" s="129"/>
      <c r="J302" s="129"/>
      <c r="K302" s="129"/>
      <c r="L302" s="129"/>
      <c r="M302" s="129"/>
      <c r="N302" s="129"/>
      <c r="O302" s="129"/>
      <c r="V302" s="71" t="s">
        <v>88</v>
      </c>
      <c r="W302" s="106">
        <v>2175</v>
      </c>
      <c r="X302" s="106">
        <v>4668.2137130000001</v>
      </c>
      <c r="Y302" s="106">
        <v>6114.1876040000006</v>
      </c>
      <c r="Z302" s="106">
        <v>6564</v>
      </c>
      <c r="AA302" s="106">
        <v>3643.1640129999987</v>
      </c>
      <c r="AB302" s="106">
        <v>2073.7457560000016</v>
      </c>
      <c r="AC302" s="106">
        <v>1237.2670249999981</v>
      </c>
      <c r="AD302" s="106">
        <v>1497</v>
      </c>
      <c r="AE302" s="106">
        <v>1855</v>
      </c>
      <c r="AF302" s="711">
        <v>1018.6757739999963</v>
      </c>
    </row>
    <row r="303" spans="2:32" ht="15.75">
      <c r="B303" s="53" t="s">
        <v>500</v>
      </c>
      <c r="C303" s="129"/>
      <c r="D303" s="129"/>
      <c r="E303" s="129"/>
      <c r="F303" s="129"/>
      <c r="G303" s="129"/>
      <c r="H303" s="74"/>
      <c r="I303" s="74"/>
      <c r="J303" s="74"/>
      <c r="K303" s="74"/>
      <c r="L303" s="74"/>
      <c r="M303" s="74"/>
      <c r="N303" s="74"/>
      <c r="O303" s="74"/>
      <c r="Z303" s="397"/>
      <c r="AA303" s="397"/>
      <c r="AB303" s="397"/>
      <c r="AC303" s="397"/>
      <c r="AD303" s="397"/>
      <c r="AE303" s="397"/>
    </row>
    <row r="304" spans="2:32" ht="15.75">
      <c r="B304" s="234" t="s">
        <v>492</v>
      </c>
      <c r="C304" s="129"/>
      <c r="D304" s="129"/>
      <c r="E304" s="129"/>
      <c r="F304" s="129"/>
      <c r="G304" s="129"/>
      <c r="H304" s="75"/>
      <c r="I304" s="75"/>
      <c r="J304" s="75"/>
      <c r="K304" s="75"/>
      <c r="L304" s="75"/>
      <c r="M304" s="75"/>
      <c r="N304" s="75"/>
      <c r="O304" s="75"/>
      <c r="Z304" s="397"/>
      <c r="AA304" s="397"/>
      <c r="AB304" s="397"/>
      <c r="AC304" s="397"/>
      <c r="AD304" s="397"/>
      <c r="AE304" s="397"/>
    </row>
    <row r="305" spans="2:32" ht="15.75">
      <c r="B305" s="76"/>
      <c r="C305" s="129"/>
      <c r="D305" s="129"/>
      <c r="E305" s="129"/>
      <c r="F305" s="129"/>
      <c r="G305" s="129"/>
      <c r="H305" s="76"/>
      <c r="I305" s="76"/>
      <c r="J305" s="76"/>
      <c r="K305" s="76"/>
      <c r="L305" s="76"/>
      <c r="M305" s="76"/>
      <c r="N305" s="76"/>
      <c r="O305" s="76"/>
      <c r="Z305" s="397"/>
      <c r="AA305" s="397"/>
      <c r="AB305" s="397"/>
      <c r="AC305" s="397"/>
      <c r="AD305" s="397"/>
      <c r="AE305" s="397"/>
    </row>
    <row r="306" spans="2:32" ht="15.75">
      <c r="B306" s="183"/>
      <c r="C306" s="184">
        <v>2016</v>
      </c>
      <c r="D306" s="184">
        <v>2017</v>
      </c>
      <c r="E306" s="184" t="s">
        <v>35</v>
      </c>
      <c r="F306" s="184" t="s">
        <v>36</v>
      </c>
      <c r="G306" s="184" t="s">
        <v>37</v>
      </c>
      <c r="H306" s="184" t="s">
        <v>38</v>
      </c>
      <c r="I306" s="184" t="s">
        <v>39</v>
      </c>
      <c r="J306" s="184" t="s">
        <v>40</v>
      </c>
      <c r="K306" s="184" t="s">
        <v>41</v>
      </c>
      <c r="L306" s="184" t="s">
        <v>42</v>
      </c>
      <c r="M306" s="184" t="s">
        <v>43</v>
      </c>
      <c r="N306" s="184" t="s">
        <v>44</v>
      </c>
      <c r="O306" s="184" t="s">
        <v>45</v>
      </c>
      <c r="P306" s="184" t="s">
        <v>46</v>
      </c>
      <c r="Q306" s="184" t="s">
        <v>47</v>
      </c>
      <c r="R306" s="184" t="s">
        <v>48</v>
      </c>
      <c r="S306" s="184" t="s">
        <v>49</v>
      </c>
      <c r="T306" s="184" t="s">
        <v>50</v>
      </c>
      <c r="V306" s="183"/>
      <c r="W306" s="413" t="s">
        <v>51</v>
      </c>
      <c r="X306" s="413" t="s">
        <v>52</v>
      </c>
      <c r="Y306" s="413" t="s">
        <v>53</v>
      </c>
      <c r="Z306" s="413" t="s">
        <v>54</v>
      </c>
      <c r="AA306" s="413" t="str">
        <f>+AA6</f>
        <v>1T23</v>
      </c>
      <c r="AB306" s="413" t="s">
        <v>56</v>
      </c>
      <c r="AC306" s="398" t="s">
        <v>57</v>
      </c>
      <c r="AD306" s="398" t="s">
        <v>58</v>
      </c>
      <c r="AE306" s="398" t="s">
        <v>59</v>
      </c>
      <c r="AF306" s="413" t="s">
        <v>836</v>
      </c>
    </row>
    <row r="307" spans="2:32">
      <c r="B307" s="171" t="s">
        <v>91</v>
      </c>
      <c r="C307" s="171"/>
      <c r="D307" s="171"/>
      <c r="E307" s="171"/>
      <c r="F307" s="171"/>
      <c r="G307" s="171"/>
      <c r="H307" s="171"/>
      <c r="I307" s="171"/>
      <c r="J307" s="171"/>
      <c r="K307" s="171"/>
      <c r="L307" s="171"/>
      <c r="M307" s="171"/>
      <c r="N307" s="171"/>
      <c r="O307" s="171"/>
      <c r="P307" s="171"/>
      <c r="Q307" s="171"/>
      <c r="R307" s="171"/>
      <c r="S307" s="171"/>
      <c r="T307" s="171"/>
      <c r="V307" s="171" t="s">
        <v>91</v>
      </c>
      <c r="W307" s="411"/>
      <c r="X307" s="411"/>
      <c r="Y307" s="411"/>
      <c r="Z307" s="411"/>
      <c r="AA307" s="411"/>
      <c r="AB307" s="411"/>
      <c r="AC307" s="411"/>
      <c r="AD307" s="411"/>
      <c r="AE307" s="411"/>
      <c r="AF307" s="411"/>
    </row>
    <row r="308" spans="2:32">
      <c r="B308" s="164" t="s">
        <v>92</v>
      </c>
      <c r="C308" s="165"/>
      <c r="D308" s="165"/>
      <c r="E308" s="165"/>
      <c r="F308" s="165"/>
      <c r="G308" s="165"/>
      <c r="H308" s="165"/>
      <c r="I308" s="165"/>
      <c r="J308" s="165"/>
      <c r="K308" s="165"/>
      <c r="L308" s="165"/>
      <c r="M308" s="165"/>
      <c r="N308" s="165"/>
      <c r="O308" s="165"/>
      <c r="P308" s="165"/>
      <c r="Q308" s="165"/>
      <c r="R308" s="165"/>
      <c r="S308" s="165"/>
      <c r="T308" s="165"/>
      <c r="V308" s="164" t="s">
        <v>92</v>
      </c>
      <c r="W308" s="385"/>
      <c r="X308" s="385"/>
      <c r="Y308" s="385"/>
      <c r="Z308" s="385"/>
      <c r="AA308" s="385"/>
      <c r="AB308" s="385"/>
      <c r="AC308" s="385"/>
      <c r="AD308" s="385"/>
      <c r="AE308" s="385"/>
      <c r="AF308" s="385"/>
    </row>
    <row r="309" spans="2:32" ht="15.75">
      <c r="B309" s="181" t="s">
        <v>93</v>
      </c>
      <c r="C309" s="96">
        <v>15394</v>
      </c>
      <c r="D309" s="96">
        <v>17639</v>
      </c>
      <c r="E309" s="96">
        <v>18705</v>
      </c>
      <c r="F309" s="96">
        <v>11239</v>
      </c>
      <c r="G309" s="96">
        <v>7968</v>
      </c>
      <c r="H309" s="96">
        <v>10916</v>
      </c>
      <c r="I309" s="96">
        <v>11448</v>
      </c>
      <c r="J309" s="96">
        <v>11565</v>
      </c>
      <c r="K309" s="96">
        <v>6960</v>
      </c>
      <c r="L309" s="96">
        <v>11688</v>
      </c>
      <c r="M309" s="96">
        <v>13229</v>
      </c>
      <c r="N309" s="96">
        <v>9632</v>
      </c>
      <c r="O309" s="96">
        <v>9546</v>
      </c>
      <c r="P309" s="96">
        <v>6624.6703779999998</v>
      </c>
      <c r="Q309" s="96">
        <v>9336.2129459999996</v>
      </c>
      <c r="R309" s="96">
        <v>10018</v>
      </c>
      <c r="S309" s="96">
        <v>8143</v>
      </c>
      <c r="T309" s="96">
        <v>12852.719831</v>
      </c>
      <c r="V309" s="181" t="s">
        <v>93</v>
      </c>
      <c r="W309" s="96">
        <v>14181.789519</v>
      </c>
      <c r="X309" s="96">
        <v>13212.293331000001</v>
      </c>
      <c r="Y309" s="96">
        <v>16520.006594999999</v>
      </c>
      <c r="Z309" s="96">
        <v>17043</v>
      </c>
      <c r="AA309" s="96">
        <v>24373.915376000001</v>
      </c>
      <c r="AB309" s="446">
        <v>13291.904818999999</v>
      </c>
      <c r="AC309" s="446">
        <v>11897.991506</v>
      </c>
      <c r="AD309" s="446">
        <v>8745</v>
      </c>
      <c r="AE309" s="446">
        <v>23464</v>
      </c>
      <c r="AF309" s="736">
        <v>6532.7725300000002</v>
      </c>
    </row>
    <row r="310" spans="2:32" ht="15.75">
      <c r="B310" s="181" t="s">
        <v>94</v>
      </c>
      <c r="C310" s="96">
        <v>42568</v>
      </c>
      <c r="D310" s="96">
        <v>31078</v>
      </c>
      <c r="E310" s="96">
        <v>31940</v>
      </c>
      <c r="F310" s="96">
        <v>31103</v>
      </c>
      <c r="G310" s="96">
        <v>33366</v>
      </c>
      <c r="H310" s="96">
        <v>37959</v>
      </c>
      <c r="I310" s="96">
        <v>36697</v>
      </c>
      <c r="J310" s="96">
        <v>39189</v>
      </c>
      <c r="K310" s="96">
        <v>39422</v>
      </c>
      <c r="L310" s="96">
        <v>41920</v>
      </c>
      <c r="M310" s="96">
        <v>37880</v>
      </c>
      <c r="N310" s="96">
        <v>41718</v>
      </c>
      <c r="O310" s="96">
        <v>37840</v>
      </c>
      <c r="P310" s="96">
        <v>43580.052444000001</v>
      </c>
      <c r="Q310" s="96">
        <f>37606.959357+2540.845442</f>
        <v>40147.804798999998</v>
      </c>
      <c r="R310" s="96">
        <v>40435</v>
      </c>
      <c r="S310" s="96">
        <v>34656</v>
      </c>
      <c r="T310" s="96">
        <v>31695.668985</v>
      </c>
      <c r="V310" s="181" t="s">
        <v>94</v>
      </c>
      <c r="W310" s="96">
        <v>31888.870512000001</v>
      </c>
      <c r="X310" s="96">
        <v>35958.736399000001</v>
      </c>
      <c r="Y310" s="96">
        <v>29918.463578999999</v>
      </c>
      <c r="Z310" s="96">
        <v>40729</v>
      </c>
      <c r="AA310" s="96">
        <v>43250.979510999998</v>
      </c>
      <c r="AB310" s="446">
        <v>45933.734784</v>
      </c>
      <c r="AC310" s="446">
        <v>43872.413180000003</v>
      </c>
      <c r="AD310" s="446">
        <v>47875</v>
      </c>
      <c r="AE310" s="446">
        <v>24254</v>
      </c>
      <c r="AF310" s="736">
        <v>25904.060506000002</v>
      </c>
    </row>
    <row r="311" spans="2:32" ht="15.75">
      <c r="B311" s="181" t="s">
        <v>95</v>
      </c>
      <c r="C311" s="96">
        <v>4</v>
      </c>
      <c r="D311" s="96">
        <v>51</v>
      </c>
      <c r="E311" s="96">
        <v>145</v>
      </c>
      <c r="F311" s="96">
        <v>752</v>
      </c>
      <c r="G311" s="96">
        <v>1735</v>
      </c>
      <c r="H311" s="96">
        <v>2763</v>
      </c>
      <c r="I311" s="96">
        <v>4113</v>
      </c>
      <c r="J311" s="96">
        <v>2286</v>
      </c>
      <c r="K311" s="96">
        <v>3716</v>
      </c>
      <c r="L311" s="96">
        <v>5316</v>
      </c>
      <c r="M311" s="96">
        <v>7382</v>
      </c>
      <c r="N311" s="96">
        <v>8408</v>
      </c>
      <c r="O311" s="96">
        <v>3734</v>
      </c>
      <c r="P311" s="96">
        <v>4976.1125540000003</v>
      </c>
      <c r="Q311" s="96">
        <v>6475.7951880000001</v>
      </c>
      <c r="R311" s="96">
        <v>4050</v>
      </c>
      <c r="S311" s="96">
        <v>5441</v>
      </c>
      <c r="T311" s="96">
        <v>2865.5190339999999</v>
      </c>
      <c r="V311" s="181" t="s">
        <v>95</v>
      </c>
      <c r="W311" s="96">
        <v>1297.6537519999999</v>
      </c>
      <c r="X311" s="96">
        <v>1803.6367230000001</v>
      </c>
      <c r="Y311" s="96">
        <v>2648.0037109999998</v>
      </c>
      <c r="Z311" s="96">
        <v>82</v>
      </c>
      <c r="AA311" s="96">
        <v>2608.8498549999999</v>
      </c>
      <c r="AB311" s="446">
        <v>3708.5852450000002</v>
      </c>
      <c r="AC311" s="446">
        <v>4376.5281690000002</v>
      </c>
      <c r="AD311" s="446">
        <v>10994</v>
      </c>
      <c r="AE311" s="446">
        <v>11579</v>
      </c>
      <c r="AF311" s="736">
        <v>11603.613567</v>
      </c>
    </row>
    <row r="312" spans="2:32" ht="15.75">
      <c r="B312" s="181" t="s">
        <v>97</v>
      </c>
      <c r="C312" s="96">
        <v>199</v>
      </c>
      <c r="D312" s="96">
        <v>267</v>
      </c>
      <c r="E312" s="96">
        <v>163</v>
      </c>
      <c r="F312" s="96">
        <v>654</v>
      </c>
      <c r="G312" s="96">
        <v>552</v>
      </c>
      <c r="H312" s="96">
        <v>434</v>
      </c>
      <c r="I312" s="96">
        <v>339</v>
      </c>
      <c r="J312" s="96">
        <v>271</v>
      </c>
      <c r="K312" s="96">
        <v>171</v>
      </c>
      <c r="L312" s="96">
        <v>439</v>
      </c>
      <c r="M312" s="96">
        <v>502</v>
      </c>
      <c r="N312" s="96">
        <v>409</v>
      </c>
      <c r="O312" s="96">
        <v>254</v>
      </c>
      <c r="P312" s="96">
        <v>627.04787099999999</v>
      </c>
      <c r="Q312" s="96">
        <v>945.61449800000003</v>
      </c>
      <c r="R312" s="96">
        <v>669</v>
      </c>
      <c r="S312" s="96">
        <v>528</v>
      </c>
      <c r="T312" s="96">
        <v>351.639974</v>
      </c>
      <c r="V312" s="181" t="s">
        <v>97</v>
      </c>
      <c r="W312" s="96">
        <v>228.16422</v>
      </c>
      <c r="X312" s="96">
        <v>1088.6082879999999</v>
      </c>
      <c r="Y312" s="96">
        <v>965.11607700000002</v>
      </c>
      <c r="Z312" s="96">
        <v>803</v>
      </c>
      <c r="AA312" s="96">
        <v>607.17938200000003</v>
      </c>
      <c r="AB312" s="446">
        <v>409.30907100000002</v>
      </c>
      <c r="AC312" s="446">
        <v>385.87478800000002</v>
      </c>
      <c r="AD312" s="446">
        <v>1191</v>
      </c>
      <c r="AE312" s="446">
        <v>1532</v>
      </c>
      <c r="AF312" s="736">
        <v>813.53679199999999</v>
      </c>
    </row>
    <row r="313" spans="2:32" ht="15.75">
      <c r="B313" s="181" t="s">
        <v>403</v>
      </c>
      <c r="C313" s="96">
        <v>0</v>
      </c>
      <c r="D313" s="96">
        <v>0</v>
      </c>
      <c r="E313" s="96">
        <v>0</v>
      </c>
      <c r="F313" s="96">
        <v>0</v>
      </c>
      <c r="G313" s="96">
        <v>0</v>
      </c>
      <c r="H313" s="96">
        <v>0</v>
      </c>
      <c r="I313" s="96">
        <v>0</v>
      </c>
      <c r="J313" s="96">
        <v>0</v>
      </c>
      <c r="K313" s="96">
        <v>0</v>
      </c>
      <c r="L313" s="96">
        <v>0</v>
      </c>
      <c r="M313" s="96">
        <v>0</v>
      </c>
      <c r="N313" s="96">
        <v>0</v>
      </c>
      <c r="O313" s="96">
        <v>0</v>
      </c>
      <c r="P313" s="96">
        <v>0</v>
      </c>
      <c r="Q313" s="96">
        <v>0</v>
      </c>
      <c r="R313" s="96">
        <v>0</v>
      </c>
      <c r="S313" s="96">
        <v>0</v>
      </c>
      <c r="T313" s="96">
        <v>0</v>
      </c>
      <c r="V313" s="181" t="s">
        <v>403</v>
      </c>
      <c r="W313" s="96">
        <v>0</v>
      </c>
      <c r="X313" s="96">
        <v>0</v>
      </c>
      <c r="Y313" s="96">
        <v>0</v>
      </c>
      <c r="Z313" s="96" t="s">
        <v>69</v>
      </c>
      <c r="AA313" s="96">
        <v>0</v>
      </c>
      <c r="AB313" s="446">
        <v>0</v>
      </c>
      <c r="AC313" s="446">
        <v>0</v>
      </c>
      <c r="AD313" s="446" t="s">
        <v>69</v>
      </c>
      <c r="AE313" s="446" t="s">
        <v>69</v>
      </c>
      <c r="AF313" s="736">
        <v>0</v>
      </c>
    </row>
    <row r="314" spans="2:32" ht="15.75">
      <c r="B314" s="181" t="s">
        <v>98</v>
      </c>
      <c r="C314" s="96">
        <v>0</v>
      </c>
      <c r="D314" s="96">
        <v>0</v>
      </c>
      <c r="E314" s="96">
        <v>0</v>
      </c>
      <c r="F314" s="96">
        <v>0</v>
      </c>
      <c r="G314" s="96">
        <v>0</v>
      </c>
      <c r="H314" s="96">
        <v>0</v>
      </c>
      <c r="I314" s="96">
        <v>0</v>
      </c>
      <c r="J314" s="96">
        <v>0</v>
      </c>
      <c r="K314" s="96">
        <v>0</v>
      </c>
      <c r="L314" s="96">
        <v>0</v>
      </c>
      <c r="M314" s="96">
        <v>0</v>
      </c>
      <c r="N314" s="96">
        <v>0</v>
      </c>
      <c r="O314" s="96">
        <v>0</v>
      </c>
      <c r="P314" s="96">
        <v>0</v>
      </c>
      <c r="Q314" s="96">
        <v>0</v>
      </c>
      <c r="R314" s="96">
        <v>0</v>
      </c>
      <c r="S314" s="96">
        <v>0</v>
      </c>
      <c r="T314" s="96">
        <v>0</v>
      </c>
      <c r="V314" s="181" t="s">
        <v>98</v>
      </c>
      <c r="W314" s="96"/>
      <c r="X314" s="96">
        <v>0</v>
      </c>
      <c r="Y314" s="96">
        <v>0</v>
      </c>
      <c r="Z314" s="96" t="s">
        <v>69</v>
      </c>
      <c r="AA314" s="96">
        <v>0</v>
      </c>
      <c r="AB314" s="446">
        <v>0</v>
      </c>
      <c r="AC314" s="446">
        <v>0</v>
      </c>
      <c r="AD314" s="446" t="s">
        <v>69</v>
      </c>
      <c r="AE314" s="446" t="s">
        <v>69</v>
      </c>
      <c r="AF314" s="736">
        <v>0</v>
      </c>
    </row>
    <row r="315" spans="2:32">
      <c r="B315" s="118" t="s">
        <v>99</v>
      </c>
      <c r="C315" s="168">
        <v>58165</v>
      </c>
      <c r="D315" s="168">
        <v>49035</v>
      </c>
      <c r="E315" s="168">
        <v>50953</v>
      </c>
      <c r="F315" s="168">
        <v>43748</v>
      </c>
      <c r="G315" s="168">
        <v>43621</v>
      </c>
      <c r="H315" s="168">
        <v>52072</v>
      </c>
      <c r="I315" s="168">
        <v>52597</v>
      </c>
      <c r="J315" s="168">
        <v>53311</v>
      </c>
      <c r="K315" s="168">
        <v>50269</v>
      </c>
      <c r="L315" s="168">
        <v>59363</v>
      </c>
      <c r="M315" s="168">
        <v>58993</v>
      </c>
      <c r="N315" s="168">
        <v>60167</v>
      </c>
      <c r="O315" s="168">
        <v>51374</v>
      </c>
      <c r="P315" s="168">
        <f>SUM(P309:P314)</f>
        <v>55807.883247000005</v>
      </c>
      <c r="Q315" s="168">
        <f>SUM(Q309:Q314)</f>
        <v>56905.427430999996</v>
      </c>
      <c r="R315" s="168">
        <v>55172</v>
      </c>
      <c r="S315" s="168">
        <v>48768</v>
      </c>
      <c r="T315" s="168">
        <v>47765.547823999994</v>
      </c>
      <c r="V315" s="118" t="s">
        <v>99</v>
      </c>
      <c r="W315" s="403">
        <v>47596.478002999997</v>
      </c>
      <c r="X315" s="403">
        <v>52063.274741000008</v>
      </c>
      <c r="Y315" s="403">
        <v>50051.589961999998</v>
      </c>
      <c r="Z315" s="403">
        <v>58658</v>
      </c>
      <c r="AA315" s="403">
        <v>70840.924123999997</v>
      </c>
      <c r="AB315" s="403">
        <v>63343.533919000009</v>
      </c>
      <c r="AC315" s="403">
        <v>60532.807643</v>
      </c>
      <c r="AD315" s="403">
        <v>68805</v>
      </c>
      <c r="AE315" s="403">
        <v>60829</v>
      </c>
      <c r="AF315" s="737">
        <v>44853.983395000003</v>
      </c>
    </row>
    <row r="316" spans="2:32">
      <c r="B316" s="164" t="s">
        <v>100</v>
      </c>
      <c r="C316" s="165"/>
      <c r="D316" s="165"/>
      <c r="E316" s="165"/>
      <c r="F316" s="165"/>
      <c r="G316" s="165"/>
      <c r="H316" s="165"/>
      <c r="I316" s="165"/>
      <c r="J316" s="165"/>
      <c r="K316" s="165"/>
      <c r="L316" s="165"/>
      <c r="M316" s="165"/>
      <c r="N316" s="165"/>
      <c r="O316" s="165"/>
      <c r="P316" s="165"/>
      <c r="Q316" s="165"/>
      <c r="R316" s="165"/>
      <c r="S316" s="165">
        <v>0</v>
      </c>
      <c r="T316" s="165"/>
      <c r="V316" s="164" t="s">
        <v>100</v>
      </c>
      <c r="W316" s="385"/>
      <c r="X316" s="385"/>
      <c r="Y316" s="385"/>
      <c r="Z316" s="385"/>
      <c r="AA316" s="385"/>
      <c r="AB316" s="385"/>
      <c r="AC316" s="385"/>
      <c r="AD316" s="385"/>
      <c r="AE316" s="385"/>
      <c r="AF316" s="385"/>
    </row>
    <row r="317" spans="2:32" ht="15.75">
      <c r="B317" s="181" t="s">
        <v>101</v>
      </c>
      <c r="C317" s="96">
        <v>0</v>
      </c>
      <c r="D317" s="96">
        <v>0</v>
      </c>
      <c r="E317" s="96">
        <v>0</v>
      </c>
      <c r="F317" s="96">
        <v>0</v>
      </c>
      <c r="G317" s="96">
        <v>0</v>
      </c>
      <c r="H317" s="96">
        <v>0</v>
      </c>
      <c r="I317" s="96">
        <v>0</v>
      </c>
      <c r="J317" s="96">
        <v>0</v>
      </c>
      <c r="K317" s="96">
        <v>0</v>
      </c>
      <c r="L317" s="96">
        <v>0</v>
      </c>
      <c r="M317" s="96">
        <v>0</v>
      </c>
      <c r="N317" s="96">
        <v>0</v>
      </c>
      <c r="O317" s="96">
        <v>0</v>
      </c>
      <c r="P317" s="96">
        <v>0</v>
      </c>
      <c r="Q317" s="96">
        <v>0</v>
      </c>
      <c r="R317" s="96">
        <v>0</v>
      </c>
      <c r="S317" s="96">
        <v>0</v>
      </c>
      <c r="T317" s="96">
        <v>0</v>
      </c>
      <c r="V317" s="181" t="s">
        <v>101</v>
      </c>
      <c r="W317" s="96">
        <v>0</v>
      </c>
      <c r="X317" s="96">
        <v>0</v>
      </c>
      <c r="Y317" s="96">
        <v>0</v>
      </c>
      <c r="Z317" s="96" t="s">
        <v>69</v>
      </c>
      <c r="AA317" s="96">
        <v>0</v>
      </c>
      <c r="AB317" s="404">
        <v>0</v>
      </c>
      <c r="AC317" s="404">
        <v>0</v>
      </c>
      <c r="AD317" s="404" t="s">
        <v>178</v>
      </c>
      <c r="AE317" s="404" t="s">
        <v>69</v>
      </c>
      <c r="AF317" s="736">
        <v>0</v>
      </c>
    </row>
    <row r="318" spans="2:32" ht="15.75">
      <c r="B318" s="181" t="s">
        <v>102</v>
      </c>
      <c r="C318" s="96">
        <v>0</v>
      </c>
      <c r="D318" s="96">
        <v>0</v>
      </c>
      <c r="E318" s="96">
        <v>0</v>
      </c>
      <c r="F318" s="96">
        <v>0</v>
      </c>
      <c r="G318" s="96">
        <v>0</v>
      </c>
      <c r="H318" s="96">
        <v>0</v>
      </c>
      <c r="I318" s="96">
        <v>0</v>
      </c>
      <c r="J318" s="96">
        <v>0</v>
      </c>
      <c r="K318" s="96">
        <v>0</v>
      </c>
      <c r="L318" s="96">
        <v>0</v>
      </c>
      <c r="M318" s="96">
        <v>0</v>
      </c>
      <c r="N318" s="96">
        <v>0</v>
      </c>
      <c r="O318" s="96">
        <v>0</v>
      </c>
      <c r="P318" s="96">
        <v>0</v>
      </c>
      <c r="Q318" s="96">
        <v>0</v>
      </c>
      <c r="R318" s="96">
        <v>0</v>
      </c>
      <c r="S318" s="96">
        <v>0</v>
      </c>
      <c r="T318" s="96">
        <v>0</v>
      </c>
      <c r="V318" s="181" t="s">
        <v>102</v>
      </c>
      <c r="W318" s="96">
        <v>0</v>
      </c>
      <c r="X318" s="96">
        <v>0</v>
      </c>
      <c r="Y318" s="96">
        <v>0</v>
      </c>
      <c r="Z318" s="96" t="s">
        <v>69</v>
      </c>
      <c r="AA318" s="96">
        <v>0</v>
      </c>
      <c r="AB318" s="404">
        <v>0</v>
      </c>
      <c r="AC318" s="404">
        <v>0</v>
      </c>
      <c r="AD318" s="404" t="s">
        <v>69</v>
      </c>
      <c r="AE318" s="404" t="s">
        <v>69</v>
      </c>
      <c r="AF318" s="736">
        <v>0</v>
      </c>
    </row>
    <row r="319" spans="2:32" ht="30">
      <c r="B319" s="181" t="s">
        <v>154</v>
      </c>
      <c r="C319" s="96">
        <v>0</v>
      </c>
      <c r="D319" s="96">
        <v>0</v>
      </c>
      <c r="E319" s="96">
        <v>0</v>
      </c>
      <c r="F319" s="96">
        <v>0</v>
      </c>
      <c r="G319" s="96">
        <v>0</v>
      </c>
      <c r="H319" s="96">
        <v>0</v>
      </c>
      <c r="I319" s="96">
        <v>0</v>
      </c>
      <c r="J319" s="96">
        <v>0</v>
      </c>
      <c r="K319" s="96">
        <v>0</v>
      </c>
      <c r="L319" s="96">
        <v>0</v>
      </c>
      <c r="M319" s="96">
        <v>0</v>
      </c>
      <c r="N319" s="96">
        <v>0</v>
      </c>
      <c r="O319" s="96">
        <v>0</v>
      </c>
      <c r="P319" s="96">
        <v>0</v>
      </c>
      <c r="Q319" s="96">
        <v>0</v>
      </c>
      <c r="R319" s="96">
        <v>0</v>
      </c>
      <c r="S319" s="96">
        <v>0</v>
      </c>
      <c r="T319" s="96">
        <v>0</v>
      </c>
      <c r="V319" s="181" t="s">
        <v>154</v>
      </c>
      <c r="W319" s="96">
        <v>0</v>
      </c>
      <c r="X319" s="96">
        <v>0</v>
      </c>
      <c r="Y319" s="96">
        <v>0</v>
      </c>
      <c r="Z319" s="96" t="s">
        <v>69</v>
      </c>
      <c r="AA319" s="96">
        <v>0</v>
      </c>
      <c r="AB319" s="404">
        <v>0</v>
      </c>
      <c r="AC319" s="404">
        <v>0</v>
      </c>
      <c r="AD319" s="404" t="s">
        <v>69</v>
      </c>
      <c r="AE319" s="404" t="s">
        <v>69</v>
      </c>
      <c r="AF319" s="736">
        <v>0</v>
      </c>
    </row>
    <row r="320" spans="2:32" ht="15.75">
      <c r="B320" s="181" t="s">
        <v>155</v>
      </c>
      <c r="C320" s="96">
        <v>0</v>
      </c>
      <c r="D320" s="96">
        <v>0</v>
      </c>
      <c r="E320" s="96">
        <v>0</v>
      </c>
      <c r="F320" s="96">
        <v>0</v>
      </c>
      <c r="G320" s="96">
        <v>0</v>
      </c>
      <c r="H320" s="96">
        <v>0</v>
      </c>
      <c r="I320" s="96">
        <v>0</v>
      </c>
      <c r="J320" s="96">
        <v>0</v>
      </c>
      <c r="K320" s="96">
        <v>0</v>
      </c>
      <c r="L320" s="96">
        <v>0</v>
      </c>
      <c r="M320" s="96">
        <v>0</v>
      </c>
      <c r="N320" s="96">
        <v>0</v>
      </c>
      <c r="O320" s="96">
        <v>0</v>
      </c>
      <c r="P320" s="96">
        <v>0</v>
      </c>
      <c r="Q320" s="96">
        <v>0</v>
      </c>
      <c r="R320" s="96">
        <v>0</v>
      </c>
      <c r="S320" s="96">
        <v>0</v>
      </c>
      <c r="T320" s="96">
        <v>0</v>
      </c>
      <c r="V320" s="181" t="s">
        <v>155</v>
      </c>
      <c r="W320" s="96">
        <v>0</v>
      </c>
      <c r="X320" s="96">
        <v>0</v>
      </c>
      <c r="Y320" s="96">
        <v>0</v>
      </c>
      <c r="Z320" s="96" t="s">
        <v>69</v>
      </c>
      <c r="AA320" s="96">
        <v>0</v>
      </c>
      <c r="AB320" s="404">
        <v>0</v>
      </c>
      <c r="AC320" s="404">
        <v>0</v>
      </c>
      <c r="AD320" s="404" t="s">
        <v>69</v>
      </c>
      <c r="AE320" s="404" t="s">
        <v>69</v>
      </c>
      <c r="AF320" s="736">
        <v>0</v>
      </c>
    </row>
    <row r="321" spans="2:32" ht="15.75">
      <c r="B321" s="181" t="s">
        <v>94</v>
      </c>
      <c r="C321" s="96">
        <v>60824</v>
      </c>
      <c r="D321" s="96">
        <v>53099</v>
      </c>
      <c r="E321" s="96">
        <v>49057</v>
      </c>
      <c r="F321" s="96">
        <v>46294</v>
      </c>
      <c r="G321" s="96">
        <v>41324</v>
      </c>
      <c r="H321" s="96">
        <v>35803</v>
      </c>
      <c r="I321" s="96">
        <v>34533</v>
      </c>
      <c r="J321" s="96">
        <v>31945</v>
      </c>
      <c r="K321" s="96">
        <v>27240</v>
      </c>
      <c r="L321" s="96">
        <v>22783</v>
      </c>
      <c r="M321" s="96">
        <v>19872</v>
      </c>
      <c r="N321" s="96">
        <v>19483</v>
      </c>
      <c r="O321" s="96">
        <v>15985</v>
      </c>
      <c r="P321" s="96">
        <v>10261.749362</v>
      </c>
      <c r="Q321" s="96">
        <v>5178.3844600000002</v>
      </c>
      <c r="R321" s="96">
        <v>1273</v>
      </c>
      <c r="S321" s="96">
        <v>0</v>
      </c>
      <c r="T321" s="96">
        <v>0</v>
      </c>
      <c r="V321" s="181" t="s">
        <v>94</v>
      </c>
      <c r="W321" s="96">
        <v>0</v>
      </c>
      <c r="X321" s="96">
        <v>0</v>
      </c>
      <c r="Y321" s="96">
        <v>0</v>
      </c>
      <c r="Z321" s="96" t="s">
        <v>69</v>
      </c>
      <c r="AA321" s="96">
        <v>0</v>
      </c>
      <c r="AB321" s="404">
        <v>0</v>
      </c>
      <c r="AC321" s="404">
        <v>0</v>
      </c>
      <c r="AD321" s="404" t="s">
        <v>69</v>
      </c>
      <c r="AE321" s="404" t="s">
        <v>69</v>
      </c>
      <c r="AF321" s="736">
        <v>25904.060506000002</v>
      </c>
    </row>
    <row r="322" spans="2:32" ht="15.75">
      <c r="B322" s="181" t="s">
        <v>105</v>
      </c>
      <c r="C322" s="96">
        <v>0</v>
      </c>
      <c r="D322" s="96">
        <v>0</v>
      </c>
      <c r="E322" s="96">
        <v>0</v>
      </c>
      <c r="F322" s="96">
        <v>0</v>
      </c>
      <c r="G322" s="96">
        <v>0</v>
      </c>
      <c r="H322" s="96">
        <v>0</v>
      </c>
      <c r="I322" s="96">
        <v>0</v>
      </c>
      <c r="J322" s="96">
        <v>0</v>
      </c>
      <c r="K322" s="96">
        <v>0</v>
      </c>
      <c r="L322" s="96">
        <v>0</v>
      </c>
      <c r="M322" s="96">
        <v>0</v>
      </c>
      <c r="N322" s="96">
        <v>0</v>
      </c>
      <c r="O322" s="96">
        <v>0</v>
      </c>
      <c r="P322" s="96">
        <v>0</v>
      </c>
      <c r="Q322" s="96">
        <v>0</v>
      </c>
      <c r="R322" s="96">
        <v>0</v>
      </c>
      <c r="S322" s="96">
        <v>0</v>
      </c>
      <c r="T322" s="96">
        <v>0</v>
      </c>
      <c r="V322" s="181" t="s">
        <v>105</v>
      </c>
      <c r="W322" s="96">
        <v>0</v>
      </c>
      <c r="X322" s="96">
        <v>0</v>
      </c>
      <c r="Y322" s="96">
        <v>0</v>
      </c>
      <c r="Z322" s="96" t="s">
        <v>69</v>
      </c>
      <c r="AA322" s="96">
        <v>0</v>
      </c>
      <c r="AB322" s="404">
        <v>0</v>
      </c>
      <c r="AC322" s="404">
        <v>0</v>
      </c>
      <c r="AD322" s="404" t="s">
        <v>69</v>
      </c>
      <c r="AE322" s="404" t="s">
        <v>69</v>
      </c>
      <c r="AF322" s="736">
        <v>0</v>
      </c>
    </row>
    <row r="323" spans="2:32" ht="15.75">
      <c r="B323" s="181" t="s">
        <v>106</v>
      </c>
      <c r="C323" s="96">
        <v>61</v>
      </c>
      <c r="D323" s="96">
        <v>102</v>
      </c>
      <c r="E323" s="96">
        <v>91</v>
      </c>
      <c r="F323" s="96">
        <v>82</v>
      </c>
      <c r="G323" s="96">
        <v>74</v>
      </c>
      <c r="H323" s="96">
        <v>79</v>
      </c>
      <c r="I323" s="96">
        <v>192</v>
      </c>
      <c r="J323" s="96">
        <v>98</v>
      </c>
      <c r="K323" s="96">
        <v>106</v>
      </c>
      <c r="L323" s="96">
        <v>108</v>
      </c>
      <c r="M323" s="96">
        <v>109</v>
      </c>
      <c r="N323" s="96">
        <v>101</v>
      </c>
      <c r="O323" s="96">
        <v>94</v>
      </c>
      <c r="P323" s="96">
        <v>91.234666000000004</v>
      </c>
      <c r="Q323" s="96">
        <v>83.537306000000001</v>
      </c>
      <c r="R323" s="96">
        <v>80</v>
      </c>
      <c r="S323" s="96">
        <v>72</v>
      </c>
      <c r="T323" s="96">
        <v>63.840912000000003</v>
      </c>
      <c r="V323" s="181" t="s">
        <v>106</v>
      </c>
      <c r="W323" s="96">
        <v>65.056141999999994</v>
      </c>
      <c r="X323" s="96">
        <v>56.764273000000003</v>
      </c>
      <c r="Y323" s="96">
        <v>164.79274599999999</v>
      </c>
      <c r="Z323" s="96">
        <v>268</v>
      </c>
      <c r="AA323" s="96">
        <v>248.55449999999999</v>
      </c>
      <c r="AB323" s="404">
        <v>230.27708200000001</v>
      </c>
      <c r="AC323" s="404">
        <v>212.48034000000001</v>
      </c>
      <c r="AD323" s="404">
        <v>207</v>
      </c>
      <c r="AE323" s="404">
        <v>190</v>
      </c>
      <c r="AF323" s="736">
        <v>174.50307100000001</v>
      </c>
    </row>
    <row r="324" spans="2:32" ht="15.75">
      <c r="B324" s="181" t="s">
        <v>107</v>
      </c>
      <c r="C324" s="96">
        <v>0</v>
      </c>
      <c r="D324" s="96">
        <v>0</v>
      </c>
      <c r="E324" s="96">
        <v>0</v>
      </c>
      <c r="F324" s="96">
        <v>0</v>
      </c>
      <c r="G324" s="96">
        <v>0</v>
      </c>
      <c r="H324" s="96">
        <v>0</v>
      </c>
      <c r="I324" s="96">
        <v>0</v>
      </c>
      <c r="J324" s="96">
        <v>0</v>
      </c>
      <c r="K324" s="96">
        <v>0</v>
      </c>
      <c r="L324" s="96">
        <v>0</v>
      </c>
      <c r="M324" s="96">
        <v>0</v>
      </c>
      <c r="N324" s="96">
        <v>0</v>
      </c>
      <c r="O324" s="96">
        <v>0</v>
      </c>
      <c r="P324" s="96">
        <v>0</v>
      </c>
      <c r="Q324" s="96">
        <v>0</v>
      </c>
      <c r="R324" s="96">
        <v>0</v>
      </c>
      <c r="S324" s="96">
        <v>0</v>
      </c>
      <c r="T324" s="96">
        <v>0</v>
      </c>
      <c r="V324" s="181" t="s">
        <v>107</v>
      </c>
      <c r="W324" s="96">
        <v>0</v>
      </c>
      <c r="X324" s="96">
        <v>0</v>
      </c>
      <c r="Y324" s="96">
        <v>0</v>
      </c>
      <c r="Z324" s="96" t="s">
        <v>69</v>
      </c>
      <c r="AA324" s="96">
        <v>0</v>
      </c>
      <c r="AB324" s="404">
        <v>0</v>
      </c>
      <c r="AC324" s="404">
        <v>0</v>
      </c>
      <c r="AD324" s="404" t="s">
        <v>69</v>
      </c>
      <c r="AE324" s="404" t="s">
        <v>69</v>
      </c>
      <c r="AF324" s="736">
        <v>0</v>
      </c>
    </row>
    <row r="325" spans="2:32" ht="15.75">
      <c r="B325" s="181" t="s">
        <v>109</v>
      </c>
      <c r="C325" s="96">
        <v>108</v>
      </c>
      <c r="D325" s="96">
        <v>197</v>
      </c>
      <c r="E325" s="96">
        <v>188</v>
      </c>
      <c r="F325" s="96">
        <v>179</v>
      </c>
      <c r="G325" s="96">
        <v>177</v>
      </c>
      <c r="H325" s="96">
        <v>168</v>
      </c>
      <c r="I325" s="96">
        <v>182</v>
      </c>
      <c r="J325" s="96">
        <v>172</v>
      </c>
      <c r="K325" s="96">
        <v>162</v>
      </c>
      <c r="L325" s="96">
        <v>153</v>
      </c>
      <c r="M325" s="96">
        <v>155</v>
      </c>
      <c r="N325" s="96">
        <v>141</v>
      </c>
      <c r="O325" s="96">
        <v>129</v>
      </c>
      <c r="P325" s="96">
        <v>115.19507400000001</v>
      </c>
      <c r="Q325" s="96">
        <v>102.692087</v>
      </c>
      <c r="R325" s="96">
        <v>92</v>
      </c>
      <c r="S325" s="96">
        <v>82</v>
      </c>
      <c r="T325" s="96">
        <v>71.554449000000005</v>
      </c>
      <c r="V325" s="181" t="s">
        <v>109</v>
      </c>
      <c r="W325" s="96">
        <v>62.955249999999999</v>
      </c>
      <c r="X325" s="96">
        <v>52.042031999999999</v>
      </c>
      <c r="Y325" s="96">
        <v>41.128813000000001</v>
      </c>
      <c r="Z325" s="96">
        <v>30</v>
      </c>
      <c r="AA325" s="96">
        <v>22.433903999999998</v>
      </c>
      <c r="AB325" s="404">
        <v>16.958731</v>
      </c>
      <c r="AC325" s="404">
        <v>11.483556999999999</v>
      </c>
      <c r="AD325" s="404">
        <v>6</v>
      </c>
      <c r="AE325" s="404">
        <v>5</v>
      </c>
      <c r="AF325" s="736">
        <v>3.3832659999999999</v>
      </c>
    </row>
    <row r="326" spans="2:32" ht="15.75">
      <c r="B326" s="181" t="s">
        <v>97</v>
      </c>
      <c r="C326" s="96">
        <v>0</v>
      </c>
      <c r="D326" s="96">
        <v>0</v>
      </c>
      <c r="E326" s="96">
        <v>0</v>
      </c>
      <c r="F326" s="96">
        <v>0</v>
      </c>
      <c r="G326" s="96">
        <v>0</v>
      </c>
      <c r="H326" s="96">
        <v>0</v>
      </c>
      <c r="I326" s="96">
        <v>0</v>
      </c>
      <c r="J326" s="96">
        <v>0</v>
      </c>
      <c r="K326" s="96">
        <v>0</v>
      </c>
      <c r="L326" s="96">
        <v>0</v>
      </c>
      <c r="M326" s="96">
        <v>0</v>
      </c>
      <c r="N326" s="96">
        <v>0</v>
      </c>
      <c r="O326" s="96">
        <v>0</v>
      </c>
      <c r="P326" s="96">
        <v>0</v>
      </c>
      <c r="Q326" s="96">
        <v>0</v>
      </c>
      <c r="R326" s="96">
        <v>0</v>
      </c>
      <c r="S326" s="96">
        <v>0</v>
      </c>
      <c r="T326" s="96">
        <v>0</v>
      </c>
      <c r="V326" s="181" t="s">
        <v>97</v>
      </c>
      <c r="W326" s="96">
        <v>0</v>
      </c>
      <c r="X326" s="96">
        <v>0</v>
      </c>
      <c r="Y326" s="96">
        <v>0</v>
      </c>
      <c r="Z326" s="96" t="s">
        <v>69</v>
      </c>
      <c r="AA326" s="96">
        <v>0</v>
      </c>
      <c r="AB326" s="404">
        <v>0</v>
      </c>
      <c r="AC326" s="404">
        <v>0</v>
      </c>
      <c r="AD326" s="404" t="s">
        <v>69</v>
      </c>
      <c r="AE326" s="404" t="s">
        <v>69</v>
      </c>
      <c r="AF326" s="736">
        <v>813.53679199999999</v>
      </c>
    </row>
    <row r="327" spans="2:32" ht="15.75">
      <c r="B327" s="181" t="s">
        <v>110</v>
      </c>
      <c r="C327" s="96">
        <v>0</v>
      </c>
      <c r="D327" s="96">
        <v>0</v>
      </c>
      <c r="E327" s="96">
        <v>0</v>
      </c>
      <c r="F327" s="96">
        <v>0</v>
      </c>
      <c r="G327" s="96">
        <v>0</v>
      </c>
      <c r="H327" s="96">
        <v>0</v>
      </c>
      <c r="I327" s="96">
        <v>0</v>
      </c>
      <c r="J327" s="96">
        <v>0</v>
      </c>
      <c r="K327" s="96">
        <v>0</v>
      </c>
      <c r="L327" s="96">
        <v>0</v>
      </c>
      <c r="M327" s="96">
        <v>0</v>
      </c>
      <c r="N327" s="96">
        <v>0</v>
      </c>
      <c r="O327" s="96">
        <v>0</v>
      </c>
      <c r="P327" s="96">
        <v>0</v>
      </c>
      <c r="Q327" s="96">
        <v>0</v>
      </c>
      <c r="R327" s="96">
        <v>0</v>
      </c>
      <c r="S327" s="96">
        <v>0</v>
      </c>
      <c r="T327" s="96">
        <v>0</v>
      </c>
      <c r="V327" s="181" t="s">
        <v>110</v>
      </c>
      <c r="W327" s="96">
        <v>0</v>
      </c>
      <c r="X327" s="96">
        <v>0</v>
      </c>
      <c r="Y327" s="96">
        <v>0</v>
      </c>
      <c r="Z327" s="96" t="s">
        <v>69</v>
      </c>
      <c r="AA327" s="96">
        <v>0</v>
      </c>
      <c r="AB327" s="404">
        <v>0</v>
      </c>
      <c r="AC327" s="404">
        <v>494.34139499999998</v>
      </c>
      <c r="AD327" s="404" t="s">
        <v>69</v>
      </c>
      <c r="AE327" s="404" t="s">
        <v>69</v>
      </c>
      <c r="AF327" s="736">
        <v>0</v>
      </c>
    </row>
    <row r="328" spans="2:32" ht="15.75">
      <c r="B328" s="181" t="s">
        <v>111</v>
      </c>
      <c r="C328" s="96">
        <v>0</v>
      </c>
      <c r="D328" s="96">
        <v>0</v>
      </c>
      <c r="E328" s="96">
        <v>0</v>
      </c>
      <c r="F328" s="96">
        <v>0</v>
      </c>
      <c r="G328" s="96">
        <v>0</v>
      </c>
      <c r="H328" s="96">
        <v>0</v>
      </c>
      <c r="I328" s="96">
        <v>-6</v>
      </c>
      <c r="J328" s="96">
        <v>187</v>
      </c>
      <c r="K328" s="96">
        <v>170</v>
      </c>
      <c r="L328" s="96">
        <v>154</v>
      </c>
      <c r="M328" s="96">
        <v>137</v>
      </c>
      <c r="N328" s="96">
        <v>121</v>
      </c>
      <c r="O328" s="96">
        <v>122</v>
      </c>
      <c r="P328" s="96">
        <v>104.53037</v>
      </c>
      <c r="Q328" s="96">
        <v>113.761526</v>
      </c>
      <c r="R328" s="96">
        <v>99</v>
      </c>
      <c r="S328" s="96">
        <v>111</v>
      </c>
      <c r="T328" s="96">
        <v>93.051058999999995</v>
      </c>
      <c r="V328" s="181" t="s">
        <v>111</v>
      </c>
      <c r="W328" s="96">
        <v>77.251846</v>
      </c>
      <c r="X328" s="96">
        <v>63.804954000000002</v>
      </c>
      <c r="Y328" s="96">
        <v>69.128833999999998</v>
      </c>
      <c r="Z328" s="96">
        <v>57</v>
      </c>
      <c r="AA328" s="96">
        <v>49.373081999999997</v>
      </c>
      <c r="AB328" s="404">
        <v>87.655990000000003</v>
      </c>
      <c r="AC328" s="404">
        <v>68.716317000000004</v>
      </c>
      <c r="AD328" s="404">
        <v>182</v>
      </c>
      <c r="AE328" s="404">
        <v>165</v>
      </c>
      <c r="AF328" s="736">
        <v>147.199825</v>
      </c>
    </row>
    <row r="329" spans="2:32" ht="15.75">
      <c r="B329" s="181" t="s">
        <v>98</v>
      </c>
      <c r="C329" s="96">
        <v>0</v>
      </c>
      <c r="D329" s="96">
        <v>0</v>
      </c>
      <c r="E329" s="96">
        <v>0</v>
      </c>
      <c r="F329" s="96">
        <v>0</v>
      </c>
      <c r="G329" s="96">
        <v>0</v>
      </c>
      <c r="H329" s="96">
        <v>0</v>
      </c>
      <c r="I329" s="96">
        <v>0</v>
      </c>
      <c r="J329" s="96">
        <v>0</v>
      </c>
      <c r="K329" s="96">
        <v>0</v>
      </c>
      <c r="L329" s="96">
        <v>0</v>
      </c>
      <c r="M329" s="96">
        <v>0</v>
      </c>
      <c r="N329" s="96">
        <v>0</v>
      </c>
      <c r="O329" s="96">
        <v>0</v>
      </c>
      <c r="P329" s="96">
        <v>0</v>
      </c>
      <c r="Q329" s="96">
        <v>0</v>
      </c>
      <c r="R329" s="96">
        <v>0</v>
      </c>
      <c r="S329" s="96">
        <v>0</v>
      </c>
      <c r="T329" s="96">
        <v>0</v>
      </c>
      <c r="V329" s="181" t="s">
        <v>98</v>
      </c>
      <c r="W329" s="96">
        <v>0</v>
      </c>
      <c r="X329" s="96">
        <v>0</v>
      </c>
      <c r="Y329" s="96">
        <v>0</v>
      </c>
      <c r="Z329" s="96" t="s">
        <v>69</v>
      </c>
      <c r="AA329" s="96">
        <v>0</v>
      </c>
      <c r="AB329" s="404">
        <v>0</v>
      </c>
      <c r="AC329" s="404">
        <v>0</v>
      </c>
      <c r="AD329" s="404" t="s">
        <v>69</v>
      </c>
      <c r="AE329" s="404" t="s">
        <v>69</v>
      </c>
      <c r="AF329" s="736">
        <v>0</v>
      </c>
    </row>
    <row r="330" spans="2:32">
      <c r="B330" s="164" t="s">
        <v>114</v>
      </c>
      <c r="C330" s="169">
        <v>60993</v>
      </c>
      <c r="D330" s="169">
        <v>53398</v>
      </c>
      <c r="E330" s="169">
        <v>49336</v>
      </c>
      <c r="F330" s="169">
        <v>46555</v>
      </c>
      <c r="G330" s="169">
        <v>41575</v>
      </c>
      <c r="H330" s="169">
        <v>36050</v>
      </c>
      <c r="I330" s="169">
        <v>34901</v>
      </c>
      <c r="J330" s="169">
        <v>32402</v>
      </c>
      <c r="K330" s="169">
        <v>27678</v>
      </c>
      <c r="L330" s="169">
        <v>23198</v>
      </c>
      <c r="M330" s="169">
        <v>20273</v>
      </c>
      <c r="N330" s="169">
        <v>19846</v>
      </c>
      <c r="O330" s="169">
        <v>16330</v>
      </c>
      <c r="P330" s="169">
        <f>SUM(P317:P329)</f>
        <v>10572.709472</v>
      </c>
      <c r="Q330" s="169">
        <f>SUM(Q317:Q329)</f>
        <v>5478.375379000001</v>
      </c>
      <c r="R330" s="169">
        <v>1544</v>
      </c>
      <c r="S330" s="169">
        <v>265</v>
      </c>
      <c r="T330" s="169">
        <v>228.44641999999999</v>
      </c>
      <c r="V330" s="164" t="s">
        <v>114</v>
      </c>
      <c r="W330" s="405">
        <v>205.263238</v>
      </c>
      <c r="X330" s="405">
        <v>172.61125900000002</v>
      </c>
      <c r="Y330" s="405">
        <v>275.05039299999999</v>
      </c>
      <c r="Z330" s="405">
        <v>356</v>
      </c>
      <c r="AA330" s="405">
        <v>320.36148600000001</v>
      </c>
      <c r="AB330" s="405">
        <v>334.89180299999998</v>
      </c>
      <c r="AC330" s="405">
        <v>787.02160900000001</v>
      </c>
      <c r="AD330" s="405">
        <v>395</v>
      </c>
      <c r="AE330" s="405">
        <v>360</v>
      </c>
      <c r="AF330" s="738">
        <v>325.086162</v>
      </c>
    </row>
    <row r="331" spans="2:32">
      <c r="B331" s="118" t="s">
        <v>115</v>
      </c>
      <c r="C331" s="168">
        <v>119158</v>
      </c>
      <c r="D331" s="168">
        <v>102433</v>
      </c>
      <c r="E331" s="168">
        <v>100289</v>
      </c>
      <c r="F331" s="168">
        <v>90303</v>
      </c>
      <c r="G331" s="168">
        <v>85196</v>
      </c>
      <c r="H331" s="168">
        <v>88122</v>
      </c>
      <c r="I331" s="168">
        <v>87498</v>
      </c>
      <c r="J331" s="168">
        <v>85713</v>
      </c>
      <c r="K331" s="168">
        <v>77947</v>
      </c>
      <c r="L331" s="168">
        <v>82561</v>
      </c>
      <c r="M331" s="168">
        <v>79266</v>
      </c>
      <c r="N331" s="168">
        <v>80013</v>
      </c>
      <c r="O331" s="168">
        <v>67704</v>
      </c>
      <c r="P331" s="168">
        <f>+P315+P330</f>
        <v>66380.592719000007</v>
      </c>
      <c r="Q331" s="168">
        <f>+Q315+Q330</f>
        <v>62383.802809999994</v>
      </c>
      <c r="R331" s="168">
        <v>56716</v>
      </c>
      <c r="S331" s="168">
        <v>49033</v>
      </c>
      <c r="T331" s="168">
        <v>47993.994243999994</v>
      </c>
      <c r="V331" s="118" t="s">
        <v>115</v>
      </c>
      <c r="W331" s="403">
        <v>47801.741240999996</v>
      </c>
      <c r="X331" s="403">
        <v>52235.885999999999</v>
      </c>
      <c r="Y331" s="168">
        <v>50326.640354999996</v>
      </c>
      <c r="Z331" s="168">
        <v>59013</v>
      </c>
      <c r="AA331" s="168">
        <v>71161.285609999992</v>
      </c>
      <c r="AB331" s="403">
        <v>63678.425722000007</v>
      </c>
      <c r="AC331" s="403">
        <v>61319.829252000003</v>
      </c>
      <c r="AD331" s="403">
        <v>69200</v>
      </c>
      <c r="AE331" s="403">
        <v>61189</v>
      </c>
      <c r="AF331" s="737">
        <v>45179.069557000003</v>
      </c>
    </row>
    <row r="332" spans="2:32">
      <c r="B332" s="120"/>
      <c r="C332" s="170"/>
      <c r="D332" s="170"/>
      <c r="E332" s="170"/>
      <c r="F332" s="170"/>
      <c r="G332" s="170"/>
      <c r="H332" s="170"/>
      <c r="I332" s="170"/>
      <c r="J332" s="170"/>
      <c r="K332" s="170"/>
      <c r="L332" s="170"/>
      <c r="M332" s="170"/>
      <c r="N332" s="170"/>
      <c r="O332" s="170"/>
      <c r="V332" s="120"/>
      <c r="W332" s="397"/>
      <c r="X332" s="397"/>
      <c r="Z332" s="397"/>
      <c r="AA332" s="397"/>
      <c r="AB332" s="397"/>
      <c r="AC332" s="397"/>
      <c r="AD332" s="397"/>
      <c r="AE332" s="397"/>
    </row>
    <row r="333" spans="2:32">
      <c r="B333" s="171" t="s">
        <v>116</v>
      </c>
      <c r="C333" s="172"/>
      <c r="D333" s="172"/>
      <c r="E333" s="172"/>
      <c r="F333" s="172"/>
      <c r="G333" s="172"/>
      <c r="H333" s="172"/>
      <c r="I333" s="172"/>
      <c r="J333" s="172"/>
      <c r="K333" s="172"/>
      <c r="L333" s="172"/>
      <c r="M333" s="172"/>
      <c r="N333" s="172"/>
      <c r="O333" s="172"/>
      <c r="P333" s="172"/>
      <c r="Q333" s="172"/>
      <c r="R333" s="172"/>
      <c r="S333" s="172"/>
      <c r="T333" s="172"/>
      <c r="V333" s="171" t="s">
        <v>116</v>
      </c>
      <c r="W333" s="409"/>
      <c r="X333" s="409"/>
      <c r="Y333" s="409"/>
      <c r="Z333" s="409"/>
      <c r="AA333" s="409"/>
      <c r="AB333" s="409"/>
      <c r="AC333" s="409"/>
      <c r="AD333" s="409"/>
      <c r="AE333" s="409"/>
      <c r="AF333" s="409"/>
    </row>
    <row r="334" spans="2:32">
      <c r="B334" s="164" t="s">
        <v>117</v>
      </c>
      <c r="C334" s="173"/>
      <c r="D334" s="173"/>
      <c r="E334" s="173"/>
      <c r="F334" s="173"/>
      <c r="G334" s="173"/>
      <c r="H334" s="173"/>
      <c r="I334" s="173"/>
      <c r="J334" s="173"/>
      <c r="K334" s="173"/>
      <c r="L334" s="173"/>
      <c r="M334" s="173"/>
      <c r="N334" s="173"/>
      <c r="O334" s="173"/>
      <c r="P334" s="173"/>
      <c r="Q334" s="173"/>
      <c r="R334" s="173"/>
      <c r="S334" s="173"/>
      <c r="T334" s="173"/>
      <c r="V334" s="164" t="s">
        <v>117</v>
      </c>
      <c r="W334" s="410"/>
      <c r="X334" s="410"/>
      <c r="Y334" s="410"/>
      <c r="Z334" s="410"/>
      <c r="AA334" s="410"/>
      <c r="AB334" s="410"/>
      <c r="AC334" s="410"/>
      <c r="AD334" s="410"/>
      <c r="AE334" s="410"/>
      <c r="AF334" s="410"/>
    </row>
    <row r="335" spans="2:32" ht="15.75">
      <c r="B335" s="181" t="s">
        <v>118</v>
      </c>
      <c r="C335" s="96">
        <v>20132</v>
      </c>
      <c r="D335" s="96">
        <v>9900</v>
      </c>
      <c r="E335" s="96">
        <v>9414</v>
      </c>
      <c r="F335" s="96">
        <v>9935</v>
      </c>
      <c r="G335" s="96">
        <v>10072</v>
      </c>
      <c r="H335" s="96">
        <v>10556</v>
      </c>
      <c r="I335" s="96">
        <v>12512</v>
      </c>
      <c r="J335" s="96">
        <v>13982</v>
      </c>
      <c r="K335" s="96">
        <v>14140</v>
      </c>
      <c r="L335" s="96">
        <v>11925</v>
      </c>
      <c r="M335" s="96">
        <v>11868</v>
      </c>
      <c r="N335" s="96">
        <v>12247</v>
      </c>
      <c r="O335" s="96">
        <v>12833</v>
      </c>
      <c r="P335" s="96">
        <v>13142.165004</v>
      </c>
      <c r="Q335" s="96">
        <v>12788.459242000001</v>
      </c>
      <c r="R335" s="96">
        <v>12926</v>
      </c>
      <c r="S335" s="96">
        <v>11979</v>
      </c>
      <c r="T335" s="96">
        <v>17165.356041999999</v>
      </c>
      <c r="V335" s="181" t="s">
        <v>118</v>
      </c>
      <c r="W335" s="96">
        <v>12114.306224</v>
      </c>
      <c r="X335" s="96">
        <v>12633.277212000001</v>
      </c>
      <c r="Y335" s="96">
        <v>5904.7611989999996</v>
      </c>
      <c r="Z335" s="96">
        <v>9037</v>
      </c>
      <c r="AA335" s="96">
        <v>20316.334832</v>
      </c>
      <c r="AB335" s="404">
        <v>25847.570683000002</v>
      </c>
      <c r="AC335" s="404">
        <v>27928.538014000002</v>
      </c>
      <c r="AD335" s="404">
        <v>30075</v>
      </c>
      <c r="AE335" s="404">
        <v>14708</v>
      </c>
      <c r="AF335" s="739">
        <v>18334.926786</v>
      </c>
    </row>
    <row r="336" spans="2:32" ht="15.75">
      <c r="B336" s="181" t="s">
        <v>119</v>
      </c>
      <c r="C336" s="96">
        <v>1111</v>
      </c>
      <c r="D336" s="96">
        <v>1391</v>
      </c>
      <c r="E336" s="96">
        <v>1181</v>
      </c>
      <c r="F336" s="96">
        <v>1409</v>
      </c>
      <c r="G336" s="96">
        <v>699</v>
      </c>
      <c r="H336" s="96">
        <v>1646</v>
      </c>
      <c r="I336" s="96">
        <v>1406</v>
      </c>
      <c r="J336" s="96">
        <v>2005</v>
      </c>
      <c r="K336" s="96">
        <v>811</v>
      </c>
      <c r="L336" s="96">
        <v>2416</v>
      </c>
      <c r="M336" s="96">
        <v>3039</v>
      </c>
      <c r="N336" s="96">
        <v>1702</v>
      </c>
      <c r="O336" s="96">
        <v>1497</v>
      </c>
      <c r="P336" s="96">
        <v>2702.855693</v>
      </c>
      <c r="Q336" s="96">
        <f>3592.262036-1.458163</f>
        <v>3590.8038730000003</v>
      </c>
      <c r="R336" s="96">
        <v>1806</v>
      </c>
      <c r="S336" s="96">
        <v>1951</v>
      </c>
      <c r="T336" s="96">
        <v>3057.4217720000001</v>
      </c>
      <c r="V336" s="181" t="s">
        <v>119</v>
      </c>
      <c r="W336" s="96">
        <v>6128.5586739999999</v>
      </c>
      <c r="X336" s="96">
        <v>7334.3334029999996</v>
      </c>
      <c r="Y336" s="96">
        <v>6713.767699</v>
      </c>
      <c r="Z336" s="96">
        <v>11750</v>
      </c>
      <c r="AA336" s="96">
        <v>8101.6759430000002</v>
      </c>
      <c r="AB336" s="404">
        <v>3212.1590820000001</v>
      </c>
      <c r="AC336" s="404">
        <v>2711.8974079999998</v>
      </c>
      <c r="AD336" s="404">
        <v>5995</v>
      </c>
      <c r="AE336" s="404">
        <v>13057</v>
      </c>
      <c r="AF336" s="739">
        <v>5458.4517599999999</v>
      </c>
    </row>
    <row r="337" spans="2:32" ht="15.75">
      <c r="B337" s="181" t="s">
        <v>121</v>
      </c>
      <c r="C337" s="96">
        <v>25</v>
      </c>
      <c r="D337" s="96">
        <v>27</v>
      </c>
      <c r="E337" s="96">
        <v>29</v>
      </c>
      <c r="F337" s="96">
        <v>25</v>
      </c>
      <c r="G337" s="96">
        <v>25</v>
      </c>
      <c r="H337" s="96">
        <v>20</v>
      </c>
      <c r="I337" s="96">
        <v>18</v>
      </c>
      <c r="J337" s="96">
        <v>20</v>
      </c>
      <c r="K337" s="96">
        <v>22</v>
      </c>
      <c r="L337" s="96">
        <v>22</v>
      </c>
      <c r="M337" s="96">
        <v>20</v>
      </c>
      <c r="N337" s="96">
        <v>24</v>
      </c>
      <c r="O337" s="96">
        <v>28</v>
      </c>
      <c r="P337" s="96">
        <v>27.7438</v>
      </c>
      <c r="Q337" s="96">
        <v>25.718830000000001</v>
      </c>
      <c r="R337" s="96">
        <v>27</v>
      </c>
      <c r="S337" s="96">
        <v>28</v>
      </c>
      <c r="T337" s="96">
        <v>70.720622000000006</v>
      </c>
      <c r="V337" s="181" t="s">
        <v>121</v>
      </c>
      <c r="W337" s="96">
        <v>22.854851</v>
      </c>
      <c r="X337" s="96">
        <v>21.778455000000001</v>
      </c>
      <c r="Y337" s="96">
        <v>25.045304000000002</v>
      </c>
      <c r="Z337" s="96">
        <v>27</v>
      </c>
      <c r="AA337" s="96">
        <v>28.117654999999999</v>
      </c>
      <c r="AB337" s="404">
        <v>29.449531</v>
      </c>
      <c r="AC337" s="404">
        <v>31.559156999999999</v>
      </c>
      <c r="AD337" s="404">
        <v>31</v>
      </c>
      <c r="AE337" s="404">
        <v>29</v>
      </c>
      <c r="AF337" s="739">
        <v>31.590143999999999</v>
      </c>
    </row>
    <row r="338" spans="2:32" ht="15.75">
      <c r="B338" s="181" t="s">
        <v>95</v>
      </c>
      <c r="C338" s="96">
        <v>0</v>
      </c>
      <c r="D338" s="96">
        <v>4053</v>
      </c>
      <c r="E338" s="96">
        <v>5426</v>
      </c>
      <c r="F338" s="96">
        <v>2598</v>
      </c>
      <c r="G338" s="96">
        <v>3834</v>
      </c>
      <c r="H338" s="96">
        <v>5005</v>
      </c>
      <c r="I338" s="96">
        <v>6448</v>
      </c>
      <c r="J338" s="96">
        <v>2898</v>
      </c>
      <c r="K338" s="96">
        <v>4361</v>
      </c>
      <c r="L338" s="96">
        <v>6422</v>
      </c>
      <c r="M338" s="96">
        <v>7575</v>
      </c>
      <c r="N338" s="96">
        <v>8241</v>
      </c>
      <c r="O338" s="96">
        <v>3508</v>
      </c>
      <c r="P338" s="96">
        <v>4053.0872460000001</v>
      </c>
      <c r="Q338" s="96">
        <f>5281.759509+1.458163</f>
        <v>5283.2176720000007</v>
      </c>
      <c r="R338" s="96">
        <v>3008</v>
      </c>
      <c r="S338" s="96">
        <v>4769</v>
      </c>
      <c r="T338" s="96">
        <v>2098.483956</v>
      </c>
      <c r="V338" s="181" t="s">
        <v>95</v>
      </c>
      <c r="W338" s="96">
        <v>563.84482600000001</v>
      </c>
      <c r="X338" s="96">
        <v>234.23590300000001</v>
      </c>
      <c r="Y338" s="96">
        <v>176.206129</v>
      </c>
      <c r="Z338" s="96">
        <v>-1282</v>
      </c>
      <c r="AA338" s="96">
        <v>0</v>
      </c>
      <c r="AB338" s="404">
        <v>4527.3013719999999</v>
      </c>
      <c r="AC338" s="404">
        <v>829.37566600000002</v>
      </c>
      <c r="AD338" s="404">
        <v>1871</v>
      </c>
      <c r="AE338" s="404" t="s">
        <v>69</v>
      </c>
      <c r="AF338" s="739">
        <v>11603.613567</v>
      </c>
    </row>
    <row r="339" spans="2:32" ht="15.75">
      <c r="B339" s="181" t="s">
        <v>122</v>
      </c>
      <c r="C339" s="96">
        <v>3191</v>
      </c>
      <c r="D339" s="96">
        <v>2236</v>
      </c>
      <c r="E339" s="96">
        <v>1829</v>
      </c>
      <c r="F339" s="96">
        <v>0</v>
      </c>
      <c r="G339" s="96">
        <v>66</v>
      </c>
      <c r="H339" s="96">
        <v>1379</v>
      </c>
      <c r="I339" s="96">
        <v>955</v>
      </c>
      <c r="J339" s="96">
        <v>431</v>
      </c>
      <c r="K339" s="96">
        <v>280</v>
      </c>
      <c r="L339" s="96">
        <v>758</v>
      </c>
      <c r="M339" s="96">
        <v>140</v>
      </c>
      <c r="N339" s="96">
        <v>140</v>
      </c>
      <c r="O339" s="96">
        <v>108</v>
      </c>
      <c r="P339" s="96">
        <v>257.05323099999998</v>
      </c>
      <c r="Q339" s="96">
        <v>93.480264000000005</v>
      </c>
      <c r="R339" s="96">
        <v>21</v>
      </c>
      <c r="S339" s="96">
        <v>36</v>
      </c>
      <c r="T339" s="96">
        <v>202.369111</v>
      </c>
      <c r="V339" s="181" t="s">
        <v>122</v>
      </c>
      <c r="W339" s="96">
        <v>628.80564100000004</v>
      </c>
      <c r="X339" s="96">
        <v>1292.828348</v>
      </c>
      <c r="Y339" s="96">
        <v>2009.4154209999999</v>
      </c>
      <c r="Z339" s="96">
        <v>2672</v>
      </c>
      <c r="AA339" s="96">
        <v>3791.6099399999998</v>
      </c>
      <c r="AB339" s="404">
        <v>1298.022727</v>
      </c>
      <c r="AC339" s="404">
        <v>1600.4554760000001</v>
      </c>
      <c r="AD339" s="404">
        <v>1258</v>
      </c>
      <c r="AE339" s="404">
        <v>2564</v>
      </c>
      <c r="AF339" s="739">
        <v>2594.9273739999999</v>
      </c>
    </row>
    <row r="340" spans="2:32" ht="15.75">
      <c r="B340" s="181" t="s">
        <v>120</v>
      </c>
      <c r="C340" s="96">
        <v>72</v>
      </c>
      <c r="D340" s="96">
        <v>124</v>
      </c>
      <c r="E340" s="96">
        <v>84</v>
      </c>
      <c r="F340" s="96">
        <v>96</v>
      </c>
      <c r="G340" s="96">
        <v>117</v>
      </c>
      <c r="H340" s="96">
        <v>127</v>
      </c>
      <c r="I340" s="96">
        <v>84</v>
      </c>
      <c r="J340" s="96">
        <v>2593</v>
      </c>
      <c r="K340" s="96">
        <v>104</v>
      </c>
      <c r="L340" s="96">
        <v>1497</v>
      </c>
      <c r="M340" s="96">
        <v>1463</v>
      </c>
      <c r="N340" s="96">
        <v>96</v>
      </c>
      <c r="O340" s="96">
        <v>106</v>
      </c>
      <c r="P340" s="96">
        <v>538.99136799999997</v>
      </c>
      <c r="Q340" s="96">
        <v>508.37379099999998</v>
      </c>
      <c r="R340" s="96">
        <v>100</v>
      </c>
      <c r="S340" s="96">
        <v>139</v>
      </c>
      <c r="T340" s="96">
        <v>1118.1063429999999</v>
      </c>
      <c r="V340" s="181" t="s">
        <v>120</v>
      </c>
      <c r="W340" s="96">
        <v>1043.770372</v>
      </c>
      <c r="X340" s="96">
        <v>150.36559199999999</v>
      </c>
      <c r="Y340" s="96">
        <v>186.95741100000001</v>
      </c>
      <c r="Z340" s="96">
        <v>2554</v>
      </c>
      <c r="AA340" s="96">
        <v>2433.814809</v>
      </c>
      <c r="AB340" s="404">
        <v>162.03998000000001</v>
      </c>
      <c r="AC340" s="404">
        <v>195.26637299999999</v>
      </c>
      <c r="AD340" s="404">
        <v>1827</v>
      </c>
      <c r="AE340" s="404">
        <v>1682</v>
      </c>
      <c r="AF340" s="739">
        <v>213.10083700000001</v>
      </c>
    </row>
    <row r="341" spans="2:32" ht="15.75">
      <c r="B341" s="181" t="s">
        <v>123</v>
      </c>
      <c r="C341" s="96">
        <v>569</v>
      </c>
      <c r="D341" s="96">
        <v>0</v>
      </c>
      <c r="E341" s="96">
        <v>0</v>
      </c>
      <c r="F341" s="96">
        <v>0</v>
      </c>
      <c r="G341" s="96">
        <v>0</v>
      </c>
      <c r="H341" s="96">
        <v>0</v>
      </c>
      <c r="I341" s="96">
        <v>0</v>
      </c>
      <c r="J341" s="96">
        <v>0</v>
      </c>
      <c r="K341" s="96">
        <v>0</v>
      </c>
      <c r="L341" s="96">
        <v>0</v>
      </c>
      <c r="M341" s="96">
        <v>0</v>
      </c>
      <c r="N341" s="96">
        <v>0</v>
      </c>
      <c r="O341" s="96">
        <v>0</v>
      </c>
      <c r="P341" s="96">
        <v>0</v>
      </c>
      <c r="Q341" s="96">
        <v>0</v>
      </c>
      <c r="R341" s="96">
        <v>0</v>
      </c>
      <c r="S341" s="96">
        <v>0</v>
      </c>
      <c r="T341" s="96">
        <v>0</v>
      </c>
      <c r="V341" s="181" t="s">
        <v>123</v>
      </c>
      <c r="W341" s="96">
        <v>0</v>
      </c>
      <c r="X341" s="96">
        <v>0</v>
      </c>
      <c r="Y341" s="96">
        <v>0</v>
      </c>
      <c r="Z341" s="96">
        <v>334</v>
      </c>
      <c r="AA341" s="96">
        <v>0</v>
      </c>
      <c r="AB341" s="404">
        <v>0</v>
      </c>
      <c r="AC341" s="404">
        <v>0</v>
      </c>
      <c r="AD341" s="404" t="s">
        <v>69</v>
      </c>
      <c r="AE341" s="404" t="s">
        <v>69</v>
      </c>
      <c r="AF341" s="739">
        <v>0</v>
      </c>
    </row>
    <row r="342" spans="2:32" ht="15.75">
      <c r="B342" s="181" t="s">
        <v>156</v>
      </c>
      <c r="C342" s="96">
        <v>0</v>
      </c>
      <c r="D342" s="96">
        <v>0</v>
      </c>
      <c r="E342" s="96">
        <v>0</v>
      </c>
      <c r="F342" s="96">
        <v>0</v>
      </c>
      <c r="G342" s="96">
        <v>0</v>
      </c>
      <c r="H342" s="96">
        <v>0</v>
      </c>
      <c r="I342" s="96">
        <v>0</v>
      </c>
      <c r="J342" s="96">
        <v>0</v>
      </c>
      <c r="K342" s="96">
        <v>0</v>
      </c>
      <c r="L342" s="96">
        <v>0</v>
      </c>
      <c r="M342" s="96">
        <v>0</v>
      </c>
      <c r="N342" s="96">
        <v>0</v>
      </c>
      <c r="O342" s="96">
        <v>0</v>
      </c>
      <c r="P342" s="96">
        <v>0</v>
      </c>
      <c r="Q342" s="96">
        <v>0</v>
      </c>
      <c r="R342" s="96">
        <v>0</v>
      </c>
      <c r="S342" s="96">
        <v>0</v>
      </c>
      <c r="T342" s="96">
        <v>0</v>
      </c>
      <c r="V342" s="181" t="s">
        <v>156</v>
      </c>
      <c r="W342" s="96">
        <v>0</v>
      </c>
      <c r="X342" s="96">
        <v>0</v>
      </c>
      <c r="Y342" s="96">
        <v>0</v>
      </c>
      <c r="Z342" s="96" t="s">
        <v>69</v>
      </c>
      <c r="AA342" s="96">
        <v>0</v>
      </c>
      <c r="AB342" s="404">
        <v>0</v>
      </c>
      <c r="AC342" s="404">
        <v>0</v>
      </c>
      <c r="AD342" s="404" t="s">
        <v>69</v>
      </c>
      <c r="AE342" s="404" t="s">
        <v>69</v>
      </c>
      <c r="AF342" s="739">
        <v>0</v>
      </c>
    </row>
    <row r="343" spans="2:32">
      <c r="B343" s="164" t="s">
        <v>125</v>
      </c>
      <c r="C343" s="169">
        <v>25100</v>
      </c>
      <c r="D343" s="169">
        <v>17731</v>
      </c>
      <c r="E343" s="169">
        <v>17963</v>
      </c>
      <c r="F343" s="169">
        <v>14063</v>
      </c>
      <c r="G343" s="169">
        <v>14813</v>
      </c>
      <c r="H343" s="169">
        <v>18733</v>
      </c>
      <c r="I343" s="169">
        <v>21423</v>
      </c>
      <c r="J343" s="169">
        <v>21929</v>
      </c>
      <c r="K343" s="169">
        <v>19718</v>
      </c>
      <c r="L343" s="169">
        <v>23040</v>
      </c>
      <c r="M343" s="169">
        <v>24105</v>
      </c>
      <c r="N343" s="169">
        <v>22450</v>
      </c>
      <c r="O343" s="169">
        <v>18080</v>
      </c>
      <c r="P343" s="169">
        <f>SUM(P335:P342)</f>
        <v>20721.896342</v>
      </c>
      <c r="Q343" s="169">
        <f>SUM(Q335:Q342)</f>
        <v>22290.053672000009</v>
      </c>
      <c r="R343" s="169">
        <v>17888</v>
      </c>
      <c r="S343" s="169">
        <v>18902</v>
      </c>
      <c r="T343" s="169">
        <v>23712.457846000001</v>
      </c>
      <c r="V343" s="164" t="s">
        <v>125</v>
      </c>
      <c r="W343" s="405">
        <v>20502.140587999998</v>
      </c>
      <c r="X343" s="405">
        <v>21666.818912999999</v>
      </c>
      <c r="Y343" s="405">
        <v>15016.153162999999</v>
      </c>
      <c r="Z343" s="405">
        <v>25090</v>
      </c>
      <c r="AA343" s="405">
        <v>34671.553179000002</v>
      </c>
      <c r="AB343" s="405">
        <v>35076.543375000008</v>
      </c>
      <c r="AC343" s="405">
        <v>33297.092094</v>
      </c>
      <c r="AD343" s="405">
        <v>41057</v>
      </c>
      <c r="AE343" s="405">
        <v>32041</v>
      </c>
      <c r="AF343" s="740">
        <v>26632.996901000002</v>
      </c>
    </row>
    <row r="344" spans="2:32">
      <c r="B344" s="174" t="s">
        <v>126</v>
      </c>
      <c r="C344" s="175"/>
      <c r="D344" s="175"/>
      <c r="E344" s="175"/>
      <c r="F344" s="175"/>
      <c r="G344" s="175"/>
      <c r="H344" s="175"/>
      <c r="I344" s="175"/>
      <c r="J344" s="175"/>
      <c r="K344" s="175"/>
      <c r="L344" s="175"/>
      <c r="M344" s="175"/>
      <c r="N344" s="175"/>
      <c r="O344" s="175"/>
      <c r="P344" s="175"/>
      <c r="Q344" s="175"/>
      <c r="R344" s="175"/>
      <c r="S344" s="175"/>
      <c r="T344" s="175"/>
      <c r="V344" s="174" t="s">
        <v>126</v>
      </c>
      <c r="W344" s="406"/>
      <c r="X344" s="406"/>
      <c r="Y344" s="406"/>
      <c r="Z344" s="406"/>
      <c r="AA344" s="406"/>
      <c r="AB344" s="406"/>
      <c r="AC344" s="406"/>
      <c r="AD344" s="406"/>
      <c r="AE344" s="406"/>
      <c r="AF344" s="406"/>
    </row>
    <row r="345" spans="2:32" ht="15.75">
      <c r="B345" s="181" t="s">
        <v>118</v>
      </c>
      <c r="C345" s="96">
        <v>46896</v>
      </c>
      <c r="D345" s="96">
        <v>39599</v>
      </c>
      <c r="E345" s="96">
        <v>36378</v>
      </c>
      <c r="F345" s="96">
        <v>36685</v>
      </c>
      <c r="G345" s="96">
        <v>30663</v>
      </c>
      <c r="H345" s="96">
        <v>30914</v>
      </c>
      <c r="I345" s="96">
        <v>33681</v>
      </c>
      <c r="J345" s="96">
        <v>33751</v>
      </c>
      <c r="K345" s="96">
        <v>27483</v>
      </c>
      <c r="L345" s="96">
        <v>30216</v>
      </c>
      <c r="M345" s="96">
        <v>25453</v>
      </c>
      <c r="N345" s="96">
        <v>25681</v>
      </c>
      <c r="O345" s="96">
        <v>18268</v>
      </c>
      <c r="P345" s="96">
        <v>18591.780223000002</v>
      </c>
      <c r="Q345" s="96">
        <v>13874.242792999999</v>
      </c>
      <c r="R345" s="96">
        <v>14219</v>
      </c>
      <c r="S345" s="96">
        <v>7207</v>
      </c>
      <c r="T345" s="96">
        <v>1526.1915349999999</v>
      </c>
      <c r="V345" s="181" t="s">
        <v>118</v>
      </c>
      <c r="W345" s="96">
        <v>2985.8829639999999</v>
      </c>
      <c r="X345" s="96">
        <v>8159.7021400000003</v>
      </c>
      <c r="Y345" s="96">
        <v>10296.501383000001</v>
      </c>
      <c r="Z345" s="96">
        <v>10446</v>
      </c>
      <c r="AA345" s="96">
        <v>10177.217545</v>
      </c>
      <c r="AB345" s="404">
        <v>10687.321075</v>
      </c>
      <c r="AC345" s="404">
        <v>9178.8929050000006</v>
      </c>
      <c r="AD345" s="404">
        <v>7737</v>
      </c>
      <c r="AE345" s="404">
        <v>6874</v>
      </c>
      <c r="AF345" s="739">
        <v>18334.926786</v>
      </c>
    </row>
    <row r="346" spans="2:32" ht="15.75">
      <c r="B346" s="181" t="s">
        <v>119</v>
      </c>
      <c r="C346" s="96">
        <v>0</v>
      </c>
      <c r="D346" s="96">
        <v>0</v>
      </c>
      <c r="E346" s="96">
        <v>0</v>
      </c>
      <c r="F346" s="96">
        <v>0</v>
      </c>
      <c r="G346" s="96">
        <v>0</v>
      </c>
      <c r="H346" s="96">
        <v>0</v>
      </c>
      <c r="I346" s="96">
        <v>0</v>
      </c>
      <c r="J346" s="96">
        <v>124</v>
      </c>
      <c r="K346" s="96">
        <v>112</v>
      </c>
      <c r="L346" s="96">
        <v>94</v>
      </c>
      <c r="M346" s="96">
        <v>77</v>
      </c>
      <c r="N346" s="96">
        <v>65</v>
      </c>
      <c r="O346" s="96">
        <v>55</v>
      </c>
      <c r="P346" s="96">
        <v>43.459302999999998</v>
      </c>
      <c r="Q346" s="96">
        <v>42.813394000000002</v>
      </c>
      <c r="R346" s="96">
        <v>40</v>
      </c>
      <c r="S346" s="96">
        <v>48</v>
      </c>
      <c r="T346" s="96">
        <v>38.684803000000002</v>
      </c>
      <c r="V346" s="181" t="s">
        <v>119</v>
      </c>
      <c r="W346" s="96">
        <v>30.512238</v>
      </c>
      <c r="X346" s="96">
        <v>25.281797999999998</v>
      </c>
      <c r="Y346" s="96">
        <v>37.244003999999997</v>
      </c>
      <c r="Z346" s="96">
        <v>33</v>
      </c>
      <c r="AA346" s="96">
        <v>36.730727000000002</v>
      </c>
      <c r="AB346" s="404">
        <v>44.473424999999999</v>
      </c>
      <c r="AC346" s="404">
        <v>37.534329999999997</v>
      </c>
      <c r="AD346" s="404">
        <v>119</v>
      </c>
      <c r="AE346" s="404">
        <v>97</v>
      </c>
      <c r="AF346" s="739">
        <v>5458.4517599999999</v>
      </c>
    </row>
    <row r="347" spans="2:32" ht="15.75">
      <c r="B347" s="181" t="s">
        <v>127</v>
      </c>
      <c r="C347" s="96">
        <v>0</v>
      </c>
      <c r="D347" s="96">
        <v>0</v>
      </c>
      <c r="E347" s="96">
        <v>0</v>
      </c>
      <c r="F347" s="96">
        <v>0</v>
      </c>
      <c r="G347" s="96">
        <v>0</v>
      </c>
      <c r="H347" s="96">
        <v>0</v>
      </c>
      <c r="I347" s="96">
        <v>0</v>
      </c>
      <c r="J347" s="96">
        <v>0</v>
      </c>
      <c r="K347" s="96">
        <v>0</v>
      </c>
      <c r="L347" s="96">
        <v>0</v>
      </c>
      <c r="M347" s="96">
        <v>0</v>
      </c>
      <c r="N347" s="96">
        <v>0</v>
      </c>
      <c r="O347" s="96">
        <v>0</v>
      </c>
      <c r="P347" s="96">
        <v>0</v>
      </c>
      <c r="Q347" s="96">
        <v>0</v>
      </c>
      <c r="R347" s="96">
        <v>0</v>
      </c>
      <c r="S347" s="96">
        <v>0</v>
      </c>
      <c r="T347" s="96">
        <v>0</v>
      </c>
      <c r="V347" s="181" t="s">
        <v>127</v>
      </c>
      <c r="W347" s="96">
        <v>0</v>
      </c>
      <c r="X347" s="96">
        <v>0</v>
      </c>
      <c r="Y347" s="96">
        <v>0</v>
      </c>
      <c r="Z347" s="96" t="s">
        <v>69</v>
      </c>
      <c r="AA347" s="96">
        <v>0</v>
      </c>
      <c r="AB347" s="404">
        <v>0</v>
      </c>
      <c r="AC347" s="404">
        <v>0</v>
      </c>
      <c r="AD347" s="404" t="s">
        <v>69</v>
      </c>
      <c r="AE347" s="404" t="s">
        <v>69</v>
      </c>
      <c r="AF347" s="739">
        <v>0</v>
      </c>
    </row>
    <row r="348" spans="2:32" ht="15.75">
      <c r="B348" s="181" t="s">
        <v>121</v>
      </c>
      <c r="C348" s="96">
        <v>0</v>
      </c>
      <c r="D348" s="96">
        <v>0</v>
      </c>
      <c r="E348" s="96">
        <v>0</v>
      </c>
      <c r="F348" s="96">
        <v>0</v>
      </c>
      <c r="G348" s="96">
        <v>0</v>
      </c>
      <c r="H348" s="96">
        <v>0</v>
      </c>
      <c r="I348" s="96">
        <v>0</v>
      </c>
      <c r="J348" s="96">
        <v>0</v>
      </c>
      <c r="K348" s="96">
        <v>0</v>
      </c>
      <c r="L348" s="96">
        <v>0</v>
      </c>
      <c r="M348" s="96">
        <v>0</v>
      </c>
      <c r="N348" s="96">
        <v>0</v>
      </c>
      <c r="O348" s="96">
        <v>0</v>
      </c>
      <c r="P348" s="96">
        <v>0</v>
      </c>
      <c r="Q348" s="96">
        <v>0</v>
      </c>
      <c r="R348" s="96">
        <v>0</v>
      </c>
      <c r="S348" s="96">
        <v>0</v>
      </c>
      <c r="T348" s="96">
        <v>0</v>
      </c>
      <c r="V348" s="181" t="s">
        <v>121</v>
      </c>
      <c r="W348" s="96">
        <v>0</v>
      </c>
      <c r="X348" s="96">
        <v>0</v>
      </c>
      <c r="Y348" s="96">
        <v>0</v>
      </c>
      <c r="Z348" s="96" t="s">
        <v>69</v>
      </c>
      <c r="AA348" s="96">
        <v>0</v>
      </c>
      <c r="AB348" s="404">
        <v>0</v>
      </c>
      <c r="AC348" s="404">
        <v>0</v>
      </c>
      <c r="AD348" s="404" t="s">
        <v>69</v>
      </c>
      <c r="AE348" s="404" t="s">
        <v>69</v>
      </c>
      <c r="AF348" s="739">
        <v>31.590143999999999</v>
      </c>
    </row>
    <row r="349" spans="2:32" ht="15.75">
      <c r="B349" s="181" t="s">
        <v>122</v>
      </c>
      <c r="C349" s="96">
        <v>0</v>
      </c>
      <c r="D349" s="96">
        <v>0</v>
      </c>
      <c r="E349" s="96">
        <v>0</v>
      </c>
      <c r="F349" s="96">
        <v>0</v>
      </c>
      <c r="G349" s="96">
        <v>0</v>
      </c>
      <c r="H349" s="96">
        <v>0</v>
      </c>
      <c r="I349" s="96">
        <v>0</v>
      </c>
      <c r="J349" s="96">
        <v>0</v>
      </c>
      <c r="K349" s="96">
        <v>0</v>
      </c>
      <c r="L349" s="96">
        <v>0</v>
      </c>
      <c r="M349" s="96">
        <v>0</v>
      </c>
      <c r="N349" s="96">
        <v>0</v>
      </c>
      <c r="O349" s="96">
        <v>0</v>
      </c>
      <c r="P349" s="96">
        <v>0</v>
      </c>
      <c r="Q349" s="96">
        <v>0</v>
      </c>
      <c r="R349" s="96">
        <v>0</v>
      </c>
      <c r="S349" s="96">
        <v>0</v>
      </c>
      <c r="T349" s="96">
        <v>0</v>
      </c>
      <c r="V349" s="181" t="s">
        <v>122</v>
      </c>
      <c r="W349" s="96">
        <v>0</v>
      </c>
      <c r="X349" s="96">
        <v>0</v>
      </c>
      <c r="Y349" s="96">
        <v>0</v>
      </c>
      <c r="Z349" s="96" t="s">
        <v>69</v>
      </c>
      <c r="AA349" s="96">
        <v>0</v>
      </c>
      <c r="AB349" s="404">
        <v>0</v>
      </c>
      <c r="AC349" s="404">
        <v>0</v>
      </c>
      <c r="AD349" s="404" t="s">
        <v>69</v>
      </c>
      <c r="AE349" s="404" t="s">
        <v>69</v>
      </c>
      <c r="AF349" s="739">
        <v>2594.9273739999999</v>
      </c>
    </row>
    <row r="350" spans="2:32" ht="15.75">
      <c r="B350" s="181" t="s">
        <v>123</v>
      </c>
      <c r="C350" s="96">
        <v>0</v>
      </c>
      <c r="D350" s="96">
        <v>0</v>
      </c>
      <c r="E350" s="96">
        <v>0</v>
      </c>
      <c r="F350" s="96">
        <v>0</v>
      </c>
      <c r="G350" s="96">
        <v>0</v>
      </c>
      <c r="H350" s="96">
        <v>0</v>
      </c>
      <c r="I350" s="96">
        <v>0</v>
      </c>
      <c r="J350" s="96">
        <v>0</v>
      </c>
      <c r="K350" s="96">
        <v>0</v>
      </c>
      <c r="L350" s="96">
        <v>0</v>
      </c>
      <c r="M350" s="96">
        <v>0</v>
      </c>
      <c r="N350" s="96">
        <v>0</v>
      </c>
      <c r="O350" s="96">
        <v>0</v>
      </c>
      <c r="P350" s="96">
        <v>0</v>
      </c>
      <c r="Q350" s="96">
        <v>0</v>
      </c>
      <c r="R350" s="96">
        <v>0</v>
      </c>
      <c r="S350" s="96">
        <v>0</v>
      </c>
      <c r="T350" s="96">
        <v>0</v>
      </c>
      <c r="V350" s="181" t="s">
        <v>123</v>
      </c>
      <c r="W350" s="96">
        <v>0</v>
      </c>
      <c r="X350" s="96">
        <v>0</v>
      </c>
      <c r="Y350" s="96">
        <v>0</v>
      </c>
      <c r="Z350" s="96" t="s">
        <v>69</v>
      </c>
      <c r="AA350" s="96">
        <v>0</v>
      </c>
      <c r="AB350" s="404">
        <v>0</v>
      </c>
      <c r="AC350" s="404">
        <v>0</v>
      </c>
      <c r="AD350" s="404" t="s">
        <v>69</v>
      </c>
      <c r="AE350" s="404" t="s">
        <v>69</v>
      </c>
      <c r="AF350" s="739">
        <v>0</v>
      </c>
    </row>
    <row r="351" spans="2:32" ht="15.75">
      <c r="B351" s="181" t="s">
        <v>157</v>
      </c>
      <c r="C351" s="96">
        <v>23228</v>
      </c>
      <c r="D351" s="96">
        <v>21494</v>
      </c>
      <c r="E351" s="96">
        <v>20755</v>
      </c>
      <c r="F351" s="96">
        <v>20101</v>
      </c>
      <c r="G351" s="96">
        <v>19300</v>
      </c>
      <c r="H351" s="96">
        <v>18450</v>
      </c>
      <c r="I351" s="96">
        <v>17573</v>
      </c>
      <c r="J351" s="96">
        <v>16958</v>
      </c>
      <c r="K351" s="96">
        <v>16174</v>
      </c>
      <c r="L351" s="96">
        <v>15043</v>
      </c>
      <c r="M351" s="96">
        <v>14115</v>
      </c>
      <c r="N351" s="96">
        <v>13618</v>
      </c>
      <c r="O351" s="96">
        <v>12787</v>
      </c>
      <c r="P351" s="96">
        <v>12047.511995999999</v>
      </c>
      <c r="Q351" s="96">
        <v>10866.412129</v>
      </c>
      <c r="R351" s="96">
        <v>9641</v>
      </c>
      <c r="S351" s="96">
        <v>7216</v>
      </c>
      <c r="T351" s="96">
        <v>6488.8747430000003</v>
      </c>
      <c r="V351" s="181" t="s">
        <v>157</v>
      </c>
      <c r="W351" s="96">
        <v>6914.3437469999999</v>
      </c>
      <c r="X351" s="96">
        <v>4758.6491880000003</v>
      </c>
      <c r="Y351" s="96">
        <v>4259.6410519999999</v>
      </c>
      <c r="Z351" s="96">
        <v>1660</v>
      </c>
      <c r="AA351" s="96">
        <v>1818.3273019999999</v>
      </c>
      <c r="AB351" s="404">
        <v>148.522064</v>
      </c>
      <c r="AC351" s="404">
        <v>0</v>
      </c>
      <c r="AD351" s="404">
        <v>2098</v>
      </c>
      <c r="AE351" s="404">
        <v>2612</v>
      </c>
      <c r="AF351" s="739">
        <v>2899.0582340000001</v>
      </c>
    </row>
    <row r="352" spans="2:32">
      <c r="B352" s="164" t="s">
        <v>128</v>
      </c>
      <c r="C352" s="169">
        <v>70124</v>
      </c>
      <c r="D352" s="169">
        <v>61093</v>
      </c>
      <c r="E352" s="169">
        <v>57133</v>
      </c>
      <c r="F352" s="169">
        <v>56786</v>
      </c>
      <c r="G352" s="169">
        <v>49963</v>
      </c>
      <c r="H352" s="169">
        <v>49364</v>
      </c>
      <c r="I352" s="169">
        <v>51254</v>
      </c>
      <c r="J352" s="169">
        <v>50833</v>
      </c>
      <c r="K352" s="169">
        <v>43769</v>
      </c>
      <c r="L352" s="169">
        <v>45353</v>
      </c>
      <c r="M352" s="169">
        <v>39645</v>
      </c>
      <c r="N352" s="169">
        <v>39364</v>
      </c>
      <c r="O352" s="169">
        <v>31110</v>
      </c>
      <c r="P352" s="169">
        <f>SUM(P345:P351)</f>
        <v>30682.751521999999</v>
      </c>
      <c r="Q352" s="169">
        <f>SUM(Q345:Q351)</f>
        <v>24783.468315999999</v>
      </c>
      <c r="R352" s="169">
        <v>23900</v>
      </c>
      <c r="S352" s="169">
        <v>14471</v>
      </c>
      <c r="T352" s="169">
        <v>8053.7510810000003</v>
      </c>
      <c r="V352" s="164" t="s">
        <v>128</v>
      </c>
      <c r="W352" s="405">
        <v>9930.7389489999987</v>
      </c>
      <c r="X352" s="405">
        <v>12943.633126000001</v>
      </c>
      <c r="Y352" s="405">
        <v>14593.386439000002</v>
      </c>
      <c r="Z352" s="405">
        <v>12140</v>
      </c>
      <c r="AA352" s="405">
        <v>12032.275573999999</v>
      </c>
      <c r="AB352" s="405">
        <v>10880.316564000001</v>
      </c>
      <c r="AC352" s="405">
        <v>9216.427235000001</v>
      </c>
      <c r="AD352" s="405">
        <v>9954</v>
      </c>
      <c r="AE352" s="405">
        <v>9583</v>
      </c>
      <c r="AF352" s="740">
        <v>3019.7815190000001</v>
      </c>
    </row>
    <row r="353" spans="2:32">
      <c r="B353" s="118" t="s">
        <v>129</v>
      </c>
      <c r="C353" s="168">
        <v>95224</v>
      </c>
      <c r="D353" s="168">
        <v>78824</v>
      </c>
      <c r="E353" s="168">
        <v>75096</v>
      </c>
      <c r="F353" s="168">
        <v>70849</v>
      </c>
      <c r="G353" s="168">
        <v>64776</v>
      </c>
      <c r="H353" s="168">
        <v>68097</v>
      </c>
      <c r="I353" s="168">
        <v>72677</v>
      </c>
      <c r="J353" s="168">
        <v>72762</v>
      </c>
      <c r="K353" s="168">
        <v>63487</v>
      </c>
      <c r="L353" s="168">
        <v>68393</v>
      </c>
      <c r="M353" s="168">
        <v>63750</v>
      </c>
      <c r="N353" s="168">
        <v>61814</v>
      </c>
      <c r="O353" s="168">
        <v>49190</v>
      </c>
      <c r="P353" s="168">
        <f>+P343+P352</f>
        <v>51404.647863999999</v>
      </c>
      <c r="Q353" s="168">
        <f>+Q343+Q352</f>
        <v>47073.521988000008</v>
      </c>
      <c r="R353" s="168">
        <v>41788</v>
      </c>
      <c r="S353" s="168">
        <v>33373</v>
      </c>
      <c r="T353" s="168">
        <v>31766.208927</v>
      </c>
      <c r="V353" s="118" t="s">
        <v>129</v>
      </c>
      <c r="W353" s="403">
        <v>30432.879536999997</v>
      </c>
      <c r="X353" s="403">
        <v>34610.452038999996</v>
      </c>
      <c r="Y353" s="403">
        <v>29609.539602000001</v>
      </c>
      <c r="Z353" s="403">
        <v>37230</v>
      </c>
      <c r="AA353" s="403">
        <v>46703.828753000002</v>
      </c>
      <c r="AB353" s="403">
        <v>45956.859939000009</v>
      </c>
      <c r="AC353" s="403">
        <v>42513.519329000002</v>
      </c>
      <c r="AD353" s="403">
        <v>51011</v>
      </c>
      <c r="AE353" s="403">
        <v>41624</v>
      </c>
      <c r="AF353" s="741">
        <v>29652.778420000002</v>
      </c>
    </row>
    <row r="354" spans="2:32">
      <c r="B354" s="120"/>
      <c r="C354" s="170"/>
      <c r="D354" s="170"/>
      <c r="E354" s="170"/>
      <c r="F354" s="170"/>
      <c r="G354" s="170"/>
      <c r="H354" s="170"/>
      <c r="I354" s="170"/>
      <c r="J354" s="170"/>
      <c r="K354" s="170"/>
      <c r="L354" s="170"/>
      <c r="M354" s="170"/>
      <c r="N354" s="170"/>
      <c r="O354" s="170"/>
      <c r="P354" s="170"/>
      <c r="Q354" s="170"/>
      <c r="R354" s="170"/>
      <c r="S354" s="170">
        <v>0</v>
      </c>
      <c r="T354" s="170"/>
      <c r="V354" s="120"/>
      <c r="W354" s="407"/>
      <c r="X354" s="407">
        <v>0</v>
      </c>
      <c r="Y354" s="407"/>
      <c r="Z354" s="407"/>
      <c r="AA354" s="407"/>
      <c r="AB354" s="407"/>
      <c r="AC354" s="407"/>
      <c r="AD354" s="407"/>
      <c r="AE354" s="407"/>
      <c r="AF354" s="407"/>
    </row>
    <row r="355" spans="2:32">
      <c r="B355" s="174" t="s">
        <v>130</v>
      </c>
      <c r="C355" s="175"/>
      <c r="D355" s="175"/>
      <c r="E355" s="175"/>
      <c r="F355" s="175"/>
      <c r="G355" s="175"/>
      <c r="H355" s="175"/>
      <c r="I355" s="175"/>
      <c r="J355" s="175"/>
      <c r="K355" s="175"/>
      <c r="L355" s="175"/>
      <c r="M355" s="175"/>
      <c r="N355" s="175"/>
      <c r="O355" s="175"/>
      <c r="P355" s="175"/>
      <c r="Q355" s="175"/>
      <c r="R355" s="175"/>
      <c r="S355" s="175">
        <v>0</v>
      </c>
      <c r="T355" s="175"/>
      <c r="V355" s="174" t="s">
        <v>130</v>
      </c>
      <c r="W355" s="406"/>
      <c r="X355" s="406"/>
      <c r="Y355" s="406"/>
      <c r="Z355" s="406"/>
      <c r="AA355" s="406"/>
      <c r="AB355" s="406"/>
      <c r="AC355" s="406"/>
      <c r="AD355" s="406"/>
      <c r="AE355" s="406"/>
      <c r="AF355" s="406"/>
    </row>
    <row r="356" spans="2:32" ht="15.75">
      <c r="B356" s="181" t="s">
        <v>131</v>
      </c>
      <c r="C356" s="96">
        <v>12982</v>
      </c>
      <c r="D356" s="96">
        <v>12982</v>
      </c>
      <c r="E356" s="96">
        <v>12982</v>
      </c>
      <c r="F356" s="96">
        <v>12982</v>
      </c>
      <c r="G356" s="96">
        <v>12982</v>
      </c>
      <c r="H356" s="96">
        <v>12982</v>
      </c>
      <c r="I356" s="96">
        <v>12982</v>
      </c>
      <c r="J356" s="96">
        <v>9650</v>
      </c>
      <c r="K356" s="96">
        <v>9650</v>
      </c>
      <c r="L356" s="96">
        <v>9650</v>
      </c>
      <c r="M356" s="96">
        <v>9650</v>
      </c>
      <c r="N356" s="96">
        <v>9650</v>
      </c>
      <c r="O356" s="96">
        <v>9650</v>
      </c>
      <c r="P356" s="96">
        <v>9650.4594660000002</v>
      </c>
      <c r="Q356" s="96">
        <v>9650.4594660000002</v>
      </c>
      <c r="R356" s="96">
        <v>9650.4594660000002</v>
      </c>
      <c r="S356" s="96">
        <v>9650.4594660000002</v>
      </c>
      <c r="T356" s="96">
        <v>9650.4594660000002</v>
      </c>
      <c r="V356" s="181" t="s">
        <v>131</v>
      </c>
      <c r="W356" s="96">
        <v>9650.4594660000002</v>
      </c>
      <c r="X356" s="96">
        <v>9650.4594660000002</v>
      </c>
      <c r="Y356" s="96">
        <v>9650.4594660000002</v>
      </c>
      <c r="Z356" s="96">
        <v>9650</v>
      </c>
      <c r="AA356" s="96">
        <v>9650.4594660000002</v>
      </c>
      <c r="AB356" s="404">
        <v>9650.4594660000002</v>
      </c>
      <c r="AC356" s="404">
        <v>9650.4594660000002</v>
      </c>
      <c r="AD356" s="404">
        <v>9650</v>
      </c>
      <c r="AE356" s="404">
        <v>9650</v>
      </c>
      <c r="AF356" s="739">
        <v>9650.4594660000002</v>
      </c>
    </row>
    <row r="357" spans="2:32" ht="15.75">
      <c r="B357" s="181" t="s">
        <v>132</v>
      </c>
      <c r="C357" s="96">
        <v>0</v>
      </c>
      <c r="D357" s="96">
        <v>0</v>
      </c>
      <c r="E357" s="96">
        <v>0</v>
      </c>
      <c r="F357" s="96">
        <v>0</v>
      </c>
      <c r="G357" s="96">
        <v>0</v>
      </c>
      <c r="H357" s="96">
        <v>0</v>
      </c>
      <c r="I357" s="96">
        <v>0</v>
      </c>
      <c r="J357" s="96">
        <v>0</v>
      </c>
      <c r="K357" s="96">
        <v>0</v>
      </c>
      <c r="L357" s="96">
        <v>0</v>
      </c>
      <c r="M357" s="96">
        <v>0</v>
      </c>
      <c r="N357" s="96">
        <v>0</v>
      </c>
      <c r="O357" s="96">
        <v>0</v>
      </c>
      <c r="P357" s="96">
        <v>0</v>
      </c>
      <c r="Q357" s="96">
        <v>0</v>
      </c>
      <c r="R357" s="96">
        <v>0</v>
      </c>
      <c r="S357" s="96">
        <v>0</v>
      </c>
      <c r="T357" s="96">
        <v>0</v>
      </c>
      <c r="V357" s="181" t="s">
        <v>132</v>
      </c>
      <c r="W357" s="96">
        <v>0</v>
      </c>
      <c r="X357" s="96">
        <v>0</v>
      </c>
      <c r="Y357" s="96">
        <v>0</v>
      </c>
      <c r="Z357" s="96" t="s">
        <v>69</v>
      </c>
      <c r="AA357" s="96">
        <v>0</v>
      </c>
      <c r="AB357" s="404">
        <v>0</v>
      </c>
      <c r="AC357" s="404">
        <v>0</v>
      </c>
      <c r="AD357" s="404" t="s">
        <v>69</v>
      </c>
      <c r="AE357" s="404" t="s">
        <v>69</v>
      </c>
      <c r="AF357" s="739">
        <v>0</v>
      </c>
    </row>
    <row r="358" spans="2:32" ht="15.75">
      <c r="B358" s="181" t="s">
        <v>133</v>
      </c>
      <c r="C358" s="96">
        <v>0</v>
      </c>
      <c r="D358" s="96">
        <v>0</v>
      </c>
      <c r="E358" s="96">
        <v>0</v>
      </c>
      <c r="F358" s="96">
        <v>0</v>
      </c>
      <c r="G358" s="96">
        <v>0</v>
      </c>
      <c r="H358" s="96">
        <v>0</v>
      </c>
      <c r="I358" s="96">
        <v>0</v>
      </c>
      <c r="J358" s="96">
        <v>0</v>
      </c>
      <c r="K358" s="96">
        <v>0</v>
      </c>
      <c r="L358" s="96">
        <v>0</v>
      </c>
      <c r="M358" s="96">
        <v>0</v>
      </c>
      <c r="N358" s="96">
        <v>0</v>
      </c>
      <c r="O358" s="96">
        <v>0</v>
      </c>
      <c r="P358" s="96">
        <v>0</v>
      </c>
      <c r="Q358" s="96">
        <v>0</v>
      </c>
      <c r="R358" s="96">
        <v>0</v>
      </c>
      <c r="S358" s="96">
        <v>0</v>
      </c>
      <c r="T358" s="96">
        <v>0</v>
      </c>
      <c r="V358" s="181" t="s">
        <v>133</v>
      </c>
      <c r="W358" s="96">
        <v>0</v>
      </c>
      <c r="X358" s="96">
        <v>0</v>
      </c>
      <c r="Y358" s="96">
        <v>0</v>
      </c>
      <c r="Z358" s="96" t="s">
        <v>69</v>
      </c>
      <c r="AA358" s="96">
        <v>0</v>
      </c>
      <c r="AB358" s="404">
        <v>0</v>
      </c>
      <c r="AC358" s="404">
        <v>0</v>
      </c>
      <c r="AD358" s="404" t="s">
        <v>69</v>
      </c>
      <c r="AE358" s="404" t="s">
        <v>69</v>
      </c>
      <c r="AF358" s="739">
        <v>0</v>
      </c>
    </row>
    <row r="359" spans="2:32" ht="15.75">
      <c r="B359" s="181" t="s">
        <v>134</v>
      </c>
      <c r="C359" s="96">
        <v>3322</v>
      </c>
      <c r="D359" s="96">
        <v>4531</v>
      </c>
      <c r="E359" s="96">
        <v>10627</v>
      </c>
      <c r="F359" s="96">
        <v>3826</v>
      </c>
      <c r="G359" s="96">
        <v>3826</v>
      </c>
      <c r="H359" s="96">
        <v>2447</v>
      </c>
      <c r="I359" s="96">
        <v>235</v>
      </c>
      <c r="J359" s="96">
        <v>235</v>
      </c>
      <c r="K359" s="96">
        <v>235</v>
      </c>
      <c r="L359" s="96">
        <v>-1600</v>
      </c>
      <c r="M359" s="96">
        <v>4517</v>
      </c>
      <c r="N359" s="96">
        <v>6353</v>
      </c>
      <c r="O359" s="96">
        <v>6353</v>
      </c>
      <c r="P359" s="96">
        <v>3478.084613</v>
      </c>
      <c r="Q359" s="96">
        <v>5325.4853899999998</v>
      </c>
      <c r="R359" s="96">
        <v>4787</v>
      </c>
      <c r="S359" s="96">
        <v>4787</v>
      </c>
      <c r="T359" s="96">
        <v>2452.3902840000001</v>
      </c>
      <c r="V359" s="181" t="s">
        <v>134</v>
      </c>
      <c r="W359" s="96">
        <v>6577.7258519999996</v>
      </c>
      <c r="X359" s="96">
        <v>4958.490135</v>
      </c>
      <c r="Y359" s="96">
        <v>4958.490135</v>
      </c>
      <c r="Z359" s="96">
        <v>12133</v>
      </c>
      <c r="AA359" s="96">
        <v>12132.628420999999</v>
      </c>
      <c r="AB359" s="404">
        <v>3683.419116</v>
      </c>
      <c r="AC359" s="404">
        <v>3683.419116</v>
      </c>
      <c r="AD359" s="404">
        <v>8539</v>
      </c>
      <c r="AE359" s="404">
        <v>8539</v>
      </c>
      <c r="AF359" s="739">
        <v>3733.4420319999999</v>
      </c>
    </row>
    <row r="360" spans="2:32" ht="15.75">
      <c r="B360" s="181" t="s">
        <v>135</v>
      </c>
      <c r="C360" s="96">
        <v>7630</v>
      </c>
      <c r="D360" s="96">
        <v>6096</v>
      </c>
      <c r="E360" s="96">
        <v>1584</v>
      </c>
      <c r="F360" s="96">
        <v>2646</v>
      </c>
      <c r="G360" s="96">
        <v>3612</v>
      </c>
      <c r="H360" s="96">
        <v>4596</v>
      </c>
      <c r="I360" s="96">
        <v>1604</v>
      </c>
      <c r="J360" s="96">
        <v>3066</v>
      </c>
      <c r="K360" s="96">
        <v>4575</v>
      </c>
      <c r="L360" s="96">
        <v>6118</v>
      </c>
      <c r="M360" s="96">
        <v>1349</v>
      </c>
      <c r="N360" s="96">
        <v>2196</v>
      </c>
      <c r="O360" s="96">
        <v>2511</v>
      </c>
      <c r="P360" s="96">
        <v>1847.4007770000001</v>
      </c>
      <c r="Q360" s="96">
        <v>334.33596699999998</v>
      </c>
      <c r="R360" s="96">
        <v>491</v>
      </c>
      <c r="S360" s="96">
        <v>1223</v>
      </c>
      <c r="T360" s="96">
        <v>4125.3355680000004</v>
      </c>
      <c r="V360" s="181" t="s">
        <v>135</v>
      </c>
      <c r="W360" s="96">
        <v>1140.676387</v>
      </c>
      <c r="X360" s="96">
        <v>3016.4843609999998</v>
      </c>
      <c r="Y360" s="96">
        <v>6108.1511529999998</v>
      </c>
      <c r="Z360" s="96">
        <v>10249</v>
      </c>
      <c r="AA360" s="96">
        <v>2674.3689709999999</v>
      </c>
      <c r="AB360" s="404">
        <v>4387.6872020000001</v>
      </c>
      <c r="AC360" s="404">
        <v>5472.4313410000004</v>
      </c>
      <c r="AD360" s="404">
        <v>6936</v>
      </c>
      <c r="AE360" s="404">
        <v>1376</v>
      </c>
      <c r="AF360" s="739">
        <v>2142.389639</v>
      </c>
    </row>
    <row r="361" spans="2:32" ht="15.75">
      <c r="B361" s="181" t="s">
        <v>136</v>
      </c>
      <c r="C361" s="96">
        <v>0</v>
      </c>
      <c r="D361" s="96">
        <v>0</v>
      </c>
      <c r="E361" s="96">
        <v>0</v>
      </c>
      <c r="F361" s="96">
        <v>0</v>
      </c>
      <c r="G361" s="96">
        <v>0</v>
      </c>
      <c r="H361" s="96">
        <v>0</v>
      </c>
      <c r="I361" s="96">
        <v>0</v>
      </c>
      <c r="J361" s="96">
        <v>0</v>
      </c>
      <c r="K361" s="96">
        <v>0</v>
      </c>
      <c r="L361" s="96">
        <v>0</v>
      </c>
      <c r="M361" s="96">
        <v>0</v>
      </c>
      <c r="N361" s="96">
        <v>0</v>
      </c>
      <c r="O361" s="96">
        <v>0</v>
      </c>
      <c r="P361" s="96">
        <v>0</v>
      </c>
      <c r="Q361" s="96">
        <v>0</v>
      </c>
      <c r="R361" s="96">
        <v>0</v>
      </c>
      <c r="S361" s="96">
        <v>0</v>
      </c>
      <c r="T361" s="96">
        <v>0</v>
      </c>
      <c r="V361" s="181" t="s">
        <v>136</v>
      </c>
      <c r="W361" s="96">
        <v>0</v>
      </c>
      <c r="X361" s="96">
        <v>0</v>
      </c>
      <c r="Y361" s="96">
        <v>-1.9999999999999999E-6</v>
      </c>
      <c r="Z361" s="96">
        <v>0</v>
      </c>
      <c r="AA361" s="96">
        <v>-1.9999999999999999E-6</v>
      </c>
      <c r="AB361" s="404">
        <v>-1.9999999999999999E-6</v>
      </c>
      <c r="AC361" s="404">
        <v>0</v>
      </c>
      <c r="AD361" s="404" t="s">
        <v>69</v>
      </c>
      <c r="AE361" s="404" t="s">
        <v>69</v>
      </c>
      <c r="AF361" s="739">
        <v>0</v>
      </c>
    </row>
    <row r="362" spans="2:32">
      <c r="B362" s="164" t="s">
        <v>139</v>
      </c>
      <c r="C362" s="169">
        <v>23934</v>
      </c>
      <c r="D362" s="169">
        <v>23609</v>
      </c>
      <c r="E362" s="169">
        <v>25193</v>
      </c>
      <c r="F362" s="169">
        <v>19454</v>
      </c>
      <c r="G362" s="169">
        <v>20420</v>
      </c>
      <c r="H362" s="169">
        <v>20025</v>
      </c>
      <c r="I362" s="169">
        <v>14821</v>
      </c>
      <c r="J362" s="169">
        <v>12951</v>
      </c>
      <c r="K362" s="169">
        <v>14460</v>
      </c>
      <c r="L362" s="169">
        <v>14168</v>
      </c>
      <c r="M362" s="169">
        <v>15516</v>
      </c>
      <c r="N362" s="169">
        <v>18199</v>
      </c>
      <c r="O362" s="169">
        <v>18514</v>
      </c>
      <c r="P362" s="169">
        <f>SUM(P356:P361)</f>
        <v>14975.944856</v>
      </c>
      <c r="Q362" s="169">
        <f>SUM(Q356:Q361)</f>
        <v>15310.280823000001</v>
      </c>
      <c r="R362" s="169">
        <v>14928.459466</v>
      </c>
      <c r="S362" s="169">
        <v>15660.459466</v>
      </c>
      <c r="T362" s="169">
        <v>16228.185318000002</v>
      </c>
      <c r="V362" s="164" t="s">
        <v>139</v>
      </c>
      <c r="W362" s="405">
        <v>17368.861702999999</v>
      </c>
      <c r="X362" s="405">
        <v>17625.433959999998</v>
      </c>
      <c r="Y362" s="405">
        <v>20717.100751999998</v>
      </c>
      <c r="Z362" s="405">
        <v>21783</v>
      </c>
      <c r="AA362" s="405">
        <v>24457.456856000001</v>
      </c>
      <c r="AB362" s="405">
        <v>17721.565782000001</v>
      </c>
      <c r="AC362" s="405">
        <v>18806.309923000001</v>
      </c>
      <c r="AD362" s="405">
        <v>18189</v>
      </c>
      <c r="AE362" s="405">
        <v>19565</v>
      </c>
      <c r="AF362" s="740">
        <v>15526.291137</v>
      </c>
    </row>
    <row r="363" spans="2:32">
      <c r="B363" s="118" t="s">
        <v>140</v>
      </c>
      <c r="C363" s="168">
        <v>119158</v>
      </c>
      <c r="D363" s="168">
        <v>102433</v>
      </c>
      <c r="E363" s="168">
        <v>100289</v>
      </c>
      <c r="F363" s="168">
        <v>90303</v>
      </c>
      <c r="G363" s="168">
        <v>85196</v>
      </c>
      <c r="H363" s="168">
        <v>88122</v>
      </c>
      <c r="I363" s="168">
        <v>87498</v>
      </c>
      <c r="J363" s="168">
        <v>85713</v>
      </c>
      <c r="K363" s="168">
        <v>77947</v>
      </c>
      <c r="L363" s="168">
        <v>82561</v>
      </c>
      <c r="M363" s="168">
        <v>79266</v>
      </c>
      <c r="N363" s="168">
        <v>80013</v>
      </c>
      <c r="O363" s="168">
        <v>67704</v>
      </c>
      <c r="P363" s="168">
        <f>+P353+P362</f>
        <v>66380.592720000001</v>
      </c>
      <c r="Q363" s="168">
        <f>+Q353+Q362</f>
        <v>62383.802811000009</v>
      </c>
      <c r="R363" s="168">
        <v>56716.459466</v>
      </c>
      <c r="S363" s="168">
        <v>49033.459466</v>
      </c>
      <c r="T363" s="168">
        <v>47994.394245000003</v>
      </c>
      <c r="V363" s="118" t="s">
        <v>140</v>
      </c>
      <c r="W363" s="403">
        <v>47801.741239999996</v>
      </c>
      <c r="X363" s="403">
        <v>52235.885998999998</v>
      </c>
      <c r="Y363" s="403">
        <v>50326.640354000003</v>
      </c>
      <c r="Z363" s="403">
        <v>59013</v>
      </c>
      <c r="AA363" s="403">
        <v>71161.285608999999</v>
      </c>
      <c r="AB363" s="403">
        <v>63678.425721000007</v>
      </c>
      <c r="AC363" s="403">
        <v>61319.829252000003</v>
      </c>
      <c r="AD363" s="403">
        <v>69200</v>
      </c>
      <c r="AE363" s="403">
        <v>61189</v>
      </c>
      <c r="AF363" s="741">
        <v>45179.069557000003</v>
      </c>
    </row>
    <row r="364" spans="2:32" ht="15.75">
      <c r="B364" s="129"/>
      <c r="C364" s="185">
        <v>0</v>
      </c>
      <c r="D364" s="185">
        <v>0</v>
      </c>
      <c r="E364" s="185">
        <v>0</v>
      </c>
      <c r="F364" s="185">
        <v>0</v>
      </c>
      <c r="G364" s="185">
        <v>0</v>
      </c>
      <c r="H364" s="185">
        <v>0</v>
      </c>
      <c r="I364" s="185">
        <v>0</v>
      </c>
      <c r="J364" s="185">
        <v>0</v>
      </c>
      <c r="K364" s="185">
        <v>0</v>
      </c>
      <c r="L364" s="185">
        <v>0</v>
      </c>
      <c r="M364" s="185">
        <v>0</v>
      </c>
      <c r="N364" s="185">
        <v>0</v>
      </c>
      <c r="O364" s="185"/>
      <c r="P364" s="185"/>
      <c r="R364" s="185"/>
      <c r="S364" s="185"/>
      <c r="Y364" s="447"/>
    </row>
    <row r="367" spans="2:32" ht="15.75">
      <c r="B367" s="53" t="s">
        <v>501</v>
      </c>
    </row>
    <row r="368" spans="2:32">
      <c r="B368" s="559" t="s">
        <v>502</v>
      </c>
    </row>
  </sheetData>
  <phoneticPr fontId="183" type="noConversion"/>
  <hyperlinks>
    <hyperlink ref="A1" location="Contenido!A1" display="Volver al Contenido" xr:uid="{7922A70B-1D5B-45D3-9E61-DC8FCD44D65E}"/>
    <hyperlink ref="B368" r:id="rId1" xr:uid="{858704FF-6695-4091-A9BE-6E0C9EA5EF46}"/>
  </hyperlinks>
  <pageMargins left="0.7" right="0.7" top="0.75" bottom="0.75" header="0.3" footer="0.3"/>
  <pageSetup orientation="portrait" r:id="rId2"/>
  <customProperties>
    <customPr name="_pios_id" r:id="rId3"/>
    <customPr name="EpmWorksheetKeyString_GUID" r:id="rId4"/>
  </customPropertie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31EFF-341D-459A-924D-ACCB5175CF05}">
  <sheetPr>
    <tabColor rgb="FFFFFF00"/>
  </sheetPr>
  <dimension ref="A1:R100"/>
  <sheetViews>
    <sheetView showGridLines="0" topLeftCell="F82" zoomScaleNormal="100" workbookViewId="0">
      <selection activeCell="B75" sqref="B75:O92"/>
    </sheetView>
  </sheetViews>
  <sheetFormatPr baseColWidth="10" defaultColWidth="10.7109375" defaultRowHeight="12.75"/>
  <cols>
    <col min="1" max="1" width="10.7109375" style="327"/>
    <col min="2" max="2" width="15.5703125" style="327" customWidth="1"/>
    <col min="3" max="3" width="11.5703125" style="327" customWidth="1"/>
    <col min="4" max="4" width="32.5703125" style="327" bestFit="1" customWidth="1"/>
    <col min="5" max="5" width="14.7109375" style="327" customWidth="1"/>
    <col min="6" max="6" width="13.7109375" style="327" customWidth="1"/>
    <col min="7" max="7" width="13.42578125" style="475" bestFit="1" customWidth="1"/>
    <col min="8" max="8" width="10.7109375" style="327"/>
    <col min="9" max="9" width="11.28515625" style="327" customWidth="1"/>
    <col min="10" max="10" width="3.5703125" style="327" customWidth="1"/>
    <col min="11" max="11" width="10.7109375" style="478"/>
    <col min="12" max="12" width="10.7109375" style="327"/>
    <col min="13" max="13" width="21.42578125" style="327" customWidth="1"/>
    <col min="14" max="14" width="19.42578125" style="327" customWidth="1"/>
    <col min="15" max="15" width="17.42578125" style="327" customWidth="1"/>
    <col min="16" max="16" width="3.28515625" style="327" customWidth="1"/>
    <col min="17" max="17" width="12.7109375" style="327" bestFit="1" customWidth="1"/>
    <col min="18" max="18" width="13.28515625" style="327" customWidth="1"/>
    <col min="19" max="16384" width="10.7109375" style="327"/>
  </cols>
  <sheetData>
    <row r="1" spans="1:17" ht="31.15" customHeight="1">
      <c r="A1" s="1" t="s">
        <v>32</v>
      </c>
    </row>
    <row r="3" spans="1:17" ht="37.9" customHeight="1">
      <c r="B3" s="497" t="s">
        <v>503</v>
      </c>
      <c r="C3" s="498" t="s">
        <v>504</v>
      </c>
      <c r="D3" s="499" t="s">
        <v>505</v>
      </c>
      <c r="E3" s="500" t="s">
        <v>506</v>
      </c>
      <c r="F3" s="501" t="s">
        <v>507</v>
      </c>
      <c r="G3" s="498" t="s">
        <v>508</v>
      </c>
      <c r="H3" s="501" t="s">
        <v>509</v>
      </c>
      <c r="I3" s="520" t="s">
        <v>510</v>
      </c>
      <c r="J3" s="521"/>
      <c r="K3" s="522"/>
      <c r="L3" s="477"/>
      <c r="M3" s="501" t="s">
        <v>871</v>
      </c>
      <c r="N3" s="501" t="s">
        <v>872</v>
      </c>
      <c r="O3" s="501" t="s">
        <v>873</v>
      </c>
    </row>
    <row r="4" spans="1:17" ht="14.25">
      <c r="B4" s="502"/>
      <c r="C4" s="502"/>
      <c r="D4" s="502"/>
      <c r="E4" s="502"/>
      <c r="F4" s="502"/>
      <c r="G4" s="502"/>
      <c r="H4" s="502"/>
      <c r="I4" s="502"/>
      <c r="J4" s="502"/>
      <c r="K4" s="502"/>
      <c r="L4" s="524"/>
      <c r="M4" s="502"/>
      <c r="N4" s="502"/>
      <c r="O4" s="502"/>
    </row>
    <row r="5" spans="1:17" ht="15" thickBot="1">
      <c r="B5" s="503" t="s">
        <v>511</v>
      </c>
      <c r="C5" s="503"/>
      <c r="D5" s="503"/>
      <c r="E5" s="503"/>
      <c r="F5" s="503"/>
      <c r="G5" s="503"/>
      <c r="H5" s="503"/>
      <c r="I5" s="503"/>
      <c r="J5" s="503"/>
      <c r="K5" s="503"/>
      <c r="L5" s="477"/>
      <c r="M5" s="504"/>
      <c r="N5" s="567">
        <v>6190665</v>
      </c>
      <c r="O5" s="567">
        <v>1492431</v>
      </c>
      <c r="Q5" s="611"/>
    </row>
    <row r="6" spans="1:17" ht="15" thickTop="1">
      <c r="B6" s="505"/>
      <c r="C6" s="505"/>
      <c r="D6" s="502"/>
      <c r="E6" s="502"/>
      <c r="F6" s="502"/>
      <c r="G6" s="502"/>
      <c r="H6" s="502"/>
      <c r="I6" s="502"/>
      <c r="J6" s="502"/>
      <c r="K6" s="502"/>
      <c r="L6" s="524"/>
      <c r="M6" s="502"/>
      <c r="N6" s="506"/>
      <c r="O6" s="507"/>
    </row>
    <row r="7" spans="1:17" ht="14.25">
      <c r="B7" s="807" t="s">
        <v>9</v>
      </c>
      <c r="C7" s="594" t="s">
        <v>542</v>
      </c>
      <c r="D7" s="560" t="s">
        <v>512</v>
      </c>
      <c r="E7" s="561" t="s">
        <v>513</v>
      </c>
      <c r="F7" s="562">
        <v>40878</v>
      </c>
      <c r="G7" s="562">
        <v>51836</v>
      </c>
      <c r="H7" s="563">
        <v>30</v>
      </c>
      <c r="I7" s="564" t="s">
        <v>514</v>
      </c>
      <c r="J7" s="565" t="s">
        <v>515</v>
      </c>
      <c r="K7" s="566">
        <v>4.8399999999999999E-2</v>
      </c>
      <c r="L7" s="548"/>
      <c r="M7" s="568">
        <v>120000000000</v>
      </c>
      <c r="N7" s="569">
        <v>120000</v>
      </c>
      <c r="O7" s="570">
        <v>28929</v>
      </c>
    </row>
    <row r="8" spans="1:17" ht="14.25">
      <c r="B8" s="808"/>
      <c r="C8" s="594" t="s">
        <v>542</v>
      </c>
      <c r="D8" s="560" t="s">
        <v>516</v>
      </c>
      <c r="E8" s="561" t="s">
        <v>513</v>
      </c>
      <c r="F8" s="562">
        <v>41416</v>
      </c>
      <c r="G8" s="562">
        <v>46895</v>
      </c>
      <c r="H8" s="563">
        <v>15</v>
      </c>
      <c r="I8" s="564" t="s">
        <v>514</v>
      </c>
      <c r="J8" s="565" t="s">
        <v>515</v>
      </c>
      <c r="K8" s="566">
        <v>3.2500000000000001E-2</v>
      </c>
      <c r="L8" s="548"/>
      <c r="M8" s="568">
        <v>100000000000</v>
      </c>
      <c r="N8" s="569">
        <v>100000</v>
      </c>
      <c r="O8" s="570">
        <v>24108</v>
      </c>
    </row>
    <row r="9" spans="1:17" ht="14.25">
      <c r="B9" s="808"/>
      <c r="C9" s="594" t="s">
        <v>542</v>
      </c>
      <c r="D9" s="560" t="s">
        <v>517</v>
      </c>
      <c r="E9" s="561" t="s">
        <v>513</v>
      </c>
      <c r="F9" s="562">
        <v>42131</v>
      </c>
      <c r="G9" s="562">
        <v>45784</v>
      </c>
      <c r="H9" s="563">
        <v>10</v>
      </c>
      <c r="I9" s="564" t="s">
        <v>514</v>
      </c>
      <c r="J9" s="565" t="s">
        <v>515</v>
      </c>
      <c r="K9" s="566">
        <v>3.7999999999999999E-2</v>
      </c>
      <c r="L9" s="548"/>
      <c r="M9" s="568">
        <v>100000000000</v>
      </c>
      <c r="N9" s="569">
        <v>100000</v>
      </c>
      <c r="O9" s="570">
        <v>24108</v>
      </c>
    </row>
    <row r="10" spans="1:17" ht="14.25">
      <c r="B10" s="808"/>
      <c r="C10" s="594" t="s">
        <v>542</v>
      </c>
      <c r="D10" s="560" t="s">
        <v>518</v>
      </c>
      <c r="E10" s="561" t="s">
        <v>513</v>
      </c>
      <c r="F10" s="562">
        <v>42131</v>
      </c>
      <c r="G10" s="562">
        <v>47610</v>
      </c>
      <c r="H10" s="563">
        <v>15</v>
      </c>
      <c r="I10" s="564" t="s">
        <v>514</v>
      </c>
      <c r="J10" s="565" t="s">
        <v>515</v>
      </c>
      <c r="K10" s="566">
        <v>4.1399999999999999E-2</v>
      </c>
      <c r="L10" s="548"/>
      <c r="M10" s="568">
        <v>120000000000</v>
      </c>
      <c r="N10" s="569">
        <v>120000</v>
      </c>
      <c r="O10" s="570">
        <v>28929</v>
      </c>
    </row>
    <row r="11" spans="1:17" ht="14.25">
      <c r="B11" s="808"/>
      <c r="C11" s="594" t="s">
        <v>542</v>
      </c>
      <c r="D11" s="560" t="s">
        <v>519</v>
      </c>
      <c r="E11" s="561" t="s">
        <v>513</v>
      </c>
      <c r="F11" s="562">
        <v>42131</v>
      </c>
      <c r="G11" s="562">
        <v>49436</v>
      </c>
      <c r="H11" s="563">
        <v>20</v>
      </c>
      <c r="I11" s="564" t="s">
        <v>514</v>
      </c>
      <c r="J11" s="565" t="s">
        <v>515</v>
      </c>
      <c r="K11" s="566">
        <v>4.3400000000000001E-2</v>
      </c>
      <c r="L11" s="548"/>
      <c r="M11" s="568">
        <v>280000000000</v>
      </c>
      <c r="N11" s="569">
        <v>280000</v>
      </c>
      <c r="O11" s="570">
        <v>67502</v>
      </c>
    </row>
    <row r="12" spans="1:17" ht="14.25">
      <c r="B12" s="808"/>
      <c r="C12" s="594" t="s">
        <v>542</v>
      </c>
      <c r="D12" s="560" t="s">
        <v>520</v>
      </c>
      <c r="E12" s="561" t="s">
        <v>513</v>
      </c>
      <c r="F12" s="562">
        <v>42416</v>
      </c>
      <c r="G12" s="562">
        <v>45338</v>
      </c>
      <c r="H12" s="563">
        <v>8</v>
      </c>
      <c r="I12" s="564" t="s">
        <v>514</v>
      </c>
      <c r="J12" s="565" t="s">
        <v>515</v>
      </c>
      <c r="K12" s="566">
        <v>4.7300000000000002E-2</v>
      </c>
      <c r="L12" s="548"/>
      <c r="M12" s="571" t="s">
        <v>178</v>
      </c>
      <c r="N12" s="569">
        <v>0</v>
      </c>
      <c r="O12" s="572">
        <v>0</v>
      </c>
    </row>
    <row r="13" spans="1:17" ht="14.25">
      <c r="B13" s="808"/>
      <c r="C13" s="594" t="s">
        <v>542</v>
      </c>
      <c r="D13" s="560" t="s">
        <v>521</v>
      </c>
      <c r="E13" s="561" t="s">
        <v>513</v>
      </c>
      <c r="F13" s="562">
        <v>42416</v>
      </c>
      <c r="G13" s="562">
        <v>46799</v>
      </c>
      <c r="H13" s="563">
        <v>12</v>
      </c>
      <c r="I13" s="564" t="s">
        <v>514</v>
      </c>
      <c r="J13" s="565" t="s">
        <v>515</v>
      </c>
      <c r="K13" s="566">
        <v>5.0500000000000003E-2</v>
      </c>
      <c r="L13" s="548"/>
      <c r="M13" s="568">
        <v>152000000000</v>
      </c>
      <c r="N13" s="569">
        <v>152000</v>
      </c>
      <c r="O13" s="570">
        <v>36644</v>
      </c>
    </row>
    <row r="14" spans="1:17" ht="14.25">
      <c r="B14" s="808"/>
      <c r="C14" s="594" t="s">
        <v>542</v>
      </c>
      <c r="D14" s="560" t="s">
        <v>522</v>
      </c>
      <c r="E14" s="561" t="s">
        <v>513</v>
      </c>
      <c r="F14" s="562">
        <v>42416</v>
      </c>
      <c r="G14" s="562">
        <v>51548</v>
      </c>
      <c r="H14" s="563">
        <v>25</v>
      </c>
      <c r="I14" s="564" t="s">
        <v>514</v>
      </c>
      <c r="J14" s="565" t="s">
        <v>515</v>
      </c>
      <c r="K14" s="566">
        <v>5.3800000000000001E-2</v>
      </c>
      <c r="L14" s="548"/>
      <c r="M14" s="568">
        <v>133000000000</v>
      </c>
      <c r="N14" s="569">
        <v>133000</v>
      </c>
      <c r="O14" s="570">
        <v>32063</v>
      </c>
    </row>
    <row r="15" spans="1:17" ht="14.25">
      <c r="B15" s="808"/>
      <c r="C15" s="594" t="s">
        <v>542</v>
      </c>
      <c r="D15" s="560" t="s">
        <v>523</v>
      </c>
      <c r="E15" s="561" t="s">
        <v>513</v>
      </c>
      <c r="F15" s="562">
        <v>42843</v>
      </c>
      <c r="G15" s="562">
        <v>45400</v>
      </c>
      <c r="H15" s="563">
        <v>7</v>
      </c>
      <c r="I15" s="564" t="s">
        <v>524</v>
      </c>
      <c r="J15" s="565"/>
      <c r="K15" s="566">
        <v>6.7500000000000004E-2</v>
      </c>
      <c r="L15" s="548"/>
      <c r="M15" s="571" t="s">
        <v>178</v>
      </c>
      <c r="N15" s="569">
        <v>0</v>
      </c>
      <c r="O15" s="572">
        <v>0</v>
      </c>
    </row>
    <row r="16" spans="1:17" ht="14.25">
      <c r="B16" s="808"/>
      <c r="C16" s="594" t="s">
        <v>542</v>
      </c>
      <c r="D16" s="560" t="s">
        <v>525</v>
      </c>
      <c r="E16" s="561" t="s">
        <v>513</v>
      </c>
      <c r="F16" s="562">
        <v>42843</v>
      </c>
      <c r="G16" s="562">
        <v>48322</v>
      </c>
      <c r="H16" s="563">
        <v>15</v>
      </c>
      <c r="I16" s="564" t="s">
        <v>514</v>
      </c>
      <c r="J16" s="565" t="s">
        <v>515</v>
      </c>
      <c r="K16" s="566">
        <v>3.8100000000000002E-2</v>
      </c>
      <c r="L16" s="548"/>
      <c r="M16" s="568">
        <v>196300000000</v>
      </c>
      <c r="N16" s="569">
        <v>196300</v>
      </c>
      <c r="O16" s="570">
        <v>47324</v>
      </c>
    </row>
    <row r="17" spans="2:15" ht="14.25">
      <c r="B17" s="808"/>
      <c r="C17" s="594" t="s">
        <v>542</v>
      </c>
      <c r="D17" s="560" t="s">
        <v>526</v>
      </c>
      <c r="E17" s="561" t="s">
        <v>513</v>
      </c>
      <c r="F17" s="562">
        <v>42843</v>
      </c>
      <c r="G17" s="562">
        <v>51974</v>
      </c>
      <c r="H17" s="563">
        <v>25</v>
      </c>
      <c r="I17" s="564" t="s">
        <v>514</v>
      </c>
      <c r="J17" s="565" t="s">
        <v>515</v>
      </c>
      <c r="K17" s="566">
        <v>0.04</v>
      </c>
      <c r="L17" s="548"/>
      <c r="M17" s="568">
        <v>242920000000</v>
      </c>
      <c r="N17" s="569">
        <v>242920</v>
      </c>
      <c r="O17" s="570">
        <v>58563</v>
      </c>
    </row>
    <row r="18" spans="2:15" ht="14.25">
      <c r="B18" s="808"/>
      <c r="C18" s="594" t="s">
        <v>542</v>
      </c>
      <c r="D18" s="560" t="s">
        <v>527</v>
      </c>
      <c r="E18" s="561" t="s">
        <v>513</v>
      </c>
      <c r="F18" s="562">
        <v>43067</v>
      </c>
      <c r="G18" s="562">
        <v>45989</v>
      </c>
      <c r="H18" s="563">
        <v>8</v>
      </c>
      <c r="I18" s="564" t="s">
        <v>524</v>
      </c>
      <c r="J18" s="565"/>
      <c r="K18" s="566">
        <v>6.9900000000000004E-2</v>
      </c>
      <c r="L18" s="548"/>
      <c r="M18" s="568">
        <v>150080000000</v>
      </c>
      <c r="N18" s="569">
        <v>150080</v>
      </c>
      <c r="O18" s="570">
        <v>36181</v>
      </c>
    </row>
    <row r="19" spans="2:15" ht="14.25">
      <c r="B19" s="808"/>
      <c r="C19" s="594" t="s">
        <v>542</v>
      </c>
      <c r="D19" s="560" t="s">
        <v>528</v>
      </c>
      <c r="E19" s="561" t="s">
        <v>513</v>
      </c>
      <c r="F19" s="562">
        <v>43067</v>
      </c>
      <c r="G19" s="562">
        <v>48180</v>
      </c>
      <c r="H19" s="563">
        <v>14</v>
      </c>
      <c r="I19" s="564" t="s">
        <v>514</v>
      </c>
      <c r="J19" s="565" t="s">
        <v>515</v>
      </c>
      <c r="K19" s="566">
        <v>3.7499999999999999E-2</v>
      </c>
      <c r="L19" s="548"/>
      <c r="M19" s="568">
        <v>120100000000</v>
      </c>
      <c r="N19" s="569">
        <v>120100</v>
      </c>
      <c r="O19" s="570">
        <v>28953</v>
      </c>
    </row>
    <row r="20" spans="2:15" ht="14.25">
      <c r="B20" s="808"/>
      <c r="C20" s="594" t="s">
        <v>542</v>
      </c>
      <c r="D20" s="560" t="s">
        <v>529</v>
      </c>
      <c r="E20" s="561" t="s">
        <v>513</v>
      </c>
      <c r="F20" s="562">
        <v>43067</v>
      </c>
      <c r="G20" s="562">
        <v>54024</v>
      </c>
      <c r="H20" s="563">
        <v>30</v>
      </c>
      <c r="I20" s="564" t="s">
        <v>514</v>
      </c>
      <c r="J20" s="565" t="s">
        <v>515</v>
      </c>
      <c r="K20" s="566">
        <v>3.9800000000000002E-2</v>
      </c>
      <c r="L20" s="548"/>
      <c r="M20" s="568">
        <v>229820000000</v>
      </c>
      <c r="N20" s="569">
        <v>229820</v>
      </c>
      <c r="O20" s="570">
        <v>55404</v>
      </c>
    </row>
    <row r="21" spans="2:15" ht="14.25">
      <c r="B21" s="808"/>
      <c r="C21" s="594" t="s">
        <v>542</v>
      </c>
      <c r="D21" s="560" t="s">
        <v>530</v>
      </c>
      <c r="E21" s="561" t="s">
        <v>513</v>
      </c>
      <c r="F21" s="562">
        <v>43306</v>
      </c>
      <c r="G21" s="562">
        <v>46593</v>
      </c>
      <c r="H21" s="563">
        <v>9</v>
      </c>
      <c r="I21" s="564" t="s">
        <v>514</v>
      </c>
      <c r="J21" s="565" t="s">
        <v>515</v>
      </c>
      <c r="K21" s="566">
        <v>3.49E-2</v>
      </c>
      <c r="L21" s="548"/>
      <c r="M21" s="568">
        <v>156500000000</v>
      </c>
      <c r="N21" s="569">
        <v>156500</v>
      </c>
      <c r="O21" s="570">
        <v>37729</v>
      </c>
    </row>
    <row r="22" spans="2:15" ht="14.25">
      <c r="B22" s="808"/>
      <c r="C22" s="594" t="s">
        <v>542</v>
      </c>
      <c r="D22" s="560" t="s">
        <v>531</v>
      </c>
      <c r="E22" s="561" t="s">
        <v>513</v>
      </c>
      <c r="F22" s="562">
        <v>43306</v>
      </c>
      <c r="G22" s="562">
        <v>48785</v>
      </c>
      <c r="H22" s="563">
        <v>15</v>
      </c>
      <c r="I22" s="564" t="s">
        <v>514</v>
      </c>
      <c r="J22" s="565" t="s">
        <v>515</v>
      </c>
      <c r="K22" s="566">
        <v>3.8899999999999997E-2</v>
      </c>
      <c r="L22" s="548"/>
      <c r="M22" s="568">
        <v>142063000000</v>
      </c>
      <c r="N22" s="569">
        <v>142063</v>
      </c>
      <c r="O22" s="570">
        <v>34248</v>
      </c>
    </row>
    <row r="23" spans="2:15" ht="14.25">
      <c r="B23" s="808"/>
      <c r="C23" s="594" t="s">
        <v>542</v>
      </c>
      <c r="D23" s="560" t="s">
        <v>532</v>
      </c>
      <c r="E23" s="561" t="s">
        <v>513</v>
      </c>
      <c r="F23" s="562">
        <v>43306</v>
      </c>
      <c r="G23" s="562">
        <v>52437</v>
      </c>
      <c r="H23" s="563">
        <v>25</v>
      </c>
      <c r="I23" s="564" t="s">
        <v>514</v>
      </c>
      <c r="J23" s="565" t="s">
        <v>515</v>
      </c>
      <c r="K23" s="566">
        <v>4.07E-2</v>
      </c>
      <c r="L23" s="548"/>
      <c r="M23" s="568">
        <v>201437000000</v>
      </c>
      <c r="N23" s="569">
        <v>201437</v>
      </c>
      <c r="O23" s="570">
        <v>48562</v>
      </c>
    </row>
    <row r="24" spans="2:15" ht="14.25">
      <c r="B24" s="808"/>
      <c r="C24" s="594" t="s">
        <v>542</v>
      </c>
      <c r="D24" s="560" t="s">
        <v>533</v>
      </c>
      <c r="E24" s="561" t="s">
        <v>513</v>
      </c>
      <c r="F24" s="562">
        <v>44056</v>
      </c>
      <c r="G24" s="562">
        <v>47343</v>
      </c>
      <c r="H24" s="563">
        <v>9</v>
      </c>
      <c r="I24" s="564" t="s">
        <v>524</v>
      </c>
      <c r="J24" s="565"/>
      <c r="K24" s="566">
        <v>6.3299999999999995E-2</v>
      </c>
      <c r="L24" s="548"/>
      <c r="M24" s="568">
        <v>160000000000</v>
      </c>
      <c r="N24" s="569">
        <v>160000</v>
      </c>
      <c r="O24" s="570">
        <v>38572</v>
      </c>
    </row>
    <row r="25" spans="2:15" ht="14.25">
      <c r="B25" s="808"/>
      <c r="C25" s="594" t="s">
        <v>542</v>
      </c>
      <c r="D25" s="560" t="s">
        <v>534</v>
      </c>
      <c r="E25" s="561" t="s">
        <v>535</v>
      </c>
      <c r="F25" s="562">
        <v>44056</v>
      </c>
      <c r="G25" s="562">
        <v>51361</v>
      </c>
      <c r="H25" s="563">
        <v>20</v>
      </c>
      <c r="I25" s="564" t="s">
        <v>524</v>
      </c>
      <c r="J25" s="565"/>
      <c r="K25" s="566">
        <v>3.6700000000000003E-2</v>
      </c>
      <c r="L25" s="548"/>
      <c r="M25" s="568">
        <v>509780000</v>
      </c>
      <c r="N25" s="569">
        <v>190195</v>
      </c>
      <c r="O25" s="570">
        <v>45852</v>
      </c>
    </row>
    <row r="26" spans="2:15" ht="14.25">
      <c r="B26" s="808"/>
      <c r="C26" s="594" t="s">
        <v>542</v>
      </c>
      <c r="D26" s="560" t="s">
        <v>536</v>
      </c>
      <c r="E26" s="561" t="s">
        <v>513</v>
      </c>
      <c r="F26" s="562">
        <v>45252</v>
      </c>
      <c r="G26" s="562">
        <v>47809</v>
      </c>
      <c r="H26" s="563">
        <v>7</v>
      </c>
      <c r="I26" s="564" t="s">
        <v>514</v>
      </c>
      <c r="J26" s="565"/>
      <c r="K26" s="566">
        <v>5.0999999999999997E-2</v>
      </c>
      <c r="L26" s="548"/>
      <c r="M26" s="568">
        <v>176000000000</v>
      </c>
      <c r="N26" s="569">
        <v>176000</v>
      </c>
      <c r="O26" s="570">
        <v>42430</v>
      </c>
    </row>
    <row r="27" spans="2:15" ht="14.25">
      <c r="B27" s="808"/>
      <c r="C27" s="594" t="s">
        <v>542</v>
      </c>
      <c r="D27" s="560" t="s">
        <v>537</v>
      </c>
      <c r="E27" s="561" t="s">
        <v>513</v>
      </c>
      <c r="F27" s="562">
        <v>45252</v>
      </c>
      <c r="G27" s="562">
        <v>50366</v>
      </c>
      <c r="H27" s="563">
        <v>14</v>
      </c>
      <c r="I27" s="564" t="s">
        <v>514</v>
      </c>
      <c r="J27" s="565"/>
      <c r="K27" s="566">
        <v>5.33E-2</v>
      </c>
      <c r="L27" s="548"/>
      <c r="M27" s="568">
        <v>224000000000</v>
      </c>
      <c r="N27" s="569">
        <v>224000</v>
      </c>
      <c r="O27" s="570">
        <v>54001</v>
      </c>
    </row>
    <row r="28" spans="2:15" ht="14.25">
      <c r="B28" s="808"/>
      <c r="C28" s="594" t="s">
        <v>542</v>
      </c>
      <c r="D28" s="560" t="s">
        <v>538</v>
      </c>
      <c r="E28" s="561" t="s">
        <v>513</v>
      </c>
      <c r="F28" s="562">
        <v>45252</v>
      </c>
      <c r="G28" s="562">
        <v>52923</v>
      </c>
      <c r="H28" s="563">
        <v>21</v>
      </c>
      <c r="I28" s="564" t="s">
        <v>514</v>
      </c>
      <c r="J28" s="565"/>
      <c r="K28" s="566">
        <v>5.8200000000000002E-2</v>
      </c>
      <c r="L28" s="548"/>
      <c r="M28" s="568">
        <v>100000000000</v>
      </c>
      <c r="N28" s="569">
        <v>100000</v>
      </c>
      <c r="O28" s="570">
        <v>24108</v>
      </c>
    </row>
    <row r="29" spans="2:15" ht="14.25">
      <c r="B29" s="808"/>
      <c r="C29" s="594" t="s">
        <v>542</v>
      </c>
      <c r="D29" s="560" t="s">
        <v>869</v>
      </c>
      <c r="E29" s="561" t="s">
        <v>513</v>
      </c>
      <c r="F29" s="562">
        <v>45468</v>
      </c>
      <c r="G29" s="562">
        <v>47659</v>
      </c>
      <c r="H29" s="563">
        <v>6</v>
      </c>
      <c r="I29" s="564" t="s">
        <v>514</v>
      </c>
      <c r="J29" s="565"/>
      <c r="K29" s="566">
        <v>6.0999999999999999E-2</v>
      </c>
      <c r="L29" s="548"/>
      <c r="M29" s="568">
        <v>150000000000</v>
      </c>
      <c r="N29" s="569">
        <v>150000</v>
      </c>
      <c r="O29" s="570">
        <v>36162</v>
      </c>
    </row>
    <row r="30" spans="2:15" ht="14.25">
      <c r="B30" s="808"/>
      <c r="C30" s="594" t="s">
        <v>542</v>
      </c>
      <c r="D30" s="560" t="s">
        <v>870</v>
      </c>
      <c r="E30" s="561" t="s">
        <v>513</v>
      </c>
      <c r="F30" s="562">
        <v>45468</v>
      </c>
      <c r="G30" s="562">
        <v>50946</v>
      </c>
      <c r="H30" s="563">
        <v>15</v>
      </c>
      <c r="I30" s="564" t="s">
        <v>514</v>
      </c>
      <c r="J30" s="565"/>
      <c r="K30" s="566">
        <v>5.2999999999999999E-2</v>
      </c>
      <c r="L30" s="548"/>
      <c r="M30" s="568">
        <v>250000000000</v>
      </c>
      <c r="N30" s="569">
        <v>250000</v>
      </c>
      <c r="O30" s="570">
        <v>60269</v>
      </c>
    </row>
    <row r="31" spans="2:15" ht="14.25">
      <c r="B31" s="809"/>
      <c r="C31" s="594" t="s">
        <v>542</v>
      </c>
      <c r="D31" s="560" t="s">
        <v>539</v>
      </c>
      <c r="E31" s="561" t="s">
        <v>540</v>
      </c>
      <c r="F31" s="562">
        <v>44526</v>
      </c>
      <c r="G31" s="562">
        <v>48909</v>
      </c>
      <c r="H31" s="563">
        <v>12</v>
      </c>
      <c r="I31" s="564" t="s">
        <v>524</v>
      </c>
      <c r="J31" s="565"/>
      <c r="K31" s="566">
        <v>3.8300000000000001E-2</v>
      </c>
      <c r="L31" s="548"/>
      <c r="M31" s="568">
        <v>330000000</v>
      </c>
      <c r="N31" s="569">
        <v>1368853</v>
      </c>
      <c r="O31" s="570">
        <v>330000</v>
      </c>
    </row>
    <row r="32" spans="2:15" ht="14.25">
      <c r="B32" s="579"/>
      <c r="C32" s="326"/>
      <c r="D32" s="326"/>
      <c r="E32" s="326"/>
      <c r="F32" s="326"/>
      <c r="G32" s="328"/>
      <c r="H32" s="326"/>
      <c r="I32" s="326"/>
      <c r="J32" s="326"/>
      <c r="K32" s="552"/>
      <c r="L32" s="548"/>
      <c r="M32" s="573"/>
      <c r="N32" s="574">
        <v>5063268</v>
      </c>
      <c r="O32" s="575">
        <v>1220641</v>
      </c>
    </row>
    <row r="33" spans="2:18" ht="14.25">
      <c r="B33" s="579"/>
      <c r="C33" s="326"/>
      <c r="D33" s="326"/>
      <c r="E33" s="326"/>
      <c r="F33" s="326"/>
      <c r="G33" s="328"/>
      <c r="H33" s="326"/>
      <c r="I33" s="326"/>
      <c r="J33" s="326"/>
      <c r="K33" s="552"/>
      <c r="L33" s="548"/>
      <c r="M33" s="576"/>
      <c r="N33" s="756"/>
      <c r="O33" s="757"/>
    </row>
    <row r="34" spans="2:18" ht="14.25">
      <c r="B34" s="579"/>
      <c r="C34" s="326"/>
      <c r="D34" s="326"/>
      <c r="E34" s="326"/>
      <c r="F34" s="326"/>
      <c r="G34" s="328"/>
      <c r="H34" s="326"/>
      <c r="I34" s="326"/>
      <c r="J34" s="326"/>
      <c r="K34" s="552"/>
      <c r="L34" s="548"/>
      <c r="M34" s="576"/>
      <c r="N34" s="326"/>
      <c r="O34" s="326"/>
    </row>
    <row r="35" spans="2:18" ht="14.25">
      <c r="B35" s="326"/>
      <c r="C35" s="326"/>
      <c r="D35" s="326"/>
      <c r="E35" s="326"/>
      <c r="F35" s="326"/>
      <c r="G35" s="328"/>
      <c r="H35" s="326"/>
      <c r="I35" s="326"/>
      <c r="J35" s="326"/>
      <c r="K35" s="552"/>
      <c r="L35" s="548"/>
      <c r="M35" s="326"/>
      <c r="N35" s="326"/>
      <c r="O35" s="326"/>
    </row>
    <row r="36" spans="2:18" ht="15">
      <c r="B36"/>
      <c r="C36"/>
      <c r="D36"/>
      <c r="E36"/>
      <c r="F36"/>
      <c r="G36" s="282"/>
      <c r="H36"/>
      <c r="I36"/>
      <c r="J36"/>
      <c r="K36" s="549"/>
      <c r="L36"/>
      <c r="M36"/>
      <c r="N36" s="550"/>
      <c r="O36" s="550"/>
    </row>
    <row r="37" spans="2:18" ht="15">
      <c r="B37" s="800" t="s">
        <v>541</v>
      </c>
      <c r="C37" s="583" t="s">
        <v>542</v>
      </c>
      <c r="D37" s="560" t="s">
        <v>543</v>
      </c>
      <c r="E37" s="584" t="s">
        <v>544</v>
      </c>
      <c r="F37" s="562">
        <v>42559</v>
      </c>
      <c r="G37" s="562">
        <v>48959</v>
      </c>
      <c r="H37" s="563">
        <v>18</v>
      </c>
      <c r="I37" s="564" t="s">
        <v>524</v>
      </c>
      <c r="J37" s="565"/>
      <c r="K37" s="566">
        <v>6.7500000000000004E-2</v>
      </c>
      <c r="L37"/>
      <c r="M37" s="568">
        <v>125468616</v>
      </c>
      <c r="N37" s="569">
        <v>520449</v>
      </c>
      <c r="O37" s="570">
        <v>125469</v>
      </c>
    </row>
    <row r="38" spans="2:18" ht="14.25">
      <c r="B38" s="801"/>
      <c r="C38" s="583" t="s">
        <v>542</v>
      </c>
      <c r="D38" s="560" t="s">
        <v>545</v>
      </c>
      <c r="E38" s="584" t="s">
        <v>546</v>
      </c>
      <c r="F38" s="562">
        <v>42559</v>
      </c>
      <c r="G38" s="562">
        <v>48959</v>
      </c>
      <c r="H38" s="563">
        <v>18</v>
      </c>
      <c r="I38" s="564" t="s">
        <v>524</v>
      </c>
      <c r="J38" s="565"/>
      <c r="K38" s="566">
        <v>6.25E-2</v>
      </c>
      <c r="L38" s="548"/>
      <c r="M38" s="568">
        <v>1358773564</v>
      </c>
      <c r="N38" s="569">
        <v>506948</v>
      </c>
      <c r="O38" s="570">
        <v>122214</v>
      </c>
    </row>
    <row r="39" spans="2:18" ht="14.25">
      <c r="B39" s="582"/>
      <c r="C39" s="585"/>
      <c r="D39" s="586"/>
      <c r="E39" s="587"/>
      <c r="F39" s="587"/>
      <c r="G39" s="588"/>
      <c r="H39" s="580"/>
      <c r="I39" s="589"/>
      <c r="J39" s="590"/>
      <c r="K39" s="591"/>
      <c r="L39" s="548"/>
      <c r="M39" s="576"/>
      <c r="N39" s="574">
        <v>1027397</v>
      </c>
      <c r="O39" s="575">
        <v>247682</v>
      </c>
    </row>
    <row r="40" spans="2:18" ht="14.25">
      <c r="B40" s="524"/>
      <c r="C40" s="592"/>
      <c r="D40" s="524"/>
      <c r="E40" s="524"/>
      <c r="F40" s="524"/>
      <c r="G40" s="524"/>
      <c r="H40" s="524"/>
      <c r="I40" s="524"/>
      <c r="J40" s="793"/>
      <c r="K40" s="793"/>
      <c r="L40" s="548"/>
      <c r="M40" s="580"/>
      <c r="N40" s="581"/>
      <c r="O40" s="581"/>
    </row>
    <row r="41" spans="2:18" ht="14.25">
      <c r="B41" s="593" t="s">
        <v>547</v>
      </c>
      <c r="C41" s="594" t="s">
        <v>542</v>
      </c>
      <c r="D41" s="583" t="s">
        <v>548</v>
      </c>
      <c r="E41" s="595" t="s">
        <v>549</v>
      </c>
      <c r="F41" s="562">
        <v>40827</v>
      </c>
      <c r="G41" s="562">
        <v>46306</v>
      </c>
      <c r="H41" s="563">
        <v>15</v>
      </c>
      <c r="I41" s="564" t="s">
        <v>514</v>
      </c>
      <c r="J41" s="565" t="s">
        <v>515</v>
      </c>
      <c r="K41" s="566">
        <v>4.48E-2</v>
      </c>
      <c r="L41" s="548"/>
      <c r="M41" s="568">
        <v>100000000000</v>
      </c>
      <c r="N41" s="569">
        <v>100000</v>
      </c>
      <c r="O41" s="568">
        <v>24108</v>
      </c>
    </row>
    <row r="42" spans="2:18" ht="15">
      <c r="B42"/>
      <c r="C42" s="551"/>
      <c r="D42"/>
      <c r="E42"/>
      <c r="F42"/>
      <c r="G42" s="282"/>
      <c r="H42"/>
      <c r="I42"/>
      <c r="J42"/>
      <c r="K42" s="552"/>
      <c r="L42"/>
      <c r="M42" s="580"/>
      <c r="N42" s="574">
        <v>100000</v>
      </c>
      <c r="O42" s="575">
        <v>24108</v>
      </c>
    </row>
    <row r="43" spans="2:18" ht="15">
      <c r="B43"/>
      <c r="C43" s="551"/>
      <c r="D43"/>
      <c r="E43"/>
      <c r="F43"/>
      <c r="G43" s="282"/>
      <c r="H43"/>
      <c r="I43"/>
      <c r="J43"/>
      <c r="K43" s="549"/>
      <c r="L43" s="548"/>
      <c r="M43"/>
      <c r="N43" s="324"/>
      <c r="O43" s="325"/>
    </row>
    <row r="44" spans="2:18" ht="15.75" thickBot="1">
      <c r="B44" s="322" t="s">
        <v>550</v>
      </c>
      <c r="C44" s="322"/>
      <c r="D44" s="322"/>
      <c r="E44" s="322"/>
      <c r="F44" s="322"/>
      <c r="G44" s="553"/>
      <c r="H44" s="322"/>
      <c r="I44" s="322"/>
      <c r="J44" s="323"/>
      <c r="K44" s="554"/>
      <c r="L44"/>
      <c r="M44" s="504"/>
      <c r="N44" s="567">
        <v>4886391</v>
      </c>
      <c r="O44" s="567">
        <v>1178000</v>
      </c>
      <c r="Q44" s="611"/>
      <c r="R44" s="611"/>
    </row>
    <row r="45" spans="2:18" ht="15" thickTop="1">
      <c r="B45" s="505"/>
      <c r="C45" s="505"/>
      <c r="D45" s="502"/>
      <c r="E45" s="502"/>
      <c r="F45" s="502"/>
      <c r="G45" s="502"/>
      <c r="H45" s="502"/>
      <c r="I45" s="502"/>
      <c r="J45" s="502"/>
      <c r="K45" s="502"/>
      <c r="L45" s="477"/>
      <c r="M45" s="659"/>
      <c r="N45" s="581"/>
      <c r="O45" s="581"/>
    </row>
    <row r="46" spans="2:18" ht="14.25">
      <c r="B46" s="802" t="s">
        <v>16</v>
      </c>
      <c r="C46" s="583" t="s">
        <v>542</v>
      </c>
      <c r="D46" s="596" t="s">
        <v>551</v>
      </c>
      <c r="E46" s="597" t="s">
        <v>540</v>
      </c>
      <c r="F46" s="598">
        <v>40563</v>
      </c>
      <c r="G46" s="598">
        <v>46042</v>
      </c>
      <c r="H46" s="597">
        <v>15</v>
      </c>
      <c r="I46" s="599" t="s">
        <v>524</v>
      </c>
      <c r="J46" s="600"/>
      <c r="K46" s="601">
        <v>6.5000000000000002E-2</v>
      </c>
      <c r="L46" s="524"/>
      <c r="M46" s="602">
        <v>38000000</v>
      </c>
      <c r="N46" s="603">
        <v>157626</v>
      </c>
      <c r="O46" s="603">
        <v>38000</v>
      </c>
    </row>
    <row r="47" spans="2:18" ht="14.25">
      <c r="B47" s="803"/>
      <c r="C47" s="583" t="s">
        <v>542</v>
      </c>
      <c r="D47" s="596" t="s">
        <v>552</v>
      </c>
      <c r="E47" s="597" t="s">
        <v>540</v>
      </c>
      <c r="F47" s="598">
        <v>41201</v>
      </c>
      <c r="G47" s="598">
        <v>47957</v>
      </c>
      <c r="H47" s="597">
        <v>19</v>
      </c>
      <c r="I47" s="599" t="s">
        <v>524</v>
      </c>
      <c r="J47" s="600"/>
      <c r="K47" s="601">
        <v>5.8749999999999997E-2</v>
      </c>
      <c r="L47" s="477"/>
      <c r="M47" s="602">
        <v>40000000</v>
      </c>
      <c r="N47" s="603">
        <v>165922</v>
      </c>
      <c r="O47" s="603">
        <v>40000</v>
      </c>
    </row>
    <row r="48" spans="2:18" ht="14.25">
      <c r="B48" s="523"/>
      <c r="C48" s="513"/>
      <c r="D48" s="509"/>
      <c r="E48" s="510"/>
      <c r="F48" s="511"/>
      <c r="G48" s="511"/>
      <c r="H48" s="524"/>
      <c r="I48" s="514"/>
      <c r="J48" s="514"/>
      <c r="K48" s="515"/>
      <c r="L48" s="477"/>
      <c r="M48" s="587"/>
      <c r="N48" s="574">
        <v>323547</v>
      </c>
      <c r="O48" s="575">
        <v>78000</v>
      </c>
    </row>
    <row r="49" spans="2:15" ht="14.25">
      <c r="B49" s="524"/>
      <c r="C49" s="513"/>
      <c r="D49" s="509"/>
      <c r="E49" s="510"/>
      <c r="F49" s="511"/>
      <c r="G49" s="511"/>
      <c r="H49" s="524"/>
      <c r="I49" s="514"/>
      <c r="J49" s="514"/>
      <c r="K49" s="515"/>
      <c r="L49" s="524"/>
      <c r="M49" s="587"/>
      <c r="N49" s="581"/>
      <c r="O49" s="581"/>
    </row>
    <row r="50" spans="2:15" ht="14.25">
      <c r="B50" s="800" t="s">
        <v>553</v>
      </c>
      <c r="C50" s="594" t="s">
        <v>542</v>
      </c>
      <c r="D50" s="560" t="s">
        <v>554</v>
      </c>
      <c r="E50" s="561" t="s">
        <v>540</v>
      </c>
      <c r="F50" s="562">
        <v>43571</v>
      </c>
      <c r="G50" s="598">
        <v>49050</v>
      </c>
      <c r="H50" s="563">
        <v>15</v>
      </c>
      <c r="I50" s="599" t="s">
        <v>524</v>
      </c>
      <c r="J50" s="565"/>
      <c r="K50" s="566">
        <v>4.7E-2</v>
      </c>
      <c r="L50" s="477"/>
      <c r="M50" s="568">
        <v>600000000</v>
      </c>
      <c r="N50" s="569">
        <v>2488824</v>
      </c>
      <c r="O50" s="602">
        <v>600000</v>
      </c>
    </row>
    <row r="51" spans="2:15" ht="14.25">
      <c r="B51" s="801"/>
      <c r="C51" s="594" t="s">
        <v>542</v>
      </c>
      <c r="D51" s="560" t="s">
        <v>554</v>
      </c>
      <c r="E51" s="561" t="s">
        <v>540</v>
      </c>
      <c r="F51" s="562">
        <v>44662</v>
      </c>
      <c r="G51" s="598">
        <v>50511</v>
      </c>
      <c r="H51" s="563">
        <v>16</v>
      </c>
      <c r="I51" s="599" t="s">
        <v>524</v>
      </c>
      <c r="J51" s="565"/>
      <c r="K51" s="566">
        <v>5.1999999999999998E-2</v>
      </c>
      <c r="L51" s="524"/>
      <c r="M51" s="568">
        <v>500000000</v>
      </c>
      <c r="N51" s="569">
        <v>2074020</v>
      </c>
      <c r="O51" s="602">
        <v>500000</v>
      </c>
    </row>
    <row r="52" spans="2:15" ht="14.25">
      <c r="B52" s="524"/>
      <c r="C52" s="513"/>
      <c r="D52" s="509"/>
      <c r="E52" s="510"/>
      <c r="F52" s="510"/>
      <c r="G52" s="510"/>
      <c r="H52" s="510"/>
      <c r="I52" s="510"/>
      <c r="J52" s="510"/>
      <c r="K52" s="510"/>
      <c r="L52" s="477"/>
      <c r="M52" s="587"/>
      <c r="N52" s="574">
        <v>4562844</v>
      </c>
      <c r="O52" s="575">
        <v>1100000</v>
      </c>
    </row>
    <row r="53" spans="2:15" ht="14.25">
      <c r="B53" s="524"/>
      <c r="C53" s="513"/>
      <c r="D53" s="509"/>
      <c r="E53" s="510"/>
      <c r="F53" s="510"/>
      <c r="G53" s="510"/>
      <c r="H53" s="510"/>
      <c r="I53" s="510"/>
      <c r="J53" s="510"/>
      <c r="K53" s="510"/>
      <c r="L53" s="524"/>
      <c r="M53" s="587"/>
      <c r="N53" s="581"/>
      <c r="O53" s="581"/>
    </row>
    <row r="54" spans="2:15" ht="15" thickBot="1">
      <c r="B54" s="503" t="s">
        <v>555</v>
      </c>
      <c r="C54" s="503"/>
      <c r="D54" s="503"/>
      <c r="E54" s="503"/>
      <c r="F54" s="503"/>
      <c r="G54" s="503"/>
      <c r="H54" s="503"/>
      <c r="I54" s="503"/>
      <c r="J54" s="503"/>
      <c r="K54" s="503"/>
      <c r="L54" s="477"/>
      <c r="M54" s="504"/>
      <c r="N54" s="567">
        <v>7988302</v>
      </c>
      <c r="O54" s="567">
        <v>1925802</v>
      </c>
    </row>
    <row r="55" spans="2:15" ht="15" thickTop="1">
      <c r="B55" s="505"/>
      <c r="C55" s="505"/>
      <c r="D55" s="502"/>
      <c r="E55" s="502"/>
      <c r="F55" s="502"/>
      <c r="G55" s="502"/>
      <c r="H55" s="502"/>
      <c r="I55" s="502"/>
      <c r="J55" s="502"/>
      <c r="K55" s="502"/>
      <c r="L55" s="524"/>
      <c r="M55" s="502"/>
      <c r="N55" s="506"/>
      <c r="O55" s="507"/>
    </row>
    <row r="56" spans="2:15" ht="14.25">
      <c r="B56" s="794" t="s">
        <v>556</v>
      </c>
      <c r="C56" s="516" t="s">
        <v>542</v>
      </c>
      <c r="D56" s="560" t="s">
        <v>557</v>
      </c>
      <c r="E56" s="561" t="s">
        <v>558</v>
      </c>
      <c r="F56" s="562">
        <v>42824</v>
      </c>
      <c r="G56" s="562">
        <v>45337</v>
      </c>
      <c r="H56" s="563">
        <v>7</v>
      </c>
      <c r="I56" s="564" t="s">
        <v>559</v>
      </c>
      <c r="J56" s="565" t="s">
        <v>515</v>
      </c>
      <c r="K56" s="566">
        <v>5.0369999999999998E-2</v>
      </c>
      <c r="L56" s="524"/>
      <c r="M56" s="604" t="s">
        <v>178</v>
      </c>
      <c r="N56" s="569">
        <v>0</v>
      </c>
      <c r="O56" s="571" t="s">
        <v>178</v>
      </c>
    </row>
    <row r="57" spans="2:15" ht="14.25">
      <c r="B57" s="795"/>
      <c r="C57" s="516" t="s">
        <v>542</v>
      </c>
      <c r="D57" s="560" t="s">
        <v>560</v>
      </c>
      <c r="E57" s="561" t="s">
        <v>558</v>
      </c>
      <c r="F57" s="562">
        <v>43222</v>
      </c>
      <c r="G57" s="562">
        <v>45762</v>
      </c>
      <c r="H57" s="563">
        <v>7</v>
      </c>
      <c r="I57" s="564" t="s">
        <v>559</v>
      </c>
      <c r="J57" s="565" t="s">
        <v>515</v>
      </c>
      <c r="K57" s="566">
        <v>4.7E-2</v>
      </c>
      <c r="L57" s="524"/>
      <c r="M57" s="602">
        <v>859184543</v>
      </c>
      <c r="N57" s="569">
        <v>660751</v>
      </c>
      <c r="O57" s="568">
        <v>171968</v>
      </c>
    </row>
    <row r="58" spans="2:15" ht="14.25">
      <c r="B58" s="795"/>
      <c r="C58" s="516" t="s">
        <v>542</v>
      </c>
      <c r="D58" s="560" t="s">
        <v>561</v>
      </c>
      <c r="E58" s="561" t="s">
        <v>558</v>
      </c>
      <c r="F58" s="562">
        <v>43814</v>
      </c>
      <c r="G58" s="562">
        <v>47467</v>
      </c>
      <c r="H58" s="563">
        <v>10</v>
      </c>
      <c r="I58" s="564" t="s">
        <v>559</v>
      </c>
      <c r="J58" s="565" t="s">
        <v>515</v>
      </c>
      <c r="K58" s="566">
        <v>3.5000000000000003E-2</v>
      </c>
      <c r="L58" s="524"/>
      <c r="M58" s="602">
        <v>532497119</v>
      </c>
      <c r="N58" s="569">
        <v>409514</v>
      </c>
      <c r="O58" s="568">
        <v>106580</v>
      </c>
    </row>
    <row r="59" spans="2:15" ht="14.25">
      <c r="B59" s="795"/>
      <c r="C59" s="516" t="s">
        <v>542</v>
      </c>
      <c r="D59" s="560" t="s">
        <v>562</v>
      </c>
      <c r="E59" s="561" t="s">
        <v>558</v>
      </c>
      <c r="F59" s="562">
        <v>44172</v>
      </c>
      <c r="G59" s="562">
        <v>47072</v>
      </c>
      <c r="H59" s="563">
        <v>8</v>
      </c>
      <c r="I59" s="564" t="s">
        <v>563</v>
      </c>
      <c r="J59" s="565" t="s">
        <v>515</v>
      </c>
      <c r="K59" s="566">
        <v>2.8299999999999999E-2</v>
      </c>
      <c r="L59" s="524"/>
      <c r="M59" s="602">
        <v>800000000</v>
      </c>
      <c r="N59" s="569">
        <v>615236</v>
      </c>
      <c r="O59" s="568">
        <v>160122</v>
      </c>
    </row>
    <row r="60" spans="2:15" ht="14.25">
      <c r="B60" s="795"/>
      <c r="C60" s="516" t="s">
        <v>542</v>
      </c>
      <c r="D60" s="560" t="s">
        <v>564</v>
      </c>
      <c r="E60" s="561" t="s">
        <v>558</v>
      </c>
      <c r="F60" s="562">
        <v>44172</v>
      </c>
      <c r="G60" s="562">
        <v>52732</v>
      </c>
      <c r="H60" s="563">
        <v>23</v>
      </c>
      <c r="I60" s="564" t="s">
        <v>559</v>
      </c>
      <c r="J60" s="565" t="s">
        <v>515</v>
      </c>
      <c r="K60" s="566">
        <v>5.2999999999999999E-2</v>
      </c>
      <c r="L60" s="524"/>
      <c r="M60" s="602">
        <v>901682090</v>
      </c>
      <c r="N60" s="569">
        <v>693434</v>
      </c>
      <c r="O60" s="568">
        <v>180474</v>
      </c>
    </row>
    <row r="61" spans="2:15" ht="14.25">
      <c r="B61" s="795"/>
      <c r="C61" s="516" t="s">
        <v>542</v>
      </c>
      <c r="D61" s="560" t="s">
        <v>565</v>
      </c>
      <c r="E61" s="561" t="s">
        <v>558</v>
      </c>
      <c r="F61" s="562">
        <v>44238</v>
      </c>
      <c r="G61" s="562">
        <v>52793</v>
      </c>
      <c r="H61" s="563">
        <v>23</v>
      </c>
      <c r="I61" s="564" t="s">
        <v>559</v>
      </c>
      <c r="J61" s="565" t="s">
        <v>515</v>
      </c>
      <c r="K61" s="566">
        <v>5.0700000000000002E-2</v>
      </c>
      <c r="L61" s="610"/>
      <c r="M61" s="602">
        <v>955709246</v>
      </c>
      <c r="N61" s="569">
        <v>734983</v>
      </c>
      <c r="O61" s="568">
        <v>191287</v>
      </c>
    </row>
    <row r="62" spans="2:15" ht="14.25">
      <c r="B62" s="795"/>
      <c r="C62" s="516" t="s">
        <v>542</v>
      </c>
      <c r="D62" s="560" t="s">
        <v>566</v>
      </c>
      <c r="E62" s="561" t="s">
        <v>558</v>
      </c>
      <c r="F62" s="562">
        <v>44497</v>
      </c>
      <c r="G62" s="562">
        <v>48136</v>
      </c>
      <c r="H62" s="563">
        <v>10</v>
      </c>
      <c r="I62" s="564" t="s">
        <v>559</v>
      </c>
      <c r="J62" s="565" t="s">
        <v>515</v>
      </c>
      <c r="K62" s="566">
        <v>5.7709999999999997E-2</v>
      </c>
      <c r="L62" s="524"/>
      <c r="M62" s="602">
        <v>767368655</v>
      </c>
      <c r="N62" s="569">
        <v>590141</v>
      </c>
      <c r="O62" s="568">
        <v>153590</v>
      </c>
    </row>
    <row r="63" spans="2:15" ht="14.25">
      <c r="B63" s="795"/>
      <c r="C63" s="516" t="s">
        <v>542</v>
      </c>
      <c r="D63" s="560" t="s">
        <v>567</v>
      </c>
      <c r="E63" s="561" t="s">
        <v>558</v>
      </c>
      <c r="F63" s="562">
        <v>44497</v>
      </c>
      <c r="G63" s="562">
        <v>50693</v>
      </c>
      <c r="H63" s="563">
        <v>17</v>
      </c>
      <c r="I63" s="564" t="s">
        <v>559</v>
      </c>
      <c r="J63" s="565" t="s">
        <v>515</v>
      </c>
      <c r="K63" s="566">
        <v>5.8639999999999998E-2</v>
      </c>
      <c r="L63" s="524"/>
      <c r="M63" s="602">
        <v>322589858</v>
      </c>
      <c r="N63" s="569">
        <v>248086</v>
      </c>
      <c r="O63" s="568">
        <v>64567</v>
      </c>
    </row>
    <row r="64" spans="2:15" ht="14.25">
      <c r="B64" s="795"/>
      <c r="C64" s="516" t="s">
        <v>542</v>
      </c>
      <c r="D64" s="560" t="s">
        <v>568</v>
      </c>
      <c r="E64" s="561" t="s">
        <v>558</v>
      </c>
      <c r="F64" s="562">
        <v>44669</v>
      </c>
      <c r="G64" s="562">
        <v>47223</v>
      </c>
      <c r="H64" s="563">
        <v>7</v>
      </c>
      <c r="I64" s="564" t="s">
        <v>563</v>
      </c>
      <c r="J64" s="565" t="s">
        <v>515</v>
      </c>
      <c r="K64" s="566">
        <v>1.55E-2</v>
      </c>
      <c r="L64" s="524"/>
      <c r="M64" s="602">
        <v>700000000</v>
      </c>
      <c r="N64" s="569">
        <v>538331</v>
      </c>
      <c r="O64" s="568">
        <v>140106</v>
      </c>
    </row>
    <row r="65" spans="2:15" ht="14.25">
      <c r="B65" s="795"/>
      <c r="C65" s="516" t="s">
        <v>542</v>
      </c>
      <c r="D65" s="560" t="s">
        <v>569</v>
      </c>
      <c r="E65" s="561" t="s">
        <v>558</v>
      </c>
      <c r="F65" s="562">
        <v>45009</v>
      </c>
      <c r="G65" s="562">
        <v>47557</v>
      </c>
      <c r="H65" s="563">
        <v>7</v>
      </c>
      <c r="I65" s="564" t="s">
        <v>563</v>
      </c>
      <c r="J65" s="565" t="s">
        <v>515</v>
      </c>
      <c r="K65" s="566">
        <v>1.4999999999999999E-2</v>
      </c>
      <c r="L65" s="524"/>
      <c r="M65" s="602">
        <v>550000000</v>
      </c>
      <c r="N65" s="569">
        <v>422974</v>
      </c>
      <c r="O65" s="568">
        <v>110084</v>
      </c>
    </row>
    <row r="66" spans="2:15" ht="14.25">
      <c r="B66" s="795"/>
      <c r="C66" s="516" t="s">
        <v>542</v>
      </c>
      <c r="D66" s="560" t="s">
        <v>570</v>
      </c>
      <c r="E66" s="561" t="s">
        <v>558</v>
      </c>
      <c r="F66" s="562">
        <v>45224</v>
      </c>
      <c r="G66" s="562">
        <v>48867</v>
      </c>
      <c r="H66" s="563">
        <v>10</v>
      </c>
      <c r="I66" s="564" t="s">
        <v>559</v>
      </c>
      <c r="J66" s="565" t="s">
        <v>515</v>
      </c>
      <c r="K66" s="566">
        <v>6.2609999999999999E-2</v>
      </c>
      <c r="L66" s="524"/>
      <c r="M66" s="602">
        <v>801569477</v>
      </c>
      <c r="N66" s="569">
        <v>616443</v>
      </c>
      <c r="O66" s="568">
        <v>160436</v>
      </c>
    </row>
    <row r="67" spans="2:15" ht="14.25">
      <c r="B67" s="795"/>
      <c r="C67" s="516" t="s">
        <v>542</v>
      </c>
      <c r="D67" s="560" t="s">
        <v>571</v>
      </c>
      <c r="E67" s="561" t="s">
        <v>558</v>
      </c>
      <c r="F67" s="562">
        <v>45224</v>
      </c>
      <c r="G67" s="562">
        <v>50693</v>
      </c>
      <c r="H67" s="563">
        <v>15</v>
      </c>
      <c r="I67" s="564" t="s">
        <v>559</v>
      </c>
      <c r="J67" s="565" t="s">
        <v>515</v>
      </c>
      <c r="K67" s="566">
        <v>6.4360000000000001E-2</v>
      </c>
      <c r="L67" s="524"/>
      <c r="M67" s="602">
        <v>1141540003</v>
      </c>
      <c r="N67" s="569">
        <v>877895</v>
      </c>
      <c r="O67" s="568">
        <v>228482</v>
      </c>
    </row>
    <row r="68" spans="2:15" ht="14.25">
      <c r="B68" s="795"/>
      <c r="C68" s="516" t="s">
        <v>542</v>
      </c>
      <c r="D68" s="560" t="s">
        <v>572</v>
      </c>
      <c r="E68" s="561" t="s">
        <v>558</v>
      </c>
      <c r="F68" s="562">
        <v>45379</v>
      </c>
      <c r="G68" s="562">
        <v>47192</v>
      </c>
      <c r="H68" s="563">
        <v>5</v>
      </c>
      <c r="I68" s="564" t="s">
        <v>563</v>
      </c>
      <c r="J68" s="565" t="s">
        <v>515</v>
      </c>
      <c r="K68" s="566">
        <v>7.3000000000000001E-3</v>
      </c>
      <c r="L68" s="524"/>
      <c r="M68" s="602">
        <v>685000000</v>
      </c>
      <c r="N68" s="569">
        <v>526795</v>
      </c>
      <c r="O68" s="568">
        <v>137104</v>
      </c>
    </row>
    <row r="69" spans="2:15" ht="14.25">
      <c r="B69" s="795"/>
      <c r="C69" s="516" t="s">
        <v>542</v>
      </c>
      <c r="D69" s="560" t="s">
        <v>573</v>
      </c>
      <c r="E69" s="561" t="s">
        <v>558</v>
      </c>
      <c r="F69" s="562">
        <v>45379</v>
      </c>
      <c r="G69" s="562">
        <v>47922</v>
      </c>
      <c r="H69" s="563">
        <v>7</v>
      </c>
      <c r="I69" s="564" t="s">
        <v>563</v>
      </c>
      <c r="J69" s="565" t="s">
        <v>515</v>
      </c>
      <c r="K69" s="566">
        <v>8.0000000000000002E-3</v>
      </c>
      <c r="L69" s="524"/>
      <c r="M69" s="602">
        <v>512099000</v>
      </c>
      <c r="N69" s="569">
        <v>393827</v>
      </c>
      <c r="O69" s="568">
        <v>102498</v>
      </c>
    </row>
    <row r="70" spans="2:15" ht="14.25">
      <c r="B70" s="796"/>
      <c r="C70" s="516" t="s">
        <v>542</v>
      </c>
      <c r="D70" s="560" t="s">
        <v>574</v>
      </c>
      <c r="E70" s="561" t="s">
        <v>558</v>
      </c>
      <c r="F70" s="562">
        <v>45379</v>
      </c>
      <c r="G70" s="562">
        <v>49018</v>
      </c>
      <c r="H70" s="563">
        <v>10</v>
      </c>
      <c r="I70" s="564" t="s">
        <v>563</v>
      </c>
      <c r="J70" s="565" t="s">
        <v>515</v>
      </c>
      <c r="K70" s="566">
        <v>9.7000000000000003E-3</v>
      </c>
      <c r="L70" s="524"/>
      <c r="M70" s="602">
        <v>130300000</v>
      </c>
      <c r="N70" s="569">
        <v>100206</v>
      </c>
      <c r="O70" s="568">
        <v>26080</v>
      </c>
    </row>
    <row r="71" spans="2:15" ht="14.25">
      <c r="B71" s="592"/>
      <c r="C71" s="592"/>
      <c r="D71" s="586"/>
      <c r="E71" s="587"/>
      <c r="F71" s="587"/>
      <c r="G71" s="587"/>
      <c r="H71" s="580"/>
      <c r="I71" s="587"/>
      <c r="J71" s="587"/>
      <c r="K71" s="524"/>
      <c r="L71" s="524"/>
      <c r="M71" s="587"/>
      <c r="N71" s="574">
        <v>7428616</v>
      </c>
      <c r="O71" s="575">
        <v>1933377</v>
      </c>
    </row>
    <row r="72" spans="2:15" ht="14.25">
      <c r="B72" s="524"/>
      <c r="C72" s="592"/>
      <c r="D72" s="586"/>
      <c r="E72" s="587"/>
      <c r="F72" s="587"/>
      <c r="G72" s="587"/>
      <c r="H72" s="580"/>
      <c r="I72" s="587"/>
      <c r="J72" s="587"/>
      <c r="K72" s="524"/>
      <c r="L72" s="524"/>
      <c r="M72" s="587"/>
      <c r="N72" s="756"/>
      <c r="O72" s="757"/>
    </row>
    <row r="73" spans="2:15" ht="14.25">
      <c r="B73" s="524"/>
      <c r="C73" s="513"/>
      <c r="D73" s="509"/>
      <c r="E73" s="510"/>
      <c r="F73" s="511"/>
      <c r="G73" s="511"/>
      <c r="H73" s="512"/>
      <c r="I73" s="510"/>
      <c r="J73" s="510"/>
      <c r="K73" s="517"/>
      <c r="L73" s="477"/>
      <c r="M73" s="587"/>
      <c r="N73" s="756"/>
      <c r="O73" s="757"/>
    </row>
    <row r="74" spans="2:15" ht="14.25">
      <c r="B74" s="524"/>
      <c r="C74" s="513"/>
      <c r="D74" s="509"/>
      <c r="E74" s="510"/>
      <c r="F74" s="511"/>
      <c r="G74" s="511"/>
      <c r="H74" s="512"/>
      <c r="I74" s="510"/>
      <c r="J74" s="510"/>
      <c r="K74" s="517"/>
      <c r="L74" s="524"/>
      <c r="M74" s="517"/>
      <c r="N74" s="506"/>
      <c r="O74" s="507"/>
    </row>
    <row r="75" spans="2:15" ht="15" thickBot="1">
      <c r="B75" s="503" t="s">
        <v>575</v>
      </c>
      <c r="C75" s="503"/>
      <c r="D75" s="503"/>
      <c r="E75" s="503"/>
      <c r="F75" s="503"/>
      <c r="G75" s="503"/>
      <c r="H75" s="503"/>
      <c r="I75" s="503"/>
      <c r="J75" s="503"/>
      <c r="K75" s="503"/>
      <c r="L75" s="477"/>
      <c r="M75" s="504"/>
      <c r="N75" s="567">
        <v>8021992</v>
      </c>
      <c r="O75" s="567">
        <v>1933923</v>
      </c>
    </row>
    <row r="76" spans="2:15" ht="15" thickTop="1">
      <c r="B76" s="505"/>
      <c r="C76" s="505"/>
      <c r="D76" s="502"/>
      <c r="E76" s="502"/>
      <c r="F76" s="502"/>
      <c r="G76" s="502"/>
      <c r="H76" s="502"/>
      <c r="I76" s="502"/>
      <c r="J76" s="502"/>
      <c r="K76" s="518"/>
      <c r="L76" s="524"/>
      <c r="M76" s="659"/>
      <c r="N76" s="581"/>
      <c r="O76" s="581"/>
    </row>
    <row r="77" spans="2:15" ht="14.1" customHeight="1">
      <c r="B77" s="804" t="s">
        <v>576</v>
      </c>
      <c r="C77" s="594" t="s">
        <v>542</v>
      </c>
      <c r="D77" s="560" t="s">
        <v>577</v>
      </c>
      <c r="E77" s="595" t="s">
        <v>578</v>
      </c>
      <c r="F77" s="562">
        <v>43266</v>
      </c>
      <c r="G77" s="562">
        <v>45823</v>
      </c>
      <c r="H77" s="563">
        <v>7</v>
      </c>
      <c r="I77" s="599" t="s">
        <v>524</v>
      </c>
      <c r="J77" s="565"/>
      <c r="K77" s="566">
        <v>4.8500000000000001E-2</v>
      </c>
      <c r="L77" s="524"/>
      <c r="M77" s="568">
        <v>1933333</v>
      </c>
      <c r="N77" s="569">
        <v>319069</v>
      </c>
      <c r="O77" s="602">
        <v>76920</v>
      </c>
    </row>
    <row r="78" spans="2:15" ht="14.25">
      <c r="B78" s="805"/>
      <c r="C78" s="594" t="s">
        <v>542</v>
      </c>
      <c r="D78" s="560" t="s">
        <v>579</v>
      </c>
      <c r="E78" s="595" t="s">
        <v>578</v>
      </c>
      <c r="F78" s="562">
        <v>43266</v>
      </c>
      <c r="G78" s="562">
        <v>47832</v>
      </c>
      <c r="H78" s="563">
        <v>13</v>
      </c>
      <c r="I78" s="599" t="s">
        <v>524</v>
      </c>
      <c r="J78" s="565"/>
      <c r="K78" s="566">
        <v>3.2000000000000001E-2</v>
      </c>
      <c r="L78" s="477"/>
      <c r="M78" s="568">
        <v>9922874</v>
      </c>
      <c r="N78" s="569">
        <v>1637626</v>
      </c>
      <c r="O78" s="602">
        <v>394795</v>
      </c>
    </row>
    <row r="79" spans="2:15" ht="14.25">
      <c r="B79" s="805"/>
      <c r="C79" s="594" t="s">
        <v>542</v>
      </c>
      <c r="D79" s="560" t="s">
        <v>580</v>
      </c>
      <c r="E79" s="595" t="s">
        <v>578</v>
      </c>
      <c r="F79" s="562">
        <v>43266</v>
      </c>
      <c r="G79" s="562">
        <v>45641</v>
      </c>
      <c r="H79" s="563">
        <v>7</v>
      </c>
      <c r="I79" s="599" t="s">
        <v>524</v>
      </c>
      <c r="J79" s="565"/>
      <c r="K79" s="566">
        <v>2.3E-2</v>
      </c>
      <c r="L79" s="524"/>
      <c r="M79" s="568">
        <v>150000</v>
      </c>
      <c r="N79" s="569">
        <v>24755</v>
      </c>
      <c r="O79" s="602">
        <v>5968</v>
      </c>
    </row>
    <row r="80" spans="2:15" ht="14.25">
      <c r="B80" s="806"/>
      <c r="C80" s="594" t="s">
        <v>542</v>
      </c>
      <c r="D80" s="560" t="s">
        <v>581</v>
      </c>
      <c r="E80" s="595" t="s">
        <v>578</v>
      </c>
      <c r="F80" s="562">
        <v>43266</v>
      </c>
      <c r="G80" s="562">
        <v>47832</v>
      </c>
      <c r="H80" s="563">
        <v>13</v>
      </c>
      <c r="I80" s="599" t="s">
        <v>524</v>
      </c>
      <c r="J80" s="565"/>
      <c r="K80" s="566">
        <v>2.3E-2</v>
      </c>
      <c r="L80" s="477"/>
      <c r="M80" s="568">
        <v>5057173</v>
      </c>
      <c r="N80" s="569">
        <v>834613</v>
      </c>
      <c r="O80" s="602">
        <v>201207</v>
      </c>
    </row>
    <row r="81" spans="2:18" ht="14.25">
      <c r="B81" s="524"/>
      <c r="C81" s="592"/>
      <c r="D81" s="586"/>
      <c r="E81" s="587"/>
      <c r="F81" s="587"/>
      <c r="G81" s="587"/>
      <c r="H81" s="580"/>
      <c r="I81" s="606"/>
      <c r="J81" s="580"/>
      <c r="K81" s="592"/>
      <c r="L81" s="477"/>
      <c r="M81" s="610"/>
      <c r="N81" s="574">
        <v>2816063</v>
      </c>
      <c r="O81" s="575">
        <v>678890</v>
      </c>
    </row>
    <row r="82" spans="2:18" ht="14.25">
      <c r="B82" s="524"/>
      <c r="C82" s="592"/>
      <c r="D82" s="586"/>
      <c r="E82" s="587"/>
      <c r="F82" s="587"/>
      <c r="G82" s="587"/>
      <c r="H82" s="580"/>
      <c r="I82" s="606"/>
      <c r="J82" s="580"/>
      <c r="K82" s="592"/>
      <c r="L82" s="524"/>
      <c r="M82" s="592"/>
      <c r="N82" s="581"/>
      <c r="O82" s="581"/>
    </row>
    <row r="83" spans="2:18" ht="14.25">
      <c r="B83" s="797" t="s">
        <v>582</v>
      </c>
      <c r="C83" s="594" t="s">
        <v>542</v>
      </c>
      <c r="D83" s="583" t="s">
        <v>583</v>
      </c>
      <c r="E83" s="595" t="s">
        <v>578</v>
      </c>
      <c r="F83" s="562">
        <v>44232</v>
      </c>
      <c r="G83" s="562">
        <v>54969</v>
      </c>
      <c r="H83" s="563">
        <v>29</v>
      </c>
      <c r="I83" s="564" t="s">
        <v>524</v>
      </c>
      <c r="J83" s="607"/>
      <c r="K83" s="566">
        <v>3.85E-2</v>
      </c>
      <c r="L83" s="524"/>
      <c r="M83" s="602">
        <v>885500</v>
      </c>
      <c r="N83" s="569">
        <v>146139</v>
      </c>
      <c r="O83" s="568">
        <v>35231</v>
      </c>
    </row>
    <row r="84" spans="2:18" ht="14.25">
      <c r="B84" s="798"/>
      <c r="C84" s="594" t="s">
        <v>542</v>
      </c>
      <c r="D84" s="583" t="s">
        <v>577</v>
      </c>
      <c r="E84" s="595" t="s">
        <v>578</v>
      </c>
      <c r="F84" s="562">
        <v>44880</v>
      </c>
      <c r="G84" s="562">
        <v>54969</v>
      </c>
      <c r="H84" s="563">
        <v>28</v>
      </c>
      <c r="I84" s="564" t="s">
        <v>524</v>
      </c>
      <c r="J84" s="607"/>
      <c r="K84" s="566">
        <v>3.85E-2</v>
      </c>
      <c r="L84" s="524"/>
      <c r="M84" s="602">
        <v>1927500</v>
      </c>
      <c r="N84" s="569">
        <v>318106</v>
      </c>
      <c r="O84" s="568">
        <v>76688</v>
      </c>
    </row>
    <row r="85" spans="2:18" ht="14.25">
      <c r="B85" s="799"/>
      <c r="C85" s="594" t="s">
        <v>542</v>
      </c>
      <c r="D85" s="583" t="s">
        <v>579</v>
      </c>
      <c r="E85" s="595" t="s">
        <v>578</v>
      </c>
      <c r="F85" s="562">
        <v>45184</v>
      </c>
      <c r="G85" s="562">
        <v>54969</v>
      </c>
      <c r="H85" s="563">
        <v>27</v>
      </c>
      <c r="I85" s="564" t="s">
        <v>524</v>
      </c>
      <c r="J85" s="607"/>
      <c r="K85" s="566">
        <v>3.85E-2</v>
      </c>
      <c r="L85" s="524"/>
      <c r="M85" s="602">
        <v>1753000</v>
      </c>
      <c r="N85" s="569">
        <v>289307</v>
      </c>
      <c r="O85" s="568">
        <v>69746</v>
      </c>
    </row>
    <row r="86" spans="2:18" ht="14.25">
      <c r="B86" s="524"/>
      <c r="C86" s="592"/>
      <c r="D86" s="586"/>
      <c r="E86" s="587"/>
      <c r="F86" s="587"/>
      <c r="G86" s="587"/>
      <c r="H86" s="580"/>
      <c r="I86" s="587"/>
      <c r="J86" s="587"/>
      <c r="K86" s="587"/>
      <c r="L86" s="477"/>
      <c r="M86" s="587"/>
      <c r="N86" s="574">
        <v>753552</v>
      </c>
      <c r="O86" s="575">
        <v>181665</v>
      </c>
    </row>
    <row r="87" spans="2:18" ht="14.25">
      <c r="B87" s="524"/>
      <c r="C87" s="592"/>
      <c r="D87" s="586"/>
      <c r="E87" s="587"/>
      <c r="F87" s="587"/>
      <c r="G87" s="587"/>
      <c r="H87" s="580"/>
      <c r="I87" s="580"/>
      <c r="J87" s="580"/>
      <c r="K87" s="580"/>
      <c r="L87" s="508"/>
      <c r="M87" s="580"/>
      <c r="N87" s="580"/>
      <c r="O87" s="580"/>
    </row>
    <row r="88" spans="2:18" ht="14.25">
      <c r="B88" s="608" t="s">
        <v>584</v>
      </c>
      <c r="C88" s="594" t="s">
        <v>542</v>
      </c>
      <c r="D88" s="583" t="s">
        <v>585</v>
      </c>
      <c r="E88" s="595" t="s">
        <v>544</v>
      </c>
      <c r="F88" s="562">
        <v>44403</v>
      </c>
      <c r="G88" s="562">
        <v>57161</v>
      </c>
      <c r="H88" s="563">
        <v>35</v>
      </c>
      <c r="I88" s="564" t="s">
        <v>524</v>
      </c>
      <c r="J88" s="607"/>
      <c r="K88" s="566">
        <v>4.4999999999999998E-2</v>
      </c>
      <c r="L88" s="524"/>
      <c r="M88" s="602">
        <v>1073369000</v>
      </c>
      <c r="N88" s="569">
        <v>4452378</v>
      </c>
      <c r="O88" s="568">
        <v>1073369</v>
      </c>
    </row>
    <row r="89" spans="2:18" ht="14.25">
      <c r="B89" s="524"/>
      <c r="C89" s="513"/>
      <c r="D89" s="509"/>
      <c r="E89" s="510"/>
      <c r="F89" s="511"/>
      <c r="G89" s="511"/>
      <c r="H89" s="512"/>
      <c r="I89" s="510"/>
      <c r="J89" s="510"/>
      <c r="K89" s="517"/>
      <c r="L89" s="477"/>
      <c r="M89" s="587"/>
      <c r="N89" s="574">
        <v>4452378</v>
      </c>
      <c r="O89" s="575">
        <v>1073369</v>
      </c>
    </row>
    <row r="90" spans="2:18" ht="14.25">
      <c r="B90" s="524"/>
      <c r="C90" s="513"/>
      <c r="D90" s="509"/>
      <c r="E90" s="510"/>
      <c r="F90" s="511"/>
      <c r="G90" s="511"/>
      <c r="H90" s="512"/>
      <c r="I90" s="519"/>
      <c r="J90" s="519"/>
      <c r="K90" s="508"/>
      <c r="L90" s="508"/>
      <c r="M90" s="508"/>
      <c r="N90" s="508"/>
      <c r="O90" s="508"/>
    </row>
    <row r="91" spans="2:18" ht="14.25">
      <c r="B91" s="524"/>
      <c r="C91" s="524"/>
      <c r="D91" s="509"/>
      <c r="E91" s="510"/>
      <c r="F91" s="511"/>
      <c r="G91" s="511"/>
      <c r="H91" s="512"/>
      <c r="I91" s="519"/>
      <c r="J91" s="519"/>
      <c r="K91" s="519"/>
      <c r="L91" s="524"/>
      <c r="M91" s="519"/>
      <c r="N91" s="506"/>
      <c r="O91" s="507"/>
    </row>
    <row r="92" spans="2:18" ht="15" customHeight="1" thickBot="1">
      <c r="B92" s="810" t="s">
        <v>586</v>
      </c>
      <c r="C92" s="810"/>
      <c r="D92" s="810"/>
      <c r="E92" s="810"/>
      <c r="F92" s="810"/>
      <c r="G92" s="810"/>
      <c r="H92" s="810"/>
      <c r="I92" s="810"/>
      <c r="J92" s="810"/>
      <c r="K92" s="810"/>
      <c r="L92" s="477"/>
      <c r="M92" s="504"/>
      <c r="N92" s="567">
        <v>25398095</v>
      </c>
      <c r="O92" s="567">
        <v>6610128</v>
      </c>
      <c r="Q92" s="612"/>
      <c r="R92" s="612"/>
    </row>
    <row r="93" spans="2:18" ht="15.75" thickTop="1">
      <c r="B93" s="452"/>
      <c r="C93" s="452"/>
      <c r="D93" s="452"/>
      <c r="E93" s="452"/>
      <c r="F93" s="452"/>
      <c r="G93" s="476"/>
      <c r="H93" s="452"/>
      <c r="I93" s="452"/>
      <c r="J93" s="452"/>
      <c r="K93" s="452"/>
      <c r="L93"/>
      <c r="M93" s="452"/>
      <c r="N93" s="543"/>
      <c r="O93" s="543"/>
    </row>
    <row r="94" spans="2:18" ht="15">
      <c r="B94" s="452"/>
      <c r="C94" s="452"/>
      <c r="D94" s="452"/>
      <c r="E94" s="452"/>
      <c r="F94" s="452"/>
      <c r="G94" s="476"/>
      <c r="H94" s="452"/>
      <c r="I94" s="452"/>
      <c r="J94" s="452"/>
      <c r="K94" s="452"/>
      <c r="L94"/>
      <c r="M94" s="452"/>
      <c r="N94" s="452"/>
      <c r="O94" s="452"/>
    </row>
    <row r="95" spans="2:18" ht="15">
      <c r="B95" s="452"/>
      <c r="C95" s="452"/>
      <c r="D95" s="452"/>
      <c r="E95" s="452"/>
      <c r="F95" s="452"/>
      <c r="G95" s="476"/>
      <c r="H95" s="452"/>
      <c r="I95" s="452"/>
      <c r="J95" s="452"/>
      <c r="K95" s="452"/>
      <c r="L95"/>
      <c r="M95" s="452"/>
      <c r="N95" s="452"/>
      <c r="O95" s="452"/>
    </row>
    <row r="96" spans="2:18" ht="15">
      <c r="B96" s="452"/>
      <c r="C96" s="452"/>
      <c r="D96" s="452"/>
      <c r="E96" s="452"/>
      <c r="F96" s="452"/>
      <c r="G96" s="476"/>
      <c r="H96" s="452"/>
      <c r="I96" s="452"/>
      <c r="J96" s="452"/>
      <c r="K96" s="452"/>
      <c r="L96"/>
      <c r="M96" s="452"/>
      <c r="N96" s="452"/>
      <c r="O96" s="452"/>
    </row>
    <row r="97" spans="2:15" ht="15">
      <c r="B97" s="452"/>
      <c r="C97" s="452"/>
      <c r="D97" s="452"/>
      <c r="E97" s="452"/>
      <c r="F97" s="452"/>
      <c r="G97" s="476"/>
      <c r="H97" s="452"/>
      <c r="I97" s="452"/>
      <c r="J97" s="452"/>
      <c r="K97" s="452"/>
      <c r="L97"/>
      <c r="M97" s="452"/>
      <c r="N97" s="452"/>
      <c r="O97" s="452"/>
    </row>
    <row r="98" spans="2:15" ht="15">
      <c r="B98" s="452"/>
      <c r="C98" s="452"/>
      <c r="D98" s="452"/>
      <c r="E98" s="452"/>
      <c r="F98" s="452"/>
      <c r="G98" s="476"/>
      <c r="H98" s="452"/>
      <c r="I98" s="452"/>
      <c r="J98" s="452"/>
      <c r="K98" s="452"/>
      <c r="L98"/>
      <c r="M98" s="452"/>
      <c r="N98" s="452"/>
      <c r="O98" s="452"/>
    </row>
    <row r="99" spans="2:15" ht="15">
      <c r="B99" s="452"/>
      <c r="C99" s="452"/>
      <c r="D99" s="452"/>
      <c r="E99" s="452"/>
      <c r="F99" s="452"/>
      <c r="G99" s="476"/>
      <c r="H99" s="452"/>
      <c r="I99" s="452"/>
      <c r="J99" s="452"/>
      <c r="K99" s="452"/>
      <c r="L99"/>
      <c r="M99" s="452"/>
      <c r="N99" s="452"/>
      <c r="O99" s="452"/>
    </row>
    <row r="100" spans="2:15" ht="15">
      <c r="B100" s="452"/>
      <c r="C100" s="452"/>
      <c r="D100" s="452"/>
      <c r="E100" s="452"/>
      <c r="F100" s="452"/>
      <c r="G100" s="476"/>
      <c r="H100" s="452"/>
      <c r="I100" s="452"/>
      <c r="J100" s="452"/>
      <c r="K100" s="452"/>
      <c r="L100"/>
      <c r="M100" s="452"/>
      <c r="N100" s="452"/>
      <c r="O100" s="452"/>
    </row>
  </sheetData>
  <mergeCells count="9">
    <mergeCell ref="B7:B31"/>
    <mergeCell ref="B92:K92"/>
    <mergeCell ref="J40:K40"/>
    <mergeCell ref="B56:B70"/>
    <mergeCell ref="B83:B85"/>
    <mergeCell ref="B37:B38"/>
    <mergeCell ref="B46:B47"/>
    <mergeCell ref="B50:B51"/>
    <mergeCell ref="B77:B80"/>
  </mergeCells>
  <hyperlinks>
    <hyperlink ref="A1" location="Contenido!A1" display="Volver al Contenido" xr:uid="{B5253B32-869F-4173-A932-E2D36AE288FD}"/>
  </hyperlink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414C-E6A3-4A60-BDF3-06A2352E3B7B}">
  <sheetPr>
    <tabColor rgb="FFFFFF00"/>
  </sheetPr>
  <dimension ref="A1:Q116"/>
  <sheetViews>
    <sheetView showGridLines="0" topLeftCell="C93" zoomScale="80" zoomScaleNormal="80" workbookViewId="0">
      <selection activeCell="B6" sqref="B6:N112"/>
    </sheetView>
  </sheetViews>
  <sheetFormatPr baseColWidth="10" defaultColWidth="10.7109375" defaultRowHeight="12.75"/>
  <cols>
    <col min="1" max="1" width="2.5703125" style="327" customWidth="1"/>
    <col min="2" max="2" width="22.5703125" style="327" customWidth="1"/>
    <col min="3" max="3" width="37.28515625" style="327" customWidth="1"/>
    <col min="4" max="6" width="13.5703125" style="327" customWidth="1"/>
    <col min="7" max="8" width="10.7109375" style="327"/>
    <col min="9" max="9" width="2.7109375" style="327" customWidth="1"/>
    <col min="10" max="10" width="10.7109375" style="473"/>
    <col min="11" max="11" width="6.42578125" style="327" customWidth="1"/>
    <col min="12" max="12" width="20.7109375" style="327" customWidth="1"/>
    <col min="13" max="13" width="19.28515625" style="327" customWidth="1"/>
    <col min="14" max="14" width="15.28515625" style="327" bestFit="1" customWidth="1"/>
    <col min="15" max="16384" width="10.7109375" style="327"/>
  </cols>
  <sheetData>
    <row r="1" spans="1:17" ht="15">
      <c r="A1" s="1" t="s">
        <v>32</v>
      </c>
    </row>
    <row r="3" spans="1:17" ht="14.25">
      <c r="K3" s="59"/>
      <c r="M3" s="60"/>
      <c r="N3" s="60"/>
      <c r="P3" s="822"/>
      <c r="Q3" s="822"/>
    </row>
    <row r="4" spans="1:17" ht="25.5">
      <c r="B4" s="468" t="s">
        <v>503</v>
      </c>
      <c r="C4" s="469" t="s">
        <v>505</v>
      </c>
      <c r="D4" s="470" t="s">
        <v>506</v>
      </c>
      <c r="E4" s="471" t="s">
        <v>587</v>
      </c>
      <c r="F4" s="472" t="s">
        <v>508</v>
      </c>
      <c r="G4" s="471" t="s">
        <v>509</v>
      </c>
      <c r="H4" s="823" t="s">
        <v>510</v>
      </c>
      <c r="I4" s="824"/>
      <c r="J4" s="825"/>
      <c r="K4" s="54"/>
      <c r="L4" s="496" t="s">
        <v>871</v>
      </c>
      <c r="M4" s="496" t="s">
        <v>872</v>
      </c>
      <c r="N4" s="496" t="s">
        <v>873</v>
      </c>
    </row>
    <row r="5" spans="1:17" ht="14.25">
      <c r="B5" s="321"/>
      <c r="C5" s="321"/>
      <c r="D5" s="321"/>
      <c r="E5" s="321"/>
      <c r="F5" s="321"/>
      <c r="G5" s="321"/>
      <c r="H5" s="321"/>
      <c r="I5" s="321"/>
      <c r="J5" s="474"/>
      <c r="K5" s="59"/>
      <c r="L5" s="321"/>
      <c r="M5" s="321"/>
      <c r="N5" s="321"/>
    </row>
    <row r="6" spans="1:17">
      <c r="B6" s="496" t="s">
        <v>511</v>
      </c>
      <c r="C6" s="496"/>
      <c r="D6" s="496"/>
      <c r="E6" s="496"/>
      <c r="F6" s="496"/>
      <c r="G6" s="496"/>
      <c r="H6" s="496"/>
      <c r="I6" s="496"/>
      <c r="J6" s="496"/>
      <c r="K6" s="618"/>
      <c r="L6" s="496"/>
      <c r="M6" s="760">
        <v>2617447</v>
      </c>
      <c r="N6" s="760">
        <v>631008</v>
      </c>
      <c r="O6" s="611"/>
      <c r="P6" s="611"/>
    </row>
    <row r="7" spans="1:17" ht="14.25">
      <c r="B7" s="658"/>
      <c r="C7" s="659"/>
      <c r="D7" s="659"/>
      <c r="E7" s="659"/>
      <c r="F7" s="659"/>
      <c r="G7" s="659"/>
      <c r="H7" s="659"/>
      <c r="I7" s="659"/>
      <c r="J7" s="659"/>
      <c r="K7" s="627"/>
      <c r="L7" s="659"/>
      <c r="M7" s="581"/>
      <c r="N7" s="581"/>
    </row>
    <row r="8" spans="1:17" ht="14.25">
      <c r="B8" s="814" t="s">
        <v>9</v>
      </c>
      <c r="C8" s="613" t="s">
        <v>588</v>
      </c>
      <c r="D8" s="613" t="s">
        <v>549</v>
      </c>
      <c r="E8" s="614">
        <v>45041</v>
      </c>
      <c r="F8" s="614">
        <v>47598</v>
      </c>
      <c r="G8" s="615">
        <v>7</v>
      </c>
      <c r="H8" s="616" t="s">
        <v>589</v>
      </c>
      <c r="I8" s="616" t="s">
        <v>590</v>
      </c>
      <c r="J8" s="617">
        <v>2.4E-2</v>
      </c>
      <c r="K8" s="618"/>
      <c r="L8" s="619">
        <v>450000000000</v>
      </c>
      <c r="M8" s="619">
        <v>450000</v>
      </c>
      <c r="N8" s="619">
        <v>108485</v>
      </c>
    </row>
    <row r="9" spans="1:17" ht="14.25">
      <c r="B9" s="816"/>
      <c r="C9" s="613" t="s">
        <v>588</v>
      </c>
      <c r="D9" s="613" t="s">
        <v>549</v>
      </c>
      <c r="E9" s="614">
        <v>45217</v>
      </c>
      <c r="F9" s="614">
        <v>47598</v>
      </c>
      <c r="G9" s="615">
        <v>6.5</v>
      </c>
      <c r="H9" s="616" t="s">
        <v>589</v>
      </c>
      <c r="I9" s="616" t="s">
        <v>590</v>
      </c>
      <c r="J9" s="617">
        <v>2.4E-2</v>
      </c>
      <c r="K9" s="618"/>
      <c r="L9" s="619">
        <v>150000000000</v>
      </c>
      <c r="M9" s="619">
        <v>150000</v>
      </c>
      <c r="N9" s="619">
        <v>36162</v>
      </c>
    </row>
    <row r="10" spans="1:17" ht="14.25">
      <c r="B10" s="816"/>
      <c r="C10" s="613" t="s">
        <v>588</v>
      </c>
      <c r="D10" s="613" t="s">
        <v>549</v>
      </c>
      <c r="E10" s="614">
        <v>45274</v>
      </c>
      <c r="F10" s="614">
        <v>49292</v>
      </c>
      <c r="G10" s="615">
        <v>11</v>
      </c>
      <c r="H10" s="616" t="s">
        <v>589</v>
      </c>
      <c r="I10" s="616" t="s">
        <v>590</v>
      </c>
      <c r="J10" s="617">
        <v>4.8000000000000001E-2</v>
      </c>
      <c r="K10" s="618"/>
      <c r="L10" s="669" t="s">
        <v>178</v>
      </c>
      <c r="M10" s="669" t="s">
        <v>69</v>
      </c>
      <c r="N10" s="669" t="s">
        <v>69</v>
      </c>
    </row>
    <row r="11" spans="1:17" ht="14.25">
      <c r="B11" s="816"/>
      <c r="C11" s="613" t="s">
        <v>591</v>
      </c>
      <c r="D11" s="613" t="s">
        <v>549</v>
      </c>
      <c r="E11" s="614">
        <v>45287</v>
      </c>
      <c r="F11" s="614">
        <v>49670</v>
      </c>
      <c r="G11" s="615">
        <v>12</v>
      </c>
      <c r="H11" s="616" t="s">
        <v>514</v>
      </c>
      <c r="I11" s="616" t="s">
        <v>590</v>
      </c>
      <c r="J11" s="617">
        <v>6.0999999999999999E-2</v>
      </c>
      <c r="K11" s="618"/>
      <c r="L11" s="619">
        <v>250000000000</v>
      </c>
      <c r="M11" s="619">
        <v>250000</v>
      </c>
      <c r="N11" s="619">
        <v>60269</v>
      </c>
    </row>
    <row r="12" spans="1:17" ht="14.25">
      <c r="B12" s="815"/>
      <c r="C12" s="613" t="s">
        <v>588</v>
      </c>
      <c r="D12" s="613" t="s">
        <v>549</v>
      </c>
      <c r="E12" s="614">
        <v>45471</v>
      </c>
      <c r="F12" s="614">
        <v>49292</v>
      </c>
      <c r="G12" s="615">
        <v>10.5</v>
      </c>
      <c r="H12" s="616" t="s">
        <v>589</v>
      </c>
      <c r="I12" s="616" t="s">
        <v>590</v>
      </c>
      <c r="J12" s="617">
        <v>0.03</v>
      </c>
      <c r="K12" s="618"/>
      <c r="L12" s="619">
        <v>250000000000</v>
      </c>
      <c r="M12" s="619">
        <v>250000</v>
      </c>
      <c r="N12" s="619">
        <v>60269</v>
      </c>
    </row>
    <row r="13" spans="1:17" ht="14.25">
      <c r="B13" s="524"/>
      <c r="C13" s="524"/>
      <c r="D13" s="524"/>
      <c r="E13" s="524"/>
      <c r="F13" s="524"/>
      <c r="G13" s="524"/>
      <c r="H13" s="524"/>
      <c r="I13" s="706"/>
      <c r="J13" s="524"/>
      <c r="K13" s="811"/>
      <c r="L13" s="813"/>
      <c r="M13" s="577">
        <v>1100000</v>
      </c>
      <c r="N13" s="578">
        <v>265185</v>
      </c>
    </row>
    <row r="14" spans="1:17" ht="14.25">
      <c r="B14" s="658"/>
      <c r="C14" s="659"/>
      <c r="D14" s="659"/>
      <c r="E14" s="659"/>
      <c r="F14" s="659"/>
      <c r="G14" s="659"/>
      <c r="H14" s="659"/>
      <c r="I14" s="659"/>
      <c r="J14" s="659"/>
      <c r="K14" s="627"/>
      <c r="L14" s="659"/>
      <c r="M14" s="581"/>
      <c r="N14" s="581"/>
    </row>
    <row r="15" spans="1:17" ht="14.25">
      <c r="B15" s="826" t="s">
        <v>592</v>
      </c>
      <c r="C15" s="620" t="s">
        <v>588</v>
      </c>
      <c r="D15" s="621" t="s">
        <v>549</v>
      </c>
      <c r="E15" s="622">
        <v>42725</v>
      </c>
      <c r="F15" s="622">
        <v>46767</v>
      </c>
      <c r="G15" s="623">
        <v>11</v>
      </c>
      <c r="H15" s="624" t="s">
        <v>514</v>
      </c>
      <c r="I15" s="625" t="s">
        <v>590</v>
      </c>
      <c r="J15" s="626">
        <v>7.4999999999999997E-2</v>
      </c>
      <c r="K15" s="627"/>
      <c r="L15" s="628">
        <v>168499999997</v>
      </c>
      <c r="M15" s="628">
        <v>168500</v>
      </c>
      <c r="N15" s="628">
        <v>40622</v>
      </c>
    </row>
    <row r="16" spans="1:17" ht="14.25">
      <c r="B16" s="827"/>
      <c r="C16" s="620" t="s">
        <v>593</v>
      </c>
      <c r="D16" s="621" t="s">
        <v>549</v>
      </c>
      <c r="E16" s="622">
        <v>42725</v>
      </c>
      <c r="F16" s="622">
        <v>48959</v>
      </c>
      <c r="G16" s="623">
        <v>17</v>
      </c>
      <c r="H16" s="624" t="s">
        <v>514</v>
      </c>
      <c r="I16" s="625" t="s">
        <v>590</v>
      </c>
      <c r="J16" s="626">
        <v>0.09</v>
      </c>
      <c r="K16" s="627"/>
      <c r="L16" s="628">
        <v>140999999999</v>
      </c>
      <c r="M16" s="628">
        <v>141000</v>
      </c>
      <c r="N16" s="628">
        <v>33992</v>
      </c>
    </row>
    <row r="17" spans="2:14" ht="14.25">
      <c r="B17" s="827"/>
      <c r="C17" s="620" t="s">
        <v>594</v>
      </c>
      <c r="D17" s="621" t="s">
        <v>549</v>
      </c>
      <c r="E17" s="622">
        <v>42725</v>
      </c>
      <c r="F17" s="622">
        <v>48959</v>
      </c>
      <c r="G17" s="623">
        <v>17</v>
      </c>
      <c r="H17" s="624" t="s">
        <v>514</v>
      </c>
      <c r="I17" s="625" t="s">
        <v>590</v>
      </c>
      <c r="J17" s="626">
        <v>0.09</v>
      </c>
      <c r="K17" s="627"/>
      <c r="L17" s="628">
        <v>140999999999</v>
      </c>
      <c r="M17" s="628">
        <v>141000</v>
      </c>
      <c r="N17" s="628">
        <v>33992</v>
      </c>
    </row>
    <row r="18" spans="2:14" ht="14.25">
      <c r="B18" s="827"/>
      <c r="C18" s="620" t="s">
        <v>595</v>
      </c>
      <c r="D18" s="621" t="s">
        <v>546</v>
      </c>
      <c r="E18" s="622">
        <v>42725</v>
      </c>
      <c r="F18" s="622">
        <v>48959</v>
      </c>
      <c r="G18" s="623">
        <v>17</v>
      </c>
      <c r="H18" s="624" t="s">
        <v>524</v>
      </c>
      <c r="I18" s="625"/>
      <c r="J18" s="626">
        <v>7.3999999999999996E-2</v>
      </c>
      <c r="K18" s="627"/>
      <c r="L18" s="628">
        <v>560961563</v>
      </c>
      <c r="M18" s="628">
        <v>209290</v>
      </c>
      <c r="N18" s="628">
        <v>50455</v>
      </c>
    </row>
    <row r="19" spans="2:14" ht="14.25">
      <c r="B19" s="828"/>
      <c r="C19" s="620" t="s">
        <v>596</v>
      </c>
      <c r="D19" s="621" t="s">
        <v>549</v>
      </c>
      <c r="E19" s="622">
        <v>43286</v>
      </c>
      <c r="F19" s="622">
        <v>45306</v>
      </c>
      <c r="G19" s="623">
        <v>6</v>
      </c>
      <c r="H19" s="624" t="s">
        <v>597</v>
      </c>
      <c r="I19" s="625" t="s">
        <v>590</v>
      </c>
      <c r="J19" s="626">
        <v>8.2000000000000003E-2</v>
      </c>
      <c r="K19" s="627"/>
      <c r="L19" s="629" t="s">
        <v>178</v>
      </c>
      <c r="M19" s="629" t="s">
        <v>69</v>
      </c>
      <c r="N19" s="629" t="s">
        <v>69</v>
      </c>
    </row>
    <row r="20" spans="2:14" ht="14.25">
      <c r="B20" s="524"/>
      <c r="C20" s="524"/>
      <c r="D20" s="524"/>
      <c r="E20" s="524"/>
      <c r="F20" s="524"/>
      <c r="G20" s="524"/>
      <c r="H20" s="606"/>
      <c r="I20" s="706"/>
      <c r="J20" s="592"/>
      <c r="K20" s="627"/>
      <c r="L20" s="630"/>
      <c r="M20" s="577">
        <v>659790</v>
      </c>
      <c r="N20" s="578">
        <v>159061</v>
      </c>
    </row>
    <row r="21" spans="2:14" ht="14.25">
      <c r="B21" s="524"/>
      <c r="C21" s="524"/>
      <c r="D21" s="524"/>
      <c r="E21" s="524"/>
      <c r="F21" s="524"/>
      <c r="G21" s="524"/>
      <c r="H21" s="606"/>
      <c r="I21" s="706"/>
      <c r="J21" s="592"/>
      <c r="K21" s="627"/>
      <c r="L21" s="630"/>
      <c r="M21" s="581"/>
      <c r="N21" s="581"/>
    </row>
    <row r="22" spans="2:14" ht="14.25">
      <c r="B22" s="797" t="s">
        <v>598</v>
      </c>
      <c r="C22" s="613" t="s">
        <v>599</v>
      </c>
      <c r="D22" s="613" t="s">
        <v>549</v>
      </c>
      <c r="E22" s="631">
        <v>44496</v>
      </c>
      <c r="F22" s="631">
        <v>48148</v>
      </c>
      <c r="G22" s="632">
        <v>10</v>
      </c>
      <c r="H22" s="633" t="s">
        <v>514</v>
      </c>
      <c r="I22" s="634" t="s">
        <v>590</v>
      </c>
      <c r="J22" s="635">
        <v>3.0499999999999999E-2</v>
      </c>
      <c r="K22" s="627"/>
      <c r="L22" s="619">
        <v>158049999998</v>
      </c>
      <c r="M22" s="636">
        <v>158050</v>
      </c>
      <c r="N22" s="636">
        <v>38102</v>
      </c>
    </row>
    <row r="23" spans="2:14" ht="14.25">
      <c r="B23" s="798"/>
      <c r="C23" s="613" t="s">
        <v>599</v>
      </c>
      <c r="D23" s="613" t="s">
        <v>549</v>
      </c>
      <c r="E23" s="631">
        <v>44476</v>
      </c>
      <c r="F23" s="631">
        <v>47033</v>
      </c>
      <c r="G23" s="632">
        <v>7</v>
      </c>
      <c r="H23" s="633" t="s">
        <v>514</v>
      </c>
      <c r="I23" s="634" t="s">
        <v>590</v>
      </c>
      <c r="J23" s="635">
        <v>2.5000000000000001E-2</v>
      </c>
      <c r="K23" s="627"/>
      <c r="L23" s="619">
        <v>70500000000</v>
      </c>
      <c r="M23" s="636">
        <v>70500</v>
      </c>
      <c r="N23" s="636">
        <v>16996</v>
      </c>
    </row>
    <row r="24" spans="2:14" ht="14.25">
      <c r="B24" s="798"/>
      <c r="C24" s="613" t="s">
        <v>599</v>
      </c>
      <c r="D24" s="613" t="s">
        <v>549</v>
      </c>
      <c r="E24" s="631">
        <v>44769</v>
      </c>
      <c r="F24" s="631">
        <v>46595</v>
      </c>
      <c r="G24" s="632">
        <v>5</v>
      </c>
      <c r="H24" s="633" t="s">
        <v>514</v>
      </c>
      <c r="I24" s="634" t="s">
        <v>590</v>
      </c>
      <c r="J24" s="635">
        <v>3.6400000000000002E-2</v>
      </c>
      <c r="K24" s="627"/>
      <c r="L24" s="619">
        <v>194000000000</v>
      </c>
      <c r="M24" s="636">
        <v>194000</v>
      </c>
      <c r="N24" s="636">
        <v>46769</v>
      </c>
    </row>
    <row r="25" spans="2:14" ht="14.25">
      <c r="B25" s="798"/>
      <c r="C25" s="613" t="s">
        <v>594</v>
      </c>
      <c r="D25" s="613" t="s">
        <v>549</v>
      </c>
      <c r="E25" s="631">
        <v>45134</v>
      </c>
      <c r="F25" s="631">
        <v>45500</v>
      </c>
      <c r="G25" s="632">
        <v>1</v>
      </c>
      <c r="H25" s="633" t="s">
        <v>597</v>
      </c>
      <c r="I25" s="634" t="s">
        <v>590</v>
      </c>
      <c r="J25" s="635">
        <v>3.2500000000000001E-2</v>
      </c>
      <c r="K25" s="627"/>
      <c r="L25" s="619">
        <v>37426777986</v>
      </c>
      <c r="M25" s="636">
        <v>37427</v>
      </c>
      <c r="N25" s="636">
        <v>9023</v>
      </c>
    </row>
    <row r="26" spans="2:14" ht="14.25">
      <c r="B26" s="799"/>
      <c r="C26" s="613" t="s">
        <v>588</v>
      </c>
      <c r="D26" s="613" t="s">
        <v>549</v>
      </c>
      <c r="E26" s="631">
        <v>45258</v>
      </c>
      <c r="F26" s="631">
        <v>48911</v>
      </c>
      <c r="G26" s="632">
        <v>10</v>
      </c>
      <c r="H26" s="633" t="s">
        <v>514</v>
      </c>
      <c r="I26" s="634" t="s">
        <v>590</v>
      </c>
      <c r="J26" s="635">
        <v>8.0100000000000005E-2</v>
      </c>
      <c r="K26" s="627"/>
      <c r="L26" s="619">
        <v>208670000000</v>
      </c>
      <c r="M26" s="636">
        <v>208670</v>
      </c>
      <c r="N26" s="636">
        <v>50306</v>
      </c>
    </row>
    <row r="27" spans="2:14" ht="14.25">
      <c r="B27" s="524"/>
      <c r="C27" s="586"/>
      <c r="D27" s="637"/>
      <c r="E27" s="587"/>
      <c r="F27" s="587"/>
      <c r="G27" s="587"/>
      <c r="H27" s="638"/>
      <c r="I27" s="587"/>
      <c r="J27" s="591"/>
      <c r="K27" s="817"/>
      <c r="L27" s="818"/>
      <c r="M27" s="577">
        <v>668647</v>
      </c>
      <c r="N27" s="578">
        <v>161196</v>
      </c>
    </row>
    <row r="28" spans="2:14" ht="14.25">
      <c r="B28" s="524"/>
      <c r="C28" s="586"/>
      <c r="D28" s="637"/>
      <c r="E28" s="587"/>
      <c r="F28" s="587"/>
      <c r="G28" s="587"/>
      <c r="H28" s="638"/>
      <c r="I28" s="587"/>
      <c r="J28" s="591"/>
      <c r="K28" s="627"/>
      <c r="L28" s="630"/>
      <c r="M28" s="581"/>
      <c r="N28" s="581"/>
    </row>
    <row r="29" spans="2:14" ht="14.25">
      <c r="B29" s="819" t="s">
        <v>600</v>
      </c>
      <c r="C29" s="639" t="s">
        <v>588</v>
      </c>
      <c r="D29" s="639" t="s">
        <v>549</v>
      </c>
      <c r="E29" s="622">
        <v>43231</v>
      </c>
      <c r="F29" s="622">
        <v>47068</v>
      </c>
      <c r="G29" s="623">
        <v>10.5</v>
      </c>
      <c r="H29" s="640" t="s">
        <v>589</v>
      </c>
      <c r="I29" s="625" t="s">
        <v>590</v>
      </c>
      <c r="J29" s="641">
        <v>2.1999999999999999E-2</v>
      </c>
      <c r="K29" s="642"/>
      <c r="L29" s="628">
        <v>38228571429</v>
      </c>
      <c r="M29" s="643">
        <v>38229</v>
      </c>
      <c r="N29" s="644">
        <v>9216</v>
      </c>
    </row>
    <row r="30" spans="2:14" ht="14.25">
      <c r="B30" s="820"/>
      <c r="C30" s="639" t="s">
        <v>588</v>
      </c>
      <c r="D30" s="639" t="s">
        <v>549</v>
      </c>
      <c r="E30" s="622">
        <v>43406</v>
      </c>
      <c r="F30" s="622">
        <v>47059</v>
      </c>
      <c r="G30" s="623">
        <v>10</v>
      </c>
      <c r="H30" s="640" t="s">
        <v>589</v>
      </c>
      <c r="I30" s="625" t="s">
        <v>590</v>
      </c>
      <c r="J30" s="641">
        <v>2.1999999999999999E-2</v>
      </c>
      <c r="K30" s="645"/>
      <c r="L30" s="629">
        <v>0</v>
      </c>
      <c r="M30" s="643">
        <v>0</v>
      </c>
      <c r="N30" s="646">
        <v>0</v>
      </c>
    </row>
    <row r="31" spans="2:14" ht="14.25">
      <c r="B31" s="820"/>
      <c r="C31" s="639" t="s">
        <v>588</v>
      </c>
      <c r="D31" s="639" t="s">
        <v>549</v>
      </c>
      <c r="E31" s="622">
        <v>43515</v>
      </c>
      <c r="F31" s="622">
        <v>47168</v>
      </c>
      <c r="G31" s="623">
        <v>10</v>
      </c>
      <c r="H31" s="640" t="s">
        <v>589</v>
      </c>
      <c r="I31" s="625" t="s">
        <v>590</v>
      </c>
      <c r="J31" s="641">
        <v>2.1999999999999999E-2</v>
      </c>
      <c r="K31" s="642"/>
      <c r="L31" s="628">
        <v>3939066114</v>
      </c>
      <c r="M31" s="643">
        <v>3939</v>
      </c>
      <c r="N31" s="646">
        <v>950</v>
      </c>
    </row>
    <row r="32" spans="2:14" ht="14.25">
      <c r="B32" s="820"/>
      <c r="C32" s="639" t="s">
        <v>601</v>
      </c>
      <c r="D32" s="639" t="s">
        <v>549</v>
      </c>
      <c r="E32" s="622">
        <v>43608</v>
      </c>
      <c r="F32" s="622">
        <v>47261</v>
      </c>
      <c r="G32" s="623">
        <v>10</v>
      </c>
      <c r="H32" s="640" t="s">
        <v>589</v>
      </c>
      <c r="I32" s="625" t="s">
        <v>590</v>
      </c>
      <c r="J32" s="641">
        <v>3.3000000000000002E-2</v>
      </c>
      <c r="K32" s="642"/>
      <c r="L32" s="629" t="s">
        <v>178</v>
      </c>
      <c r="M32" s="643">
        <v>0</v>
      </c>
      <c r="N32" s="646" t="s">
        <v>178</v>
      </c>
    </row>
    <row r="33" spans="2:16" ht="14.25">
      <c r="B33" s="820"/>
      <c r="C33" s="639" t="s">
        <v>601</v>
      </c>
      <c r="D33" s="639" t="s">
        <v>549</v>
      </c>
      <c r="E33" s="622">
        <v>43608</v>
      </c>
      <c r="F33" s="622">
        <v>47261</v>
      </c>
      <c r="G33" s="623">
        <v>10</v>
      </c>
      <c r="H33" s="640" t="s">
        <v>589</v>
      </c>
      <c r="I33" s="625" t="s">
        <v>590</v>
      </c>
      <c r="J33" s="641">
        <v>3.3000000000000002E-2</v>
      </c>
      <c r="K33" s="645"/>
      <c r="L33" s="628">
        <v>6428571428</v>
      </c>
      <c r="M33" s="643">
        <v>6429</v>
      </c>
      <c r="N33" s="644">
        <v>1550</v>
      </c>
    </row>
    <row r="34" spans="2:16" ht="14.25">
      <c r="B34" s="820"/>
      <c r="C34" s="639" t="s">
        <v>601</v>
      </c>
      <c r="D34" s="639" t="s">
        <v>549</v>
      </c>
      <c r="E34" s="622">
        <v>43936</v>
      </c>
      <c r="F34" s="622">
        <v>47588</v>
      </c>
      <c r="G34" s="623">
        <v>10</v>
      </c>
      <c r="H34" s="640" t="s">
        <v>597</v>
      </c>
      <c r="I34" s="625" t="s">
        <v>590</v>
      </c>
      <c r="J34" s="641">
        <v>3.1899999999999998E-2</v>
      </c>
      <c r="K34" s="642"/>
      <c r="L34" s="628">
        <v>8571428000</v>
      </c>
      <c r="M34" s="643">
        <v>8571</v>
      </c>
      <c r="N34" s="644">
        <v>2066</v>
      </c>
    </row>
    <row r="35" spans="2:16" ht="14.25">
      <c r="B35" s="820"/>
      <c r="C35" s="639" t="s">
        <v>591</v>
      </c>
      <c r="D35" s="639" t="s">
        <v>549</v>
      </c>
      <c r="E35" s="622">
        <v>44088</v>
      </c>
      <c r="F35" s="622">
        <v>47740</v>
      </c>
      <c r="G35" s="623">
        <v>10</v>
      </c>
      <c r="H35" s="640" t="s">
        <v>597</v>
      </c>
      <c r="I35" s="625" t="s">
        <v>590</v>
      </c>
      <c r="J35" s="641">
        <v>3.4500000000000003E-2</v>
      </c>
      <c r="K35" s="645"/>
      <c r="L35" s="628">
        <v>3392857143</v>
      </c>
      <c r="M35" s="643">
        <v>3393</v>
      </c>
      <c r="N35" s="646">
        <v>818</v>
      </c>
    </row>
    <row r="36" spans="2:16" ht="14.25">
      <c r="B36" s="820"/>
      <c r="C36" s="639" t="s">
        <v>591</v>
      </c>
      <c r="D36" s="639" t="s">
        <v>549</v>
      </c>
      <c r="E36" s="622">
        <v>44160</v>
      </c>
      <c r="F36" s="622">
        <v>47740</v>
      </c>
      <c r="G36" s="623">
        <v>9.8000000000000007</v>
      </c>
      <c r="H36" s="640" t="s">
        <v>597</v>
      </c>
      <c r="I36" s="625" t="s">
        <v>590</v>
      </c>
      <c r="J36" s="641">
        <v>3.4500000000000003E-2</v>
      </c>
      <c r="K36" s="642"/>
      <c r="L36" s="628">
        <v>7142857143</v>
      </c>
      <c r="M36" s="643">
        <v>7143</v>
      </c>
      <c r="N36" s="644">
        <v>1722</v>
      </c>
    </row>
    <row r="37" spans="2:16" ht="14.25">
      <c r="B37" s="820"/>
      <c r="C37" s="639" t="s">
        <v>591</v>
      </c>
      <c r="D37" s="639" t="s">
        <v>549</v>
      </c>
      <c r="E37" s="622">
        <v>44183</v>
      </c>
      <c r="F37" s="622">
        <v>47740</v>
      </c>
      <c r="G37" s="623">
        <v>9.6999999999999993</v>
      </c>
      <c r="H37" s="640" t="s">
        <v>597</v>
      </c>
      <c r="I37" s="625" t="s">
        <v>590</v>
      </c>
      <c r="J37" s="641">
        <v>3.4500000000000003E-2</v>
      </c>
      <c r="K37" s="707"/>
      <c r="L37" s="628">
        <v>7321428571</v>
      </c>
      <c r="M37" s="643">
        <v>7321</v>
      </c>
      <c r="N37" s="644">
        <v>1765</v>
      </c>
    </row>
    <row r="38" spans="2:16" ht="14.25">
      <c r="B38" s="820"/>
      <c r="C38" s="639" t="s">
        <v>591</v>
      </c>
      <c r="D38" s="639" t="s">
        <v>549</v>
      </c>
      <c r="E38" s="622">
        <v>44363</v>
      </c>
      <c r="F38" s="622">
        <v>47923</v>
      </c>
      <c r="G38" s="623">
        <v>9.8000000000000007</v>
      </c>
      <c r="H38" s="640" t="s">
        <v>597</v>
      </c>
      <c r="I38" s="625" t="s">
        <v>590</v>
      </c>
      <c r="J38" s="641">
        <v>3.9899999999999998E-2</v>
      </c>
      <c r="K38" s="707"/>
      <c r="L38" s="628">
        <v>7000000000</v>
      </c>
      <c r="M38" s="643">
        <v>7000</v>
      </c>
      <c r="N38" s="644">
        <v>1688</v>
      </c>
    </row>
    <row r="39" spans="2:16" ht="14.25">
      <c r="B39" s="820"/>
      <c r="C39" s="639" t="s">
        <v>591</v>
      </c>
      <c r="D39" s="639" t="s">
        <v>549</v>
      </c>
      <c r="E39" s="622">
        <v>44476</v>
      </c>
      <c r="F39" s="622">
        <v>48015</v>
      </c>
      <c r="G39" s="623">
        <v>9.6999999999999993</v>
      </c>
      <c r="H39" s="640" t="s">
        <v>597</v>
      </c>
      <c r="I39" s="625" t="s">
        <v>590</v>
      </c>
      <c r="J39" s="641">
        <v>3.9899999999999998E-2</v>
      </c>
      <c r="K39" s="707"/>
      <c r="L39" s="628">
        <v>7000000000</v>
      </c>
      <c r="M39" s="643">
        <v>7000</v>
      </c>
      <c r="N39" s="644">
        <v>1688</v>
      </c>
    </row>
    <row r="40" spans="2:16" ht="14.25">
      <c r="B40" s="820"/>
      <c r="C40" s="639" t="s">
        <v>591</v>
      </c>
      <c r="D40" s="639" t="s">
        <v>549</v>
      </c>
      <c r="E40" s="622">
        <v>44511</v>
      </c>
      <c r="F40" s="622">
        <v>48015</v>
      </c>
      <c r="G40" s="623">
        <v>9.6</v>
      </c>
      <c r="H40" s="640" t="s">
        <v>597</v>
      </c>
      <c r="I40" s="625" t="s">
        <v>590</v>
      </c>
      <c r="J40" s="641">
        <v>3.9899999999999998E-2</v>
      </c>
      <c r="K40" s="707"/>
      <c r="L40" s="628">
        <v>16000000000</v>
      </c>
      <c r="M40" s="643">
        <v>16000</v>
      </c>
      <c r="N40" s="644">
        <v>3857</v>
      </c>
    </row>
    <row r="41" spans="2:16" ht="14.25">
      <c r="B41" s="820"/>
      <c r="C41" s="639" t="s">
        <v>591</v>
      </c>
      <c r="D41" s="639" t="s">
        <v>549</v>
      </c>
      <c r="E41" s="622">
        <v>44529</v>
      </c>
      <c r="F41" s="622">
        <v>48015</v>
      </c>
      <c r="G41" s="623">
        <v>9.6</v>
      </c>
      <c r="H41" s="640" t="s">
        <v>597</v>
      </c>
      <c r="I41" s="625" t="s">
        <v>590</v>
      </c>
      <c r="J41" s="641">
        <v>3.9899999999999998E-2</v>
      </c>
      <c r="K41" s="707"/>
      <c r="L41" s="628">
        <v>20000000000</v>
      </c>
      <c r="M41" s="643">
        <v>20000</v>
      </c>
      <c r="N41" s="644">
        <v>4822</v>
      </c>
    </row>
    <row r="42" spans="2:16" ht="14.25">
      <c r="B42" s="820"/>
      <c r="C42" s="639" t="s">
        <v>602</v>
      </c>
      <c r="D42" s="639" t="s">
        <v>549</v>
      </c>
      <c r="E42" s="622">
        <v>44722</v>
      </c>
      <c r="F42" s="622">
        <v>46548</v>
      </c>
      <c r="G42" s="623">
        <v>5</v>
      </c>
      <c r="H42" s="640" t="s">
        <v>597</v>
      </c>
      <c r="I42" s="625" t="s">
        <v>590</v>
      </c>
      <c r="J42" s="641">
        <v>2.6499999999999999E-2</v>
      </c>
      <c r="K42" s="707"/>
      <c r="L42" s="628">
        <v>12900000000</v>
      </c>
      <c r="M42" s="643">
        <v>12900</v>
      </c>
      <c r="N42" s="644">
        <v>3110</v>
      </c>
    </row>
    <row r="43" spans="2:16" ht="14.25">
      <c r="B43" s="821"/>
      <c r="C43" s="639" t="s">
        <v>602</v>
      </c>
      <c r="D43" s="639" t="s">
        <v>549</v>
      </c>
      <c r="E43" s="622">
        <v>44781</v>
      </c>
      <c r="F43" s="622">
        <v>46607</v>
      </c>
      <c r="G43" s="623">
        <v>5</v>
      </c>
      <c r="H43" s="640" t="s">
        <v>589</v>
      </c>
      <c r="I43" s="625" t="s">
        <v>590</v>
      </c>
      <c r="J43" s="641">
        <v>2.1999999999999999E-2</v>
      </c>
      <c r="K43" s="707"/>
      <c r="L43" s="628">
        <v>51085358449</v>
      </c>
      <c r="M43" s="643">
        <v>51085</v>
      </c>
      <c r="N43" s="644">
        <v>12316</v>
      </c>
    </row>
    <row r="44" spans="2:16" ht="14.25">
      <c r="B44" s="524"/>
      <c r="C44" s="586"/>
      <c r="D44" s="586"/>
      <c r="E44" s="587"/>
      <c r="F44" s="587"/>
      <c r="G44" s="580"/>
      <c r="H44" s="587"/>
      <c r="I44" s="587"/>
      <c r="J44" s="587"/>
      <c r="K44" s="627"/>
      <c r="L44" s="587"/>
      <c r="M44" s="647">
        <v>189010</v>
      </c>
      <c r="N44" s="648">
        <v>45566</v>
      </c>
    </row>
    <row r="45" spans="2:16" ht="14.25">
      <c r="B45" s="524"/>
      <c r="C45" s="586"/>
      <c r="D45" s="586"/>
      <c r="E45" s="587"/>
      <c r="F45" s="587"/>
      <c r="G45" s="580"/>
      <c r="H45" s="587"/>
      <c r="I45" s="587"/>
      <c r="J45" s="587"/>
      <c r="K45" s="627"/>
      <c r="L45" s="587"/>
      <c r="M45" s="581"/>
      <c r="N45" s="581"/>
      <c r="O45" s="611"/>
      <c r="P45" s="611"/>
    </row>
    <row r="46" spans="2:16">
      <c r="B46" s="496" t="s">
        <v>550</v>
      </c>
      <c r="C46" s="496"/>
      <c r="D46" s="496"/>
      <c r="E46" s="496"/>
      <c r="F46" s="496"/>
      <c r="G46" s="496"/>
      <c r="H46" s="496"/>
      <c r="I46" s="496"/>
      <c r="J46" s="496"/>
      <c r="K46" s="618"/>
      <c r="L46" s="496"/>
      <c r="M46" s="760">
        <v>1573971</v>
      </c>
      <c r="N46" s="760">
        <v>379449</v>
      </c>
      <c r="O46" s="611"/>
      <c r="P46" s="611"/>
    </row>
    <row r="47" spans="2:16" ht="14.25">
      <c r="B47" s="658"/>
      <c r="C47" s="659"/>
      <c r="D47" s="660"/>
      <c r="E47" s="659"/>
      <c r="F47" s="659"/>
      <c r="G47" s="659"/>
      <c r="H47" s="659"/>
      <c r="I47" s="659"/>
      <c r="J47" s="659"/>
      <c r="K47" s="627"/>
      <c r="L47" s="659"/>
      <c r="M47" s="581"/>
      <c r="N47" s="581"/>
    </row>
    <row r="48" spans="2:16" ht="14.25">
      <c r="B48" s="814" t="s">
        <v>16</v>
      </c>
      <c r="C48" s="613" t="s">
        <v>603</v>
      </c>
      <c r="D48" s="613" t="s">
        <v>544</v>
      </c>
      <c r="E48" s="650">
        <v>43728</v>
      </c>
      <c r="F48" s="650">
        <v>45913</v>
      </c>
      <c r="G48" s="615">
        <v>6</v>
      </c>
      <c r="H48" s="651" t="s">
        <v>524</v>
      </c>
      <c r="I48" s="652"/>
      <c r="J48" s="653">
        <v>3.1E-2</v>
      </c>
      <c r="K48" s="618"/>
      <c r="L48" s="619">
        <v>52500000</v>
      </c>
      <c r="M48" s="636">
        <v>217772</v>
      </c>
      <c r="N48" s="654">
        <v>52500</v>
      </c>
    </row>
    <row r="49" spans="2:14" ht="14.25">
      <c r="B49" s="816"/>
      <c r="C49" s="613" t="s">
        <v>604</v>
      </c>
      <c r="D49" s="613" t="s">
        <v>544</v>
      </c>
      <c r="E49" s="650">
        <v>44901</v>
      </c>
      <c r="F49" s="650">
        <v>47816</v>
      </c>
      <c r="G49" s="615">
        <v>8</v>
      </c>
      <c r="H49" s="651" t="s">
        <v>605</v>
      </c>
      <c r="I49" s="652"/>
      <c r="J49" s="653">
        <v>0.02</v>
      </c>
      <c r="K49" s="618"/>
      <c r="L49" s="619">
        <v>39998464</v>
      </c>
      <c r="M49" s="619">
        <v>165915</v>
      </c>
      <c r="N49" s="619">
        <v>39998</v>
      </c>
    </row>
    <row r="50" spans="2:14" ht="14.25">
      <c r="B50" s="816"/>
      <c r="C50" s="613" t="s">
        <v>604</v>
      </c>
      <c r="D50" s="613" t="s">
        <v>544</v>
      </c>
      <c r="E50" s="650">
        <v>44963</v>
      </c>
      <c r="F50" s="650">
        <v>47816</v>
      </c>
      <c r="G50" s="615">
        <v>7.8</v>
      </c>
      <c r="H50" s="651" t="s">
        <v>605</v>
      </c>
      <c r="I50" s="652"/>
      <c r="J50" s="653">
        <v>0.02</v>
      </c>
      <c r="K50" s="618"/>
      <c r="L50" s="619">
        <v>29999224</v>
      </c>
      <c r="M50" s="619">
        <v>124438</v>
      </c>
      <c r="N50" s="619">
        <v>29999</v>
      </c>
    </row>
    <row r="51" spans="2:14" ht="14.25">
      <c r="B51" s="815"/>
      <c r="C51" s="613" t="s">
        <v>604</v>
      </c>
      <c r="D51" s="613" t="s">
        <v>544</v>
      </c>
      <c r="E51" s="650">
        <v>45000</v>
      </c>
      <c r="F51" s="650">
        <v>47816</v>
      </c>
      <c r="G51" s="615">
        <v>7.7</v>
      </c>
      <c r="H51" s="651" t="s">
        <v>605</v>
      </c>
      <c r="I51" s="652"/>
      <c r="J51" s="653">
        <v>0.02</v>
      </c>
      <c r="K51" s="627"/>
      <c r="L51" s="619">
        <v>36000000</v>
      </c>
      <c r="M51" s="619">
        <v>149329</v>
      </c>
      <c r="N51" s="619">
        <v>36000</v>
      </c>
    </row>
    <row r="52" spans="2:14" ht="14.25">
      <c r="B52" s="582"/>
      <c r="C52" s="586"/>
      <c r="D52" s="637"/>
      <c r="E52" s="588"/>
      <c r="F52" s="588"/>
      <c r="G52" s="588"/>
      <c r="H52" s="587"/>
      <c r="I52" s="587"/>
      <c r="J52" s="587"/>
      <c r="K52" s="618"/>
      <c r="L52" s="588"/>
      <c r="M52" s="577">
        <v>657455</v>
      </c>
      <c r="N52" s="578">
        <v>158498</v>
      </c>
    </row>
    <row r="53" spans="2:14" ht="14.25">
      <c r="B53" s="582"/>
      <c r="C53" s="582"/>
      <c r="D53" s="582"/>
      <c r="E53" s="649"/>
      <c r="F53" s="649"/>
      <c r="G53" s="649"/>
      <c r="H53" s="582"/>
      <c r="I53" s="582"/>
      <c r="J53" s="582"/>
      <c r="K53" s="582"/>
      <c r="L53" s="582"/>
      <c r="M53" s="582"/>
      <c r="N53" s="582"/>
    </row>
    <row r="54" spans="2:14" ht="14.25">
      <c r="B54" s="814" t="s">
        <v>553</v>
      </c>
      <c r="C54" s="671" t="s">
        <v>606</v>
      </c>
      <c r="D54" s="613" t="s">
        <v>544</v>
      </c>
      <c r="E54" s="650">
        <v>45265</v>
      </c>
      <c r="F54" s="650">
        <v>45630</v>
      </c>
      <c r="G54" s="615">
        <v>1</v>
      </c>
      <c r="H54" s="616" t="s">
        <v>524</v>
      </c>
      <c r="I54" s="656"/>
      <c r="J54" s="657">
        <v>6.88E-2</v>
      </c>
      <c r="K54" s="618"/>
      <c r="L54" s="619">
        <v>38000000</v>
      </c>
      <c r="M54" s="619">
        <v>157626</v>
      </c>
      <c r="N54" s="619">
        <v>38000</v>
      </c>
    </row>
    <row r="55" spans="2:14" ht="14.25">
      <c r="B55" s="815"/>
      <c r="C55" s="671" t="s">
        <v>606</v>
      </c>
      <c r="D55" s="613" t="s">
        <v>544</v>
      </c>
      <c r="E55" s="650">
        <v>45386</v>
      </c>
      <c r="F55" s="650">
        <v>45751</v>
      </c>
      <c r="G55" s="615">
        <v>1</v>
      </c>
      <c r="H55" s="616" t="s">
        <v>524</v>
      </c>
      <c r="I55" s="656"/>
      <c r="J55" s="657">
        <v>5.9299999999999999E-2</v>
      </c>
      <c r="K55" s="618"/>
      <c r="L55" s="619">
        <v>30000000</v>
      </c>
      <c r="M55" s="619">
        <v>124441</v>
      </c>
      <c r="N55" s="619">
        <v>30000</v>
      </c>
    </row>
    <row r="56" spans="2:14" ht="14.25">
      <c r="B56" s="524"/>
      <c r="C56" s="524"/>
      <c r="D56" s="524"/>
      <c r="E56" s="524"/>
      <c r="F56" s="524"/>
      <c r="G56" s="524"/>
      <c r="H56" s="524"/>
      <c r="I56" s="706"/>
      <c r="J56" s="524"/>
      <c r="K56" s="811"/>
      <c r="L56" s="813"/>
      <c r="M56" s="577">
        <v>282067</v>
      </c>
      <c r="N56" s="577">
        <v>68000</v>
      </c>
    </row>
    <row r="57" spans="2:14" ht="14.25">
      <c r="B57" s="658"/>
      <c r="C57" s="659"/>
      <c r="D57" s="660"/>
      <c r="E57" s="661"/>
      <c r="F57" s="661"/>
      <c r="G57" s="661"/>
      <c r="H57" s="659"/>
      <c r="I57" s="659"/>
      <c r="J57" s="659"/>
      <c r="K57" s="627"/>
      <c r="L57" s="662"/>
      <c r="M57" s="581"/>
      <c r="N57" s="581"/>
    </row>
    <row r="58" spans="2:14" ht="14.25">
      <c r="B58" s="658"/>
      <c r="C58" s="659"/>
      <c r="D58" s="660"/>
      <c r="E58" s="661"/>
      <c r="F58" s="661"/>
      <c r="G58" s="661"/>
      <c r="H58" s="659"/>
      <c r="I58" s="659"/>
      <c r="J58" s="659"/>
      <c r="K58" s="627"/>
      <c r="L58" s="662"/>
      <c r="M58" s="581"/>
      <c r="N58" s="581"/>
    </row>
    <row r="59" spans="2:14" ht="14.25">
      <c r="B59" s="814" t="s">
        <v>17</v>
      </c>
      <c r="C59" s="613" t="s">
        <v>603</v>
      </c>
      <c r="D59" s="613" t="s">
        <v>607</v>
      </c>
      <c r="E59" s="631">
        <v>44673</v>
      </c>
      <c r="F59" s="631">
        <v>46350</v>
      </c>
      <c r="G59" s="632">
        <v>5</v>
      </c>
      <c r="H59" s="663" t="s">
        <v>524</v>
      </c>
      <c r="I59" s="664"/>
      <c r="J59" s="653">
        <v>7.1499999999999994E-2</v>
      </c>
      <c r="K59" s="627"/>
      <c r="L59" s="619">
        <v>231258000</v>
      </c>
      <c r="M59" s="636">
        <v>250005</v>
      </c>
      <c r="N59" s="654">
        <v>60271</v>
      </c>
    </row>
    <row r="60" spans="2:14" ht="14.25">
      <c r="B60" s="815"/>
      <c r="C60" s="613" t="s">
        <v>606</v>
      </c>
      <c r="D60" s="613" t="s">
        <v>544</v>
      </c>
      <c r="E60" s="631">
        <v>44817</v>
      </c>
      <c r="F60" s="631">
        <v>48470</v>
      </c>
      <c r="G60" s="632">
        <v>10</v>
      </c>
      <c r="H60" s="663" t="s">
        <v>524</v>
      </c>
      <c r="I60" s="664"/>
      <c r="J60" s="653">
        <v>6.3600000000000004E-2</v>
      </c>
      <c r="K60" s="627"/>
      <c r="L60" s="619">
        <v>76000000</v>
      </c>
      <c r="M60" s="636">
        <v>315251</v>
      </c>
      <c r="N60" s="654">
        <v>76000</v>
      </c>
    </row>
    <row r="61" spans="2:14" ht="14.25">
      <c r="B61" s="573"/>
      <c r="C61" s="665"/>
      <c r="D61" s="666"/>
      <c r="E61" s="590"/>
      <c r="F61" s="590"/>
      <c r="G61" s="590"/>
      <c r="H61" s="667"/>
      <c r="I61" s="590"/>
      <c r="J61" s="665"/>
      <c r="K61" s="618"/>
      <c r="L61" s="668"/>
      <c r="M61" s="577">
        <v>565256</v>
      </c>
      <c r="N61" s="578">
        <v>136271</v>
      </c>
    </row>
    <row r="62" spans="2:14" ht="14.25">
      <c r="B62" s="524"/>
      <c r="C62" s="665"/>
      <c r="D62" s="666"/>
      <c r="E62" s="590"/>
      <c r="F62" s="590"/>
      <c r="G62" s="590"/>
      <c r="H62" s="667"/>
      <c r="I62" s="590"/>
      <c r="J62" s="665"/>
      <c r="K62" s="627"/>
      <c r="L62" s="668"/>
      <c r="M62" s="581"/>
      <c r="N62" s="581"/>
    </row>
    <row r="63" spans="2:14" ht="14.25">
      <c r="B63" s="655" t="s">
        <v>608</v>
      </c>
      <c r="C63" s="613" t="s">
        <v>609</v>
      </c>
      <c r="D63" s="613" t="s">
        <v>544</v>
      </c>
      <c r="E63" s="650">
        <v>45595</v>
      </c>
      <c r="F63" s="650">
        <v>51501</v>
      </c>
      <c r="G63" s="615">
        <v>16.2</v>
      </c>
      <c r="H63" s="616" t="s">
        <v>524</v>
      </c>
      <c r="I63" s="656"/>
      <c r="J63" s="657">
        <v>3.7199999999999997E-2</v>
      </c>
      <c r="K63" s="618"/>
      <c r="L63" s="669" t="s">
        <v>178</v>
      </c>
      <c r="M63" s="669" t="s">
        <v>69</v>
      </c>
      <c r="N63" s="669" t="s">
        <v>69</v>
      </c>
    </row>
    <row r="64" spans="2:14" ht="14.25">
      <c r="B64" s="524"/>
      <c r="C64" s="524"/>
      <c r="D64" s="524"/>
      <c r="E64" s="524"/>
      <c r="F64" s="524"/>
      <c r="G64" s="524"/>
      <c r="H64" s="524"/>
      <c r="I64" s="706"/>
      <c r="J64" s="524"/>
      <c r="K64" s="811"/>
      <c r="L64" s="813"/>
      <c r="M64" s="577">
        <v>0</v>
      </c>
      <c r="N64" s="670" t="s">
        <v>178</v>
      </c>
    </row>
    <row r="65" spans="2:16">
      <c r="B65" s="524"/>
      <c r="C65" s="524"/>
      <c r="D65" s="524"/>
      <c r="E65" s="524"/>
      <c r="F65" s="524"/>
      <c r="G65" s="524"/>
      <c r="H65" s="524"/>
      <c r="I65" s="706"/>
      <c r="J65" s="524"/>
      <c r="K65" s="811"/>
      <c r="L65" s="811"/>
      <c r="M65" s="524"/>
      <c r="N65" s="524"/>
    </row>
    <row r="66" spans="2:16" ht="14.25">
      <c r="B66" s="814" t="s">
        <v>610</v>
      </c>
      <c r="C66" s="671" t="s">
        <v>611</v>
      </c>
      <c r="D66" s="613" t="s">
        <v>544</v>
      </c>
      <c r="E66" s="631">
        <v>42405</v>
      </c>
      <c r="F66" s="631">
        <v>45501</v>
      </c>
      <c r="G66" s="632">
        <v>8</v>
      </c>
      <c r="H66" s="663" t="s">
        <v>612</v>
      </c>
      <c r="I66" s="664" t="s">
        <v>590</v>
      </c>
      <c r="J66" s="672">
        <v>2.52E-2</v>
      </c>
      <c r="K66" s="618"/>
      <c r="L66" s="619">
        <v>799999</v>
      </c>
      <c r="M66" s="636">
        <v>3318</v>
      </c>
      <c r="N66" s="673">
        <v>800</v>
      </c>
    </row>
    <row r="67" spans="2:16" ht="14.25">
      <c r="B67" s="816"/>
      <c r="C67" s="671" t="s">
        <v>613</v>
      </c>
      <c r="D67" s="613" t="s">
        <v>544</v>
      </c>
      <c r="E67" s="631">
        <v>44708</v>
      </c>
      <c r="F67" s="631">
        <v>46534</v>
      </c>
      <c r="G67" s="632">
        <v>5</v>
      </c>
      <c r="H67" s="663" t="s">
        <v>612</v>
      </c>
      <c r="I67" s="664" t="s">
        <v>590</v>
      </c>
      <c r="J67" s="672">
        <v>3.8199999999999998E-2</v>
      </c>
      <c r="K67" s="618"/>
      <c r="L67" s="619">
        <v>3345187</v>
      </c>
      <c r="M67" s="636">
        <v>13876</v>
      </c>
      <c r="N67" s="654">
        <v>3345</v>
      </c>
    </row>
    <row r="68" spans="2:16" ht="14.25">
      <c r="B68" s="816"/>
      <c r="C68" s="671" t="s">
        <v>611</v>
      </c>
      <c r="D68" s="613" t="s">
        <v>544</v>
      </c>
      <c r="E68" s="631">
        <v>44844</v>
      </c>
      <c r="F68" s="631">
        <v>46554</v>
      </c>
      <c r="G68" s="632">
        <v>5</v>
      </c>
      <c r="H68" s="663" t="s">
        <v>612</v>
      </c>
      <c r="I68" s="664" t="s">
        <v>590</v>
      </c>
      <c r="J68" s="672">
        <v>3.3000000000000002E-2</v>
      </c>
      <c r="K68" s="618"/>
      <c r="L68" s="619">
        <v>3250000</v>
      </c>
      <c r="M68" s="636">
        <v>13481</v>
      </c>
      <c r="N68" s="654">
        <v>3250</v>
      </c>
    </row>
    <row r="69" spans="2:16" ht="14.25">
      <c r="B69" s="815"/>
      <c r="C69" s="671" t="s">
        <v>611</v>
      </c>
      <c r="D69" s="613">
        <v>0</v>
      </c>
      <c r="E69" s="631">
        <v>45459</v>
      </c>
      <c r="F69" s="631">
        <v>47799</v>
      </c>
      <c r="G69" s="632">
        <v>6</v>
      </c>
      <c r="H69" s="663" t="s">
        <v>605</v>
      </c>
      <c r="I69" s="664" t="s">
        <v>590</v>
      </c>
      <c r="J69" s="672">
        <v>4.2500000000000003E-2</v>
      </c>
      <c r="K69" s="618"/>
      <c r="L69" s="619">
        <v>9286000</v>
      </c>
      <c r="M69" s="636">
        <v>38519</v>
      </c>
      <c r="N69" s="654">
        <v>9286</v>
      </c>
    </row>
    <row r="70" spans="2:16" ht="14.25">
      <c r="B70" s="582"/>
      <c r="C70" s="586"/>
      <c r="D70" s="586"/>
      <c r="E70" s="587"/>
      <c r="F70" s="587"/>
      <c r="G70" s="580"/>
      <c r="H70" s="587"/>
      <c r="I70" s="587"/>
      <c r="J70" s="587"/>
      <c r="K70" s="618"/>
      <c r="L70" s="587"/>
      <c r="M70" s="577">
        <v>69194</v>
      </c>
      <c r="N70" s="578">
        <v>16681</v>
      </c>
      <c r="O70" s="611"/>
      <c r="P70" s="611"/>
    </row>
    <row r="71" spans="2:16" ht="14.25">
      <c r="B71" s="582"/>
      <c r="C71" s="586"/>
      <c r="D71" s="586"/>
      <c r="E71" s="587"/>
      <c r="F71" s="587"/>
      <c r="G71" s="580"/>
      <c r="H71" s="587"/>
      <c r="I71" s="587"/>
      <c r="J71" s="587"/>
      <c r="K71" s="627"/>
      <c r="L71" s="587"/>
      <c r="M71" s="581"/>
      <c r="N71" s="581"/>
    </row>
    <row r="72" spans="2:16">
      <c r="B72" s="496" t="s">
        <v>555</v>
      </c>
      <c r="C72" s="496"/>
      <c r="D72" s="496"/>
      <c r="E72" s="496"/>
      <c r="F72" s="496"/>
      <c r="G72" s="496"/>
      <c r="H72" s="496"/>
      <c r="I72" s="496"/>
      <c r="J72" s="496"/>
      <c r="K72" s="618"/>
      <c r="L72" s="496"/>
      <c r="M72" s="760">
        <v>570875</v>
      </c>
      <c r="N72" s="760">
        <v>137625</v>
      </c>
      <c r="O72" s="611"/>
      <c r="P72" s="611"/>
    </row>
    <row r="73" spans="2:16" ht="14.25">
      <c r="B73" s="658"/>
      <c r="C73" s="659"/>
      <c r="D73" s="660"/>
      <c r="E73" s="659"/>
      <c r="F73" s="659"/>
      <c r="G73" s="659"/>
      <c r="H73" s="659"/>
      <c r="I73" s="659"/>
      <c r="J73" s="659"/>
      <c r="K73" s="627"/>
      <c r="L73" s="659"/>
      <c r="M73" s="659"/>
      <c r="N73" s="659"/>
    </row>
    <row r="74" spans="2:16" ht="14.25">
      <c r="B74" s="814" t="s">
        <v>556</v>
      </c>
      <c r="C74" s="613" t="s">
        <v>614</v>
      </c>
      <c r="D74" s="613" t="s">
        <v>615</v>
      </c>
      <c r="E74" s="631">
        <v>41668</v>
      </c>
      <c r="F74" s="631">
        <v>47192</v>
      </c>
      <c r="G74" s="632">
        <v>15</v>
      </c>
      <c r="H74" s="651" t="s">
        <v>616</v>
      </c>
      <c r="I74" s="664" t="s">
        <v>590</v>
      </c>
      <c r="J74" s="672">
        <v>1.7999999999999999E-2</v>
      </c>
      <c r="K74" s="627"/>
      <c r="L74" s="619">
        <v>93369984</v>
      </c>
      <c r="M74" s="636">
        <v>69672</v>
      </c>
      <c r="N74" s="654">
        <v>16796</v>
      </c>
    </row>
    <row r="75" spans="2:16" ht="14.25">
      <c r="B75" s="816"/>
      <c r="C75" s="613" t="s">
        <v>617</v>
      </c>
      <c r="D75" s="613" t="s">
        <v>615</v>
      </c>
      <c r="E75" s="631">
        <v>41668</v>
      </c>
      <c r="F75" s="631">
        <v>45306</v>
      </c>
      <c r="G75" s="632">
        <v>10</v>
      </c>
      <c r="H75" s="651" t="s">
        <v>524</v>
      </c>
      <c r="I75" s="664"/>
      <c r="J75" s="672">
        <v>3.5000000000000003E-2</v>
      </c>
      <c r="K75" s="618"/>
      <c r="L75" s="669" t="s">
        <v>178</v>
      </c>
      <c r="M75" s="636">
        <v>0</v>
      </c>
      <c r="N75" s="673" t="s">
        <v>178</v>
      </c>
    </row>
    <row r="76" spans="2:16" ht="14.25">
      <c r="B76" s="816"/>
      <c r="C76" s="613" t="s">
        <v>618</v>
      </c>
      <c r="D76" s="613" t="s">
        <v>615</v>
      </c>
      <c r="E76" s="631">
        <v>41668</v>
      </c>
      <c r="F76" s="631">
        <v>47192</v>
      </c>
      <c r="G76" s="632">
        <v>15</v>
      </c>
      <c r="H76" s="651" t="s">
        <v>616</v>
      </c>
      <c r="I76" s="664" t="s">
        <v>590</v>
      </c>
      <c r="J76" s="672">
        <v>0</v>
      </c>
      <c r="K76" s="627"/>
      <c r="L76" s="619">
        <v>778953</v>
      </c>
      <c r="M76" s="636">
        <v>581</v>
      </c>
      <c r="N76" s="673">
        <v>140</v>
      </c>
    </row>
    <row r="77" spans="2:16" ht="14.25">
      <c r="B77" s="816"/>
      <c r="C77" s="613" t="s">
        <v>619</v>
      </c>
      <c r="D77" s="613" t="s">
        <v>615</v>
      </c>
      <c r="E77" s="631">
        <v>42955</v>
      </c>
      <c r="F77" s="631">
        <v>48288</v>
      </c>
      <c r="G77" s="632">
        <v>15</v>
      </c>
      <c r="H77" s="651" t="s">
        <v>616</v>
      </c>
      <c r="I77" s="664" t="s">
        <v>590</v>
      </c>
      <c r="J77" s="672">
        <v>2.6200000000000001E-2</v>
      </c>
      <c r="K77" s="627"/>
      <c r="L77" s="619">
        <v>154233715</v>
      </c>
      <c r="M77" s="636">
        <v>115089</v>
      </c>
      <c r="N77" s="654">
        <v>27745</v>
      </c>
    </row>
    <row r="78" spans="2:16" ht="14.25">
      <c r="B78" s="816"/>
      <c r="C78" s="613" t="s">
        <v>620</v>
      </c>
      <c r="D78" s="613" t="s">
        <v>615</v>
      </c>
      <c r="E78" s="631">
        <v>42955</v>
      </c>
      <c r="F78" s="631">
        <v>48288</v>
      </c>
      <c r="G78" s="632">
        <v>15</v>
      </c>
      <c r="H78" s="651" t="s">
        <v>616</v>
      </c>
      <c r="I78" s="664" t="s">
        <v>590</v>
      </c>
      <c r="J78" s="672">
        <v>0</v>
      </c>
      <c r="K78" s="618"/>
      <c r="L78" s="619">
        <v>915851</v>
      </c>
      <c r="M78" s="636">
        <v>683</v>
      </c>
      <c r="N78" s="673">
        <v>165</v>
      </c>
    </row>
    <row r="79" spans="2:16" ht="14.25">
      <c r="B79" s="815"/>
      <c r="C79" s="613" t="s">
        <v>621</v>
      </c>
      <c r="D79" s="613" t="s">
        <v>615</v>
      </c>
      <c r="E79" s="631">
        <v>44641</v>
      </c>
      <c r="F79" s="631">
        <v>51850</v>
      </c>
      <c r="G79" s="632">
        <v>20</v>
      </c>
      <c r="H79" s="651" t="s">
        <v>622</v>
      </c>
      <c r="I79" s="664" t="s">
        <v>590</v>
      </c>
      <c r="J79" s="672">
        <v>2.01E-2</v>
      </c>
      <c r="K79" s="618"/>
      <c r="L79" s="619">
        <v>415538689</v>
      </c>
      <c r="M79" s="636">
        <v>310074</v>
      </c>
      <c r="N79" s="654">
        <v>74752</v>
      </c>
    </row>
    <row r="80" spans="2:16" ht="14.25">
      <c r="B80" s="524"/>
      <c r="C80" s="586"/>
      <c r="D80" s="637"/>
      <c r="E80" s="587"/>
      <c r="F80" s="587"/>
      <c r="G80" s="587"/>
      <c r="H80" s="587"/>
      <c r="I80" s="587"/>
      <c r="J80" s="587"/>
      <c r="K80" s="618"/>
      <c r="L80" s="588"/>
      <c r="M80" s="577">
        <v>496100</v>
      </c>
      <c r="N80" s="578">
        <v>119599</v>
      </c>
    </row>
    <row r="81" spans="2:16" ht="14.25">
      <c r="B81" s="524"/>
      <c r="C81" s="586"/>
      <c r="D81" s="637"/>
      <c r="E81" s="587"/>
      <c r="F81" s="587"/>
      <c r="G81" s="587"/>
      <c r="H81" s="587"/>
      <c r="I81" s="587"/>
      <c r="J81" s="587"/>
      <c r="K81" s="627"/>
      <c r="L81" s="588"/>
      <c r="M81" s="581"/>
      <c r="N81" s="581"/>
    </row>
    <row r="82" spans="2:16" ht="14.25">
      <c r="B82" s="609" t="s">
        <v>623</v>
      </c>
      <c r="C82" s="613" t="s">
        <v>624</v>
      </c>
      <c r="D82" s="613" t="s">
        <v>615</v>
      </c>
      <c r="E82" s="631">
        <v>40317</v>
      </c>
      <c r="F82" s="631">
        <v>47622</v>
      </c>
      <c r="G82" s="632">
        <v>20</v>
      </c>
      <c r="H82" s="674" t="s">
        <v>524</v>
      </c>
      <c r="I82" s="675">
        <v>0</v>
      </c>
      <c r="J82" s="676">
        <v>8.5000000000000006E-2</v>
      </c>
      <c r="K82" s="627"/>
      <c r="L82" s="619">
        <v>100207244</v>
      </c>
      <c r="M82" s="636">
        <v>74774</v>
      </c>
      <c r="N82" s="654">
        <v>18026</v>
      </c>
    </row>
    <row r="83" spans="2:16" ht="14.25">
      <c r="B83" s="524"/>
      <c r="C83" s="586"/>
      <c r="D83" s="637"/>
      <c r="E83" s="587"/>
      <c r="F83" s="587"/>
      <c r="G83" s="587"/>
      <c r="H83" s="587"/>
      <c r="I83" s="587"/>
      <c r="J83" s="587"/>
      <c r="K83" s="618"/>
      <c r="L83" s="588"/>
      <c r="M83" s="577">
        <v>74774</v>
      </c>
      <c r="N83" s="578">
        <v>18026</v>
      </c>
      <c r="O83" s="611"/>
      <c r="P83" s="611"/>
    </row>
    <row r="84" spans="2:16" ht="14.25">
      <c r="B84" s="524"/>
      <c r="C84" s="586"/>
      <c r="D84" s="586"/>
      <c r="E84" s="587"/>
      <c r="F84" s="587"/>
      <c r="G84" s="580"/>
      <c r="H84" s="587"/>
      <c r="I84" s="587"/>
      <c r="J84" s="587"/>
      <c r="K84" s="627"/>
      <c r="L84" s="588"/>
      <c r="M84" s="581"/>
      <c r="N84" s="581"/>
    </row>
    <row r="85" spans="2:16">
      <c r="B85" s="496" t="s">
        <v>575</v>
      </c>
      <c r="C85" s="496"/>
      <c r="D85" s="496"/>
      <c r="E85" s="496"/>
      <c r="F85" s="496"/>
      <c r="G85" s="496"/>
      <c r="H85" s="496"/>
      <c r="I85" s="496"/>
      <c r="J85" s="496"/>
      <c r="K85" s="618"/>
      <c r="L85" s="496"/>
      <c r="M85" s="760">
        <v>1106312</v>
      </c>
      <c r="N85" s="760">
        <v>266707</v>
      </c>
      <c r="O85" s="611"/>
      <c r="P85" s="611"/>
    </row>
    <row r="86" spans="2:16" ht="14.25">
      <c r="B86" s="658"/>
      <c r="C86" s="659"/>
      <c r="D86" s="660"/>
      <c r="E86" s="659"/>
      <c r="F86" s="659"/>
      <c r="G86" s="659"/>
      <c r="H86" s="659"/>
      <c r="I86" s="659"/>
      <c r="J86" s="659"/>
      <c r="K86" s="618"/>
      <c r="L86" s="659"/>
      <c r="M86" s="581"/>
      <c r="N86" s="581"/>
    </row>
    <row r="87" spans="2:16" ht="14.25">
      <c r="B87" s="797" t="s">
        <v>625</v>
      </c>
      <c r="C87" s="613" t="s">
        <v>626</v>
      </c>
      <c r="D87" s="613" t="s">
        <v>627</v>
      </c>
      <c r="E87" s="631">
        <v>43976</v>
      </c>
      <c r="F87" s="631">
        <v>45407</v>
      </c>
      <c r="G87" s="632">
        <v>4</v>
      </c>
      <c r="H87" s="663" t="s">
        <v>524</v>
      </c>
      <c r="I87" s="664"/>
      <c r="J87" s="672">
        <v>2.8999999999999998E-3</v>
      </c>
      <c r="K87" s="677"/>
      <c r="L87" s="669" t="s">
        <v>178</v>
      </c>
      <c r="M87" s="636">
        <v>0</v>
      </c>
      <c r="N87" s="673" t="s">
        <v>178</v>
      </c>
    </row>
    <row r="88" spans="2:16" ht="14.25">
      <c r="B88" s="798"/>
      <c r="C88" s="613" t="s">
        <v>626</v>
      </c>
      <c r="D88" s="613" t="s">
        <v>627</v>
      </c>
      <c r="E88" s="631">
        <v>44259</v>
      </c>
      <c r="F88" s="631">
        <v>46083</v>
      </c>
      <c r="G88" s="632">
        <v>5</v>
      </c>
      <c r="H88" s="663" t="s">
        <v>524</v>
      </c>
      <c r="I88" s="664"/>
      <c r="J88" s="672">
        <v>4.8599999999999997E-2</v>
      </c>
      <c r="K88" s="677"/>
      <c r="L88" s="619">
        <v>965799828</v>
      </c>
      <c r="M88" s="636">
        <v>4242</v>
      </c>
      <c r="N88" s="654">
        <v>1023</v>
      </c>
    </row>
    <row r="89" spans="2:16" ht="14.25">
      <c r="B89" s="799"/>
      <c r="C89" s="613" t="s">
        <v>603</v>
      </c>
      <c r="D89" s="613" t="s">
        <v>544</v>
      </c>
      <c r="E89" s="631">
        <v>44741</v>
      </c>
      <c r="F89" s="631">
        <v>45644</v>
      </c>
      <c r="G89" s="632">
        <v>2</v>
      </c>
      <c r="H89" s="663" t="s">
        <v>524</v>
      </c>
      <c r="I89" s="664"/>
      <c r="J89" s="672">
        <v>5.8799999999999998E-2</v>
      </c>
      <c r="K89" s="677"/>
      <c r="L89" s="619">
        <v>500000</v>
      </c>
      <c r="M89" s="636">
        <v>2074</v>
      </c>
      <c r="N89" s="673">
        <v>500</v>
      </c>
    </row>
    <row r="90" spans="2:16" ht="14.25">
      <c r="B90" s="524"/>
      <c r="C90" s="586"/>
      <c r="D90" s="637"/>
      <c r="E90" s="587"/>
      <c r="F90" s="587"/>
      <c r="G90" s="587"/>
      <c r="H90" s="587"/>
      <c r="I90" s="587"/>
      <c r="J90" s="587"/>
      <c r="K90" s="627"/>
      <c r="L90" s="588"/>
      <c r="M90" s="577">
        <v>6316</v>
      </c>
      <c r="N90" s="578">
        <v>1523</v>
      </c>
    </row>
    <row r="91" spans="2:16" ht="14.25">
      <c r="B91" s="524"/>
      <c r="C91" s="586"/>
      <c r="D91" s="637"/>
      <c r="E91" s="587"/>
      <c r="F91" s="587"/>
      <c r="G91" s="587"/>
      <c r="H91" s="587"/>
      <c r="I91" s="587"/>
      <c r="J91" s="587"/>
      <c r="K91" s="618"/>
      <c r="L91" s="588"/>
      <c r="M91" s="581"/>
      <c r="N91" s="581"/>
    </row>
    <row r="92" spans="2:16" ht="14.25">
      <c r="B92" s="605" t="s">
        <v>628</v>
      </c>
      <c r="C92" s="613" t="s">
        <v>629</v>
      </c>
      <c r="D92" s="613" t="s">
        <v>578</v>
      </c>
      <c r="E92" s="631">
        <v>45184</v>
      </c>
      <c r="F92" s="631">
        <v>45731</v>
      </c>
      <c r="G92" s="632">
        <v>1</v>
      </c>
      <c r="H92" s="651" t="s">
        <v>630</v>
      </c>
      <c r="I92" s="664"/>
      <c r="J92" s="672">
        <v>1.2800000000000001E-2</v>
      </c>
      <c r="K92" s="680"/>
      <c r="L92" s="619">
        <v>1187647</v>
      </c>
      <c r="M92" s="636">
        <v>196004</v>
      </c>
      <c r="N92" s="654">
        <v>47252</v>
      </c>
    </row>
    <row r="93" spans="2:16" ht="14.25">
      <c r="B93" s="678" t="s">
        <v>631</v>
      </c>
      <c r="C93" s="613" t="s">
        <v>632</v>
      </c>
      <c r="D93" s="613" t="s">
        <v>578</v>
      </c>
      <c r="E93" s="631">
        <v>45184</v>
      </c>
      <c r="F93" s="631">
        <v>45731</v>
      </c>
      <c r="G93" s="632">
        <v>1</v>
      </c>
      <c r="H93" s="651" t="s">
        <v>630</v>
      </c>
      <c r="I93" s="664"/>
      <c r="J93" s="672">
        <v>1.2800000000000001E-2</v>
      </c>
      <c r="K93" s="618"/>
      <c r="L93" s="669" t="s">
        <v>178</v>
      </c>
      <c r="M93" s="636">
        <v>0</v>
      </c>
      <c r="N93" s="673" t="s">
        <v>178</v>
      </c>
    </row>
    <row r="94" spans="2:16" ht="14.25">
      <c r="B94" s="679"/>
      <c r="C94" s="613" t="s">
        <v>633</v>
      </c>
      <c r="D94" s="613" t="s">
        <v>578</v>
      </c>
      <c r="E94" s="631">
        <v>45184</v>
      </c>
      <c r="F94" s="631">
        <v>45731</v>
      </c>
      <c r="G94" s="632">
        <v>1</v>
      </c>
      <c r="H94" s="651" t="s">
        <v>630</v>
      </c>
      <c r="I94" s="664"/>
      <c r="J94" s="672">
        <v>1.2800000000000001E-2</v>
      </c>
      <c r="K94" s="618"/>
      <c r="L94" s="619">
        <v>315513</v>
      </c>
      <c r="M94" s="636">
        <v>52071</v>
      </c>
      <c r="N94" s="654">
        <v>12553</v>
      </c>
    </row>
    <row r="95" spans="2:16" ht="13.9" customHeight="1">
      <c r="B95" s="573"/>
      <c r="C95" s="586"/>
      <c r="D95" s="637"/>
      <c r="E95" s="587"/>
      <c r="F95" s="587"/>
      <c r="G95" s="587"/>
      <c r="H95" s="587"/>
      <c r="I95" s="587"/>
      <c r="J95" s="587"/>
      <c r="K95" s="627"/>
      <c r="L95" s="524"/>
      <c r="M95" s="577">
        <v>248075</v>
      </c>
      <c r="N95" s="578">
        <v>59805</v>
      </c>
    </row>
    <row r="96" spans="2:16" ht="14.25">
      <c r="B96" s="681"/>
      <c r="C96" s="586"/>
      <c r="D96" s="637"/>
      <c r="E96" s="587"/>
      <c r="F96" s="587"/>
      <c r="G96" s="587"/>
      <c r="H96" s="587"/>
      <c r="I96" s="587"/>
      <c r="J96" s="587"/>
      <c r="K96" s="618"/>
      <c r="L96" s="588"/>
      <c r="M96" s="682"/>
      <c r="N96" s="581"/>
    </row>
    <row r="97" spans="2:16" ht="14.25">
      <c r="B97" s="804" t="s">
        <v>634</v>
      </c>
      <c r="C97" s="613" t="s">
        <v>635</v>
      </c>
      <c r="D97" s="613" t="s">
        <v>578</v>
      </c>
      <c r="E97" s="631">
        <v>43539</v>
      </c>
      <c r="F97" s="631">
        <v>45915</v>
      </c>
      <c r="G97" s="632">
        <v>7</v>
      </c>
      <c r="H97" s="663" t="s">
        <v>636</v>
      </c>
      <c r="I97" s="664" t="s">
        <v>590</v>
      </c>
      <c r="J97" s="672">
        <v>8.9999999999999993E-3</v>
      </c>
      <c r="K97" s="627"/>
      <c r="L97" s="619">
        <v>262878</v>
      </c>
      <c r="M97" s="636">
        <v>43384</v>
      </c>
      <c r="N97" s="654">
        <v>10459</v>
      </c>
    </row>
    <row r="98" spans="2:16" ht="14.25">
      <c r="B98" s="806"/>
      <c r="C98" s="613" t="s">
        <v>637</v>
      </c>
      <c r="D98" s="613" t="s">
        <v>578</v>
      </c>
      <c r="E98" s="631">
        <v>43539</v>
      </c>
      <c r="F98" s="631">
        <v>45915</v>
      </c>
      <c r="G98" s="632">
        <v>7</v>
      </c>
      <c r="H98" s="663" t="s">
        <v>636</v>
      </c>
      <c r="I98" s="664" t="s">
        <v>590</v>
      </c>
      <c r="J98" s="672">
        <v>8.9999999999999993E-3</v>
      </c>
      <c r="K98" s="618"/>
      <c r="L98" s="619">
        <v>225117</v>
      </c>
      <c r="M98" s="636">
        <v>37152</v>
      </c>
      <c r="N98" s="654">
        <v>8957</v>
      </c>
    </row>
    <row r="99" spans="2:16" ht="14.25">
      <c r="B99" s="524"/>
      <c r="C99" s="524"/>
      <c r="D99" s="524"/>
      <c r="E99" s="524"/>
      <c r="F99" s="524"/>
      <c r="G99" s="524"/>
      <c r="H99" s="580"/>
      <c r="I99" s="580"/>
      <c r="J99" s="580"/>
      <c r="K99" s="627"/>
      <c r="L99" s="588"/>
      <c r="M99" s="577">
        <v>80537</v>
      </c>
      <c r="N99" s="578">
        <v>19416</v>
      </c>
    </row>
    <row r="100" spans="2:16" ht="14.25">
      <c r="B100" s="658"/>
      <c r="C100" s="659"/>
      <c r="D100" s="660"/>
      <c r="E100" s="659"/>
      <c r="F100" s="659"/>
      <c r="G100" s="659"/>
      <c r="H100" s="659"/>
      <c r="I100" s="659"/>
      <c r="J100" s="659"/>
      <c r="K100" s="618"/>
      <c r="L100" s="662"/>
      <c r="M100" s="581"/>
      <c r="N100" s="581"/>
    </row>
    <row r="101" spans="2:16" ht="14.25">
      <c r="B101" s="797" t="s">
        <v>582</v>
      </c>
      <c r="C101" s="683" t="s">
        <v>638</v>
      </c>
      <c r="D101" s="684" t="s">
        <v>639</v>
      </c>
      <c r="E101" s="631">
        <v>43370</v>
      </c>
      <c r="F101" s="631">
        <v>54954</v>
      </c>
      <c r="G101" s="632">
        <v>32</v>
      </c>
      <c r="H101" s="663" t="s">
        <v>524</v>
      </c>
      <c r="I101" s="664"/>
      <c r="J101" s="672">
        <v>3.85E-2</v>
      </c>
      <c r="K101" s="627"/>
      <c r="L101" s="619">
        <v>155000</v>
      </c>
      <c r="M101" s="636">
        <v>25580</v>
      </c>
      <c r="N101" s="654">
        <v>6167</v>
      </c>
    </row>
    <row r="102" spans="2:16" ht="14.65" customHeight="1">
      <c r="B102" s="798"/>
      <c r="C102" s="683" t="s">
        <v>640</v>
      </c>
      <c r="D102" s="684" t="s">
        <v>639</v>
      </c>
      <c r="E102" s="631">
        <v>43370</v>
      </c>
      <c r="F102" s="631">
        <v>54954</v>
      </c>
      <c r="G102" s="632">
        <v>32</v>
      </c>
      <c r="H102" s="663" t="s">
        <v>524</v>
      </c>
      <c r="I102" s="664"/>
      <c r="J102" s="672">
        <v>3.85E-2</v>
      </c>
      <c r="K102" s="618"/>
      <c r="L102" s="619">
        <v>1553500</v>
      </c>
      <c r="M102" s="636">
        <v>256383</v>
      </c>
      <c r="N102" s="654">
        <v>61808</v>
      </c>
    </row>
    <row r="103" spans="2:16" ht="14.25">
      <c r="B103" s="798"/>
      <c r="C103" s="683" t="s">
        <v>641</v>
      </c>
      <c r="D103" s="684" t="s">
        <v>639</v>
      </c>
      <c r="E103" s="631">
        <v>43370</v>
      </c>
      <c r="F103" s="631">
        <v>54954</v>
      </c>
      <c r="G103" s="632">
        <v>32</v>
      </c>
      <c r="H103" s="663" t="s">
        <v>524</v>
      </c>
      <c r="I103" s="664"/>
      <c r="J103" s="672">
        <v>3.85E-2</v>
      </c>
      <c r="K103" s="627"/>
      <c r="L103" s="619">
        <v>621500</v>
      </c>
      <c r="M103" s="636">
        <v>102570</v>
      </c>
      <c r="N103" s="654">
        <v>24727</v>
      </c>
    </row>
    <row r="104" spans="2:16" ht="14.25">
      <c r="B104" s="799"/>
      <c r="C104" s="683" t="s">
        <v>638</v>
      </c>
      <c r="D104" s="684" t="s">
        <v>642</v>
      </c>
      <c r="E104" s="631">
        <v>44101</v>
      </c>
      <c r="F104" s="631">
        <v>45458</v>
      </c>
      <c r="G104" s="632">
        <v>4</v>
      </c>
      <c r="H104" s="663" t="s">
        <v>643</v>
      </c>
      <c r="I104" s="664" t="s">
        <v>590</v>
      </c>
      <c r="J104" s="672">
        <v>1.0999999999999999E-2</v>
      </c>
      <c r="K104" s="618"/>
      <c r="L104" s="619">
        <v>8659036739</v>
      </c>
      <c r="M104" s="636">
        <v>38035</v>
      </c>
      <c r="N104" s="654">
        <v>9169</v>
      </c>
    </row>
    <row r="105" spans="2:16" ht="14.25">
      <c r="B105" s="524"/>
      <c r="C105" s="586"/>
      <c r="D105" s="637"/>
      <c r="E105" s="587"/>
      <c r="F105" s="587"/>
      <c r="G105" s="587"/>
      <c r="H105" s="587"/>
      <c r="I105" s="587"/>
      <c r="J105" s="587"/>
      <c r="K105" s="618"/>
      <c r="L105" s="588"/>
      <c r="M105" s="574">
        <v>422568</v>
      </c>
      <c r="N105" s="575">
        <v>101872</v>
      </c>
    </row>
    <row r="106" spans="2:16" ht="14.25">
      <c r="B106" s="524"/>
      <c r="C106" s="586"/>
      <c r="D106" s="637"/>
      <c r="E106" s="587"/>
      <c r="F106" s="587"/>
      <c r="G106" s="587"/>
      <c r="H106" s="587"/>
      <c r="I106" s="587"/>
      <c r="J106" s="587"/>
      <c r="K106" s="618"/>
      <c r="L106" s="588"/>
      <c r="M106" s="588"/>
      <c r="N106" s="588"/>
    </row>
    <row r="107" spans="2:16" ht="14.25">
      <c r="B107" s="797" t="s">
        <v>644</v>
      </c>
      <c r="C107" s="683" t="s">
        <v>645</v>
      </c>
      <c r="D107" s="684" t="s">
        <v>642</v>
      </c>
      <c r="E107" s="631">
        <v>44319</v>
      </c>
      <c r="F107" s="631">
        <v>45782</v>
      </c>
      <c r="G107" s="632">
        <v>4</v>
      </c>
      <c r="H107" s="663" t="s">
        <v>524</v>
      </c>
      <c r="I107" s="664"/>
      <c r="J107" s="672">
        <v>2.0500000000000001E-2</v>
      </c>
      <c r="K107" s="677"/>
      <c r="L107" s="619">
        <v>26555319000</v>
      </c>
      <c r="M107" s="636">
        <v>116645</v>
      </c>
      <c r="N107" s="654">
        <v>28121</v>
      </c>
    </row>
    <row r="108" spans="2:16" ht="14.25">
      <c r="B108" s="798"/>
      <c r="C108" s="683" t="s">
        <v>603</v>
      </c>
      <c r="D108" s="684" t="s">
        <v>642</v>
      </c>
      <c r="E108" s="631">
        <v>44336</v>
      </c>
      <c r="F108" s="631">
        <v>46162</v>
      </c>
      <c r="G108" s="632">
        <v>5</v>
      </c>
      <c r="H108" s="663" t="s">
        <v>524</v>
      </c>
      <c r="I108" s="664"/>
      <c r="J108" s="672">
        <v>2.5000000000000001E-2</v>
      </c>
      <c r="K108" s="677"/>
      <c r="L108" s="619">
        <v>45639985000</v>
      </c>
      <c r="M108" s="636">
        <v>200475</v>
      </c>
      <c r="N108" s="654">
        <v>48330</v>
      </c>
    </row>
    <row r="109" spans="2:16" ht="14.25">
      <c r="B109" s="799"/>
      <c r="C109" s="683" t="s">
        <v>609</v>
      </c>
      <c r="D109" s="684" t="s">
        <v>642</v>
      </c>
      <c r="E109" s="631">
        <v>44319</v>
      </c>
      <c r="F109" s="631">
        <v>45782</v>
      </c>
      <c r="G109" s="632">
        <v>4</v>
      </c>
      <c r="H109" s="663" t="s">
        <v>524</v>
      </c>
      <c r="I109" s="664"/>
      <c r="J109" s="672">
        <v>-6.1999999999999998E-3</v>
      </c>
      <c r="K109" s="677"/>
      <c r="L109" s="619">
        <v>7216144367</v>
      </c>
      <c r="M109" s="636">
        <v>31697</v>
      </c>
      <c r="N109" s="654">
        <v>7641</v>
      </c>
    </row>
    <row r="110" spans="2:16" ht="14.65" customHeight="1">
      <c r="B110" s="524"/>
      <c r="C110" s="586"/>
      <c r="D110" s="637"/>
      <c r="E110" s="587"/>
      <c r="F110" s="587"/>
      <c r="G110" s="587"/>
      <c r="H110" s="587"/>
      <c r="I110" s="587"/>
      <c r="J110" s="587"/>
      <c r="K110" s="618"/>
      <c r="L110" s="588"/>
      <c r="M110" s="577">
        <v>348817</v>
      </c>
      <c r="N110" s="578">
        <v>84092</v>
      </c>
    </row>
    <row r="111" spans="2:16" ht="14.25">
      <c r="B111" s="524"/>
      <c r="C111" s="586"/>
      <c r="D111" s="637"/>
      <c r="E111" s="587"/>
      <c r="F111" s="587"/>
      <c r="G111" s="587"/>
      <c r="H111" s="587"/>
      <c r="I111" s="587"/>
      <c r="J111" s="587"/>
      <c r="K111" s="618"/>
      <c r="L111" s="588"/>
      <c r="M111" s="588"/>
      <c r="N111" s="588"/>
    </row>
    <row r="112" spans="2:16">
      <c r="B112" s="812" t="s">
        <v>646</v>
      </c>
      <c r="C112" s="812"/>
      <c r="D112" s="812"/>
      <c r="E112" s="812"/>
      <c r="F112" s="812"/>
      <c r="G112" s="812"/>
      <c r="H112" s="812"/>
      <c r="I112" s="812"/>
      <c r="J112" s="812"/>
      <c r="K112" s="618"/>
      <c r="L112" s="496"/>
      <c r="M112" s="760">
        <v>5868605</v>
      </c>
      <c r="N112" s="760">
        <v>1414790</v>
      </c>
      <c r="O112" s="611"/>
      <c r="P112" s="611"/>
    </row>
    <row r="113" spans="2:14">
      <c r="B113" s="524"/>
      <c r="C113" s="524"/>
      <c r="D113" s="524"/>
      <c r="E113" s="524"/>
      <c r="F113" s="524"/>
      <c r="G113" s="524"/>
      <c r="H113" s="524"/>
      <c r="I113" s="706"/>
      <c r="J113" s="524"/>
      <c r="K113" s="811"/>
      <c r="L113" s="811"/>
      <c r="M113" s="524"/>
      <c r="N113" s="524"/>
    </row>
    <row r="114" spans="2:14">
      <c r="B114" s="524"/>
      <c r="C114" s="524"/>
      <c r="D114" s="524"/>
      <c r="E114" s="524"/>
      <c r="F114" s="524"/>
      <c r="G114" s="524"/>
      <c r="H114" s="524"/>
      <c r="I114" s="706"/>
      <c r="J114" s="524"/>
      <c r="K114" s="811"/>
      <c r="L114" s="811"/>
      <c r="M114" s="524" t="s">
        <v>69</v>
      </c>
      <c r="N114" s="524"/>
    </row>
    <row r="115" spans="2:14">
      <c r="B115" s="524"/>
      <c r="C115" s="524"/>
      <c r="D115" s="524"/>
      <c r="E115" s="524"/>
      <c r="F115" s="524"/>
      <c r="G115" s="524"/>
      <c r="H115" s="524"/>
      <c r="I115" s="706"/>
      <c r="J115" s="524"/>
      <c r="K115" s="811"/>
      <c r="L115" s="811"/>
      <c r="M115" s="524"/>
      <c r="N115" s="524"/>
    </row>
    <row r="116" spans="2:14">
      <c r="B116" s="524"/>
      <c r="C116" s="524"/>
      <c r="D116" s="524"/>
      <c r="E116" s="524"/>
      <c r="F116" s="524"/>
      <c r="G116" s="524"/>
      <c r="H116" s="524"/>
      <c r="I116" s="706"/>
      <c r="J116" s="524"/>
      <c r="K116" s="811"/>
      <c r="L116" s="811"/>
      <c r="M116" s="758"/>
      <c r="N116" s="759"/>
    </row>
  </sheetData>
  <mergeCells count="25">
    <mergeCell ref="B74:B79"/>
    <mergeCell ref="B87:B89"/>
    <mergeCell ref="B97:B98"/>
    <mergeCell ref="B101:B104"/>
    <mergeCell ref="B107:B109"/>
    <mergeCell ref="P3:Q3"/>
    <mergeCell ref="H4:J4"/>
    <mergeCell ref="B8:B12"/>
    <mergeCell ref="K13:L13"/>
    <mergeCell ref="B15:B19"/>
    <mergeCell ref="B22:B26"/>
    <mergeCell ref="K27:L27"/>
    <mergeCell ref="B29:B43"/>
    <mergeCell ref="B48:B51"/>
    <mergeCell ref="B54:B55"/>
    <mergeCell ref="K56:L56"/>
    <mergeCell ref="B59:B60"/>
    <mergeCell ref="K64:L64"/>
    <mergeCell ref="K65:L65"/>
    <mergeCell ref="B66:B69"/>
    <mergeCell ref="K113:L113"/>
    <mergeCell ref="K114:L114"/>
    <mergeCell ref="K115:L115"/>
    <mergeCell ref="K116:L116"/>
    <mergeCell ref="B112:J112"/>
  </mergeCells>
  <hyperlinks>
    <hyperlink ref="A1" location="Contenido!A1" display="Volver al Contenido" xr:uid="{130AFE99-44EF-488B-8098-57081A67EA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41101-917A-473A-AFAE-67196CD6258A}">
  <sheetPr>
    <tabColor rgb="FFFFFF00"/>
  </sheetPr>
  <dimension ref="A1:AC26"/>
  <sheetViews>
    <sheetView showGridLines="0" tabSelected="1" workbookViewId="0">
      <selection activeCell="B9" sqref="B9"/>
    </sheetView>
  </sheetViews>
  <sheetFormatPr baseColWidth="10" defaultColWidth="11.42578125" defaultRowHeight="15"/>
  <cols>
    <col min="1" max="1" width="23.7109375" bestFit="1" customWidth="1"/>
    <col min="2" max="2" width="23.42578125" bestFit="1" customWidth="1"/>
    <col min="3" max="14" width="6.7109375" customWidth="1"/>
    <col min="15" max="15" width="8.28515625" customWidth="1"/>
    <col min="16" max="28" width="6.7109375" customWidth="1"/>
  </cols>
  <sheetData>
    <row r="1" spans="1:29" ht="15.75">
      <c r="A1" s="418" t="s">
        <v>32</v>
      </c>
      <c r="B1" s="418"/>
    </row>
    <row r="4" spans="1:29">
      <c r="A4" s="430"/>
      <c r="B4" s="435"/>
      <c r="C4" s="685">
        <v>2024</v>
      </c>
      <c r="D4" s="685">
        <v>2025</v>
      </c>
      <c r="E4" s="685">
        <v>2026</v>
      </c>
      <c r="F4" s="685">
        <v>2027</v>
      </c>
      <c r="G4" s="685">
        <v>2028</v>
      </c>
      <c r="H4" s="685">
        <v>2029</v>
      </c>
      <c r="I4" s="685">
        <v>2030</v>
      </c>
      <c r="J4" s="685">
        <v>2031</v>
      </c>
      <c r="K4" s="685">
        <v>2032</v>
      </c>
      <c r="L4" s="685">
        <v>2033</v>
      </c>
      <c r="M4" s="685">
        <v>2034</v>
      </c>
      <c r="N4" s="685">
        <v>2035</v>
      </c>
      <c r="O4" s="685">
        <v>2036</v>
      </c>
      <c r="P4" s="685">
        <v>2037</v>
      </c>
      <c r="Q4" s="685">
        <v>2038</v>
      </c>
      <c r="R4" s="685">
        <v>2039</v>
      </c>
      <c r="S4" s="685">
        <v>2040</v>
      </c>
      <c r="T4" s="685">
        <v>2041</v>
      </c>
      <c r="U4" s="685">
        <v>2042</v>
      </c>
      <c r="V4" s="685" t="s">
        <v>933</v>
      </c>
      <c r="W4" s="685">
        <v>2047</v>
      </c>
      <c r="X4" s="685">
        <v>2048</v>
      </c>
      <c r="Y4" s="685" t="s">
        <v>934</v>
      </c>
      <c r="Z4" s="685">
        <v>2054</v>
      </c>
      <c r="AA4" s="685">
        <v>2055</v>
      </c>
      <c r="AB4" s="685">
        <v>2056</v>
      </c>
      <c r="AC4">
        <v>2057</v>
      </c>
    </row>
    <row r="5" spans="1:29">
      <c r="A5" s="431" t="s">
        <v>647</v>
      </c>
      <c r="B5" s="432" t="s">
        <v>648</v>
      </c>
      <c r="C5" s="465">
        <v>149.12777853666378</v>
      </c>
      <c r="D5" s="465">
        <v>167.36564468184599</v>
      </c>
      <c r="E5" s="465">
        <v>153.13245835343187</v>
      </c>
      <c r="F5" s="465">
        <v>144.43736830761983</v>
      </c>
      <c r="G5" s="465">
        <v>125.73973118417383</v>
      </c>
      <c r="H5" s="465">
        <v>111.10947262503701</v>
      </c>
      <c r="I5" s="465">
        <v>96.122498645461746</v>
      </c>
      <c r="J5" s="465">
        <v>83.5768095874473</v>
      </c>
      <c r="K5" s="465">
        <v>68.062229405536456</v>
      </c>
      <c r="L5" s="465">
        <v>54.017897352015332</v>
      </c>
      <c r="M5" s="465">
        <v>39.565032318195264</v>
      </c>
      <c r="N5" s="465">
        <v>29.947263785667836</v>
      </c>
      <c r="O5" s="465">
        <v>27.190534690940829</v>
      </c>
      <c r="P5" s="433">
        <v>27.190534690940829</v>
      </c>
      <c r="Q5" s="433">
        <v>22.218152211923467</v>
      </c>
      <c r="R5" s="433">
        <v>22.218152211923467</v>
      </c>
      <c r="S5" s="433">
        <v>22.218152211923467</v>
      </c>
      <c r="T5" s="433">
        <v>18.211060263472906</v>
      </c>
      <c r="U5" s="433">
        <v>22.087736385808064</v>
      </c>
      <c r="V5" s="433">
        <v>3.2361156738323986</v>
      </c>
      <c r="W5" s="433">
        <v>0</v>
      </c>
      <c r="X5" s="433">
        <v>0</v>
      </c>
      <c r="Y5" s="433">
        <v>0</v>
      </c>
      <c r="Z5" s="433">
        <v>0</v>
      </c>
      <c r="AA5" s="433">
        <v>0</v>
      </c>
      <c r="AB5" s="433">
        <v>0</v>
      </c>
      <c r="AC5">
        <v>0</v>
      </c>
    </row>
    <row r="6" spans="1:29">
      <c r="A6" s="431"/>
      <c r="B6" s="432" t="s">
        <v>649</v>
      </c>
      <c r="C6" s="465">
        <v>618.58799048122285</v>
      </c>
      <c r="D6" s="465">
        <v>694.2393887660844</v>
      </c>
      <c r="E6" s="465">
        <v>635.1995625483695</v>
      </c>
      <c r="F6" s="465">
        <v>599.13198123473944</v>
      </c>
      <c r="G6" s="465">
        <v>521.57343454120041</v>
      </c>
      <c r="H6" s="465">
        <v>460.88653682755853</v>
      </c>
      <c r="I6" s="465">
        <v>398.71996928132114</v>
      </c>
      <c r="J6" s="465">
        <v>346.67994924111491</v>
      </c>
      <c r="K6" s="465">
        <v>282.32485006334144</v>
      </c>
      <c r="L6" s="465">
        <v>224.06839893205367</v>
      </c>
      <c r="M6" s="465">
        <v>164.11733665716667</v>
      </c>
      <c r="N6" s="465">
        <v>124.22244807350161</v>
      </c>
      <c r="O6" s="465">
        <v>112.78742551941021</v>
      </c>
      <c r="P6" s="433">
        <v>112.78742551941021</v>
      </c>
      <c r="Q6" s="433">
        <v>92.16178410114702</v>
      </c>
      <c r="R6" s="433">
        <v>92.16178410114702</v>
      </c>
      <c r="S6" s="433">
        <v>92.16178410114702</v>
      </c>
      <c r="T6" s="433">
        <v>75.540206415296154</v>
      </c>
      <c r="U6" s="433">
        <v>91.620814037787284</v>
      </c>
      <c r="V6" s="433">
        <v>13.423537259683743</v>
      </c>
      <c r="W6" s="433">
        <v>0</v>
      </c>
      <c r="X6" s="433">
        <v>0</v>
      </c>
      <c r="Y6" s="433">
        <v>0</v>
      </c>
      <c r="Z6" s="433">
        <v>0</v>
      </c>
      <c r="AA6" s="433">
        <v>0</v>
      </c>
      <c r="AB6" s="433">
        <v>0</v>
      </c>
      <c r="AC6">
        <v>0</v>
      </c>
    </row>
    <row r="7" spans="1:29">
      <c r="C7" s="35"/>
      <c r="D7" s="35"/>
      <c r="E7" s="35"/>
      <c r="F7" s="35"/>
      <c r="G7" s="35"/>
      <c r="H7" s="35"/>
      <c r="I7" s="35"/>
      <c r="J7" s="35"/>
      <c r="K7" s="35"/>
      <c r="L7" s="35"/>
      <c r="M7" s="35"/>
      <c r="N7" s="35"/>
      <c r="O7" s="35"/>
      <c r="P7" s="35"/>
      <c r="Q7" s="35"/>
      <c r="R7" s="35"/>
      <c r="S7" s="35"/>
      <c r="T7" s="35"/>
      <c r="U7" s="35"/>
      <c r="V7" s="35"/>
      <c r="AC7">
        <v>0</v>
      </c>
    </row>
    <row r="8" spans="1:29">
      <c r="A8" s="431" t="s">
        <v>650</v>
      </c>
      <c r="B8" s="432" t="s">
        <v>648</v>
      </c>
      <c r="C8" s="465">
        <v>72.821214733665173</v>
      </c>
      <c r="D8" s="465">
        <v>61.258302573459922</v>
      </c>
      <c r="E8" s="465">
        <v>71.323912978332416</v>
      </c>
      <c r="F8" s="465">
        <v>65.877571652064006</v>
      </c>
      <c r="G8" s="465">
        <v>64.027149145649986</v>
      </c>
      <c r="H8" s="465">
        <v>62.029075203449999</v>
      </c>
      <c r="I8" s="465">
        <v>58.540271003445838</v>
      </c>
      <c r="J8" s="465">
        <v>48.951466846866666</v>
      </c>
      <c r="K8" s="465">
        <v>40.704200222599994</v>
      </c>
      <c r="L8" s="465">
        <v>33.833333333333329</v>
      </c>
      <c r="M8" s="465">
        <v>27.566666666666666</v>
      </c>
      <c r="N8" s="465">
        <v>21.125</v>
      </c>
      <c r="O8" s="465">
        <v>14.625</v>
      </c>
      <c r="P8" s="433">
        <v>8.125</v>
      </c>
      <c r="Q8" s="433">
        <v>1.625</v>
      </c>
      <c r="R8" s="433">
        <v>0</v>
      </c>
      <c r="S8" s="433">
        <v>0</v>
      </c>
      <c r="T8" s="433">
        <v>0</v>
      </c>
      <c r="U8" s="433">
        <v>0</v>
      </c>
      <c r="V8" s="433">
        <v>0</v>
      </c>
      <c r="W8" s="433">
        <v>0</v>
      </c>
      <c r="X8" s="433">
        <v>0</v>
      </c>
      <c r="Y8" s="433">
        <v>0</v>
      </c>
      <c r="Z8" s="433">
        <v>0</v>
      </c>
      <c r="AA8" s="433">
        <v>0</v>
      </c>
      <c r="AB8" s="433">
        <v>0</v>
      </c>
      <c r="AC8">
        <v>0</v>
      </c>
    </row>
    <row r="9" spans="1:29">
      <c r="A9" s="431"/>
      <c r="B9" s="432" t="s">
        <v>649</v>
      </c>
      <c r="C9" s="465">
        <v>302.06531156383244</v>
      </c>
      <c r="D9" s="465">
        <v>254.10188940681471</v>
      </c>
      <c r="E9" s="465">
        <v>295.85444399064198</v>
      </c>
      <c r="F9" s="465">
        <v>273.2628023156276</v>
      </c>
      <c r="G9" s="465">
        <v>265.58717574212193</v>
      </c>
      <c r="H9" s="465">
        <v>257.29908510691871</v>
      </c>
      <c r="I9" s="465">
        <v>242.82738573313347</v>
      </c>
      <c r="J9" s="465">
        <v>203.05264253947681</v>
      </c>
      <c r="K9" s="465">
        <v>168.8426506913537</v>
      </c>
      <c r="L9" s="465">
        <v>140.34201999999999</v>
      </c>
      <c r="M9" s="465">
        <v>114.34763599999999</v>
      </c>
      <c r="N9" s="465">
        <v>87.627345000000005</v>
      </c>
      <c r="O9" s="465">
        <v>60.665084999999998</v>
      </c>
      <c r="P9" s="433">
        <v>33.702824999999997</v>
      </c>
      <c r="Q9" s="433">
        <v>6.7405649999999993</v>
      </c>
      <c r="R9" s="433">
        <v>0</v>
      </c>
      <c r="S9" s="433">
        <v>0</v>
      </c>
      <c r="T9" s="433">
        <v>0</v>
      </c>
      <c r="U9" s="433">
        <v>0</v>
      </c>
      <c r="V9" s="433">
        <v>0</v>
      </c>
      <c r="W9" s="433">
        <v>0</v>
      </c>
      <c r="X9" s="433">
        <v>0</v>
      </c>
      <c r="Y9" s="433">
        <v>0</v>
      </c>
      <c r="Z9" s="433">
        <v>0</v>
      </c>
      <c r="AA9" s="433">
        <v>0</v>
      </c>
      <c r="AB9" s="433">
        <v>0</v>
      </c>
      <c r="AC9">
        <v>0</v>
      </c>
    </row>
    <row r="10" spans="1:29">
      <c r="C10" s="35"/>
      <c r="D10" s="35"/>
      <c r="E10" s="35"/>
      <c r="F10" s="35"/>
      <c r="G10" s="35"/>
      <c r="H10" s="35"/>
      <c r="I10" s="35"/>
      <c r="J10" s="35"/>
      <c r="K10" s="35"/>
      <c r="L10" s="35"/>
      <c r="M10" s="35"/>
      <c r="N10" s="35"/>
      <c r="O10" s="35"/>
      <c r="P10" s="35"/>
      <c r="Q10" s="35"/>
      <c r="R10" s="35"/>
      <c r="S10" s="35"/>
      <c r="T10" s="35"/>
      <c r="U10" s="35"/>
      <c r="V10" s="35"/>
      <c r="AC10">
        <v>0</v>
      </c>
    </row>
    <row r="11" spans="1:29">
      <c r="A11" s="431" t="s">
        <v>651</v>
      </c>
      <c r="B11" s="432" t="s">
        <v>648</v>
      </c>
      <c r="C11" s="465">
        <v>200.02595617962709</v>
      </c>
      <c r="D11" s="465">
        <v>217.48149831726786</v>
      </c>
      <c r="E11" s="465">
        <v>198.00717308471135</v>
      </c>
      <c r="F11" s="465">
        <v>187.66304012323127</v>
      </c>
      <c r="G11" s="465">
        <v>172.45151583228011</v>
      </c>
      <c r="H11" s="465">
        <v>150.5489561522009</v>
      </c>
      <c r="I11" s="465">
        <v>129.7308844104185</v>
      </c>
      <c r="J11" s="465">
        <v>117.55553116747924</v>
      </c>
      <c r="K11" s="465">
        <v>94.677609634558763</v>
      </c>
      <c r="L11" s="465">
        <v>78.90818386720747</v>
      </c>
      <c r="M11" s="465">
        <v>64.177028296949402</v>
      </c>
      <c r="N11" s="465">
        <v>62.734943846472106</v>
      </c>
      <c r="O11" s="465">
        <v>55.772960607664643</v>
      </c>
      <c r="P11" s="433">
        <v>42.950128433688725</v>
      </c>
      <c r="Q11" s="433">
        <v>28.34259009427479</v>
      </c>
      <c r="R11" s="433">
        <v>18.763736776538575</v>
      </c>
      <c r="S11" s="433">
        <v>15.056452762645659</v>
      </c>
      <c r="T11" s="433">
        <v>13.923291962093156</v>
      </c>
      <c r="U11" s="433">
        <v>16.668299246977764</v>
      </c>
      <c r="V11" s="433">
        <v>0</v>
      </c>
      <c r="W11" s="433">
        <v>0</v>
      </c>
      <c r="X11" s="433">
        <v>0</v>
      </c>
      <c r="Y11" s="433">
        <v>0</v>
      </c>
      <c r="Z11" s="433">
        <v>0</v>
      </c>
      <c r="AA11" s="433">
        <v>0</v>
      </c>
      <c r="AB11" s="433">
        <v>0</v>
      </c>
      <c r="AC11">
        <v>0</v>
      </c>
    </row>
    <row r="12" spans="1:29">
      <c r="A12" s="431"/>
      <c r="B12" s="432" t="s">
        <v>649</v>
      </c>
      <c r="C12" s="465">
        <v>829.71566727134041</v>
      </c>
      <c r="D12" s="465">
        <v>902.12195427995982</v>
      </c>
      <c r="E12" s="465">
        <v>821.341674242306</v>
      </c>
      <c r="F12" s="465">
        <v>778.43379695276826</v>
      </c>
      <c r="G12" s="465">
        <v>715.33578573293119</v>
      </c>
      <c r="H12" s="465">
        <v>624.48309207757541</v>
      </c>
      <c r="I12" s="465">
        <v>538.12889776979239</v>
      </c>
      <c r="J12" s="465">
        <v>487.62504550395062</v>
      </c>
      <c r="K12" s="465">
        <v>392.72651186853511</v>
      </c>
      <c r="L12" s="465">
        <v>327.31430300853128</v>
      </c>
      <c r="M12" s="465">
        <v>266.20888045687798</v>
      </c>
      <c r="N12" s="465">
        <v>260.22705647292014</v>
      </c>
      <c r="O12" s="465">
        <v>231.34847151901724</v>
      </c>
      <c r="P12" s="433">
        <v>178.15885074807818</v>
      </c>
      <c r="Q12" s="433">
        <v>117.5661974146556</v>
      </c>
      <c r="R12" s="433">
        <v>77.832730698553078</v>
      </c>
      <c r="S12" s="433">
        <v>62.454768317564699</v>
      </c>
      <c r="T12" s="433">
        <v>57.754371990440895</v>
      </c>
      <c r="U12" s="433">
        <v>69.140772008433643</v>
      </c>
      <c r="V12" s="433">
        <v>0</v>
      </c>
      <c r="W12" s="433">
        <v>0</v>
      </c>
      <c r="X12" s="433">
        <v>0</v>
      </c>
      <c r="Y12" s="433">
        <v>0</v>
      </c>
      <c r="Z12" s="433">
        <v>0</v>
      </c>
      <c r="AA12" s="433">
        <v>0</v>
      </c>
      <c r="AB12" s="433">
        <v>0</v>
      </c>
      <c r="AC12">
        <v>0</v>
      </c>
    </row>
    <row r="13" spans="1:29">
      <c r="AC13">
        <v>0</v>
      </c>
    </row>
    <row r="14" spans="1:29">
      <c r="A14" s="431" t="s">
        <v>652</v>
      </c>
      <c r="B14" s="432" t="s">
        <v>648</v>
      </c>
      <c r="C14" s="465">
        <v>83.485665475826124</v>
      </c>
      <c r="D14" s="465">
        <v>75.435324522310253</v>
      </c>
      <c r="E14" s="465">
        <v>73.048085148426622</v>
      </c>
      <c r="F14" s="465">
        <v>69.043716848795896</v>
      </c>
      <c r="G14" s="465">
        <v>65.40114225087973</v>
      </c>
      <c r="H14" s="465">
        <v>61.865026842342012</v>
      </c>
      <c r="I14" s="465">
        <v>58.544310833676235</v>
      </c>
      <c r="J14" s="465">
        <v>55.689591528712725</v>
      </c>
      <c r="K14" s="465">
        <v>55.212652736075</v>
      </c>
      <c r="L14" s="465">
        <v>54.666845036573733</v>
      </c>
      <c r="M14" s="465">
        <v>54.000103512522244</v>
      </c>
      <c r="N14" s="465">
        <v>53.205218655304073</v>
      </c>
      <c r="O14" s="465">
        <v>52.315059242200903</v>
      </c>
      <c r="P14" s="433">
        <v>51.241276916123915</v>
      </c>
      <c r="Q14" s="433">
        <v>50.100019742027385</v>
      </c>
      <c r="R14" s="433">
        <v>48.553388882157641</v>
      </c>
      <c r="S14" s="433">
        <v>46.496019943917844</v>
      </c>
      <c r="T14" s="433">
        <v>44.309131567308384</v>
      </c>
      <c r="U14" s="433">
        <v>41.497726052900802</v>
      </c>
      <c r="V14" s="433">
        <v>133.53730428350411</v>
      </c>
      <c r="W14" s="433">
        <v>24.877446089426279</v>
      </c>
      <c r="X14" s="433">
        <v>21.48380659771961</v>
      </c>
      <c r="Y14" s="433">
        <v>0</v>
      </c>
      <c r="Z14" s="433">
        <v>1.287720789299998</v>
      </c>
      <c r="AA14" s="433">
        <v>0.53107614697499805</v>
      </c>
      <c r="AB14" s="433">
        <v>0.17702538232499906</v>
      </c>
      <c r="AC14">
        <v>0</v>
      </c>
    </row>
    <row r="15" spans="1:29">
      <c r="A15" s="431"/>
      <c r="B15" s="432" t="s">
        <v>649</v>
      </c>
      <c r="C15" s="465">
        <v>346.30187982034579</v>
      </c>
      <c r="D15" s="465">
        <v>312.90874353152378</v>
      </c>
      <c r="E15" s="465">
        <v>303.00637911907955</v>
      </c>
      <c r="F15" s="465">
        <v>286.39609923747935</v>
      </c>
      <c r="G15" s="465">
        <v>271.28655410233915</v>
      </c>
      <c r="H15" s="465">
        <v>256.61860594310838</v>
      </c>
      <c r="I15" s="465">
        <v>242.84414311052237</v>
      </c>
      <c r="J15" s="465">
        <v>231.00265324476152</v>
      </c>
      <c r="K15" s="465">
        <v>229.02429205534855</v>
      </c>
      <c r="L15" s="465">
        <v>226.7602598855093</v>
      </c>
      <c r="M15" s="465">
        <v>223.99458937408278</v>
      </c>
      <c r="N15" s="465">
        <v>220.6973751909475</v>
      </c>
      <c r="O15" s="465">
        <v>217.00495833901903</v>
      </c>
      <c r="P15" s="433">
        <v>212.55086629915863</v>
      </c>
      <c r="Q15" s="433">
        <v>207.81688589071928</v>
      </c>
      <c r="R15" s="433">
        <v>201.40139921874518</v>
      </c>
      <c r="S15" s="433">
        <v>192.86735056816897</v>
      </c>
      <c r="T15" s="433">
        <v>183.79605010645787</v>
      </c>
      <c r="U15" s="433">
        <v>172.13422757647464</v>
      </c>
      <c r="V15" s="433">
        <v>553.91807966014642</v>
      </c>
      <c r="W15" s="433">
        <v>103.19264147678379</v>
      </c>
      <c r="X15" s="433">
        <v>89.115689119604852</v>
      </c>
      <c r="Y15" s="433">
        <v>0</v>
      </c>
      <c r="Z15" s="433">
        <v>5.3415173428479639</v>
      </c>
      <c r="AA15" s="433">
        <v>2.2029251006981707</v>
      </c>
      <c r="AB15" s="433">
        <v>0.73430836689938905</v>
      </c>
      <c r="AC15">
        <v>0</v>
      </c>
    </row>
    <row r="16" spans="1:29">
      <c r="AC16">
        <v>0</v>
      </c>
    </row>
    <row r="17" spans="1:29">
      <c r="A17" s="431" t="s">
        <v>395</v>
      </c>
      <c r="B17" s="432" t="s">
        <v>653</v>
      </c>
      <c r="C17" s="465">
        <v>505.46061492578212</v>
      </c>
      <c r="D17" s="465">
        <v>521.54077009488401</v>
      </c>
      <c r="E17" s="465">
        <v>495.51162956490225</v>
      </c>
      <c r="F17" s="465">
        <v>467.02169693171106</v>
      </c>
      <c r="G17" s="465">
        <v>427.61953841298362</v>
      </c>
      <c r="H17" s="465">
        <v>385.55253082302994</v>
      </c>
      <c r="I17" s="465">
        <v>342.93796489300234</v>
      </c>
      <c r="J17" s="465">
        <v>305.77339913050594</v>
      </c>
      <c r="K17" s="465">
        <v>258.65669199877021</v>
      </c>
      <c r="L17" s="465">
        <v>221.42625958912987</v>
      </c>
      <c r="M17" s="465">
        <v>185.30883079433357</v>
      </c>
      <c r="N17" s="465">
        <v>167.01242628744401</v>
      </c>
      <c r="O17" s="465">
        <v>149.90355454080637</v>
      </c>
      <c r="P17" s="433">
        <v>129.50694004075348</v>
      </c>
      <c r="Q17" s="433">
        <v>102.28576204822565</v>
      </c>
      <c r="R17" s="433">
        <v>89.53527787061968</v>
      </c>
      <c r="S17" s="433">
        <v>83.770624918486973</v>
      </c>
      <c r="T17" s="433">
        <v>76.443483792874446</v>
      </c>
      <c r="U17" s="433">
        <v>80.253761685686641</v>
      </c>
      <c r="V17" s="433">
        <v>136.7734199573365</v>
      </c>
      <c r="W17" s="433">
        <v>24.877446089426279</v>
      </c>
      <c r="X17" s="433">
        <v>21.48380659771961</v>
      </c>
      <c r="Y17" s="433">
        <v>0</v>
      </c>
      <c r="Z17" s="433">
        <v>1.287720789299998</v>
      </c>
      <c r="AA17" s="433">
        <v>0.53107614697499805</v>
      </c>
      <c r="AB17" s="433">
        <v>0.17702538232499906</v>
      </c>
      <c r="AC17">
        <v>0</v>
      </c>
    </row>
    <row r="18" spans="1:29">
      <c r="A18" s="431"/>
      <c r="B18" s="432" t="s">
        <v>654</v>
      </c>
      <c r="C18" s="465">
        <v>2096.6708491367413</v>
      </c>
      <c r="D18" s="465">
        <v>2163.3719759843825</v>
      </c>
      <c r="E18" s="465">
        <v>2055.402059900397</v>
      </c>
      <c r="F18" s="465">
        <v>1937.2246797406146</v>
      </c>
      <c r="G18" s="465">
        <v>1773.7829501185927</v>
      </c>
      <c r="H18" s="465">
        <v>1599.2873199551609</v>
      </c>
      <c r="I18" s="465">
        <v>1422.5203958947693</v>
      </c>
      <c r="J18" s="465">
        <v>1268.3602905293037</v>
      </c>
      <c r="K18" s="465">
        <v>1072.9183046785788</v>
      </c>
      <c r="L18" s="465">
        <v>918.48498182609421</v>
      </c>
      <c r="M18" s="465">
        <v>768.66844248812743</v>
      </c>
      <c r="N18" s="465">
        <v>692.7742247373692</v>
      </c>
      <c r="O18" s="465">
        <v>621.8059403774464</v>
      </c>
      <c r="P18" s="433">
        <v>537.19996756664705</v>
      </c>
      <c r="Q18" s="433">
        <v>424.28543240652192</v>
      </c>
      <c r="R18" s="433">
        <v>371.3959140184453</v>
      </c>
      <c r="S18" s="433">
        <v>347.48390298688071</v>
      </c>
      <c r="T18" s="433">
        <v>317.09062851219494</v>
      </c>
      <c r="U18" s="433">
        <v>332.89581362269558</v>
      </c>
      <c r="V18" s="433">
        <v>567.34161691983013</v>
      </c>
      <c r="W18" s="433">
        <v>103.19264147678379</v>
      </c>
      <c r="X18" s="433">
        <v>89.115689119604852</v>
      </c>
      <c r="Y18" s="433">
        <v>0</v>
      </c>
      <c r="Z18" s="433">
        <v>5.3415173428479639</v>
      </c>
      <c r="AA18" s="433">
        <v>2.2029251006981707</v>
      </c>
      <c r="AB18" s="433">
        <v>0.73430836689938905</v>
      </c>
      <c r="AC18">
        <v>0</v>
      </c>
    </row>
    <row r="19" spans="1:29">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row>
    <row r="20" spans="1:29">
      <c r="C20" s="416"/>
      <c r="D20" s="416"/>
      <c r="E20" s="416"/>
      <c r="F20" s="416"/>
      <c r="G20" s="416"/>
      <c r="H20" s="416"/>
      <c r="I20" s="416"/>
      <c r="J20" s="416"/>
      <c r="K20" s="416"/>
      <c r="L20" s="416"/>
      <c r="M20" s="416"/>
      <c r="N20" s="416"/>
      <c r="O20" s="416"/>
      <c r="P20" s="416"/>
      <c r="Q20" s="416"/>
      <c r="R20" s="416"/>
      <c r="S20" s="416"/>
      <c r="T20" s="416"/>
      <c r="U20" s="416"/>
      <c r="V20" s="416"/>
      <c r="W20" s="416"/>
      <c r="X20" s="416"/>
      <c r="Y20" s="416"/>
      <c r="Z20" s="416"/>
      <c r="AA20" s="416"/>
      <c r="AB20" s="416"/>
    </row>
    <row r="21" spans="1:29" ht="15.75">
      <c r="A21" s="439" t="s">
        <v>655</v>
      </c>
      <c r="C21" s="416"/>
      <c r="D21" s="416"/>
      <c r="E21" s="416"/>
      <c r="F21" s="416"/>
      <c r="G21" s="416"/>
      <c r="H21" s="416"/>
      <c r="I21" s="416"/>
      <c r="J21" s="416"/>
      <c r="K21" s="416"/>
      <c r="L21" s="416"/>
      <c r="M21" s="416"/>
      <c r="N21" s="416"/>
      <c r="O21" s="416"/>
      <c r="P21" s="416"/>
      <c r="Q21" s="416"/>
      <c r="R21" s="416"/>
      <c r="S21" s="416"/>
      <c r="T21" s="416"/>
      <c r="U21" s="416"/>
      <c r="V21" s="416"/>
      <c r="W21" s="416"/>
      <c r="X21" s="416"/>
      <c r="Y21" s="416"/>
      <c r="Z21" s="416"/>
      <c r="AA21" s="416"/>
      <c r="AB21" s="416"/>
    </row>
    <row r="22" spans="1:29" ht="11.1" customHeight="1">
      <c r="A22" s="434"/>
      <c r="C22" s="416"/>
      <c r="D22" s="416"/>
      <c r="E22" s="416"/>
      <c r="F22" s="416"/>
      <c r="G22" s="416"/>
      <c r="H22" s="416"/>
      <c r="I22" s="416"/>
      <c r="J22" s="416"/>
      <c r="K22" s="416"/>
      <c r="L22" s="416"/>
      <c r="M22" s="416"/>
      <c r="N22" s="416"/>
      <c r="O22" s="416"/>
      <c r="P22" s="416"/>
      <c r="Q22" s="416"/>
      <c r="R22" s="416"/>
      <c r="S22" s="416"/>
      <c r="T22" s="416"/>
      <c r="U22" s="416"/>
      <c r="V22" s="416"/>
      <c r="W22" s="416"/>
      <c r="X22" s="416"/>
      <c r="Y22" s="416"/>
      <c r="Z22" s="416"/>
      <c r="AA22" s="416"/>
      <c r="AB22" s="416"/>
    </row>
    <row r="23" spans="1:29">
      <c r="A23" s="544" t="s">
        <v>656</v>
      </c>
      <c r="B23" s="545">
        <v>0.79</v>
      </c>
    </row>
    <row r="24" spans="1:29">
      <c r="A24" s="544" t="s">
        <v>657</v>
      </c>
      <c r="B24" s="545">
        <v>0.2</v>
      </c>
    </row>
    <row r="25" spans="1:29">
      <c r="A25" s="544" t="s">
        <v>658</v>
      </c>
      <c r="B25" s="545">
        <v>0.01</v>
      </c>
    </row>
    <row r="26" spans="1:29">
      <c r="B26" s="545">
        <v>1</v>
      </c>
    </row>
  </sheetData>
  <hyperlinks>
    <hyperlink ref="A1" location="Contenido!A1" display="Volver al Contenido" xr:uid="{CFA14EF1-5212-4D9E-A04C-04C7D53EC2F8}"/>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91C64-8FAD-407A-931A-1F44DFA09BB1}">
  <sheetPr>
    <tabColor rgb="FFFFFF00"/>
  </sheetPr>
  <dimension ref="A1:K56"/>
  <sheetViews>
    <sheetView showGridLines="0" zoomScale="90" zoomScaleNormal="90" workbookViewId="0">
      <selection activeCell="B6" sqref="B6:J56"/>
    </sheetView>
  </sheetViews>
  <sheetFormatPr baseColWidth="10" defaultColWidth="11.42578125" defaultRowHeight="15.75"/>
  <cols>
    <col min="1" max="1" width="7.42578125" style="64" customWidth="1"/>
    <col min="2" max="2" width="39.28515625" style="64" customWidth="1"/>
    <col min="3" max="7" width="16.42578125" style="64" bestFit="1" customWidth="1"/>
    <col min="8" max="10" width="20" style="64" customWidth="1"/>
    <col min="11" max="11" width="14.7109375" style="64" customWidth="1"/>
    <col min="12" max="16384" width="11.42578125" style="64"/>
  </cols>
  <sheetData>
    <row r="1" spans="1:11">
      <c r="A1" s="418" t="s">
        <v>32</v>
      </c>
    </row>
    <row r="2" spans="1:11">
      <c r="A2" s="418"/>
    </row>
    <row r="3" spans="1:11">
      <c r="A3" s="418"/>
    </row>
    <row r="4" spans="1:11">
      <c r="B4" s="129"/>
      <c r="C4" s="129"/>
      <c r="D4" s="129"/>
      <c r="E4" s="129"/>
      <c r="F4" s="129"/>
      <c r="G4" s="129"/>
      <c r="H4" s="129"/>
      <c r="I4" s="129"/>
      <c r="J4" s="129"/>
    </row>
    <row r="5" spans="1:11">
      <c r="B5" s="419" t="s">
        <v>659</v>
      </c>
      <c r="C5" s="195"/>
      <c r="D5" s="195"/>
      <c r="E5" s="195"/>
      <c r="F5" s="195"/>
      <c r="G5" s="195"/>
      <c r="H5" s="195"/>
      <c r="I5" s="195"/>
      <c r="J5" s="195"/>
      <c r="K5" s="420"/>
    </row>
    <row r="6" spans="1:11">
      <c r="B6" s="421" t="s">
        <v>660</v>
      </c>
      <c r="C6" s="454">
        <v>2024</v>
      </c>
      <c r="D6" s="454">
        <v>2025</v>
      </c>
      <c r="E6" s="454">
        <v>2026</v>
      </c>
      <c r="F6" s="454">
        <v>2027</v>
      </c>
      <c r="G6" s="454">
        <v>2028</v>
      </c>
      <c r="H6" s="454">
        <v>2029</v>
      </c>
      <c r="I6" s="454">
        <v>2030</v>
      </c>
      <c r="J6" s="454" t="s">
        <v>661</v>
      </c>
      <c r="K6" s="420"/>
    </row>
    <row r="7" spans="1:11" ht="6.6" customHeight="1">
      <c r="B7" s="422"/>
      <c r="C7" s="422"/>
      <c r="D7" s="422"/>
      <c r="E7" s="422"/>
      <c r="F7" s="422"/>
      <c r="G7" s="422"/>
      <c r="H7" s="422"/>
      <c r="I7" s="422"/>
      <c r="J7" s="422"/>
      <c r="K7" s="420"/>
    </row>
    <row r="8" spans="1:11" ht="15" customHeight="1">
      <c r="A8" s="423"/>
      <c r="B8" s="421" t="s">
        <v>647</v>
      </c>
      <c r="C8" s="184"/>
      <c r="D8" s="184"/>
      <c r="E8" s="184"/>
      <c r="F8" s="184"/>
      <c r="G8" s="184"/>
      <c r="H8" s="184"/>
      <c r="I8" s="184"/>
      <c r="J8" s="184"/>
      <c r="K8" s="420"/>
    </row>
    <row r="9" spans="1:11" ht="15" customHeight="1">
      <c r="B9" s="196" t="s">
        <v>9</v>
      </c>
      <c r="C9" s="197">
        <v>843748</v>
      </c>
      <c r="D9" s="197">
        <v>1147347</v>
      </c>
      <c r="E9" s="197">
        <v>487328</v>
      </c>
      <c r="F9" s="197">
        <v>123526</v>
      </c>
      <c r="G9" s="197">
        <v>135059</v>
      </c>
      <c r="H9" s="197">
        <v>209364</v>
      </c>
      <c r="I9" s="197">
        <v>157987</v>
      </c>
      <c r="J9" s="197">
        <v>3104359</v>
      </c>
    </row>
    <row r="10" spans="1:11" ht="15" customHeight="1">
      <c r="B10" s="196" t="s">
        <v>662</v>
      </c>
      <c r="C10" s="197">
        <v>32557</v>
      </c>
      <c r="D10" s="197">
        <v>4024</v>
      </c>
      <c r="E10" s="197">
        <v>3147</v>
      </c>
      <c r="F10" s="197">
        <v>8758</v>
      </c>
      <c r="G10" s="197" t="s">
        <v>69</v>
      </c>
      <c r="H10" s="197" t="s">
        <v>69</v>
      </c>
      <c r="I10" s="197" t="s">
        <v>69</v>
      </c>
      <c r="J10" s="197">
        <v>48486</v>
      </c>
    </row>
    <row r="11" spans="1:11" ht="15" customHeight="1">
      <c r="A11" s="423"/>
      <c r="B11" s="196" t="s">
        <v>547</v>
      </c>
      <c r="C11" s="197">
        <v>201195</v>
      </c>
      <c r="D11" s="197">
        <v>85626</v>
      </c>
      <c r="E11" s="197">
        <v>25725</v>
      </c>
      <c r="F11" s="197">
        <v>34868</v>
      </c>
      <c r="G11" s="197">
        <v>35771</v>
      </c>
      <c r="H11" s="197">
        <v>29813</v>
      </c>
      <c r="I11" s="197">
        <v>33199</v>
      </c>
      <c r="J11" s="197">
        <v>446198</v>
      </c>
    </row>
    <row r="12" spans="1:11" ht="15" customHeight="1">
      <c r="B12" s="196" t="s">
        <v>663</v>
      </c>
      <c r="C12" s="197">
        <v>234303</v>
      </c>
      <c r="D12" s="197">
        <v>230848</v>
      </c>
      <c r="E12" s="197">
        <v>238928</v>
      </c>
      <c r="F12" s="197">
        <v>247291</v>
      </c>
      <c r="G12" s="197">
        <v>255451</v>
      </c>
      <c r="H12" s="197">
        <v>263881</v>
      </c>
      <c r="I12" s="197">
        <v>272589</v>
      </c>
      <c r="J12" s="197">
        <v>1743291</v>
      </c>
    </row>
    <row r="13" spans="1:11" ht="15" customHeight="1">
      <c r="B13" s="196" t="s">
        <v>664</v>
      </c>
      <c r="C13" s="197">
        <v>10753</v>
      </c>
      <c r="D13" s="197">
        <v>3986</v>
      </c>
      <c r="E13" s="197">
        <v>2143</v>
      </c>
      <c r="F13" s="197">
        <v>2461</v>
      </c>
      <c r="G13" s="197">
        <v>3008</v>
      </c>
      <c r="H13" s="197">
        <v>3496</v>
      </c>
      <c r="I13" s="197">
        <v>4340</v>
      </c>
      <c r="J13" s="197">
        <v>30186</v>
      </c>
    </row>
    <row r="14" spans="1:11" ht="15" customHeight="1">
      <c r="A14" s="423"/>
      <c r="B14" s="196" t="s">
        <v>665</v>
      </c>
      <c r="C14" s="197">
        <v>81460</v>
      </c>
      <c r="D14" s="197">
        <v>65872</v>
      </c>
      <c r="E14" s="197">
        <v>98570</v>
      </c>
      <c r="F14" s="197">
        <v>108672</v>
      </c>
      <c r="G14" s="197">
        <v>107820</v>
      </c>
      <c r="H14" s="197">
        <v>103101</v>
      </c>
      <c r="I14" s="197">
        <v>78647</v>
      </c>
      <c r="J14" s="197">
        <v>644142</v>
      </c>
    </row>
    <row r="15" spans="1:11" ht="15" customHeight="1">
      <c r="B15" s="421" t="s">
        <v>666</v>
      </c>
      <c r="C15" s="453">
        <v>1404016</v>
      </c>
      <c r="D15" s="453">
        <v>1537704</v>
      </c>
      <c r="E15" s="453">
        <v>855841</v>
      </c>
      <c r="F15" s="453">
        <v>525575</v>
      </c>
      <c r="G15" s="453">
        <v>537109</v>
      </c>
      <c r="H15" s="453">
        <v>609655</v>
      </c>
      <c r="I15" s="453">
        <v>546763</v>
      </c>
      <c r="J15" s="453">
        <v>6016663</v>
      </c>
    </row>
    <row r="16" spans="1:11" ht="15" customHeight="1">
      <c r="B16" s="196"/>
      <c r="C16" s="197"/>
      <c r="D16" s="197"/>
      <c r="E16" s="197"/>
      <c r="F16" s="197"/>
      <c r="G16" s="197"/>
      <c r="H16" s="197"/>
      <c r="I16" s="197"/>
      <c r="J16" s="197"/>
    </row>
    <row r="17" spans="1:10" ht="15" customHeight="1">
      <c r="A17" s="423"/>
      <c r="B17" s="421" t="s">
        <v>650</v>
      </c>
      <c r="C17" s="184"/>
      <c r="D17" s="184"/>
      <c r="E17" s="184"/>
      <c r="F17" s="184"/>
      <c r="G17" s="184"/>
      <c r="H17" s="184"/>
      <c r="I17" s="184"/>
      <c r="J17" s="184"/>
    </row>
    <row r="18" spans="1:10" ht="15" customHeight="1">
      <c r="B18" s="196" t="s">
        <v>667</v>
      </c>
      <c r="C18" s="197">
        <v>26561</v>
      </c>
      <c r="D18" s="197">
        <v>42107</v>
      </c>
      <c r="E18" s="197">
        <v>47421</v>
      </c>
      <c r="F18" s="197">
        <v>53245</v>
      </c>
      <c r="G18" s="197">
        <v>55193</v>
      </c>
      <c r="H18" s="197">
        <v>54392</v>
      </c>
      <c r="I18" s="197">
        <v>42080</v>
      </c>
      <c r="J18" s="197">
        <v>320999</v>
      </c>
    </row>
    <row r="19" spans="1:10" ht="15" customHeight="1">
      <c r="B19" s="196" t="s">
        <v>553</v>
      </c>
      <c r="C19" s="197">
        <v>353652</v>
      </c>
      <c r="D19" s="197">
        <v>385944</v>
      </c>
      <c r="E19" s="197">
        <v>474261</v>
      </c>
      <c r="F19" s="197">
        <v>145402</v>
      </c>
      <c r="G19" s="197">
        <v>697209</v>
      </c>
      <c r="H19" s="197">
        <v>3256</v>
      </c>
      <c r="I19" s="197">
        <v>110</v>
      </c>
      <c r="J19" s="197">
        <v>2059833</v>
      </c>
    </row>
    <row r="20" spans="1:10" ht="15" customHeight="1">
      <c r="A20" s="423"/>
      <c r="B20" s="196" t="s">
        <v>668</v>
      </c>
      <c r="C20" s="197">
        <v>17101</v>
      </c>
      <c r="D20" s="197">
        <v>6338</v>
      </c>
      <c r="E20" s="197">
        <v>8939</v>
      </c>
      <c r="F20" s="197">
        <v>10221</v>
      </c>
      <c r="G20" s="197">
        <v>5948</v>
      </c>
      <c r="H20" s="197">
        <v>963</v>
      </c>
      <c r="I20" s="197">
        <v>3029</v>
      </c>
      <c r="J20" s="197">
        <v>52540</v>
      </c>
    </row>
    <row r="21" spans="1:10" ht="15" customHeight="1">
      <c r="B21" s="196" t="s">
        <v>16</v>
      </c>
      <c r="C21" s="197">
        <v>116211</v>
      </c>
      <c r="D21" s="197">
        <v>47289</v>
      </c>
      <c r="E21" s="197">
        <v>39443</v>
      </c>
      <c r="F21" s="197">
        <v>37331</v>
      </c>
      <c r="G21" s="197">
        <v>6261</v>
      </c>
      <c r="H21" s="197" t="s">
        <v>69</v>
      </c>
      <c r="I21" s="197" t="s">
        <v>69</v>
      </c>
      <c r="J21" s="197">
        <v>246535</v>
      </c>
    </row>
    <row r="22" spans="1:10" ht="15" customHeight="1">
      <c r="B22" s="421" t="s">
        <v>669</v>
      </c>
      <c r="C22" s="453">
        <v>513524</v>
      </c>
      <c r="D22" s="453">
        <v>481679</v>
      </c>
      <c r="E22" s="453">
        <v>570064</v>
      </c>
      <c r="F22" s="453">
        <v>246199</v>
      </c>
      <c r="G22" s="453">
        <v>764610</v>
      </c>
      <c r="H22" s="453">
        <v>58611</v>
      </c>
      <c r="I22" s="453">
        <v>45219</v>
      </c>
      <c r="J22" s="453">
        <v>2679907</v>
      </c>
    </row>
    <row r="23" spans="1:10" ht="15" customHeight="1">
      <c r="A23" s="423"/>
      <c r="B23" s="196"/>
      <c r="C23" s="197"/>
      <c r="D23" s="197"/>
      <c r="E23" s="197"/>
      <c r="F23" s="197"/>
      <c r="G23" s="197"/>
      <c r="H23" s="197"/>
      <c r="I23" s="197"/>
      <c r="J23" s="197"/>
    </row>
    <row r="24" spans="1:10" ht="15" customHeight="1">
      <c r="B24" s="421" t="s">
        <v>651</v>
      </c>
      <c r="C24" s="184"/>
      <c r="D24" s="184"/>
      <c r="E24" s="184"/>
      <c r="F24" s="184"/>
      <c r="G24" s="184"/>
      <c r="H24" s="184"/>
      <c r="I24" s="184"/>
      <c r="J24" s="184"/>
    </row>
    <row r="25" spans="1:10" ht="15" customHeight="1">
      <c r="B25" s="179" t="s">
        <v>556</v>
      </c>
      <c r="C25" s="197">
        <v>2227821</v>
      </c>
      <c r="D25" s="197">
        <v>2909908</v>
      </c>
      <c r="E25" s="197">
        <v>3032122</v>
      </c>
      <c r="F25" s="197">
        <v>3268033</v>
      </c>
      <c r="G25" s="197">
        <v>1387993</v>
      </c>
      <c r="H25" s="197">
        <v>946762</v>
      </c>
      <c r="I25" s="197">
        <v>831424</v>
      </c>
      <c r="J25" s="197">
        <v>14604064</v>
      </c>
    </row>
    <row r="26" spans="1:10" ht="15" customHeight="1">
      <c r="B26" s="179" t="s">
        <v>670</v>
      </c>
      <c r="C26" s="197">
        <v>2227821</v>
      </c>
      <c r="D26" s="197">
        <v>2909908</v>
      </c>
      <c r="E26" s="197">
        <v>3032122</v>
      </c>
      <c r="F26" s="197">
        <v>3268033</v>
      </c>
      <c r="G26" s="197">
        <v>1387993</v>
      </c>
      <c r="H26" s="197">
        <v>946762</v>
      </c>
      <c r="I26" s="197">
        <v>831424</v>
      </c>
      <c r="J26" s="197">
        <v>14604064</v>
      </c>
    </row>
    <row r="27" spans="1:10" ht="15" customHeight="1">
      <c r="B27" s="179" t="s">
        <v>671</v>
      </c>
      <c r="C27" s="197" t="s">
        <v>178</v>
      </c>
      <c r="D27" s="197" t="s">
        <v>69</v>
      </c>
      <c r="E27" s="197" t="s">
        <v>69</v>
      </c>
      <c r="F27" s="197" t="s">
        <v>69</v>
      </c>
      <c r="G27" s="197" t="s">
        <v>69</v>
      </c>
      <c r="H27" s="197" t="s">
        <v>69</v>
      </c>
      <c r="I27" s="197" t="s">
        <v>69</v>
      </c>
      <c r="J27" s="197" t="s">
        <v>69</v>
      </c>
    </row>
    <row r="28" spans="1:10" ht="15" customHeight="1">
      <c r="B28" s="421" t="s">
        <v>672</v>
      </c>
      <c r="C28" s="453">
        <v>760223</v>
      </c>
      <c r="D28" s="453">
        <v>481467</v>
      </c>
      <c r="E28" s="453">
        <v>40195</v>
      </c>
      <c r="F28" s="453">
        <v>45033</v>
      </c>
      <c r="G28" s="453">
        <v>59300</v>
      </c>
      <c r="H28" s="453">
        <v>73021</v>
      </c>
      <c r="I28" s="453">
        <v>199778</v>
      </c>
      <c r="J28" s="453">
        <v>1659018</v>
      </c>
    </row>
    <row r="29" spans="1:10" ht="15" customHeight="1">
      <c r="B29" s="196" t="s">
        <v>673</v>
      </c>
      <c r="C29" s="197" t="s">
        <v>178</v>
      </c>
      <c r="D29" s="197" t="s">
        <v>69</v>
      </c>
      <c r="E29" s="197" t="s">
        <v>69</v>
      </c>
      <c r="F29" s="197" t="s">
        <v>69</v>
      </c>
      <c r="G29" s="197" t="s">
        <v>69</v>
      </c>
      <c r="H29" s="197" t="s">
        <v>69</v>
      </c>
      <c r="I29" s="197" t="s">
        <v>69</v>
      </c>
      <c r="J29" s="197" t="s">
        <v>69</v>
      </c>
    </row>
    <row r="30" spans="1:10" ht="15" customHeight="1">
      <c r="B30" s="421" t="s">
        <v>674</v>
      </c>
      <c r="C30" s="686">
        <v>2988044</v>
      </c>
      <c r="D30" s="686">
        <v>3391375</v>
      </c>
      <c r="E30" s="686">
        <v>3072317</v>
      </c>
      <c r="F30" s="686">
        <v>3313067</v>
      </c>
      <c r="G30" s="686">
        <v>1447294</v>
      </c>
      <c r="H30" s="686">
        <v>1019783</v>
      </c>
      <c r="I30" s="686">
        <v>1031203</v>
      </c>
      <c r="J30" s="686">
        <v>16263083</v>
      </c>
    </row>
    <row r="31" spans="1:10" ht="15" customHeight="1">
      <c r="B31" s="196"/>
      <c r="C31" s="197"/>
      <c r="D31" s="197"/>
      <c r="E31" s="197"/>
      <c r="F31" s="197"/>
      <c r="G31" s="197"/>
      <c r="H31" s="197"/>
      <c r="I31" s="197"/>
      <c r="J31" s="197"/>
    </row>
    <row r="32" spans="1:10" ht="15" customHeight="1">
      <c r="B32" s="421" t="s">
        <v>675</v>
      </c>
      <c r="C32" s="686"/>
      <c r="D32" s="686"/>
      <c r="E32" s="686"/>
      <c r="F32" s="686"/>
      <c r="G32" s="686"/>
      <c r="H32" s="686"/>
      <c r="I32" s="686"/>
      <c r="J32" s="686"/>
    </row>
    <row r="33" spans="2:10" ht="15" customHeight="1">
      <c r="B33" s="196" t="s">
        <v>676</v>
      </c>
      <c r="C33" s="197">
        <v>3742</v>
      </c>
      <c r="D33" s="197">
        <v>1922</v>
      </c>
      <c r="E33" s="197">
        <v>2114</v>
      </c>
      <c r="F33" s="197">
        <v>7204</v>
      </c>
      <c r="G33" s="197">
        <v>1448</v>
      </c>
      <c r="H33" s="197">
        <v>5574</v>
      </c>
      <c r="I33" s="197">
        <v>3222</v>
      </c>
      <c r="J33" s="197">
        <v>25226</v>
      </c>
    </row>
    <row r="34" spans="2:10" ht="15" customHeight="1">
      <c r="B34" s="196" t="s">
        <v>677</v>
      </c>
      <c r="C34" s="197">
        <v>1114</v>
      </c>
      <c r="D34" s="197" t="s">
        <v>69</v>
      </c>
      <c r="E34" s="197" t="s">
        <v>69</v>
      </c>
      <c r="F34" s="197" t="s">
        <v>69</v>
      </c>
      <c r="G34" s="197" t="s">
        <v>69</v>
      </c>
      <c r="H34" s="197" t="s">
        <v>69</v>
      </c>
      <c r="I34" s="197" t="s">
        <v>69</v>
      </c>
      <c r="J34" s="197">
        <v>1114</v>
      </c>
    </row>
    <row r="35" spans="2:10" ht="15" customHeight="1">
      <c r="B35" s="421" t="s">
        <v>395</v>
      </c>
      <c r="C35" s="686">
        <v>4856</v>
      </c>
      <c r="D35" s="686">
        <v>1922</v>
      </c>
      <c r="E35" s="686">
        <v>2114</v>
      </c>
      <c r="F35" s="686">
        <v>7204</v>
      </c>
      <c r="G35" s="686">
        <v>1448</v>
      </c>
      <c r="H35" s="686">
        <v>5574</v>
      </c>
      <c r="I35" s="686">
        <v>3222</v>
      </c>
      <c r="J35" s="686">
        <v>26340</v>
      </c>
    </row>
    <row r="36" spans="2:10" ht="15" customHeight="1">
      <c r="B36" s="424"/>
      <c r="C36" s="197"/>
      <c r="D36" s="197"/>
      <c r="E36" s="197"/>
      <c r="F36" s="197"/>
      <c r="G36" s="197"/>
      <c r="H36" s="197"/>
      <c r="I36" s="197"/>
      <c r="J36" s="197" t="s">
        <v>178</v>
      </c>
    </row>
    <row r="37" spans="2:10" ht="15" customHeight="1">
      <c r="B37" s="424" t="s">
        <v>652</v>
      </c>
      <c r="C37" s="197"/>
      <c r="D37" s="197"/>
      <c r="E37" s="197"/>
      <c r="F37" s="197"/>
      <c r="G37" s="197"/>
      <c r="H37" s="197"/>
      <c r="I37" s="197"/>
      <c r="J37" s="197"/>
    </row>
    <row r="38" spans="2:10" ht="15" customHeight="1">
      <c r="B38" s="424" t="s">
        <v>678</v>
      </c>
      <c r="C38" s="197">
        <v>515031</v>
      </c>
      <c r="D38" s="197">
        <v>303514</v>
      </c>
      <c r="E38" s="197">
        <v>196600</v>
      </c>
      <c r="F38" s="197">
        <v>53631</v>
      </c>
      <c r="G38" s="197">
        <v>28744</v>
      </c>
      <c r="H38" s="197" t="s">
        <v>69</v>
      </c>
      <c r="I38" s="197" t="s">
        <v>69</v>
      </c>
      <c r="J38" s="197">
        <v>1097521</v>
      </c>
    </row>
    <row r="39" spans="2:10" ht="15" customHeight="1">
      <c r="B39" s="424" t="s">
        <v>679</v>
      </c>
      <c r="C39" s="197">
        <v>434</v>
      </c>
      <c r="D39" s="197" t="s">
        <v>69</v>
      </c>
      <c r="E39" s="197" t="s">
        <v>69</v>
      </c>
      <c r="F39" s="197" t="s">
        <v>69</v>
      </c>
      <c r="G39" s="197" t="s">
        <v>69</v>
      </c>
      <c r="H39" s="197" t="s">
        <v>69</v>
      </c>
      <c r="I39" s="197" t="s">
        <v>69</v>
      </c>
      <c r="J39" s="197">
        <v>434</v>
      </c>
    </row>
    <row r="40" spans="2:10" ht="15" customHeight="1">
      <c r="B40" s="424" t="s">
        <v>680</v>
      </c>
      <c r="C40" s="197">
        <v>70677</v>
      </c>
      <c r="D40" s="197">
        <v>212071</v>
      </c>
      <c r="E40" s="197">
        <v>123323</v>
      </c>
      <c r="F40" s="197">
        <v>51062</v>
      </c>
      <c r="G40" s="197">
        <v>28744</v>
      </c>
      <c r="H40" s="197" t="s">
        <v>69</v>
      </c>
      <c r="I40" s="197" t="s">
        <v>69</v>
      </c>
      <c r="J40" s="197">
        <v>485878</v>
      </c>
    </row>
    <row r="41" spans="2:10">
      <c r="B41" s="424" t="s">
        <v>681</v>
      </c>
      <c r="C41" s="197" t="s">
        <v>178</v>
      </c>
      <c r="D41" s="197" t="s">
        <v>69</v>
      </c>
      <c r="E41" s="197" t="s">
        <v>69</v>
      </c>
      <c r="F41" s="197" t="s">
        <v>69</v>
      </c>
      <c r="G41" s="197" t="s">
        <v>69</v>
      </c>
      <c r="H41" s="197" t="s">
        <v>69</v>
      </c>
      <c r="I41" s="197" t="s">
        <v>69</v>
      </c>
      <c r="J41" s="197" t="s">
        <v>69</v>
      </c>
    </row>
    <row r="42" spans="2:10">
      <c r="B42" s="424" t="s">
        <v>682</v>
      </c>
      <c r="C42" s="197" t="s">
        <v>178</v>
      </c>
      <c r="D42" s="197" t="s">
        <v>69</v>
      </c>
      <c r="E42" s="197" t="s">
        <v>69</v>
      </c>
      <c r="F42" s="197" t="s">
        <v>69</v>
      </c>
      <c r="G42" s="197" t="s">
        <v>69</v>
      </c>
      <c r="H42" s="197" t="s">
        <v>69</v>
      </c>
      <c r="I42" s="197" t="s">
        <v>69</v>
      </c>
      <c r="J42" s="197" t="s">
        <v>69</v>
      </c>
    </row>
    <row r="43" spans="2:10">
      <c r="B43" s="424" t="s">
        <v>683</v>
      </c>
      <c r="C43" s="197">
        <v>74797</v>
      </c>
      <c r="D43" s="197">
        <v>30024</v>
      </c>
      <c r="E43" s="197" t="s">
        <v>69</v>
      </c>
      <c r="F43" s="197" t="s">
        <v>69</v>
      </c>
      <c r="G43" s="197" t="s">
        <v>69</v>
      </c>
      <c r="H43" s="197" t="s">
        <v>69</v>
      </c>
      <c r="I43" s="197" t="s">
        <v>69</v>
      </c>
      <c r="J43" s="197">
        <v>104821</v>
      </c>
    </row>
    <row r="44" spans="2:10">
      <c r="B44" s="424" t="s">
        <v>684</v>
      </c>
      <c r="C44" s="197">
        <v>88901</v>
      </c>
      <c r="D44" s="197">
        <v>8111</v>
      </c>
      <c r="E44" s="197">
        <v>340</v>
      </c>
      <c r="F44" s="197" t="s">
        <v>69</v>
      </c>
      <c r="G44" s="197" t="s">
        <v>69</v>
      </c>
      <c r="H44" s="197" t="s">
        <v>69</v>
      </c>
      <c r="I44" s="197" t="s">
        <v>69</v>
      </c>
      <c r="J44" s="197">
        <v>97352</v>
      </c>
    </row>
    <row r="45" spans="2:10">
      <c r="B45" s="424" t="s">
        <v>685</v>
      </c>
      <c r="C45" s="197">
        <v>280222</v>
      </c>
      <c r="D45" s="197">
        <v>53307</v>
      </c>
      <c r="E45" s="197">
        <v>72936</v>
      </c>
      <c r="F45" s="197">
        <v>2570</v>
      </c>
      <c r="G45" s="197" t="s">
        <v>69</v>
      </c>
      <c r="H45" s="197" t="s">
        <v>69</v>
      </c>
      <c r="I45" s="197" t="s">
        <v>69</v>
      </c>
      <c r="J45" s="197">
        <v>409036</v>
      </c>
    </row>
    <row r="46" spans="2:10">
      <c r="B46" s="424" t="s">
        <v>686</v>
      </c>
      <c r="C46" s="197">
        <v>24162</v>
      </c>
      <c r="D46" s="197">
        <v>26036</v>
      </c>
      <c r="E46" s="197">
        <v>210014</v>
      </c>
      <c r="F46" s="197">
        <v>205347</v>
      </c>
      <c r="G46" s="197">
        <v>662512</v>
      </c>
      <c r="H46" s="197">
        <v>852754</v>
      </c>
      <c r="I46" s="197">
        <v>143047</v>
      </c>
      <c r="J46" s="197">
        <v>2123872</v>
      </c>
    </row>
    <row r="47" spans="2:10">
      <c r="B47" s="424" t="s">
        <v>687</v>
      </c>
      <c r="C47" s="197">
        <v>4333</v>
      </c>
      <c r="D47" s="197" t="s">
        <v>69</v>
      </c>
      <c r="E47" s="197" t="s">
        <v>69</v>
      </c>
      <c r="F47" s="197" t="s">
        <v>69</v>
      </c>
      <c r="G47" s="197" t="s">
        <v>69</v>
      </c>
      <c r="H47" s="197" t="s">
        <v>69</v>
      </c>
      <c r="I47" s="197" t="s">
        <v>69</v>
      </c>
      <c r="J47" s="197">
        <v>4333</v>
      </c>
    </row>
    <row r="48" spans="2:10">
      <c r="B48" s="424" t="s">
        <v>688</v>
      </c>
      <c r="C48" s="197">
        <v>187719</v>
      </c>
      <c r="D48" s="197">
        <v>434436</v>
      </c>
      <c r="E48" s="197">
        <v>119069</v>
      </c>
      <c r="F48" s="197" t="s">
        <v>69</v>
      </c>
      <c r="G48" s="197" t="s">
        <v>69</v>
      </c>
      <c r="H48" s="197" t="s">
        <v>69</v>
      </c>
      <c r="I48" s="197" t="s">
        <v>69</v>
      </c>
      <c r="J48" s="197">
        <v>741224</v>
      </c>
    </row>
    <row r="49" spans="2:10">
      <c r="B49" s="424" t="s">
        <v>689</v>
      </c>
      <c r="C49" s="197">
        <v>133455</v>
      </c>
      <c r="D49" s="197">
        <v>519044</v>
      </c>
      <c r="E49" s="197">
        <v>471898</v>
      </c>
      <c r="F49" s="197">
        <v>191804</v>
      </c>
      <c r="G49" s="197">
        <v>139373</v>
      </c>
      <c r="H49" s="197">
        <v>25931</v>
      </c>
      <c r="I49" s="197">
        <v>26692</v>
      </c>
      <c r="J49" s="197">
        <v>1508198</v>
      </c>
    </row>
    <row r="50" spans="2:10" ht="15" customHeight="1">
      <c r="B50" s="421" t="s">
        <v>689</v>
      </c>
      <c r="C50" s="686">
        <v>864701</v>
      </c>
      <c r="D50" s="686">
        <v>1283031</v>
      </c>
      <c r="E50" s="686">
        <v>997581</v>
      </c>
      <c r="F50" s="686">
        <v>450782</v>
      </c>
      <c r="G50" s="686">
        <v>830630</v>
      </c>
      <c r="H50" s="686">
        <v>878685</v>
      </c>
      <c r="I50" s="686">
        <v>169739</v>
      </c>
      <c r="J50" s="686">
        <v>5475148</v>
      </c>
    </row>
    <row r="52" spans="2:10" ht="15" customHeight="1">
      <c r="B52" s="421" t="s">
        <v>690</v>
      </c>
      <c r="C52" s="686"/>
      <c r="D52" s="686"/>
      <c r="E52" s="686"/>
      <c r="F52" s="686"/>
      <c r="G52" s="686"/>
      <c r="H52" s="686"/>
      <c r="I52" s="686"/>
      <c r="J52" s="686"/>
    </row>
    <row r="53" spans="2:10">
      <c r="B53" s="424" t="s">
        <v>690</v>
      </c>
      <c r="C53" s="197">
        <v>84620</v>
      </c>
      <c r="D53" s="197">
        <v>495130</v>
      </c>
      <c r="E53" s="197">
        <v>633693</v>
      </c>
      <c r="F53" s="197" t="s">
        <v>69</v>
      </c>
      <c r="G53" s="197" t="s">
        <v>69</v>
      </c>
      <c r="H53" s="197" t="s">
        <v>69</v>
      </c>
      <c r="I53" s="197" t="s">
        <v>69</v>
      </c>
      <c r="J53" s="197">
        <v>1213443</v>
      </c>
    </row>
    <row r="54" spans="2:10" ht="15" customHeight="1">
      <c r="B54" s="421" t="s">
        <v>691</v>
      </c>
      <c r="C54" s="686">
        <v>84620</v>
      </c>
      <c r="D54" s="686">
        <v>495130</v>
      </c>
      <c r="E54" s="686">
        <v>633693</v>
      </c>
      <c r="F54" s="686" t="s">
        <v>69</v>
      </c>
      <c r="G54" s="686" t="s">
        <v>69</v>
      </c>
      <c r="H54" s="686" t="s">
        <v>69</v>
      </c>
      <c r="I54" s="686" t="s">
        <v>69</v>
      </c>
      <c r="J54" s="686">
        <v>1213443</v>
      </c>
    </row>
    <row r="56" spans="2:10" ht="15" customHeight="1">
      <c r="B56" s="421" t="s">
        <v>661</v>
      </c>
      <c r="C56" s="686">
        <v>5859761</v>
      </c>
      <c r="D56" s="686">
        <v>7190841</v>
      </c>
      <c r="E56" s="686">
        <v>6131611</v>
      </c>
      <c r="F56" s="686">
        <v>4542828</v>
      </c>
      <c r="G56" s="686">
        <v>3581091</v>
      </c>
      <c r="H56" s="686">
        <v>2572307</v>
      </c>
      <c r="I56" s="686">
        <v>1796146</v>
      </c>
      <c r="J56" s="686">
        <v>31674584</v>
      </c>
    </row>
  </sheetData>
  <hyperlinks>
    <hyperlink ref="A1" location="Contenido!A1" display="Volver al Contenido" xr:uid="{9790D566-A57F-46E6-8E76-AACB5C1F444A}"/>
  </hyperlinks>
  <pageMargins left="0.7" right="0.7" top="0.75" bottom="0.75" header="0.3" footer="0.3"/>
  <pageSetup paperSize="9" orientation="portrait" horizontalDpi="1200" verticalDpi="1200" r:id="rId1"/>
  <customProperties>
    <customPr name="_pios_id" r:id="rId2"/>
    <customPr name="EpmWorksheetKeyString_GUID" r:id="rId3"/>
  </customPropertie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3AFA9-687D-40B9-A13C-D780A5B4A1CA}">
  <sheetPr>
    <tabColor rgb="FFFFFF00"/>
  </sheetPr>
  <dimension ref="A1:U34"/>
  <sheetViews>
    <sheetView showGridLines="0" topLeftCell="B1" zoomScale="80" zoomScaleNormal="80" workbookViewId="0">
      <selection activeCell="H29" sqref="H29"/>
    </sheetView>
  </sheetViews>
  <sheetFormatPr baseColWidth="10" defaultColWidth="11.42578125" defaultRowHeight="15"/>
  <cols>
    <col min="2" max="2" width="35.28515625" customWidth="1"/>
    <col min="3" max="9" width="12.5703125" bestFit="1" customWidth="1"/>
    <col min="10" max="10" width="14.5703125" bestFit="1" customWidth="1"/>
    <col min="11" max="13" width="12.7109375" bestFit="1" customWidth="1"/>
    <col min="14" max="14" width="14.28515625" bestFit="1" customWidth="1"/>
  </cols>
  <sheetData>
    <row r="1" spans="1:21">
      <c r="A1" s="1" t="s">
        <v>32</v>
      </c>
    </row>
    <row r="4" spans="1:21" ht="30">
      <c r="B4" s="687"/>
      <c r="C4" s="688">
        <v>2015</v>
      </c>
      <c r="D4" s="688">
        <v>2016</v>
      </c>
      <c r="E4" s="688">
        <v>2017</v>
      </c>
      <c r="F4" s="688">
        <v>2018</v>
      </c>
      <c r="G4" s="688">
        <v>2019</v>
      </c>
      <c r="H4" s="688">
        <v>2020</v>
      </c>
      <c r="I4" s="688">
        <v>2021</v>
      </c>
      <c r="J4" s="688" t="s">
        <v>700</v>
      </c>
      <c r="K4" s="688" t="s">
        <v>701</v>
      </c>
      <c r="L4" s="688" t="s">
        <v>702</v>
      </c>
      <c r="M4" s="688" t="s">
        <v>703</v>
      </c>
      <c r="N4" s="688" t="s">
        <v>704</v>
      </c>
      <c r="O4" s="688" t="s">
        <v>705</v>
      </c>
      <c r="P4" s="688" t="s">
        <v>706</v>
      </c>
      <c r="Q4" s="688" t="s">
        <v>707</v>
      </c>
      <c r="R4" s="688" t="s">
        <v>211</v>
      </c>
      <c r="S4" s="688" t="s">
        <v>708</v>
      </c>
      <c r="T4" s="688" t="s">
        <v>709</v>
      </c>
      <c r="U4" s="688" t="s">
        <v>710</v>
      </c>
    </row>
    <row r="5" spans="1:21" ht="15.75">
      <c r="B5" s="689" t="s">
        <v>711</v>
      </c>
      <c r="C5" s="690">
        <v>234397</v>
      </c>
      <c r="D5" s="690">
        <v>252622</v>
      </c>
      <c r="E5" s="690">
        <v>262574</v>
      </c>
      <c r="F5" s="690">
        <v>275395</v>
      </c>
      <c r="G5" s="690">
        <v>281299</v>
      </c>
      <c r="H5" s="690">
        <v>240459</v>
      </c>
      <c r="I5" s="690">
        <v>310801</v>
      </c>
      <c r="J5" s="690">
        <v>398711</v>
      </c>
      <c r="K5" s="690">
        <v>352715</v>
      </c>
      <c r="L5" s="690">
        <v>336556</v>
      </c>
      <c r="M5" s="690">
        <v>330764</v>
      </c>
      <c r="N5" s="690">
        <v>369354</v>
      </c>
      <c r="O5" s="690">
        <v>337559</v>
      </c>
      <c r="P5" s="690">
        <v>326721</v>
      </c>
      <c r="Q5" s="690">
        <v>324744</v>
      </c>
      <c r="R5" s="690">
        <v>299071</v>
      </c>
      <c r="S5" s="690">
        <v>268284</v>
      </c>
      <c r="T5" s="689" t="s">
        <v>69</v>
      </c>
      <c r="U5" s="689" t="s">
        <v>69</v>
      </c>
    </row>
    <row r="6" spans="1:21">
      <c r="B6" s="691" t="s">
        <v>712</v>
      </c>
      <c r="C6" s="692">
        <v>206428</v>
      </c>
      <c r="D6" s="692">
        <v>223238</v>
      </c>
      <c r="E6" s="692">
        <v>231642</v>
      </c>
      <c r="F6" s="692">
        <v>242803</v>
      </c>
      <c r="G6" s="692">
        <v>248370</v>
      </c>
      <c r="H6" s="692">
        <v>211302</v>
      </c>
      <c r="I6" s="692">
        <v>272556</v>
      </c>
      <c r="J6" s="692">
        <v>357121</v>
      </c>
      <c r="K6" s="692">
        <v>312720</v>
      </c>
      <c r="L6" s="692">
        <v>297237</v>
      </c>
      <c r="M6" s="692">
        <v>291230</v>
      </c>
      <c r="N6" s="692">
        <v>328334</v>
      </c>
      <c r="O6" s="692">
        <v>298100</v>
      </c>
      <c r="P6" s="692">
        <v>287965</v>
      </c>
      <c r="Q6" s="692">
        <v>285790</v>
      </c>
      <c r="R6" s="692">
        <v>268246</v>
      </c>
      <c r="S6" s="692">
        <v>238335</v>
      </c>
      <c r="T6" s="693">
        <v>0</v>
      </c>
      <c r="U6" s="693">
        <v>0</v>
      </c>
    </row>
    <row r="7" spans="1:21">
      <c r="B7" s="691" t="s">
        <v>713</v>
      </c>
      <c r="C7" s="692">
        <v>27969</v>
      </c>
      <c r="D7" s="692">
        <v>29384</v>
      </c>
      <c r="E7" s="692">
        <v>30932</v>
      </c>
      <c r="F7" s="692">
        <v>32591</v>
      </c>
      <c r="G7" s="692">
        <v>32929</v>
      </c>
      <c r="H7" s="692">
        <v>29157</v>
      </c>
      <c r="I7" s="692">
        <v>38245</v>
      </c>
      <c r="J7" s="692">
        <v>41590</v>
      </c>
      <c r="K7" s="692">
        <v>39995</v>
      </c>
      <c r="L7" s="692">
        <v>39319</v>
      </c>
      <c r="M7" s="692">
        <v>39534</v>
      </c>
      <c r="N7" s="692">
        <v>41020</v>
      </c>
      <c r="O7" s="692">
        <v>39459</v>
      </c>
      <c r="P7" s="692">
        <v>38756</v>
      </c>
      <c r="Q7" s="692">
        <v>38954</v>
      </c>
      <c r="R7" s="692">
        <v>30825</v>
      </c>
      <c r="S7" s="692">
        <v>29949</v>
      </c>
      <c r="T7" s="693">
        <v>0</v>
      </c>
      <c r="U7" s="693">
        <v>0</v>
      </c>
    </row>
    <row r="8" spans="1:21" ht="15.75">
      <c r="B8" s="694"/>
      <c r="C8" s="695"/>
      <c r="D8" s="695"/>
      <c r="E8" s="695"/>
      <c r="F8" s="695"/>
      <c r="G8" s="695"/>
      <c r="H8" s="695"/>
      <c r="I8" s="695"/>
      <c r="J8" s="695"/>
      <c r="K8" s="695"/>
      <c r="L8" s="695"/>
      <c r="M8" s="695"/>
      <c r="N8" s="695"/>
      <c r="O8" s="695"/>
      <c r="P8" s="695"/>
      <c r="Q8" s="695"/>
      <c r="R8" s="695"/>
      <c r="S8" s="695"/>
      <c r="T8" s="695"/>
      <c r="U8" s="695"/>
    </row>
    <row r="9" spans="1:21" ht="15.75">
      <c r="B9" s="689" t="s">
        <v>576</v>
      </c>
      <c r="C9" s="690">
        <v>122013</v>
      </c>
      <c r="D9" s="690">
        <v>131533</v>
      </c>
      <c r="E9" s="690">
        <v>137368</v>
      </c>
      <c r="F9" s="690">
        <v>143996</v>
      </c>
      <c r="G9" s="690">
        <v>145446</v>
      </c>
      <c r="H9" s="690">
        <v>119753</v>
      </c>
      <c r="I9" s="690">
        <v>156691</v>
      </c>
      <c r="J9" s="690">
        <v>191362</v>
      </c>
      <c r="K9" s="690">
        <v>176597</v>
      </c>
      <c r="L9" s="690">
        <v>170639</v>
      </c>
      <c r="M9" s="690">
        <v>169298</v>
      </c>
      <c r="N9" s="690">
        <v>180295</v>
      </c>
      <c r="O9" s="690">
        <v>165627</v>
      </c>
      <c r="P9" s="690">
        <v>160553</v>
      </c>
      <c r="Q9" s="690">
        <v>160573</v>
      </c>
      <c r="R9" s="690">
        <v>178221</v>
      </c>
      <c r="S9" s="690">
        <v>164413</v>
      </c>
      <c r="T9" s="689" t="s">
        <v>69</v>
      </c>
      <c r="U9" s="689" t="s">
        <v>69</v>
      </c>
    </row>
    <row r="10" spans="1:21" ht="15.75">
      <c r="B10" s="691" t="s">
        <v>712</v>
      </c>
      <c r="C10" s="692">
        <v>103540</v>
      </c>
      <c r="D10" s="692">
        <v>112232</v>
      </c>
      <c r="E10" s="692">
        <v>117123</v>
      </c>
      <c r="F10" s="692">
        <v>122543</v>
      </c>
      <c r="G10" s="692">
        <v>124200</v>
      </c>
      <c r="H10" s="692">
        <v>101057</v>
      </c>
      <c r="I10" s="442">
        <v>132319</v>
      </c>
      <c r="J10" s="442">
        <v>165447</v>
      </c>
      <c r="K10" s="442">
        <v>151089</v>
      </c>
      <c r="L10" s="442">
        <v>145483</v>
      </c>
      <c r="M10" s="442">
        <v>143837</v>
      </c>
      <c r="N10" s="442">
        <v>153675</v>
      </c>
      <c r="O10" s="442">
        <v>140202</v>
      </c>
      <c r="P10" s="442">
        <v>135701</v>
      </c>
      <c r="Q10" s="442">
        <v>135547</v>
      </c>
      <c r="R10" s="442">
        <v>153117</v>
      </c>
      <c r="S10" s="442">
        <v>139745</v>
      </c>
      <c r="T10" s="442"/>
      <c r="U10" s="442"/>
    </row>
    <row r="11" spans="1:21" ht="15.75">
      <c r="B11" s="691" t="s">
        <v>713</v>
      </c>
      <c r="C11" s="692">
        <v>18473</v>
      </c>
      <c r="D11" s="692">
        <v>19301</v>
      </c>
      <c r="E11" s="692">
        <v>20246</v>
      </c>
      <c r="F11" s="692">
        <v>21452</v>
      </c>
      <c r="G11" s="692">
        <v>21246</v>
      </c>
      <c r="H11" s="692">
        <v>18697</v>
      </c>
      <c r="I11" s="443">
        <v>24372</v>
      </c>
      <c r="J11" s="443">
        <v>25915</v>
      </c>
      <c r="K11" s="443">
        <v>25508</v>
      </c>
      <c r="L11" s="443">
        <v>25156</v>
      </c>
      <c r="M11" s="443">
        <v>25461</v>
      </c>
      <c r="N11" s="443">
        <v>26620</v>
      </c>
      <c r="O11" s="443">
        <v>25425</v>
      </c>
      <c r="P11" s="443">
        <v>24852</v>
      </c>
      <c r="Q11" s="443">
        <v>25026</v>
      </c>
      <c r="R11" s="443">
        <v>25104</v>
      </c>
      <c r="S11" s="443">
        <v>24668</v>
      </c>
      <c r="T11" s="443"/>
      <c r="U11" s="443"/>
    </row>
    <row r="12" spans="1:21" ht="15.75">
      <c r="B12" s="694"/>
      <c r="C12" s="695"/>
      <c r="D12" s="695"/>
      <c r="E12" s="695"/>
      <c r="F12" s="695"/>
      <c r="G12" s="695"/>
      <c r="H12" s="695"/>
      <c r="I12" s="695"/>
      <c r="J12" s="695"/>
      <c r="K12" s="695"/>
      <c r="L12" s="695"/>
      <c r="M12" s="695"/>
      <c r="N12" s="695"/>
      <c r="O12" s="695"/>
      <c r="P12" s="695"/>
      <c r="Q12" s="695"/>
      <c r="R12" s="695"/>
      <c r="S12" s="755"/>
      <c r="T12" s="695"/>
      <c r="U12" s="695"/>
    </row>
    <row r="13" spans="1:21" ht="15.75">
      <c r="B13" s="689" t="s">
        <v>714</v>
      </c>
      <c r="C13" s="690">
        <v>38248</v>
      </c>
      <c r="D13" s="690">
        <v>41333</v>
      </c>
      <c r="E13" s="690">
        <v>42404</v>
      </c>
      <c r="F13" s="690">
        <v>43920</v>
      </c>
      <c r="G13" s="690">
        <v>45887</v>
      </c>
      <c r="H13" s="690">
        <v>41595</v>
      </c>
      <c r="I13" s="690">
        <v>53875</v>
      </c>
      <c r="J13" s="690">
        <v>71385</v>
      </c>
      <c r="K13" s="690">
        <v>60540</v>
      </c>
      <c r="L13" s="690">
        <v>57201</v>
      </c>
      <c r="M13" s="690">
        <v>55510</v>
      </c>
      <c r="N13" s="690">
        <v>65326</v>
      </c>
      <c r="O13" s="690">
        <v>65326</v>
      </c>
      <c r="P13" s="690">
        <v>65326</v>
      </c>
      <c r="Q13" s="690">
        <v>65326</v>
      </c>
      <c r="R13" s="689" t="s">
        <v>69</v>
      </c>
      <c r="S13" s="689" t="s">
        <v>868</v>
      </c>
      <c r="T13" s="689" t="s">
        <v>69</v>
      </c>
      <c r="U13" s="689" t="s">
        <v>69</v>
      </c>
    </row>
    <row r="14" spans="1:21" ht="15.75">
      <c r="B14" s="691" t="s">
        <v>712</v>
      </c>
      <c r="C14" s="692">
        <v>32587</v>
      </c>
      <c r="D14" s="692">
        <v>35399</v>
      </c>
      <c r="E14" s="692">
        <v>36129</v>
      </c>
      <c r="F14" s="692">
        <v>37421</v>
      </c>
      <c r="G14" s="692">
        <v>39130</v>
      </c>
      <c r="H14" s="692">
        <v>35096</v>
      </c>
      <c r="I14" s="442">
        <v>45341</v>
      </c>
      <c r="J14" s="442">
        <v>61904</v>
      </c>
      <c r="K14" s="442">
        <v>51849</v>
      </c>
      <c r="L14" s="442">
        <v>48717</v>
      </c>
      <c r="M14" s="442">
        <v>47085</v>
      </c>
      <c r="N14" s="442">
        <v>56668</v>
      </c>
      <c r="O14" s="442">
        <v>56668</v>
      </c>
      <c r="P14" s="442">
        <v>56668</v>
      </c>
      <c r="Q14" s="442">
        <v>56668</v>
      </c>
      <c r="R14" s="442"/>
      <c r="S14" s="442"/>
      <c r="T14" s="442"/>
      <c r="U14" s="442"/>
    </row>
    <row r="15" spans="1:21" ht="15.75">
      <c r="B15" s="691" t="s">
        <v>713</v>
      </c>
      <c r="C15" s="692">
        <v>5661</v>
      </c>
      <c r="D15" s="692">
        <v>5934</v>
      </c>
      <c r="E15" s="692">
        <v>6275</v>
      </c>
      <c r="F15" s="692">
        <v>6499</v>
      </c>
      <c r="G15" s="692">
        <v>6757</v>
      </c>
      <c r="H15" s="692">
        <v>6499</v>
      </c>
      <c r="I15" s="443">
        <v>8534</v>
      </c>
      <c r="J15" s="443">
        <v>9481</v>
      </c>
      <c r="K15" s="443">
        <v>8691</v>
      </c>
      <c r="L15" s="443">
        <v>8484</v>
      </c>
      <c r="M15" s="443">
        <v>8425</v>
      </c>
      <c r="N15" s="443">
        <v>8658</v>
      </c>
      <c r="O15" s="443">
        <v>8658</v>
      </c>
      <c r="P15" s="443">
        <v>8658</v>
      </c>
      <c r="Q15" s="443">
        <v>8658</v>
      </c>
      <c r="R15" s="443"/>
      <c r="S15" s="443"/>
      <c r="T15" s="443"/>
      <c r="U15" s="443"/>
    </row>
    <row r="16" spans="1:21" ht="15.75">
      <c r="B16" s="694"/>
      <c r="C16" s="695"/>
      <c r="D16" s="695"/>
      <c r="E16" s="695"/>
      <c r="F16" s="695"/>
      <c r="G16" s="695"/>
      <c r="H16" s="695"/>
      <c r="I16" s="695"/>
      <c r="J16" s="695"/>
      <c r="K16" s="695"/>
      <c r="L16" s="695"/>
      <c r="M16" s="695"/>
      <c r="N16" s="695"/>
      <c r="O16" s="695"/>
      <c r="P16" s="695"/>
      <c r="Q16" s="695"/>
      <c r="R16" s="695"/>
      <c r="S16" s="755"/>
      <c r="T16" s="695"/>
      <c r="U16" s="695"/>
    </row>
    <row r="17" spans="2:21" ht="15.75">
      <c r="B17" s="689" t="s">
        <v>715</v>
      </c>
      <c r="C17" s="690">
        <v>46102</v>
      </c>
      <c r="D17" s="690">
        <v>49905</v>
      </c>
      <c r="E17" s="690">
        <v>51654</v>
      </c>
      <c r="F17" s="690">
        <v>54305</v>
      </c>
      <c r="G17" s="690">
        <v>56320</v>
      </c>
      <c r="H17" s="690">
        <v>49066</v>
      </c>
      <c r="I17" s="690">
        <v>62510</v>
      </c>
      <c r="J17" s="690">
        <v>85416</v>
      </c>
      <c r="K17" s="690">
        <v>72107</v>
      </c>
      <c r="L17" s="690">
        <v>67723</v>
      </c>
      <c r="M17" s="690">
        <v>65842</v>
      </c>
      <c r="N17" s="690">
        <v>77459</v>
      </c>
      <c r="O17" s="690">
        <v>66445</v>
      </c>
      <c r="P17" s="690">
        <v>62755</v>
      </c>
      <c r="Q17" s="690">
        <v>61376</v>
      </c>
      <c r="R17" s="690">
        <v>76003</v>
      </c>
      <c r="S17" s="689">
        <v>64.978999999999999</v>
      </c>
      <c r="T17" s="689" t="s">
        <v>69</v>
      </c>
      <c r="U17" s="689" t="s">
        <v>69</v>
      </c>
    </row>
    <row r="18" spans="2:21" ht="15.75">
      <c r="B18" s="691" t="s">
        <v>712</v>
      </c>
      <c r="C18" s="696">
        <v>43459</v>
      </c>
      <c r="D18" s="696">
        <v>47015</v>
      </c>
      <c r="E18" s="696">
        <v>48543</v>
      </c>
      <c r="F18" s="696">
        <v>51042</v>
      </c>
      <c r="G18" s="696">
        <v>52867</v>
      </c>
      <c r="H18" s="696">
        <v>46320</v>
      </c>
      <c r="I18" s="444">
        <v>58807</v>
      </c>
      <c r="J18" s="444">
        <v>81173</v>
      </c>
      <c r="K18" s="444">
        <v>68075</v>
      </c>
      <c r="L18" s="444">
        <v>63757</v>
      </c>
      <c r="M18" s="444">
        <v>61910</v>
      </c>
      <c r="N18" s="444">
        <v>73603</v>
      </c>
      <c r="O18" s="444">
        <v>62780</v>
      </c>
      <c r="P18" s="444">
        <v>59182</v>
      </c>
      <c r="Q18" s="444">
        <v>57826</v>
      </c>
      <c r="R18" s="444">
        <v>72357</v>
      </c>
      <c r="S18" s="444">
        <v>61470</v>
      </c>
      <c r="T18" s="444"/>
      <c r="U18" s="444"/>
    </row>
    <row r="19" spans="2:21" ht="15.75">
      <c r="B19" s="691" t="s">
        <v>713</v>
      </c>
      <c r="C19" s="696">
        <v>2643</v>
      </c>
      <c r="D19" s="696">
        <v>2890</v>
      </c>
      <c r="E19" s="696">
        <v>3111</v>
      </c>
      <c r="F19" s="696">
        <v>3263</v>
      </c>
      <c r="G19" s="696">
        <v>3453</v>
      </c>
      <c r="H19" s="696">
        <v>2745</v>
      </c>
      <c r="I19" s="445">
        <v>3703</v>
      </c>
      <c r="J19" s="445">
        <v>4243</v>
      </c>
      <c r="K19" s="445">
        <v>4032</v>
      </c>
      <c r="L19" s="445">
        <v>3966</v>
      </c>
      <c r="M19" s="445">
        <v>3932</v>
      </c>
      <c r="N19" s="445">
        <v>3856</v>
      </c>
      <c r="O19" s="445">
        <v>3665</v>
      </c>
      <c r="P19" s="445">
        <v>3573</v>
      </c>
      <c r="Q19" s="445">
        <v>3550</v>
      </c>
      <c r="R19" s="445">
        <v>3646</v>
      </c>
      <c r="S19" s="445">
        <v>3509</v>
      </c>
      <c r="T19" s="445"/>
      <c r="U19" s="445"/>
    </row>
    <row r="20" spans="2:21" ht="15.75">
      <c r="B20" s="694"/>
      <c r="C20" s="695"/>
      <c r="D20" s="695"/>
      <c r="E20" s="695"/>
      <c r="F20" s="695"/>
      <c r="G20" s="695"/>
      <c r="H20" s="695"/>
      <c r="I20" s="695"/>
      <c r="J20" s="695"/>
      <c r="K20" s="695"/>
      <c r="L20" s="695"/>
      <c r="M20" s="695"/>
      <c r="N20" s="695"/>
      <c r="O20" s="695"/>
      <c r="P20" s="695"/>
      <c r="Q20" s="695"/>
      <c r="R20" s="695"/>
      <c r="S20" s="755"/>
      <c r="T20" s="695"/>
      <c r="U20" s="695"/>
    </row>
    <row r="21" spans="2:21" ht="15.75">
      <c r="B21" s="689" t="s">
        <v>634</v>
      </c>
      <c r="C21" s="690">
        <v>28033</v>
      </c>
      <c r="D21" s="690">
        <v>29852</v>
      </c>
      <c r="E21" s="690">
        <v>31147</v>
      </c>
      <c r="F21" s="690">
        <v>33174</v>
      </c>
      <c r="G21" s="690">
        <v>33646</v>
      </c>
      <c r="H21" s="690">
        <v>30045</v>
      </c>
      <c r="I21" s="690">
        <v>37725</v>
      </c>
      <c r="J21" s="690">
        <v>50548</v>
      </c>
      <c r="K21" s="690">
        <v>43471</v>
      </c>
      <c r="L21" s="690">
        <v>40993</v>
      </c>
      <c r="M21" s="690">
        <v>40114</v>
      </c>
      <c r="N21" s="690">
        <v>46274</v>
      </c>
      <c r="O21" s="690">
        <v>40161</v>
      </c>
      <c r="P21" s="690">
        <v>38087</v>
      </c>
      <c r="Q21" s="690">
        <v>37469</v>
      </c>
      <c r="R21" s="690">
        <v>44847</v>
      </c>
      <c r="S21" s="689">
        <v>38.892000000000003</v>
      </c>
      <c r="T21" s="689" t="s">
        <v>69</v>
      </c>
      <c r="U21" s="689" t="s">
        <v>69</v>
      </c>
    </row>
    <row r="22" spans="2:21" ht="15.75">
      <c r="B22" s="691" t="s">
        <v>712</v>
      </c>
      <c r="C22" s="696">
        <v>26843</v>
      </c>
      <c r="D22" s="696">
        <v>28593</v>
      </c>
      <c r="E22" s="696">
        <v>29847</v>
      </c>
      <c r="F22" s="696">
        <v>31797</v>
      </c>
      <c r="G22" s="696">
        <v>32172</v>
      </c>
      <c r="H22" s="696">
        <v>28829</v>
      </c>
      <c r="I22" s="444">
        <v>36089</v>
      </c>
      <c r="J22" s="444">
        <v>48597</v>
      </c>
      <c r="K22" s="444">
        <v>41707</v>
      </c>
      <c r="L22" s="444">
        <v>39280</v>
      </c>
      <c r="M22" s="444">
        <v>38398</v>
      </c>
      <c r="N22" s="444">
        <v>44388</v>
      </c>
      <c r="O22" s="444">
        <v>38450</v>
      </c>
      <c r="P22" s="444">
        <v>36414</v>
      </c>
      <c r="Q22" s="444">
        <v>35749</v>
      </c>
      <c r="R22" s="444">
        <v>42772</v>
      </c>
      <c r="S22" s="444">
        <v>37120</v>
      </c>
      <c r="T22" s="444"/>
      <c r="U22" s="444"/>
    </row>
    <row r="23" spans="2:21" ht="15.75">
      <c r="B23" s="691" t="s">
        <v>713</v>
      </c>
      <c r="C23" s="696">
        <v>1191</v>
      </c>
      <c r="D23" s="696">
        <v>1259</v>
      </c>
      <c r="E23" s="696">
        <v>1300</v>
      </c>
      <c r="F23" s="696">
        <v>1377</v>
      </c>
      <c r="G23" s="696">
        <v>1474</v>
      </c>
      <c r="H23" s="696">
        <v>1216</v>
      </c>
      <c r="I23" s="445">
        <v>1636</v>
      </c>
      <c r="J23" s="445">
        <v>1951</v>
      </c>
      <c r="K23" s="445">
        <v>1764</v>
      </c>
      <c r="L23" s="445">
        <v>1713</v>
      </c>
      <c r="M23" s="445">
        <v>1716</v>
      </c>
      <c r="N23" s="445">
        <v>1886</v>
      </c>
      <c r="O23" s="445">
        <v>1711</v>
      </c>
      <c r="P23" s="445">
        <v>1673</v>
      </c>
      <c r="Q23" s="445">
        <v>1720</v>
      </c>
      <c r="R23" s="445">
        <v>2075</v>
      </c>
      <c r="S23" s="445">
        <v>1772</v>
      </c>
      <c r="T23" s="445"/>
      <c r="U23" s="445"/>
    </row>
    <row r="24" spans="2:21">
      <c r="B24" s="558"/>
      <c r="C24" s="558"/>
      <c r="D24" s="558"/>
      <c r="E24" s="558"/>
      <c r="F24" s="558"/>
      <c r="G24" s="558"/>
      <c r="H24" s="558"/>
      <c r="I24" s="558"/>
      <c r="J24" s="558"/>
      <c r="K24" s="558"/>
      <c r="L24" s="558"/>
      <c r="M24" s="558"/>
      <c r="N24" s="558"/>
      <c r="O24" s="558"/>
      <c r="P24" s="558"/>
      <c r="Q24" s="558"/>
      <c r="R24" s="558"/>
      <c r="S24" s="558"/>
      <c r="T24" s="558"/>
      <c r="U24" s="558"/>
    </row>
    <row r="25" spans="2:21">
      <c r="B25" s="558" t="s">
        <v>716</v>
      </c>
      <c r="C25" s="558"/>
      <c r="D25" s="558"/>
      <c r="E25" s="558"/>
      <c r="F25" s="558"/>
      <c r="G25" s="558"/>
      <c r="H25" s="558"/>
      <c r="I25" s="558"/>
      <c r="J25" s="558"/>
      <c r="K25" s="558"/>
      <c r="L25" s="558"/>
      <c r="M25" s="558"/>
      <c r="N25" s="558"/>
      <c r="O25" s="558"/>
      <c r="P25" s="558"/>
      <c r="Q25" s="558"/>
      <c r="R25" s="558"/>
      <c r="S25" s="558"/>
      <c r="T25" s="558"/>
      <c r="U25" s="558"/>
    </row>
    <row r="26" spans="2:21">
      <c r="B26" s="558"/>
      <c r="C26" s="558"/>
      <c r="D26" s="558"/>
      <c r="E26" s="558"/>
      <c r="F26" s="558"/>
      <c r="G26" s="558"/>
      <c r="H26" s="558"/>
      <c r="I26" s="558"/>
      <c r="J26" s="558"/>
      <c r="K26" s="558"/>
      <c r="L26" s="558"/>
      <c r="M26" s="558"/>
      <c r="N26" s="558"/>
      <c r="O26" s="558"/>
      <c r="P26" s="558"/>
      <c r="Q26" s="558"/>
      <c r="R26" s="558"/>
      <c r="S26" s="558"/>
      <c r="T26" s="558"/>
      <c r="U26" s="558"/>
    </row>
    <row r="27" spans="2:21">
      <c r="B27" s="558"/>
      <c r="C27" s="558"/>
      <c r="D27" s="558"/>
      <c r="E27" s="558"/>
      <c r="F27" s="558"/>
      <c r="G27" s="558"/>
      <c r="H27" s="558"/>
      <c r="I27" s="558"/>
      <c r="J27" s="558"/>
      <c r="K27" s="558"/>
      <c r="L27" s="558"/>
      <c r="M27" s="558"/>
      <c r="N27" s="558"/>
      <c r="O27" s="558"/>
      <c r="P27" s="558"/>
      <c r="Q27" s="558"/>
      <c r="R27" s="558"/>
      <c r="S27" s="558"/>
      <c r="T27" s="558"/>
      <c r="U27" s="558"/>
    </row>
    <row r="28" spans="2:21">
      <c r="B28" s="558"/>
      <c r="C28" s="558"/>
      <c r="D28" s="558"/>
      <c r="E28" s="558"/>
      <c r="F28" s="558"/>
      <c r="G28" s="558"/>
      <c r="H28" s="558"/>
      <c r="I28" s="558"/>
      <c r="J28" s="558"/>
      <c r="K28" s="558"/>
      <c r="L28" s="558"/>
      <c r="M28" s="558"/>
      <c r="N28" s="558"/>
      <c r="O28" s="558"/>
      <c r="P28" s="558"/>
      <c r="Q28" s="558"/>
      <c r="R28" s="558"/>
      <c r="S28" s="558"/>
      <c r="T28" s="558"/>
      <c r="U28" s="558"/>
    </row>
    <row r="29" spans="2:21" ht="15.75">
      <c r="B29" s="689" t="s">
        <v>717</v>
      </c>
      <c r="C29" s="690">
        <v>2015</v>
      </c>
      <c r="D29" s="690">
        <v>2016</v>
      </c>
      <c r="E29" s="690">
        <v>2017</v>
      </c>
      <c r="F29" s="690">
        <v>2018</v>
      </c>
      <c r="G29" s="690">
        <v>2019</v>
      </c>
      <c r="H29" s="690">
        <v>2020</v>
      </c>
      <c r="I29" s="690">
        <v>2021</v>
      </c>
      <c r="J29" s="689" t="s">
        <v>700</v>
      </c>
      <c r="K29" s="689" t="s">
        <v>701</v>
      </c>
      <c r="L29" s="689" t="s">
        <v>702</v>
      </c>
      <c r="M29" s="689" t="s">
        <v>703</v>
      </c>
      <c r="N29" s="689" t="s">
        <v>704</v>
      </c>
      <c r="O29" s="689" t="s">
        <v>705</v>
      </c>
      <c r="P29" s="689" t="s">
        <v>706</v>
      </c>
      <c r="Q29" s="689" t="s">
        <v>707</v>
      </c>
      <c r="R29" s="689" t="s">
        <v>718</v>
      </c>
      <c r="S29" s="689" t="s">
        <v>719</v>
      </c>
      <c r="T29" s="689" t="s">
        <v>720</v>
      </c>
      <c r="U29" s="689" t="s">
        <v>721</v>
      </c>
    </row>
    <row r="30" spans="2:21">
      <c r="B30" s="691" t="s">
        <v>722</v>
      </c>
      <c r="C30" s="696">
        <v>3887</v>
      </c>
      <c r="D30" s="696">
        <v>3981</v>
      </c>
      <c r="E30" s="696">
        <v>3954</v>
      </c>
      <c r="F30" s="696">
        <v>4192</v>
      </c>
      <c r="G30" s="696">
        <v>4477</v>
      </c>
      <c r="H30" s="696">
        <v>2652</v>
      </c>
      <c r="I30" s="696">
        <v>3963</v>
      </c>
      <c r="J30" s="696">
        <v>4835</v>
      </c>
      <c r="K30" s="696">
        <v>4667</v>
      </c>
      <c r="L30" s="696">
        <v>4736</v>
      </c>
      <c r="M30" s="696">
        <v>4782</v>
      </c>
      <c r="N30" s="696">
        <v>5177</v>
      </c>
      <c r="O30" s="696">
        <v>4983</v>
      </c>
      <c r="P30" s="696">
        <v>4929</v>
      </c>
      <c r="Q30" s="696">
        <v>4950</v>
      </c>
      <c r="R30" s="696">
        <v>5168</v>
      </c>
      <c r="S30" s="696">
        <v>4814</v>
      </c>
      <c r="T30" s="697"/>
      <c r="U30" s="697"/>
    </row>
    <row r="31" spans="2:21">
      <c r="B31" s="691" t="s">
        <v>723</v>
      </c>
      <c r="C31" s="696">
        <v>5591</v>
      </c>
      <c r="D31" s="696">
        <v>5716</v>
      </c>
      <c r="E31" s="696">
        <v>5680</v>
      </c>
      <c r="F31" s="696">
        <v>5928</v>
      </c>
      <c r="G31" s="696">
        <v>6122</v>
      </c>
      <c r="H31" s="696">
        <v>3830</v>
      </c>
      <c r="I31" s="696">
        <v>5932</v>
      </c>
      <c r="J31" s="696">
        <v>7076</v>
      </c>
      <c r="K31" s="696">
        <v>6769</v>
      </c>
      <c r="L31" s="696">
        <v>6813</v>
      </c>
      <c r="M31" s="696">
        <v>6885</v>
      </c>
      <c r="N31" s="696">
        <v>7487</v>
      </c>
      <c r="O31" s="696">
        <v>7216</v>
      </c>
      <c r="P31" s="696">
        <v>7099</v>
      </c>
      <c r="Q31" s="696">
        <v>7100</v>
      </c>
      <c r="R31" s="696">
        <v>7263</v>
      </c>
      <c r="S31" s="696">
        <v>6646</v>
      </c>
      <c r="T31" s="697"/>
      <c r="U31" s="697"/>
    </row>
    <row r="32" spans="2:21">
      <c r="B32" s="691" t="s">
        <v>724</v>
      </c>
      <c r="C32" s="696">
        <v>1213</v>
      </c>
      <c r="D32" s="696">
        <v>1188</v>
      </c>
      <c r="E32" s="696">
        <v>1239</v>
      </c>
      <c r="F32" s="696">
        <v>1644</v>
      </c>
      <c r="G32" s="696">
        <v>1750</v>
      </c>
      <c r="H32" s="696">
        <v>1032</v>
      </c>
      <c r="I32" s="696">
        <v>1279</v>
      </c>
      <c r="J32" s="696">
        <v>2739</v>
      </c>
      <c r="K32" s="696">
        <v>2780</v>
      </c>
      <c r="L32" s="696">
        <v>2869</v>
      </c>
      <c r="M32" s="696">
        <v>3645</v>
      </c>
      <c r="N32" s="696">
        <v>7798</v>
      </c>
      <c r="O32" s="696">
        <v>7299</v>
      </c>
      <c r="P32" s="696">
        <v>7249</v>
      </c>
      <c r="Q32" s="696">
        <v>7260</v>
      </c>
      <c r="R32" s="696">
        <v>7745</v>
      </c>
      <c r="S32" s="696">
        <v>7330</v>
      </c>
      <c r="T32" s="697"/>
      <c r="U32" s="697"/>
    </row>
    <row r="33" spans="2:21">
      <c r="B33" s="691" t="s">
        <v>725</v>
      </c>
      <c r="C33" s="697">
        <v>0</v>
      </c>
      <c r="D33" s="697">
        <v>0</v>
      </c>
      <c r="E33" s="697">
        <v>0</v>
      </c>
      <c r="F33" s="697">
        <v>361</v>
      </c>
      <c r="G33" s="696">
        <v>1652</v>
      </c>
      <c r="H33" s="696">
        <v>1184</v>
      </c>
      <c r="I33" s="696">
        <v>1999</v>
      </c>
      <c r="J33" s="696">
        <v>3610</v>
      </c>
      <c r="K33" s="696">
        <v>4453</v>
      </c>
      <c r="L33" s="696">
        <v>4920</v>
      </c>
      <c r="M33" s="696">
        <v>5108</v>
      </c>
      <c r="N33" s="696">
        <v>5239</v>
      </c>
      <c r="O33" s="696">
        <v>5360</v>
      </c>
      <c r="P33" s="696">
        <v>5364</v>
      </c>
      <c r="Q33" s="696">
        <v>5381</v>
      </c>
      <c r="R33" s="696">
        <v>4659</v>
      </c>
      <c r="S33" s="696">
        <v>4866</v>
      </c>
      <c r="T33" s="697"/>
      <c r="U33" s="697"/>
    </row>
    <row r="34" spans="2:21">
      <c r="B34" t="s">
        <v>726</v>
      </c>
    </row>
  </sheetData>
  <phoneticPr fontId="183" type="noConversion"/>
  <hyperlinks>
    <hyperlink ref="A1" location="Contenido!A1" display="Volver al Contenido" xr:uid="{BACD426C-C8CD-4457-A922-468F2830ECED}"/>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F9D2-E7D2-4B94-B4AB-566096BAB665}">
  <sheetPr>
    <tabColor rgb="FFFFFF00"/>
  </sheetPr>
  <dimension ref="A1:J45"/>
  <sheetViews>
    <sheetView showGridLines="0" topLeftCell="A24" zoomScale="80" zoomScaleNormal="80" workbookViewId="0">
      <selection activeCell="I36" sqref="I36:J36"/>
    </sheetView>
  </sheetViews>
  <sheetFormatPr baseColWidth="10" defaultColWidth="11.42578125" defaultRowHeight="15"/>
  <cols>
    <col min="2" max="2" width="34.28515625" customWidth="1"/>
    <col min="3" max="6" width="13.5703125" customWidth="1"/>
    <col min="7" max="7" width="12.28515625" customWidth="1"/>
    <col min="8" max="8" width="13.140625" bestFit="1" customWidth="1"/>
    <col min="9" max="9" width="14.42578125" bestFit="1" customWidth="1"/>
  </cols>
  <sheetData>
    <row r="1" spans="1:10">
      <c r="A1" s="1" t="s">
        <v>32</v>
      </c>
    </row>
    <row r="2" spans="1:10">
      <c r="A2" s="1"/>
    </row>
    <row r="3" spans="1:10">
      <c r="A3" s="1"/>
    </row>
    <row r="4" spans="1:10">
      <c r="A4" s="1"/>
    </row>
    <row r="6" spans="1:10" ht="15.75">
      <c r="B6" s="11" t="s">
        <v>727</v>
      </c>
      <c r="C6" s="64"/>
      <c r="D6" s="64"/>
    </row>
    <row r="7" spans="1:10" ht="15.75">
      <c r="B7" s="13" t="s">
        <v>34</v>
      </c>
      <c r="C7" s="64"/>
      <c r="D7" s="64"/>
    </row>
    <row r="8" spans="1:10" ht="15.75">
      <c r="B8" s="64"/>
      <c r="C8" s="64"/>
      <c r="D8" s="64"/>
    </row>
    <row r="9" spans="1:10">
      <c r="A9" s="47"/>
      <c r="B9" s="456" t="s">
        <v>693</v>
      </c>
      <c r="C9" s="449">
        <v>2018</v>
      </c>
      <c r="D9" s="449">
        <v>2019</v>
      </c>
      <c r="E9" s="230">
        <v>2020</v>
      </c>
      <c r="F9" s="230">
        <v>2021</v>
      </c>
      <c r="G9" s="230">
        <v>2022</v>
      </c>
      <c r="H9" s="479">
        <v>2023</v>
      </c>
      <c r="I9" s="230" t="s">
        <v>59</v>
      </c>
      <c r="J9" s="230" t="s">
        <v>836</v>
      </c>
    </row>
    <row r="10" spans="1:10" ht="15.75">
      <c r="B10" s="69" t="s">
        <v>11</v>
      </c>
      <c r="C10" s="104">
        <v>99053.963671999998</v>
      </c>
      <c r="D10" s="104">
        <v>135781.84656100001</v>
      </c>
      <c r="E10" s="104">
        <v>170616.69114169001</v>
      </c>
      <c r="F10" s="104">
        <v>146811.89536550001</v>
      </c>
      <c r="G10" s="104">
        <v>243021.68674958378</v>
      </c>
      <c r="H10" s="104">
        <v>200997</v>
      </c>
      <c r="I10" s="104"/>
      <c r="J10" s="104">
        <v>80000</v>
      </c>
    </row>
    <row r="11" spans="1:10" ht="15.75">
      <c r="B11" s="69" t="s">
        <v>663</v>
      </c>
      <c r="C11" s="104">
        <v>12086.495009</v>
      </c>
      <c r="D11" s="104">
        <v>6041.7694629999996</v>
      </c>
      <c r="E11" s="104">
        <v>7981.3869631499992</v>
      </c>
      <c r="F11" s="104">
        <v>9283.7395854799997</v>
      </c>
      <c r="G11" s="104">
        <v>3064.8228000939739</v>
      </c>
      <c r="H11" s="104">
        <v>0</v>
      </c>
      <c r="I11" s="104"/>
      <c r="J11" s="104">
        <v>16422</v>
      </c>
    </row>
    <row r="12" spans="1:10" ht="15.75">
      <c r="B12" s="69" t="s">
        <v>10</v>
      </c>
      <c r="C12" s="104">
        <v>21978.812180000001</v>
      </c>
      <c r="D12" s="104">
        <v>23829.360186000002</v>
      </c>
      <c r="E12" s="104">
        <v>29647.467782</v>
      </c>
      <c r="F12" s="104">
        <v>26481.168276</v>
      </c>
      <c r="G12" s="104">
        <v>34282.706503000001</v>
      </c>
      <c r="H12" s="104">
        <v>17362</v>
      </c>
      <c r="I12" s="104"/>
      <c r="J12" s="104">
        <v>47136</v>
      </c>
    </row>
    <row r="13" spans="1:10" ht="15.75">
      <c r="B13" s="69" t="s">
        <v>837</v>
      </c>
      <c r="C13" s="104">
        <v>1557.0854939999999</v>
      </c>
      <c r="D13" s="104">
        <v>465</v>
      </c>
      <c r="E13" s="104">
        <v>750</v>
      </c>
      <c r="F13" s="104">
        <v>613.07515100000001</v>
      </c>
      <c r="G13" s="104">
        <v>259.41804319199997</v>
      </c>
      <c r="H13" s="104">
        <v>191</v>
      </c>
      <c r="I13" s="104"/>
      <c r="J13" s="104">
        <v>356</v>
      </c>
    </row>
    <row r="14" spans="1:10" ht="15.75">
      <c r="A14" s="47"/>
      <c r="B14" s="202" t="s">
        <v>666</v>
      </c>
      <c r="C14" s="203">
        <v>134676.356355</v>
      </c>
      <c r="D14" s="203">
        <v>166117.97621000002</v>
      </c>
      <c r="E14" s="203">
        <v>208995.54588684</v>
      </c>
      <c r="F14" s="203">
        <v>183189.87837798003</v>
      </c>
      <c r="G14" s="203">
        <v>280628.63409586978</v>
      </c>
      <c r="H14" s="480">
        <v>232921.8591323343</v>
      </c>
      <c r="I14" s="203">
        <v>0</v>
      </c>
      <c r="J14" s="203">
        <f>SUM(J10:J13)</f>
        <v>143914</v>
      </c>
    </row>
    <row r="15" spans="1:10" ht="15.75">
      <c r="B15" s="186"/>
      <c r="C15" s="188"/>
      <c r="D15" s="188"/>
      <c r="E15" s="188"/>
      <c r="F15" s="188"/>
      <c r="I15" s="188"/>
      <c r="J15" s="188"/>
    </row>
    <row r="16" spans="1:10">
      <c r="B16" s="456" t="s">
        <v>693</v>
      </c>
      <c r="C16" s="449">
        <v>2018</v>
      </c>
      <c r="D16" s="449">
        <v>2019</v>
      </c>
      <c r="E16" s="449">
        <v>2020</v>
      </c>
      <c r="F16" s="449">
        <v>2021</v>
      </c>
      <c r="G16" s="449">
        <v>2022</v>
      </c>
      <c r="H16" s="481">
        <v>2023</v>
      </c>
      <c r="I16" s="230" t="s">
        <v>59</v>
      </c>
      <c r="J16" s="230" t="s">
        <v>836</v>
      </c>
    </row>
    <row r="17" spans="1:10" ht="15.75">
      <c r="B17" s="69" t="s">
        <v>695</v>
      </c>
      <c r="C17" s="104">
        <v>7193.5210747499996</v>
      </c>
      <c r="D17" s="104">
        <v>9452.8463776000008</v>
      </c>
      <c r="E17" s="104">
        <v>47983.215443139998</v>
      </c>
      <c r="F17" s="104">
        <v>9705.8868289999991</v>
      </c>
      <c r="G17" s="104">
        <v>4931.5423982399998</v>
      </c>
      <c r="H17" s="104">
        <v>4747</v>
      </c>
      <c r="I17" s="104">
        <v>2585</v>
      </c>
      <c r="J17" s="104">
        <v>2585</v>
      </c>
    </row>
    <row r="18" spans="1:10" ht="15.75">
      <c r="B18" s="69" t="s">
        <v>16</v>
      </c>
      <c r="C18" s="104">
        <v>48526.724999999999</v>
      </c>
      <c r="D18" s="104">
        <v>55840.5</v>
      </c>
      <c r="E18" s="104">
        <v>81644.284842530004</v>
      </c>
      <c r="F18" s="104">
        <v>108603.41851702001</v>
      </c>
      <c r="G18" s="104">
        <v>67983.758895999999</v>
      </c>
      <c r="H18" s="104">
        <v>93510</v>
      </c>
      <c r="I18" s="104"/>
      <c r="J18" s="104">
        <v>78210</v>
      </c>
    </row>
    <row r="19" spans="1:10" ht="15.75">
      <c r="B19" s="69" t="s">
        <v>17</v>
      </c>
      <c r="C19" s="104">
        <v>7826.9033983999998</v>
      </c>
      <c r="D19" s="104">
        <v>10403.445011</v>
      </c>
      <c r="E19" s="104">
        <v>17637.024750880002</v>
      </c>
      <c r="F19" s="104">
        <v>0</v>
      </c>
      <c r="G19" s="104">
        <v>12071.713282729999</v>
      </c>
      <c r="H19" s="450" t="s">
        <v>225</v>
      </c>
      <c r="I19" s="104"/>
      <c r="J19" s="104">
        <v>5287</v>
      </c>
    </row>
    <row r="20" spans="1:10" ht="15.75">
      <c r="B20" s="69" t="s">
        <v>553</v>
      </c>
      <c r="C20" s="104">
        <v>111221.75999999999</v>
      </c>
      <c r="D20" s="104">
        <v>120987.75</v>
      </c>
      <c r="E20" s="104">
        <v>151338.72</v>
      </c>
      <c r="F20" s="104">
        <v>256574.67</v>
      </c>
      <c r="G20" s="104">
        <v>45848.04</v>
      </c>
      <c r="H20" s="104">
        <v>201102</v>
      </c>
      <c r="I20" s="104"/>
      <c r="J20" s="104">
        <v>131561</v>
      </c>
    </row>
    <row r="21" spans="1:10" ht="15.75">
      <c r="B21" s="69" t="s">
        <v>728</v>
      </c>
      <c r="C21" s="104">
        <v>8549.504379</v>
      </c>
      <c r="D21" s="104">
        <v>4778.2111064999999</v>
      </c>
      <c r="E21" s="104">
        <v>12381.39003255</v>
      </c>
      <c r="F21" s="104">
        <v>0</v>
      </c>
      <c r="G21" s="104">
        <v>0</v>
      </c>
      <c r="H21" s="104">
        <v>0</v>
      </c>
      <c r="I21" s="104"/>
      <c r="J21" s="104"/>
    </row>
    <row r="22" spans="1:10" ht="15.75">
      <c r="B22" s="69" t="s">
        <v>729</v>
      </c>
      <c r="C22" s="104">
        <v>2365.3841248799999</v>
      </c>
      <c r="D22" s="104">
        <v>2890.2296939399998</v>
      </c>
      <c r="E22" s="104">
        <v>3578.1572996599998</v>
      </c>
      <c r="F22" s="104">
        <v>3350.24473266</v>
      </c>
      <c r="G22" s="104">
        <v>1763.0723230000001</v>
      </c>
      <c r="H22" s="104">
        <v>1988</v>
      </c>
      <c r="I22" s="104"/>
      <c r="J22" s="104">
        <v>1772</v>
      </c>
    </row>
    <row r="23" spans="1:10" ht="15.75">
      <c r="B23" s="69" t="s">
        <v>730</v>
      </c>
      <c r="C23" s="104">
        <v>2719.3969699999998</v>
      </c>
      <c r="D23" s="104">
        <v>0</v>
      </c>
      <c r="E23" s="104">
        <v>0</v>
      </c>
      <c r="F23" s="104">
        <v>53833.514428930001</v>
      </c>
      <c r="G23" s="450">
        <v>0</v>
      </c>
      <c r="H23" s="482">
        <v>70401</v>
      </c>
      <c r="I23" s="104"/>
      <c r="J23" s="104">
        <v>74369</v>
      </c>
    </row>
    <row r="24" spans="1:10" ht="15.75">
      <c r="B24" s="381" t="s">
        <v>731</v>
      </c>
      <c r="C24" s="104">
        <v>0</v>
      </c>
      <c r="D24" s="104">
        <v>275414.48725000001</v>
      </c>
      <c r="E24" s="104">
        <v>172754.18018920001</v>
      </c>
      <c r="F24" s="104">
        <v>433972.92097229999</v>
      </c>
      <c r="G24" s="104">
        <v>239800.079654</v>
      </c>
      <c r="H24" s="104">
        <v>177330</v>
      </c>
      <c r="I24" s="104"/>
      <c r="J24" s="104">
        <v>324990</v>
      </c>
    </row>
    <row r="25" spans="1:10" ht="15.75">
      <c r="B25" s="69" t="s">
        <v>732</v>
      </c>
      <c r="C25" s="104">
        <v>0</v>
      </c>
      <c r="D25" s="104">
        <v>0</v>
      </c>
      <c r="E25" s="104">
        <v>71698.663217179987</v>
      </c>
      <c r="F25" s="104">
        <v>85724.768589929998</v>
      </c>
      <c r="G25" s="104">
        <v>207114.83360525998</v>
      </c>
      <c r="H25" s="104">
        <v>116790</v>
      </c>
      <c r="I25" s="104"/>
      <c r="J25" s="104">
        <v>71189</v>
      </c>
    </row>
    <row r="26" spans="1:10" ht="15.75">
      <c r="A26" s="47"/>
      <c r="B26" s="202" t="s">
        <v>733</v>
      </c>
      <c r="C26" s="203">
        <v>188403.19494702996</v>
      </c>
      <c r="D26" s="203">
        <v>479767.46943904005</v>
      </c>
      <c r="E26" s="203">
        <v>559015.6357751399</v>
      </c>
      <c r="F26" s="203">
        <v>951765.42406984011</v>
      </c>
      <c r="G26" s="203">
        <v>579513.04015923</v>
      </c>
      <c r="H26" s="480">
        <v>727215.93378499814</v>
      </c>
      <c r="I26" s="203">
        <v>2585</v>
      </c>
      <c r="J26" s="203">
        <f>SUM(J17:J25)</f>
        <v>689963</v>
      </c>
    </row>
    <row r="27" spans="1:10" ht="15.75">
      <c r="B27" s="187"/>
      <c r="C27" s="189"/>
      <c r="D27" s="189"/>
      <c r="E27" s="189"/>
      <c r="F27" s="189"/>
      <c r="H27" s="397"/>
      <c r="I27" s="189"/>
      <c r="J27" s="189"/>
    </row>
    <row r="28" spans="1:10" ht="15.75">
      <c r="A28" s="47"/>
      <c r="B28" s="202" t="s">
        <v>734</v>
      </c>
      <c r="C28" s="203">
        <v>323079.55130202998</v>
      </c>
      <c r="D28" s="203">
        <v>645885.44564904005</v>
      </c>
      <c r="E28" s="203">
        <v>768011.18166197988</v>
      </c>
      <c r="F28" s="203">
        <v>1134955.3024478201</v>
      </c>
      <c r="G28" s="203">
        <v>860141.67425509985</v>
      </c>
      <c r="H28" s="480">
        <v>960137.79291733238</v>
      </c>
      <c r="I28" s="203">
        <v>2585</v>
      </c>
      <c r="J28" s="203">
        <v>833877</v>
      </c>
    </row>
    <row r="31" spans="1:10">
      <c r="A31" s="47"/>
      <c r="B31" s="11" t="s">
        <v>735</v>
      </c>
    </row>
    <row r="32" spans="1:10">
      <c r="B32" s="13" t="s">
        <v>34</v>
      </c>
    </row>
    <row r="34" spans="1:10">
      <c r="B34" s="457"/>
      <c r="C34" s="458">
        <v>2018</v>
      </c>
      <c r="D34" s="458">
        <v>2019</v>
      </c>
      <c r="E34" s="458">
        <v>2020</v>
      </c>
      <c r="F34" s="458">
        <v>2021</v>
      </c>
      <c r="G34" s="451">
        <v>2022</v>
      </c>
      <c r="H34" s="451">
        <v>2023</v>
      </c>
      <c r="I34" s="829">
        <v>2024</v>
      </c>
      <c r="J34" s="829"/>
    </row>
    <row r="35" spans="1:10">
      <c r="B35" s="37" t="s">
        <v>736</v>
      </c>
      <c r="C35" s="9">
        <v>600361.41854800005</v>
      </c>
      <c r="D35" s="9">
        <v>611438.19748800003</v>
      </c>
      <c r="E35" s="9">
        <v>747682.57845000003</v>
      </c>
      <c r="F35" s="9">
        <v>1443303.9883739999</v>
      </c>
      <c r="G35" s="9">
        <v>829650.65541962243</v>
      </c>
      <c r="H35" s="9">
        <v>1929575.0652021591</v>
      </c>
      <c r="I35" s="830">
        <v>1229522</v>
      </c>
      <c r="J35" s="830"/>
    </row>
    <row r="36" spans="1:10">
      <c r="B36" s="459" t="s">
        <v>737</v>
      </c>
      <c r="C36" s="460">
        <v>542</v>
      </c>
      <c r="D36" s="460">
        <v>552</v>
      </c>
      <c r="E36" s="460">
        <v>675</v>
      </c>
      <c r="F36" s="460">
        <v>1303</v>
      </c>
      <c r="G36" s="466">
        <v>749</v>
      </c>
      <c r="H36" s="466">
        <v>1742</v>
      </c>
      <c r="I36" s="830">
        <v>1110</v>
      </c>
      <c r="J36" s="830"/>
    </row>
    <row r="37" spans="1:10">
      <c r="A37" s="47"/>
    </row>
    <row r="38" spans="1:10">
      <c r="A38" s="47"/>
      <c r="B38" s="204" t="s">
        <v>738</v>
      </c>
    </row>
    <row r="39" spans="1:10">
      <c r="B39" s="13" t="s">
        <v>739</v>
      </c>
    </row>
    <row r="40" spans="1:10">
      <c r="B40" s="13" t="s">
        <v>740</v>
      </c>
    </row>
    <row r="45" spans="1:10">
      <c r="C45" s="335"/>
      <c r="D45" s="335"/>
      <c r="E45" s="335"/>
      <c r="F45" s="335"/>
    </row>
  </sheetData>
  <mergeCells count="3">
    <mergeCell ref="I34:J34"/>
    <mergeCell ref="I35:J35"/>
    <mergeCell ref="I36:J36"/>
  </mergeCells>
  <hyperlinks>
    <hyperlink ref="A1" location="Contenido!A1" display="Volver al Contenido" xr:uid="{01A44CB0-5EE5-48F9-81C0-243E7FB0B496}"/>
  </hyperlinks>
  <pageMargins left="0.7" right="0.7" top="0.75" bottom="0.75" header="0.3" footer="0.3"/>
  <pageSetup orientation="portrait" r:id="rId1"/>
  <customProperties>
    <customPr name="_pios_id" r:id="rId2"/>
    <customPr name="EpmWorksheetKeyString_GUID" r:id="rId3"/>
  </customPropertie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6E1C-1002-4211-9772-CA84375E6629}">
  <sheetPr>
    <tabColor rgb="FFFFC000"/>
  </sheetPr>
  <dimension ref="A1:F53"/>
  <sheetViews>
    <sheetView showGridLines="0" topLeftCell="A30" zoomScale="90" zoomScaleNormal="90" workbookViewId="0">
      <selection activeCell="B9" sqref="B9:F44"/>
    </sheetView>
  </sheetViews>
  <sheetFormatPr baseColWidth="10" defaultColWidth="11.42578125" defaultRowHeight="15"/>
  <cols>
    <col min="1" max="1" width="4.5703125" style="214" customWidth="1"/>
    <col min="2" max="2" width="21.42578125" style="214" customWidth="1"/>
    <col min="3" max="3" width="76.42578125" style="214" bestFit="1" customWidth="1"/>
    <col min="4" max="4" width="19.7109375" style="781" customWidth="1"/>
    <col min="5" max="5" width="11.42578125" style="781"/>
    <col min="6" max="6" width="16" style="214" bestFit="1" customWidth="1"/>
    <col min="7" max="16384" width="11.42578125" style="214"/>
  </cols>
  <sheetData>
    <row r="1" spans="1:6" customFormat="1">
      <c r="A1" s="1" t="s">
        <v>32</v>
      </c>
      <c r="D1" s="35"/>
      <c r="E1" s="35"/>
    </row>
    <row r="2" spans="1:6" customFormat="1">
      <c r="A2" s="1"/>
      <c r="D2" s="35"/>
      <c r="E2" s="35"/>
    </row>
    <row r="3" spans="1:6" customFormat="1">
      <c r="A3" s="1"/>
      <c r="D3" s="35"/>
      <c r="E3" s="35"/>
    </row>
    <row r="4" spans="1:6" customFormat="1">
      <c r="A4" s="1"/>
      <c r="D4" s="35"/>
      <c r="E4" s="35"/>
    </row>
    <row r="5" spans="1:6" customFormat="1">
      <c r="A5" s="1"/>
      <c r="D5" s="35"/>
      <c r="E5" s="35"/>
    </row>
    <row r="6" spans="1:6" ht="16.5" customHeight="1" thickBot="1">
      <c r="B6" s="841" t="s">
        <v>741</v>
      </c>
      <c r="C6" s="841"/>
      <c r="D6" s="841"/>
      <c r="E6" s="841"/>
      <c r="F6" s="841"/>
    </row>
    <row r="7" spans="1:6">
      <c r="B7" s="834" t="s">
        <v>503</v>
      </c>
      <c r="C7" s="842" t="s">
        <v>742</v>
      </c>
      <c r="D7" s="844" t="s">
        <v>743</v>
      </c>
      <c r="E7" s="844"/>
      <c r="F7" s="839" t="s">
        <v>932</v>
      </c>
    </row>
    <row r="8" spans="1:6" ht="15.75" customHeight="1" thickBot="1">
      <c r="B8" s="835"/>
      <c r="C8" s="843"/>
      <c r="D8" s="845" t="s">
        <v>744</v>
      </c>
      <c r="E8" s="845"/>
      <c r="F8" s="840"/>
    </row>
    <row r="9" spans="1:6" ht="15.75" thickBot="1">
      <c r="B9" s="836" t="s">
        <v>584</v>
      </c>
      <c r="C9" s="546" t="s">
        <v>848</v>
      </c>
      <c r="D9" s="779">
        <v>2</v>
      </c>
      <c r="E9" s="779">
        <v>2025</v>
      </c>
      <c r="F9" s="782">
        <v>4862559</v>
      </c>
    </row>
    <row r="10" spans="1:6" ht="15.75" thickBot="1">
      <c r="B10" s="837"/>
      <c r="C10" s="546" t="s">
        <v>849</v>
      </c>
      <c r="D10" s="779">
        <v>2</v>
      </c>
      <c r="E10" s="779">
        <v>2027</v>
      </c>
      <c r="F10" s="782">
        <v>234040857.343934</v>
      </c>
    </row>
    <row r="11" spans="1:6" ht="15.75" thickBot="1">
      <c r="B11" s="837"/>
      <c r="C11" s="546" t="s">
        <v>850</v>
      </c>
      <c r="D11" s="779">
        <v>4</v>
      </c>
      <c r="E11" s="779">
        <v>2026</v>
      </c>
      <c r="F11" s="782">
        <v>7982828</v>
      </c>
    </row>
    <row r="12" spans="1:6" ht="15.75" thickBot="1">
      <c r="B12" s="838"/>
      <c r="C12" s="546" t="s">
        <v>851</v>
      </c>
      <c r="D12" s="779">
        <v>4</v>
      </c>
      <c r="E12" s="779">
        <v>2025</v>
      </c>
      <c r="F12" s="782">
        <v>3467688</v>
      </c>
    </row>
    <row r="13" spans="1:6" ht="15.75" thickBot="1">
      <c r="B13" s="546" t="s">
        <v>843</v>
      </c>
      <c r="C13" s="546" t="s">
        <v>845</v>
      </c>
      <c r="D13" s="779">
        <v>2</v>
      </c>
      <c r="E13" s="779">
        <v>2029</v>
      </c>
      <c r="F13" s="782">
        <v>631333333.33333302</v>
      </c>
    </row>
    <row r="14" spans="1:6" ht="15.75" thickBot="1">
      <c r="B14" s="836" t="s">
        <v>844</v>
      </c>
      <c r="C14" s="546" t="s">
        <v>863</v>
      </c>
      <c r="D14" s="779">
        <v>4</v>
      </c>
      <c r="E14" s="779">
        <v>2028</v>
      </c>
      <c r="F14" s="782">
        <v>253112839</v>
      </c>
    </row>
    <row r="15" spans="1:6" ht="15.75" thickBot="1">
      <c r="B15" s="838"/>
      <c r="C15" s="546" t="s">
        <v>861</v>
      </c>
      <c r="D15" s="780">
        <v>4</v>
      </c>
      <c r="E15" s="780">
        <v>2028</v>
      </c>
      <c r="F15" s="783">
        <v>105299412.5</v>
      </c>
    </row>
    <row r="16" spans="1:6" ht="15.75" thickBot="1">
      <c r="B16" s="836" t="s">
        <v>694</v>
      </c>
      <c r="C16" s="546" t="s">
        <v>852</v>
      </c>
      <c r="D16" s="779">
        <v>3</v>
      </c>
      <c r="E16" s="779">
        <v>2025</v>
      </c>
      <c r="F16" s="782">
        <v>45514632.044899963</v>
      </c>
    </row>
    <row r="17" spans="2:6" ht="15.75" thickBot="1">
      <c r="B17" s="837"/>
      <c r="C17" s="546" t="s">
        <v>745</v>
      </c>
      <c r="D17" s="779">
        <v>1</v>
      </c>
      <c r="E17" s="779">
        <v>2025</v>
      </c>
      <c r="F17" s="782">
        <v>7484795.7034535054</v>
      </c>
    </row>
    <row r="18" spans="2:6" ht="15.75" thickBot="1">
      <c r="B18" s="837"/>
      <c r="C18" s="546" t="s">
        <v>853</v>
      </c>
      <c r="D18" s="779">
        <v>1</v>
      </c>
      <c r="E18" s="779">
        <v>2025</v>
      </c>
      <c r="F18" s="782">
        <v>11646353.412687169</v>
      </c>
    </row>
    <row r="19" spans="2:6" ht="15.75" thickBot="1">
      <c r="B19" s="837"/>
      <c r="C19" s="546" t="s">
        <v>746</v>
      </c>
      <c r="D19" s="779">
        <v>1</v>
      </c>
      <c r="E19" s="779">
        <v>2025</v>
      </c>
      <c r="F19" s="782">
        <v>11834194.548292274</v>
      </c>
    </row>
    <row r="20" spans="2:6" ht="15.75" thickBot="1">
      <c r="B20" s="837"/>
      <c r="C20" s="546" t="s">
        <v>747</v>
      </c>
      <c r="D20" s="779">
        <v>3</v>
      </c>
      <c r="E20" s="779">
        <v>2024</v>
      </c>
      <c r="F20" s="782">
        <v>126420474.95310877</v>
      </c>
    </row>
    <row r="21" spans="2:6" ht="15.75" thickBot="1">
      <c r="B21" s="837"/>
      <c r="C21" s="546" t="s">
        <v>854</v>
      </c>
      <c r="D21" s="779">
        <v>4</v>
      </c>
      <c r="E21" s="779">
        <v>2025</v>
      </c>
      <c r="F21" s="782">
        <v>18321212.159510441</v>
      </c>
    </row>
    <row r="22" spans="2:6" ht="15.75" thickBot="1">
      <c r="B22" s="837"/>
      <c r="C22" s="546" t="s">
        <v>855</v>
      </c>
      <c r="D22" s="779">
        <v>3</v>
      </c>
      <c r="E22" s="779">
        <v>2025</v>
      </c>
      <c r="F22" s="782">
        <v>10593149.307150235</v>
      </c>
    </row>
    <row r="23" spans="2:6" ht="15.75" thickBot="1">
      <c r="B23" s="837"/>
      <c r="C23" s="546" t="s">
        <v>856</v>
      </c>
      <c r="D23" s="779">
        <v>4</v>
      </c>
      <c r="E23" s="779">
        <v>2024</v>
      </c>
      <c r="F23" s="782">
        <v>18795303.743935023</v>
      </c>
    </row>
    <row r="24" spans="2:6" ht="15.75" thickBot="1">
      <c r="B24" s="837"/>
      <c r="C24" s="546" t="s">
        <v>748</v>
      </c>
      <c r="D24" s="779">
        <v>4</v>
      </c>
      <c r="E24" s="779">
        <v>2024</v>
      </c>
      <c r="F24" s="782">
        <v>117453786.38887987</v>
      </c>
    </row>
    <row r="25" spans="2:6" ht="15.75" thickBot="1">
      <c r="B25" s="837"/>
      <c r="C25" s="546" t="s">
        <v>857</v>
      </c>
      <c r="D25" s="779">
        <v>4</v>
      </c>
      <c r="E25" s="779">
        <v>2025</v>
      </c>
      <c r="F25" s="782">
        <v>15711004.85625623</v>
      </c>
    </row>
    <row r="26" spans="2:6" ht="15.75" thickBot="1">
      <c r="B26" s="838"/>
      <c r="C26" s="546" t="s">
        <v>858</v>
      </c>
      <c r="D26" s="780">
        <v>4</v>
      </c>
      <c r="E26" s="780">
        <v>2026</v>
      </c>
      <c r="F26" s="783">
        <v>38543544.942104518</v>
      </c>
    </row>
    <row r="27" spans="2:6" ht="15.75" thickBot="1">
      <c r="B27" s="836" t="s">
        <v>547</v>
      </c>
      <c r="C27" s="546" t="s">
        <v>864</v>
      </c>
      <c r="D27" s="779">
        <v>3</v>
      </c>
      <c r="E27" s="779">
        <v>2024</v>
      </c>
      <c r="F27" s="782">
        <v>38755335.58315292</v>
      </c>
    </row>
    <row r="28" spans="2:6" ht="15.75" thickBot="1">
      <c r="B28" s="837"/>
      <c r="C28" s="546" t="s">
        <v>865</v>
      </c>
      <c r="D28" s="780">
        <v>4</v>
      </c>
      <c r="E28" s="780">
        <v>2024</v>
      </c>
      <c r="F28" s="783">
        <v>1091099.8995526033</v>
      </c>
    </row>
    <row r="29" spans="2:6" ht="15.75" thickBot="1">
      <c r="B29" s="837"/>
      <c r="C29" s="546" t="s">
        <v>749</v>
      </c>
      <c r="D29" s="779">
        <v>1</v>
      </c>
      <c r="E29" s="779">
        <v>2024</v>
      </c>
      <c r="F29" s="782">
        <v>10857650.728193667</v>
      </c>
    </row>
    <row r="30" spans="2:6" ht="15.75" thickBot="1">
      <c r="B30" s="837"/>
      <c r="C30" s="546" t="s">
        <v>866</v>
      </c>
      <c r="D30" s="779">
        <v>4</v>
      </c>
      <c r="E30" s="779">
        <v>2025</v>
      </c>
      <c r="F30" s="782">
        <v>12212236.876164393</v>
      </c>
    </row>
    <row r="31" spans="2:6" ht="15.75" thickBot="1">
      <c r="B31" s="838"/>
      <c r="C31" s="546" t="s">
        <v>867</v>
      </c>
      <c r="D31" s="779">
        <v>1</v>
      </c>
      <c r="E31" s="779">
        <v>2025</v>
      </c>
      <c r="F31" s="782">
        <v>3555718.4920800342</v>
      </c>
    </row>
    <row r="32" spans="2:6" ht="15.75" thickBot="1">
      <c r="B32" s="831" t="s">
        <v>556</v>
      </c>
      <c r="C32" s="546" t="s">
        <v>846</v>
      </c>
      <c r="D32" s="779">
        <v>1</v>
      </c>
      <c r="E32" s="779">
        <v>2025</v>
      </c>
      <c r="F32" s="782">
        <v>108100905.48477469</v>
      </c>
    </row>
    <row r="33" spans="2:6" ht="15.75" thickBot="1">
      <c r="B33" s="832"/>
      <c r="C33" s="546" t="s">
        <v>847</v>
      </c>
      <c r="D33" s="779">
        <v>1</v>
      </c>
      <c r="E33" s="779">
        <v>2026</v>
      </c>
      <c r="F33" s="782">
        <v>193105796.16348749</v>
      </c>
    </row>
    <row r="34" spans="2:6" ht="15.75" thickBot="1">
      <c r="B34" s="832"/>
      <c r="C34" s="546" t="s">
        <v>750</v>
      </c>
      <c r="D34" s="779">
        <v>3</v>
      </c>
      <c r="E34" s="779">
        <v>2027</v>
      </c>
      <c r="F34" s="782">
        <v>802257839.4002409</v>
      </c>
    </row>
    <row r="35" spans="2:6" ht="15.75" thickBot="1">
      <c r="B35" s="832"/>
      <c r="C35" s="546" t="s">
        <v>751</v>
      </c>
      <c r="D35" s="780">
        <v>1</v>
      </c>
      <c r="E35" s="780">
        <v>2026</v>
      </c>
      <c r="F35" s="783">
        <v>37201687.22814431</v>
      </c>
    </row>
    <row r="36" spans="2:6" ht="15.75" thickBot="1">
      <c r="B36" s="832"/>
      <c r="C36" s="546" t="s">
        <v>752</v>
      </c>
      <c r="D36" s="779">
        <v>1</v>
      </c>
      <c r="E36" s="779">
        <v>2029</v>
      </c>
      <c r="F36" s="782">
        <v>569780539.78865921</v>
      </c>
    </row>
    <row r="37" spans="2:6" ht="15.75" thickBot="1">
      <c r="B37" s="832"/>
      <c r="C37" s="546" t="s">
        <v>753</v>
      </c>
      <c r="D37" s="779">
        <v>3</v>
      </c>
      <c r="E37" s="779">
        <v>2026</v>
      </c>
      <c r="F37" s="782">
        <v>18161255.858526584</v>
      </c>
    </row>
    <row r="38" spans="2:6" ht="15.75" thickBot="1">
      <c r="B38" s="833"/>
      <c r="C38" s="546" t="s">
        <v>754</v>
      </c>
      <c r="D38" s="779">
        <v>1</v>
      </c>
      <c r="E38" s="779">
        <v>2029</v>
      </c>
      <c r="F38" s="782">
        <v>768609807.23835766</v>
      </c>
    </row>
    <row r="39" spans="2:6" ht="15.75" thickBot="1">
      <c r="B39" s="836" t="s">
        <v>553</v>
      </c>
      <c r="C39" s="546" t="s">
        <v>859</v>
      </c>
      <c r="D39" s="779">
        <v>3</v>
      </c>
      <c r="E39" s="779">
        <v>2024</v>
      </c>
      <c r="F39" s="782">
        <v>13269002</v>
      </c>
    </row>
    <row r="40" spans="2:6" ht="15.75" thickBot="1">
      <c r="B40" s="837"/>
      <c r="C40" s="546" t="s">
        <v>860</v>
      </c>
      <c r="D40" s="779">
        <v>4</v>
      </c>
      <c r="E40" s="779">
        <v>2027</v>
      </c>
      <c r="F40" s="782">
        <v>63056593</v>
      </c>
    </row>
    <row r="41" spans="2:6" ht="15.75" thickBot="1">
      <c r="B41" s="837"/>
      <c r="C41" s="546" t="s">
        <v>755</v>
      </c>
      <c r="D41" s="779">
        <v>2</v>
      </c>
      <c r="E41" s="779">
        <v>2027</v>
      </c>
      <c r="F41" s="782">
        <v>51109819.799999997</v>
      </c>
    </row>
    <row r="42" spans="2:6" ht="15.75" thickBot="1">
      <c r="B42" s="837"/>
      <c r="C42" s="546" t="s">
        <v>756</v>
      </c>
      <c r="D42" s="779">
        <v>3</v>
      </c>
      <c r="E42" s="779">
        <v>2025</v>
      </c>
      <c r="F42" s="782">
        <v>27048439</v>
      </c>
    </row>
    <row r="43" spans="2:6" ht="15.75" thickBot="1">
      <c r="B43" s="837"/>
      <c r="C43" s="546" t="s">
        <v>757</v>
      </c>
      <c r="D43" s="779">
        <v>1</v>
      </c>
      <c r="E43" s="779">
        <v>2023</v>
      </c>
      <c r="F43" s="782">
        <v>225738626.66999999</v>
      </c>
    </row>
    <row r="44" spans="2:6" ht="15.75" thickBot="1">
      <c r="B44" s="838"/>
      <c r="C44" s="546" t="s">
        <v>862</v>
      </c>
      <c r="D44" s="779">
        <v>2</v>
      </c>
      <c r="E44" s="779">
        <v>2027</v>
      </c>
      <c r="F44" s="782">
        <v>26552462.899999999</v>
      </c>
    </row>
    <row r="45" spans="2:6">
      <c r="B45"/>
      <c r="C45"/>
      <c r="D45" s="35"/>
      <c r="E45" s="35"/>
      <c r="F45"/>
    </row>
    <row r="46" spans="2:6">
      <c r="B46" s="785" t="s">
        <v>931</v>
      </c>
      <c r="C46"/>
      <c r="D46" s="35"/>
      <c r="E46" s="35"/>
      <c r="F46"/>
    </row>
    <row r="47" spans="2:6">
      <c r="B47" s="776" t="s">
        <v>929</v>
      </c>
      <c r="C47" s="698"/>
      <c r="D47" s="35"/>
      <c r="E47" s="35"/>
      <c r="F47"/>
    </row>
    <row r="48" spans="2:6">
      <c r="B48" s="778" t="s">
        <v>926</v>
      </c>
      <c r="C48" s="698"/>
      <c r="D48" s="35"/>
      <c r="E48" s="35"/>
      <c r="F48"/>
    </row>
    <row r="49" spans="1:6">
      <c r="B49" s="777" t="s">
        <v>927</v>
      </c>
      <c r="C49" s="698"/>
      <c r="D49" s="35"/>
      <c r="E49" s="35"/>
      <c r="F49"/>
    </row>
    <row r="50" spans="1:6">
      <c r="B50" s="777" t="s">
        <v>928</v>
      </c>
      <c r="C50" s="698"/>
      <c r="D50" s="35"/>
      <c r="E50" s="35"/>
      <c r="F50"/>
    </row>
    <row r="51" spans="1:6" ht="14.25" customHeight="1">
      <c r="A51" s="742"/>
      <c r="B51" s="784"/>
      <c r="C51" s="698"/>
      <c r="D51" s="35"/>
      <c r="E51" s="35"/>
      <c r="F51"/>
    </row>
    <row r="52" spans="1:6">
      <c r="B52" s="778" t="s">
        <v>930</v>
      </c>
    </row>
    <row r="53" spans="1:6">
      <c r="B53" s="547"/>
    </row>
  </sheetData>
  <mergeCells count="12">
    <mergeCell ref="B39:B44"/>
    <mergeCell ref="B14:B15"/>
    <mergeCell ref="F7:F8"/>
    <mergeCell ref="B6:F6"/>
    <mergeCell ref="C7:C8"/>
    <mergeCell ref="D7:E7"/>
    <mergeCell ref="D8:E8"/>
    <mergeCell ref="B32:B38"/>
    <mergeCell ref="B7:B8"/>
    <mergeCell ref="B9:B12"/>
    <mergeCell ref="B16:B26"/>
    <mergeCell ref="B27:B31"/>
  </mergeCells>
  <hyperlinks>
    <hyperlink ref="A1" location="Contenido!A1" display="Volver al Contenido" xr:uid="{B84E0C2F-D3BB-46C0-B150-7B1305069867}"/>
  </hyperlinks>
  <pageMargins left="0.7" right="0.7" top="0.75" bottom="0.75" header="0.3" footer="0.3"/>
  <pageSetup orientation="portrait" horizontalDpi="4294967295" verticalDpi="4294967295"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5F59-7740-40B1-9616-9684DB9BC685}">
  <sheetPr>
    <tabColor rgb="FFFFFF00"/>
  </sheetPr>
  <dimension ref="A1:L15"/>
  <sheetViews>
    <sheetView showGridLines="0" workbookViewId="0">
      <selection activeCell="K14" sqref="K14"/>
    </sheetView>
  </sheetViews>
  <sheetFormatPr baseColWidth="10" defaultColWidth="10.7109375" defaultRowHeight="14.25"/>
  <cols>
    <col min="1" max="1" width="10.7109375" style="4"/>
    <col min="2" max="2" width="19.5703125" style="4" bestFit="1" customWidth="1"/>
    <col min="3" max="3" width="50.7109375" style="4" bestFit="1" customWidth="1"/>
    <col min="4" max="4" width="5.5703125" style="4" customWidth="1"/>
    <col min="5" max="5" width="5.28515625" style="4" customWidth="1"/>
    <col min="6" max="6" width="20.7109375" style="4" customWidth="1"/>
    <col min="7" max="7" width="14.28515625" style="4" bestFit="1" customWidth="1"/>
    <col min="8" max="8" width="25" style="4" bestFit="1" customWidth="1"/>
    <col min="9" max="9" width="4.7109375" style="4" customWidth="1"/>
    <col min="10" max="10" width="13.7109375" style="4" customWidth="1"/>
    <col min="11" max="11" width="14.5703125" style="4" customWidth="1"/>
    <col min="12" max="12" width="19.7109375" style="4" bestFit="1" customWidth="1"/>
    <col min="13" max="16384" width="10.7109375" style="4"/>
  </cols>
  <sheetData>
    <row r="1" spans="1:12">
      <c r="A1" s="3" t="s">
        <v>32</v>
      </c>
    </row>
    <row r="4" spans="1:12" ht="17.649999999999999" customHeight="1">
      <c r="B4" s="425" t="s">
        <v>758</v>
      </c>
      <c r="F4" s="425" t="s">
        <v>759</v>
      </c>
    </row>
    <row r="5" spans="1:12" s="45" customFormat="1" ht="9.4" customHeight="1">
      <c r="B5" s="426"/>
      <c r="C5" s="426"/>
    </row>
    <row r="6" spans="1:12" ht="30.75" customHeight="1">
      <c r="B6" s="371" t="s">
        <v>760</v>
      </c>
      <c r="C6" s="372" t="s">
        <v>761</v>
      </c>
      <c r="F6" s="371" t="s">
        <v>652</v>
      </c>
      <c r="G6" s="372" t="s">
        <v>761</v>
      </c>
      <c r="H6" s="372" t="s">
        <v>762</v>
      </c>
    </row>
    <row r="7" spans="1:12">
      <c r="B7" s="484" t="s">
        <v>16</v>
      </c>
      <c r="C7" s="704">
        <v>2032</v>
      </c>
      <c r="D7" s="427"/>
      <c r="E7" s="427"/>
      <c r="F7" s="483" t="s">
        <v>697</v>
      </c>
      <c r="G7" s="702" t="s">
        <v>763</v>
      </c>
      <c r="H7" s="702" t="s">
        <v>763</v>
      </c>
    </row>
    <row r="8" spans="1:12" ht="26.1" customHeight="1">
      <c r="B8" s="484" t="s">
        <v>553</v>
      </c>
      <c r="C8" s="705" t="s">
        <v>764</v>
      </c>
      <c r="D8" s="427"/>
      <c r="E8" s="427"/>
      <c r="F8" s="483" t="s">
        <v>765</v>
      </c>
      <c r="G8" s="702" t="s">
        <v>838</v>
      </c>
      <c r="H8" s="702" t="s">
        <v>766</v>
      </c>
    </row>
    <row r="9" spans="1:12" ht="21.6" customHeight="1">
      <c r="B9" s="484" t="s">
        <v>17</v>
      </c>
      <c r="C9" s="705" t="s">
        <v>767</v>
      </c>
      <c r="D9" s="427"/>
      <c r="E9" s="427"/>
      <c r="F9" s="483" t="s">
        <v>698</v>
      </c>
      <c r="G9" s="702" t="s">
        <v>768</v>
      </c>
      <c r="H9" s="702" t="s">
        <v>769</v>
      </c>
    </row>
    <row r="10" spans="1:12" ht="18" customHeight="1">
      <c r="B10" s="484" t="s">
        <v>770</v>
      </c>
      <c r="C10" s="704" t="s">
        <v>771</v>
      </c>
      <c r="D10" s="427"/>
      <c r="E10" s="427"/>
      <c r="F10" s="483" t="s">
        <v>699</v>
      </c>
      <c r="G10" s="702" t="s">
        <v>839</v>
      </c>
      <c r="H10" s="702" t="s">
        <v>772</v>
      </c>
    </row>
    <row r="11" spans="1:12" ht="29.1" customHeight="1">
      <c r="B11" s="484" t="s">
        <v>695</v>
      </c>
      <c r="C11" s="705" t="s">
        <v>773</v>
      </c>
      <c r="D11" s="427"/>
      <c r="E11" s="427"/>
      <c r="F11" s="483" t="s">
        <v>774</v>
      </c>
      <c r="G11" s="702" t="s">
        <v>775</v>
      </c>
      <c r="H11" s="702" t="s">
        <v>776</v>
      </c>
    </row>
    <row r="12" spans="1:12" ht="29.1" customHeight="1">
      <c r="B12" s="427"/>
      <c r="C12" s="555"/>
      <c r="D12" s="427"/>
      <c r="E12" s="427"/>
    </row>
    <row r="13" spans="1:12" ht="35.25" customHeight="1">
      <c r="B13" s="371" t="s">
        <v>651</v>
      </c>
      <c r="C13" s="372" t="s">
        <v>761</v>
      </c>
      <c r="F13" s="371" t="s">
        <v>647</v>
      </c>
      <c r="G13" s="372" t="s">
        <v>761</v>
      </c>
      <c r="H13" s="372" t="s">
        <v>762</v>
      </c>
      <c r="J13" s="371" t="s">
        <v>690</v>
      </c>
      <c r="K13" s="372" t="s">
        <v>761</v>
      </c>
      <c r="L13" s="372" t="s">
        <v>762</v>
      </c>
    </row>
    <row r="14" spans="1:12" ht="26.25" customHeight="1">
      <c r="B14" s="369" t="s">
        <v>777</v>
      </c>
      <c r="C14" s="557" t="s">
        <v>778</v>
      </c>
      <c r="F14" s="369" t="s">
        <v>779</v>
      </c>
      <c r="G14" s="429" t="s">
        <v>780</v>
      </c>
      <c r="H14" s="703" t="s">
        <v>781</v>
      </c>
      <c r="J14" s="370" t="s">
        <v>782</v>
      </c>
      <c r="K14" s="429" t="s">
        <v>840</v>
      </c>
      <c r="L14" s="703" t="s">
        <v>783</v>
      </c>
    </row>
    <row r="15" spans="1:12" ht="15">
      <c r="B15" s="369" t="s">
        <v>784</v>
      </c>
      <c r="C15" s="556" t="s">
        <v>785</v>
      </c>
    </row>
  </sheetData>
  <hyperlinks>
    <hyperlink ref="A1" location="Contenido!A1" display="Volver al Contenido" xr:uid="{B7D76DE4-508F-4655-A73A-A166175E558B}"/>
    <hyperlink ref="C15" r:id="rId1" xr:uid="{04D3738C-5921-409F-B902-265A91F3500E}"/>
    <hyperlink ref="C14" r:id="rId2" xr:uid="{9570539A-EF19-485F-B910-BA1AF021639A}"/>
  </hyperlinks>
  <pageMargins left="0.7" right="0.7" top="0.75" bottom="0.75" header="0.3" footer="0.3"/>
  <pageSetup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1D50-9B91-46F9-A14D-ED766B6B22CB}">
  <sheetPr filterMode="1">
    <tabColor rgb="FF92D050"/>
  </sheetPr>
  <dimension ref="A4:I1009"/>
  <sheetViews>
    <sheetView showGridLines="0" zoomScale="115" zoomScaleNormal="115" workbookViewId="0">
      <selection activeCell="E5" sqref="E5:G6"/>
    </sheetView>
  </sheetViews>
  <sheetFormatPr baseColWidth="10" defaultColWidth="11.42578125" defaultRowHeight="15"/>
  <cols>
    <col min="1" max="1" width="11.7109375" bestFit="1" customWidth="1"/>
    <col min="3" max="3" width="29.28515625" style="417" customWidth="1"/>
    <col min="4" max="4" width="10.7109375" customWidth="1"/>
    <col min="5" max="5" width="44.85546875" style="47" customWidth="1"/>
    <col min="6" max="6" width="12.42578125" customWidth="1"/>
    <col min="7" max="7" width="10" customWidth="1"/>
    <col min="8" max="8" width="11.85546875" customWidth="1"/>
    <col min="9" max="9" width="54.7109375" bestFit="1" customWidth="1"/>
  </cols>
  <sheetData>
    <row r="4" spans="1:9">
      <c r="A4" s="761"/>
      <c r="B4" s="762"/>
      <c r="C4" s="762"/>
      <c r="D4" s="762"/>
      <c r="E4" s="763"/>
      <c r="F4" s="761"/>
      <c r="G4" s="761"/>
      <c r="H4" s="761"/>
      <c r="I4" s="761"/>
    </row>
    <row r="5" spans="1:9">
      <c r="A5" s="872"/>
      <c r="B5" s="873"/>
      <c r="C5" s="873"/>
      <c r="D5" s="874"/>
      <c r="E5" s="870" t="s">
        <v>925</v>
      </c>
      <c r="F5" s="875" t="s">
        <v>696</v>
      </c>
      <c r="G5" s="875" t="s">
        <v>787</v>
      </c>
      <c r="H5" s="877"/>
      <c r="I5" s="872"/>
    </row>
    <row r="6" spans="1:9" ht="9.75" customHeight="1">
      <c r="A6" s="872"/>
      <c r="B6" s="873"/>
      <c r="C6" s="873"/>
      <c r="D6" s="874"/>
      <c r="E6" s="871"/>
      <c r="F6" s="876"/>
      <c r="G6" s="876"/>
      <c r="H6" s="877"/>
      <c r="I6" s="872"/>
    </row>
    <row r="7" spans="1:9">
      <c r="A7" s="761"/>
      <c r="B7" s="762"/>
      <c r="C7" s="762"/>
      <c r="D7" s="762"/>
      <c r="E7" s="699" t="s">
        <v>874</v>
      </c>
      <c r="F7" s="700" t="s">
        <v>788</v>
      </c>
      <c r="G7" s="700">
        <v>49</v>
      </c>
      <c r="H7" s="761"/>
      <c r="I7" s="761"/>
    </row>
    <row r="8" spans="1:9">
      <c r="A8" s="761"/>
      <c r="B8" s="762"/>
      <c r="C8" s="762"/>
      <c r="D8" s="762"/>
      <c r="E8" s="699" t="s">
        <v>875</v>
      </c>
      <c r="F8" s="700" t="s">
        <v>789</v>
      </c>
      <c r="G8" s="700">
        <v>13</v>
      </c>
      <c r="H8" s="761"/>
      <c r="I8" s="761"/>
    </row>
    <row r="9" spans="1:9">
      <c r="A9" s="761"/>
      <c r="B9" s="762"/>
      <c r="C9" s="762"/>
      <c r="D9" s="762"/>
      <c r="E9" s="699" t="s">
        <v>876</v>
      </c>
      <c r="F9" s="700" t="s">
        <v>790</v>
      </c>
      <c r="G9" s="700">
        <v>1</v>
      </c>
      <c r="H9" s="761"/>
      <c r="I9" s="761"/>
    </row>
    <row r="10" spans="1:9">
      <c r="A10" s="761"/>
      <c r="B10" s="762"/>
      <c r="C10" s="762"/>
      <c r="D10" s="762"/>
      <c r="E10" s="699" t="s">
        <v>791</v>
      </c>
      <c r="F10" s="700" t="s">
        <v>791</v>
      </c>
      <c r="G10" s="700">
        <v>4</v>
      </c>
      <c r="H10" s="761"/>
      <c r="I10" s="761"/>
    </row>
    <row r="11" spans="1:9">
      <c r="A11" s="761"/>
      <c r="B11" s="762"/>
      <c r="C11" s="762"/>
      <c r="D11" s="762"/>
      <c r="E11" s="699" t="s">
        <v>792</v>
      </c>
      <c r="F11" s="700" t="s">
        <v>793</v>
      </c>
      <c r="G11" s="700">
        <v>2</v>
      </c>
      <c r="H11" s="761"/>
      <c r="I11" s="761"/>
    </row>
    <row r="12" spans="1:9">
      <c r="A12" s="761"/>
      <c r="B12" s="762"/>
      <c r="C12" s="762"/>
      <c r="D12" s="762"/>
      <c r="E12" s="866" t="s">
        <v>794</v>
      </c>
      <c r="F12" s="867"/>
      <c r="G12" s="700">
        <v>1</v>
      </c>
      <c r="H12" s="761"/>
      <c r="I12" s="761"/>
    </row>
    <row r="13" spans="1:9">
      <c r="A13" s="761"/>
      <c r="B13" s="762"/>
      <c r="C13" s="762"/>
      <c r="D13" s="762"/>
      <c r="E13" s="868" t="s">
        <v>795</v>
      </c>
      <c r="F13" s="869"/>
      <c r="G13" s="701">
        <v>70</v>
      </c>
      <c r="H13" s="761"/>
      <c r="I13" s="761"/>
    </row>
    <row r="14" spans="1:9">
      <c r="A14" s="761"/>
      <c r="B14" s="762"/>
      <c r="C14" s="762"/>
      <c r="D14" s="762"/>
      <c r="E14" s="763"/>
      <c r="F14" s="761"/>
      <c r="G14" s="761"/>
      <c r="H14" s="761"/>
      <c r="I14" s="761"/>
    </row>
    <row r="15" spans="1:9">
      <c r="A15" s="861"/>
      <c r="B15" s="764" t="s">
        <v>786</v>
      </c>
      <c r="C15" s="862" t="s">
        <v>796</v>
      </c>
      <c r="D15" s="864" t="s">
        <v>692</v>
      </c>
      <c r="E15" s="864" t="s">
        <v>797</v>
      </c>
      <c r="F15" s="864" t="s">
        <v>798</v>
      </c>
      <c r="G15" s="862" t="s">
        <v>799</v>
      </c>
      <c r="H15" s="862" t="s">
        <v>800</v>
      </c>
      <c r="I15" s="864" t="s">
        <v>801</v>
      </c>
    </row>
    <row r="16" spans="1:9" s="463" customFormat="1" ht="15.75" customHeight="1">
      <c r="A16" s="861"/>
      <c r="B16" s="765" t="s">
        <v>788</v>
      </c>
      <c r="C16" s="863"/>
      <c r="D16" s="865"/>
      <c r="E16" s="865"/>
      <c r="F16" s="865"/>
      <c r="G16" s="863"/>
      <c r="H16" s="863"/>
      <c r="I16" s="865"/>
    </row>
    <row r="17" spans="1:9">
      <c r="A17" s="761"/>
      <c r="B17" s="766" t="s">
        <v>874</v>
      </c>
      <c r="C17" s="766" t="s">
        <v>877</v>
      </c>
      <c r="D17" s="766" t="s">
        <v>878</v>
      </c>
      <c r="E17" s="767" t="s">
        <v>825</v>
      </c>
      <c r="F17" s="768">
        <v>1</v>
      </c>
      <c r="G17" s="769"/>
      <c r="H17" s="768">
        <v>1</v>
      </c>
      <c r="I17" s="767"/>
    </row>
    <row r="18" spans="1:9">
      <c r="A18" s="761"/>
      <c r="B18" s="766" t="s">
        <v>874</v>
      </c>
      <c r="C18" s="766" t="s">
        <v>877</v>
      </c>
      <c r="D18" s="766" t="s">
        <v>879</v>
      </c>
      <c r="E18" s="855" t="s">
        <v>880</v>
      </c>
      <c r="F18" s="857"/>
      <c r="G18" s="859">
        <v>0.99999959000000005</v>
      </c>
      <c r="H18" s="859">
        <v>0.99999959000000005</v>
      </c>
      <c r="I18" s="767" t="s">
        <v>802</v>
      </c>
    </row>
    <row r="19" spans="1:9">
      <c r="A19" s="761"/>
      <c r="B19" s="766"/>
      <c r="C19" s="766"/>
      <c r="D19" s="766"/>
      <c r="E19" s="856"/>
      <c r="F19" s="858"/>
      <c r="G19" s="860"/>
      <c r="H19" s="860"/>
      <c r="I19" s="767" t="s">
        <v>803</v>
      </c>
    </row>
    <row r="20" spans="1:9">
      <c r="A20" s="761"/>
      <c r="B20" s="766" t="s">
        <v>791</v>
      </c>
      <c r="C20" s="766" t="s">
        <v>881</v>
      </c>
      <c r="D20" s="766" t="s">
        <v>804</v>
      </c>
      <c r="E20" s="767" t="s">
        <v>882</v>
      </c>
      <c r="F20" s="770"/>
      <c r="G20" s="771">
        <v>0.358184</v>
      </c>
      <c r="H20" s="771">
        <v>0.358184</v>
      </c>
      <c r="I20" s="767" t="s">
        <v>805</v>
      </c>
    </row>
    <row r="21" spans="1:9">
      <c r="A21" s="761"/>
      <c r="B21" s="766" t="s">
        <v>876</v>
      </c>
      <c r="C21" s="766" t="s">
        <v>883</v>
      </c>
      <c r="D21" s="766" t="s">
        <v>884</v>
      </c>
      <c r="E21" s="772" t="s">
        <v>885</v>
      </c>
      <c r="F21" s="773">
        <v>0.2469509</v>
      </c>
      <c r="G21" s="774"/>
      <c r="H21" s="773">
        <v>0.2469509</v>
      </c>
      <c r="I21" s="767"/>
    </row>
    <row r="22" spans="1:9">
      <c r="A22" s="761"/>
      <c r="B22" s="766" t="s">
        <v>791</v>
      </c>
      <c r="C22" s="766" t="s">
        <v>881</v>
      </c>
      <c r="D22" s="766" t="s">
        <v>804</v>
      </c>
      <c r="E22" s="855" t="s">
        <v>886</v>
      </c>
      <c r="F22" s="857"/>
      <c r="G22" s="859">
        <v>0.29808957000000003</v>
      </c>
      <c r="H22" s="859">
        <v>0.29808957000000003</v>
      </c>
      <c r="I22" s="767" t="s">
        <v>805</v>
      </c>
    </row>
    <row r="23" spans="1:9">
      <c r="A23" s="761"/>
      <c r="B23" s="766"/>
      <c r="C23" s="766"/>
      <c r="D23" s="766"/>
      <c r="E23" s="878"/>
      <c r="F23" s="879"/>
      <c r="G23" s="880"/>
      <c r="H23" s="880"/>
      <c r="I23" s="767" t="s">
        <v>806</v>
      </c>
    </row>
    <row r="24" spans="1:9">
      <c r="A24" s="761"/>
      <c r="B24" s="766"/>
      <c r="C24" s="766"/>
      <c r="D24" s="766"/>
      <c r="E24" s="878"/>
      <c r="F24" s="879"/>
      <c r="G24" s="880"/>
      <c r="H24" s="880"/>
      <c r="I24" s="767" t="s">
        <v>807</v>
      </c>
    </row>
    <row r="25" spans="1:9">
      <c r="A25" s="761"/>
      <c r="B25" s="766"/>
      <c r="C25" s="766"/>
      <c r="D25" s="766"/>
      <c r="E25" s="856"/>
      <c r="F25" s="858"/>
      <c r="G25" s="860"/>
      <c r="H25" s="860"/>
      <c r="I25" s="767" t="s">
        <v>808</v>
      </c>
    </row>
    <row r="26" spans="1:9">
      <c r="A26" s="761"/>
      <c r="B26" s="766" t="s">
        <v>791</v>
      </c>
      <c r="C26" s="766" t="s">
        <v>881</v>
      </c>
      <c r="D26" s="766" t="s">
        <v>804</v>
      </c>
      <c r="E26" s="855" t="s">
        <v>887</v>
      </c>
      <c r="F26" s="857"/>
      <c r="G26" s="859">
        <v>0.358184</v>
      </c>
      <c r="H26" s="859">
        <v>0.358184</v>
      </c>
      <c r="I26" s="767" t="s">
        <v>805</v>
      </c>
    </row>
    <row r="27" spans="1:9">
      <c r="A27" s="761"/>
      <c r="B27" s="766"/>
      <c r="C27" s="766"/>
      <c r="D27" s="766"/>
      <c r="E27" s="878"/>
      <c r="F27" s="879"/>
      <c r="G27" s="880"/>
      <c r="H27" s="880"/>
      <c r="I27" s="767" t="s">
        <v>809</v>
      </c>
    </row>
    <row r="28" spans="1:9">
      <c r="A28" s="761"/>
      <c r="B28" s="766"/>
      <c r="C28" s="766"/>
      <c r="D28" s="766"/>
      <c r="E28" s="878"/>
      <c r="F28" s="879"/>
      <c r="G28" s="880"/>
      <c r="H28" s="880"/>
      <c r="I28" s="767" t="s">
        <v>806</v>
      </c>
    </row>
    <row r="29" spans="1:9">
      <c r="A29" s="761"/>
      <c r="B29" s="766"/>
      <c r="C29" s="766"/>
      <c r="D29" s="766"/>
      <c r="E29" s="878"/>
      <c r="F29" s="879"/>
      <c r="G29" s="880"/>
      <c r="H29" s="880"/>
      <c r="I29" s="767" t="s">
        <v>810</v>
      </c>
    </row>
    <row r="30" spans="1:9">
      <c r="A30" s="761"/>
      <c r="B30" s="766"/>
      <c r="C30" s="766"/>
      <c r="D30" s="766"/>
      <c r="E30" s="878"/>
      <c r="F30" s="879"/>
      <c r="G30" s="880"/>
      <c r="H30" s="880"/>
      <c r="I30" s="767" t="s">
        <v>807</v>
      </c>
    </row>
    <row r="31" spans="1:9">
      <c r="A31" s="761"/>
      <c r="B31" s="766"/>
      <c r="C31" s="766"/>
      <c r="D31" s="766"/>
      <c r="E31" s="878"/>
      <c r="F31" s="879"/>
      <c r="G31" s="880"/>
      <c r="H31" s="880"/>
      <c r="I31" s="767" t="s">
        <v>811</v>
      </c>
    </row>
    <row r="32" spans="1:9">
      <c r="A32" s="761"/>
      <c r="B32" s="766"/>
      <c r="C32" s="766"/>
      <c r="D32" s="766"/>
      <c r="E32" s="878"/>
      <c r="F32" s="879"/>
      <c r="G32" s="880"/>
      <c r="H32" s="880"/>
      <c r="I32" s="767" t="s">
        <v>812</v>
      </c>
    </row>
    <row r="33" spans="1:9">
      <c r="A33" s="761"/>
      <c r="B33" s="766"/>
      <c r="C33" s="766"/>
      <c r="D33" s="766"/>
      <c r="E33" s="878"/>
      <c r="F33" s="879"/>
      <c r="G33" s="880"/>
      <c r="H33" s="880"/>
      <c r="I33" s="767" t="s">
        <v>808</v>
      </c>
    </row>
    <row r="34" spans="1:9">
      <c r="A34" s="761"/>
      <c r="B34" s="766"/>
      <c r="C34" s="766"/>
      <c r="D34" s="766"/>
      <c r="E34" s="878"/>
      <c r="F34" s="879"/>
      <c r="G34" s="880"/>
      <c r="H34" s="880"/>
      <c r="I34" s="767" t="s">
        <v>813</v>
      </c>
    </row>
    <row r="35" spans="1:9">
      <c r="A35" s="761"/>
      <c r="B35" s="766"/>
      <c r="C35" s="766"/>
      <c r="D35" s="766"/>
      <c r="E35" s="878"/>
      <c r="F35" s="879"/>
      <c r="G35" s="880"/>
      <c r="H35" s="880"/>
      <c r="I35" s="767" t="s">
        <v>814</v>
      </c>
    </row>
    <row r="36" spans="1:9">
      <c r="A36" s="761"/>
      <c r="B36" s="766"/>
      <c r="C36" s="766"/>
      <c r="D36" s="766"/>
      <c r="E36" s="878"/>
      <c r="F36" s="879"/>
      <c r="G36" s="880"/>
      <c r="H36" s="880"/>
      <c r="I36" s="767" t="s">
        <v>815</v>
      </c>
    </row>
    <row r="37" spans="1:9">
      <c r="A37" s="761"/>
      <c r="B37" s="766"/>
      <c r="C37" s="766"/>
      <c r="D37" s="766"/>
      <c r="E37" s="856"/>
      <c r="F37" s="858"/>
      <c r="G37" s="860"/>
      <c r="H37" s="860"/>
      <c r="I37" s="767" t="s">
        <v>816</v>
      </c>
    </row>
    <row r="38" spans="1:9">
      <c r="A38" s="761"/>
      <c r="B38" s="766" t="s">
        <v>874</v>
      </c>
      <c r="C38" s="766" t="s">
        <v>877</v>
      </c>
      <c r="D38" s="766" t="s">
        <v>879</v>
      </c>
      <c r="E38" s="846" t="s">
        <v>888</v>
      </c>
      <c r="F38" s="848"/>
      <c r="G38" s="850">
        <v>0.99999959000000005</v>
      </c>
      <c r="H38" s="850">
        <v>0.99999959000000005</v>
      </c>
      <c r="I38" s="767" t="s">
        <v>802</v>
      </c>
    </row>
    <row r="39" spans="1:9">
      <c r="A39" s="761"/>
      <c r="B39" s="766"/>
      <c r="C39" s="766"/>
      <c r="D39" s="766"/>
      <c r="E39" s="847"/>
      <c r="F39" s="849"/>
      <c r="G39" s="851"/>
      <c r="H39" s="851"/>
      <c r="I39" s="767" t="s">
        <v>803</v>
      </c>
    </row>
    <row r="40" spans="1:9">
      <c r="A40" s="761"/>
      <c r="B40" s="766" t="s">
        <v>874</v>
      </c>
      <c r="C40" s="766" t="s">
        <v>877</v>
      </c>
      <c r="D40" s="766" t="s">
        <v>878</v>
      </c>
      <c r="E40" s="772" t="s">
        <v>889</v>
      </c>
      <c r="F40" s="770"/>
      <c r="G40" s="771">
        <v>0.99999959000000005</v>
      </c>
      <c r="H40" s="771">
        <v>0.99999959000000005</v>
      </c>
      <c r="I40" s="767" t="s">
        <v>817</v>
      </c>
    </row>
    <row r="41" spans="1:9">
      <c r="A41" s="761"/>
      <c r="B41" s="766" t="s">
        <v>874</v>
      </c>
      <c r="C41" s="766" t="s">
        <v>881</v>
      </c>
      <c r="D41" s="766" t="s">
        <v>890</v>
      </c>
      <c r="E41" s="767" t="s">
        <v>891</v>
      </c>
      <c r="F41" s="771">
        <v>1</v>
      </c>
      <c r="G41" s="770"/>
      <c r="H41" s="771">
        <v>1</v>
      </c>
      <c r="I41" s="767"/>
    </row>
    <row r="42" spans="1:9" ht="14.65" hidden="1" customHeight="1">
      <c r="A42" s="761"/>
      <c r="B42" s="766" t="s">
        <v>875</v>
      </c>
      <c r="C42" s="766" t="s">
        <v>881</v>
      </c>
      <c r="D42" s="766" t="s">
        <v>892</v>
      </c>
      <c r="E42" s="772" t="s">
        <v>893</v>
      </c>
      <c r="F42" s="771">
        <v>0.49994</v>
      </c>
      <c r="G42" s="771">
        <v>6.0000000000000002E-5</v>
      </c>
      <c r="H42" s="771">
        <v>0.5</v>
      </c>
      <c r="I42" s="767" t="s">
        <v>818</v>
      </c>
    </row>
    <row r="43" spans="1:9" ht="14.65" hidden="1" customHeight="1">
      <c r="A43" s="761"/>
      <c r="B43" s="766" t="s">
        <v>792</v>
      </c>
      <c r="C43" s="766" t="s">
        <v>881</v>
      </c>
      <c r="D43" s="766" t="s">
        <v>878</v>
      </c>
      <c r="E43" s="767" t="s">
        <v>894</v>
      </c>
      <c r="F43" s="770"/>
      <c r="G43" s="771">
        <v>8.1500569999999994E-2</v>
      </c>
      <c r="H43" s="771">
        <v>8.1500569999999994E-2</v>
      </c>
      <c r="I43" s="767" t="s">
        <v>819</v>
      </c>
    </row>
    <row r="44" spans="1:9">
      <c r="A44" s="761"/>
      <c r="B44" s="766" t="s">
        <v>874</v>
      </c>
      <c r="C44" s="766" t="s">
        <v>881</v>
      </c>
      <c r="D44" s="766" t="s">
        <v>804</v>
      </c>
      <c r="E44" s="772" t="s">
        <v>805</v>
      </c>
      <c r="F44" s="770"/>
      <c r="G44" s="771">
        <v>0.358184</v>
      </c>
      <c r="H44" s="771">
        <v>0.358184</v>
      </c>
      <c r="I44" s="767" t="s">
        <v>820</v>
      </c>
    </row>
    <row r="45" spans="1:9" ht="14.65" hidden="1" customHeight="1">
      <c r="A45" s="761"/>
      <c r="B45" s="766" t="s">
        <v>874</v>
      </c>
      <c r="C45" s="766" t="s">
        <v>881</v>
      </c>
      <c r="D45" s="766" t="s">
        <v>892</v>
      </c>
      <c r="E45" s="772" t="s">
        <v>818</v>
      </c>
      <c r="F45" s="773">
        <v>0.6</v>
      </c>
      <c r="G45" s="774"/>
      <c r="H45" s="773">
        <v>0.6</v>
      </c>
      <c r="I45" s="767"/>
    </row>
    <row r="46" spans="1:9" ht="14.65" hidden="1" customHeight="1">
      <c r="A46" s="761"/>
      <c r="B46" s="766" t="s">
        <v>875</v>
      </c>
      <c r="C46" s="766" t="s">
        <v>881</v>
      </c>
      <c r="D46" s="766" t="s">
        <v>878</v>
      </c>
      <c r="E46" s="846" t="s">
        <v>895</v>
      </c>
      <c r="F46" s="848"/>
      <c r="G46" s="850">
        <v>0.39883100999999999</v>
      </c>
      <c r="H46" s="850">
        <v>0.39883100999999999</v>
      </c>
      <c r="I46" s="767" t="s">
        <v>821</v>
      </c>
    </row>
    <row r="47" spans="1:9" ht="14.65" hidden="1" customHeight="1">
      <c r="A47" s="761"/>
      <c r="B47" s="766"/>
      <c r="C47" s="766"/>
      <c r="D47" s="766"/>
      <c r="E47" s="847"/>
      <c r="F47" s="849"/>
      <c r="G47" s="851"/>
      <c r="H47" s="851"/>
      <c r="I47" s="767" t="s">
        <v>819</v>
      </c>
    </row>
    <row r="48" spans="1:9" ht="14.65" hidden="1" customHeight="1">
      <c r="A48" s="761"/>
      <c r="B48" s="766" t="s">
        <v>792</v>
      </c>
      <c r="C48" s="766" t="s">
        <v>881</v>
      </c>
      <c r="D48" s="766" t="s">
        <v>878</v>
      </c>
      <c r="E48" s="772" t="s">
        <v>896</v>
      </c>
      <c r="F48" s="771">
        <v>0.1111111</v>
      </c>
      <c r="G48" s="770"/>
      <c r="H48" s="771">
        <v>0.1111111</v>
      </c>
      <c r="I48" s="767"/>
    </row>
    <row r="49" spans="1:9" ht="14.65" hidden="1" customHeight="1">
      <c r="A49" s="761"/>
      <c r="B49" s="766" t="s">
        <v>875</v>
      </c>
      <c r="C49" s="766" t="s">
        <v>881</v>
      </c>
      <c r="D49" s="766" t="s">
        <v>804</v>
      </c>
      <c r="E49" s="767" t="s">
        <v>897</v>
      </c>
      <c r="F49" s="770"/>
      <c r="G49" s="771">
        <v>0.179092</v>
      </c>
      <c r="H49" s="771">
        <v>0.179092</v>
      </c>
      <c r="I49" s="767" t="s">
        <v>805</v>
      </c>
    </row>
    <row r="50" spans="1:9">
      <c r="A50" s="761"/>
      <c r="B50" s="766" t="s">
        <v>875</v>
      </c>
      <c r="C50" s="766" t="s">
        <v>881</v>
      </c>
      <c r="D50" s="766" t="s">
        <v>878</v>
      </c>
      <c r="E50" s="772" t="s">
        <v>898</v>
      </c>
      <c r="F50" s="771">
        <v>1.17188E-2</v>
      </c>
      <c r="G50" s="770"/>
      <c r="H50" s="771">
        <v>1.17188E-2</v>
      </c>
      <c r="I50" s="767"/>
    </row>
    <row r="51" spans="1:9" ht="14.65" hidden="1" customHeight="1">
      <c r="A51" s="761"/>
      <c r="B51" s="766" t="s">
        <v>875</v>
      </c>
      <c r="C51" s="766" t="s">
        <v>881</v>
      </c>
      <c r="D51" s="766" t="s">
        <v>899</v>
      </c>
      <c r="E51" s="767" t="s">
        <v>900</v>
      </c>
      <c r="F51" s="771">
        <v>0.5</v>
      </c>
      <c r="G51" s="770"/>
      <c r="H51" s="771">
        <v>0.5</v>
      </c>
      <c r="I51" s="767"/>
    </row>
    <row r="52" spans="1:9" ht="14.65" hidden="1" customHeight="1">
      <c r="A52" s="761"/>
      <c r="B52" s="766" t="s">
        <v>874</v>
      </c>
      <c r="C52" s="766" t="s">
        <v>881</v>
      </c>
      <c r="D52" s="766" t="s">
        <v>804</v>
      </c>
      <c r="E52" s="772" t="s">
        <v>809</v>
      </c>
      <c r="F52" s="770"/>
      <c r="G52" s="771">
        <v>0.358184</v>
      </c>
      <c r="H52" s="771">
        <v>0.358184</v>
      </c>
      <c r="I52" s="767" t="s">
        <v>805</v>
      </c>
    </row>
    <row r="53" spans="1:9" ht="14.65" hidden="1" customHeight="1">
      <c r="A53" s="761"/>
      <c r="B53" s="766" t="s">
        <v>875</v>
      </c>
      <c r="C53" s="766" t="s">
        <v>881</v>
      </c>
      <c r="D53" s="766" t="s">
        <v>804</v>
      </c>
      <c r="E53" s="767" t="s">
        <v>901</v>
      </c>
      <c r="F53" s="770"/>
      <c r="G53" s="771">
        <v>0.179092</v>
      </c>
      <c r="H53" s="771">
        <v>0.179092</v>
      </c>
      <c r="I53" s="767" t="s">
        <v>805</v>
      </c>
    </row>
    <row r="54" spans="1:9" ht="14.65" hidden="1" customHeight="1">
      <c r="A54" s="761"/>
      <c r="B54" s="766" t="s">
        <v>874</v>
      </c>
      <c r="C54" s="766" t="s">
        <v>881</v>
      </c>
      <c r="D54" s="766" t="s">
        <v>804</v>
      </c>
      <c r="E54" s="772" t="s">
        <v>806</v>
      </c>
      <c r="F54" s="774"/>
      <c r="G54" s="773">
        <v>0.358184</v>
      </c>
      <c r="H54" s="773">
        <v>0.358184</v>
      </c>
      <c r="I54" s="767" t="s">
        <v>805</v>
      </c>
    </row>
    <row r="55" spans="1:9" ht="14.65" hidden="1" customHeight="1">
      <c r="A55" s="761"/>
      <c r="B55" s="766" t="s">
        <v>875</v>
      </c>
      <c r="C55" s="766" t="s">
        <v>881</v>
      </c>
      <c r="D55" s="766" t="s">
        <v>804</v>
      </c>
      <c r="E55" s="772" t="s">
        <v>902</v>
      </c>
      <c r="F55" s="774"/>
      <c r="G55" s="773">
        <v>0.18267384</v>
      </c>
      <c r="H55" s="773">
        <v>0.18267384</v>
      </c>
      <c r="I55" s="767" t="s">
        <v>805</v>
      </c>
    </row>
    <row r="56" spans="1:9" ht="14.65" hidden="1" customHeight="1">
      <c r="A56" s="761"/>
      <c r="B56" s="766" t="s">
        <v>874</v>
      </c>
      <c r="C56" s="766" t="s">
        <v>881</v>
      </c>
      <c r="D56" s="766" t="s">
        <v>804</v>
      </c>
      <c r="E56" s="772" t="s">
        <v>810</v>
      </c>
      <c r="F56" s="774"/>
      <c r="G56" s="773">
        <v>0.358184</v>
      </c>
      <c r="H56" s="773">
        <v>0.358184</v>
      </c>
      <c r="I56" s="767" t="s">
        <v>805</v>
      </c>
    </row>
    <row r="57" spans="1:9" ht="14.65" hidden="1" customHeight="1">
      <c r="A57" s="761"/>
      <c r="B57" s="766" t="s">
        <v>874</v>
      </c>
      <c r="C57" s="766" t="s">
        <v>881</v>
      </c>
      <c r="D57" s="766" t="s">
        <v>804</v>
      </c>
      <c r="E57" s="772" t="s">
        <v>831</v>
      </c>
      <c r="F57" s="774"/>
      <c r="G57" s="773">
        <v>0.358184</v>
      </c>
      <c r="H57" s="773">
        <v>0.358184</v>
      </c>
      <c r="I57" s="767" t="s">
        <v>805</v>
      </c>
    </row>
    <row r="58" spans="1:9" ht="14.65" hidden="1" customHeight="1">
      <c r="A58" s="761"/>
      <c r="B58" s="766" t="s">
        <v>874</v>
      </c>
      <c r="C58" s="766" t="s">
        <v>881</v>
      </c>
      <c r="D58" s="766" t="s">
        <v>804</v>
      </c>
      <c r="E58" s="772" t="s">
        <v>832</v>
      </c>
      <c r="F58" s="774"/>
      <c r="G58" s="773">
        <v>0.358184</v>
      </c>
      <c r="H58" s="773">
        <v>0.358184</v>
      </c>
      <c r="I58" s="767" t="s">
        <v>805</v>
      </c>
    </row>
    <row r="59" spans="1:9" ht="14.65" hidden="1" customHeight="1">
      <c r="A59" s="761"/>
      <c r="B59" s="766" t="s">
        <v>874</v>
      </c>
      <c r="C59" s="766" t="s">
        <v>881</v>
      </c>
      <c r="D59" s="766" t="s">
        <v>804</v>
      </c>
      <c r="E59" s="767" t="s">
        <v>833</v>
      </c>
      <c r="F59" s="770"/>
      <c r="G59" s="771">
        <v>0.358184</v>
      </c>
      <c r="H59" s="771">
        <v>0.358184</v>
      </c>
      <c r="I59" s="767" t="s">
        <v>805</v>
      </c>
    </row>
    <row r="60" spans="1:9" ht="14.65" hidden="1" customHeight="1">
      <c r="A60" s="761"/>
      <c r="B60" s="766" t="s">
        <v>874</v>
      </c>
      <c r="C60" s="766" t="s">
        <v>881</v>
      </c>
      <c r="D60" s="766" t="s">
        <v>804</v>
      </c>
      <c r="E60" s="772" t="s">
        <v>834</v>
      </c>
      <c r="F60" s="774"/>
      <c r="G60" s="773">
        <v>0.358184</v>
      </c>
      <c r="H60" s="773">
        <v>0.358184</v>
      </c>
      <c r="I60" s="767" t="s">
        <v>805</v>
      </c>
    </row>
    <row r="61" spans="1:9" ht="14.65" hidden="1" customHeight="1">
      <c r="A61" s="761"/>
      <c r="B61" s="766" t="s">
        <v>874</v>
      </c>
      <c r="C61" s="766" t="s">
        <v>881</v>
      </c>
      <c r="D61" s="766" t="s">
        <v>804</v>
      </c>
      <c r="E61" s="767" t="s">
        <v>835</v>
      </c>
      <c r="F61" s="770"/>
      <c r="G61" s="771">
        <v>0.358184</v>
      </c>
      <c r="H61" s="771">
        <v>0.358184</v>
      </c>
      <c r="I61" s="767" t="s">
        <v>805</v>
      </c>
    </row>
    <row r="62" spans="1:9" ht="14.65" hidden="1" customHeight="1">
      <c r="A62" s="761"/>
      <c r="B62" s="766" t="s">
        <v>874</v>
      </c>
      <c r="C62" s="766" t="s">
        <v>881</v>
      </c>
      <c r="D62" s="766" t="s">
        <v>804</v>
      </c>
      <c r="E62" s="772" t="s">
        <v>807</v>
      </c>
      <c r="F62" s="770"/>
      <c r="G62" s="771">
        <v>0.358184</v>
      </c>
      <c r="H62" s="771">
        <v>0.358184</v>
      </c>
      <c r="I62" s="767" t="s">
        <v>805</v>
      </c>
    </row>
    <row r="63" spans="1:9" ht="14.65" hidden="1" customHeight="1">
      <c r="A63" s="761"/>
      <c r="B63" s="766" t="s">
        <v>875</v>
      </c>
      <c r="C63" s="766" t="s">
        <v>881</v>
      </c>
      <c r="D63" s="766" t="s">
        <v>804</v>
      </c>
      <c r="E63" s="772" t="s">
        <v>903</v>
      </c>
      <c r="F63" s="774"/>
      <c r="G63" s="773">
        <v>0.18267384</v>
      </c>
      <c r="H63" s="773">
        <v>0.18267384</v>
      </c>
      <c r="I63" s="767" t="s">
        <v>805</v>
      </c>
    </row>
    <row r="64" spans="1:9" ht="14.65" hidden="1" customHeight="1">
      <c r="A64" s="761"/>
      <c r="B64" s="766" t="s">
        <v>874</v>
      </c>
      <c r="C64" s="766" t="s">
        <v>881</v>
      </c>
      <c r="D64" s="766" t="s">
        <v>804</v>
      </c>
      <c r="E64" s="772" t="s">
        <v>811</v>
      </c>
      <c r="F64" s="774"/>
      <c r="G64" s="773">
        <v>0.358184</v>
      </c>
      <c r="H64" s="773">
        <v>0.358184</v>
      </c>
      <c r="I64" s="767" t="s">
        <v>805</v>
      </c>
    </row>
    <row r="65" spans="1:9" ht="14.65" hidden="1" customHeight="1">
      <c r="A65" s="761"/>
      <c r="B65" s="766" t="s">
        <v>874</v>
      </c>
      <c r="C65" s="766" t="s">
        <v>881</v>
      </c>
      <c r="D65" s="766" t="s">
        <v>804</v>
      </c>
      <c r="E65" s="772" t="s">
        <v>812</v>
      </c>
      <c r="F65" s="774"/>
      <c r="G65" s="773">
        <v>0.358184</v>
      </c>
      <c r="H65" s="773">
        <v>0.358184</v>
      </c>
      <c r="I65" s="767" t="s">
        <v>805</v>
      </c>
    </row>
    <row r="66" spans="1:9" ht="14.65" hidden="1" customHeight="1">
      <c r="A66" s="761"/>
      <c r="B66" s="766" t="s">
        <v>875</v>
      </c>
      <c r="C66" s="766" t="s">
        <v>881</v>
      </c>
      <c r="D66" s="766" t="s">
        <v>804</v>
      </c>
      <c r="E66" s="772" t="s">
        <v>904</v>
      </c>
      <c r="F66" s="774"/>
      <c r="G66" s="773">
        <v>0.179092</v>
      </c>
      <c r="H66" s="773">
        <v>0.179092</v>
      </c>
      <c r="I66" s="767" t="s">
        <v>805</v>
      </c>
    </row>
    <row r="67" spans="1:9" ht="14.65" hidden="1" customHeight="1">
      <c r="A67" s="761"/>
      <c r="B67" s="766" t="s">
        <v>874</v>
      </c>
      <c r="C67" s="766" t="s">
        <v>881</v>
      </c>
      <c r="D67" s="766" t="s">
        <v>804</v>
      </c>
      <c r="E67" s="772" t="s">
        <v>808</v>
      </c>
      <c r="F67" s="774"/>
      <c r="G67" s="773">
        <v>0.358184</v>
      </c>
      <c r="H67" s="773">
        <v>0.358184</v>
      </c>
      <c r="I67" s="767" t="s">
        <v>805</v>
      </c>
    </row>
    <row r="68" spans="1:9" ht="14.65" hidden="1" customHeight="1">
      <c r="A68" s="761"/>
      <c r="B68" s="766" t="s">
        <v>874</v>
      </c>
      <c r="C68" s="766" t="s">
        <v>881</v>
      </c>
      <c r="D68" s="766" t="s">
        <v>804</v>
      </c>
      <c r="E68" s="772" t="s">
        <v>813</v>
      </c>
      <c r="F68" s="774"/>
      <c r="G68" s="773">
        <v>0.358184</v>
      </c>
      <c r="H68" s="773">
        <v>0.358184</v>
      </c>
      <c r="I68" s="767" t="s">
        <v>805</v>
      </c>
    </row>
    <row r="69" spans="1:9" ht="14.65" hidden="1" customHeight="1">
      <c r="A69" s="761"/>
      <c r="B69" s="766" t="s">
        <v>874</v>
      </c>
      <c r="C69" s="766" t="s">
        <v>881</v>
      </c>
      <c r="D69" s="766" t="s">
        <v>804</v>
      </c>
      <c r="E69" s="772" t="s">
        <v>814</v>
      </c>
      <c r="F69" s="774"/>
      <c r="G69" s="773">
        <v>0.358184</v>
      </c>
      <c r="H69" s="773">
        <v>0.358184</v>
      </c>
      <c r="I69" s="767" t="s">
        <v>805</v>
      </c>
    </row>
    <row r="70" spans="1:9" ht="14.65" hidden="1" customHeight="1">
      <c r="A70" s="761"/>
      <c r="B70" s="766" t="s">
        <v>874</v>
      </c>
      <c r="C70" s="766" t="s">
        <v>881</v>
      </c>
      <c r="D70" s="766" t="s">
        <v>804</v>
      </c>
      <c r="E70" s="772" t="s">
        <v>815</v>
      </c>
      <c r="F70" s="774"/>
      <c r="G70" s="773">
        <v>0.358184</v>
      </c>
      <c r="H70" s="773">
        <v>0.358184</v>
      </c>
      <c r="I70" s="767" t="s">
        <v>805</v>
      </c>
    </row>
    <row r="71" spans="1:9" ht="14.65" hidden="1" customHeight="1">
      <c r="A71" s="761"/>
      <c r="B71" s="766" t="s">
        <v>874</v>
      </c>
      <c r="C71" s="766" t="s">
        <v>881</v>
      </c>
      <c r="D71" s="766" t="s">
        <v>804</v>
      </c>
      <c r="E71" s="772" t="s">
        <v>816</v>
      </c>
      <c r="F71" s="774"/>
      <c r="G71" s="773">
        <v>0.358184</v>
      </c>
      <c r="H71" s="773">
        <v>0.358184</v>
      </c>
      <c r="I71" s="767" t="s">
        <v>805</v>
      </c>
    </row>
    <row r="72" spans="1:9" ht="14.65" hidden="1" customHeight="1">
      <c r="A72" s="761"/>
      <c r="B72" s="766" t="s">
        <v>874</v>
      </c>
      <c r="C72" s="766" t="s">
        <v>881</v>
      </c>
      <c r="D72" s="766" t="s">
        <v>879</v>
      </c>
      <c r="E72" s="772" t="s">
        <v>824</v>
      </c>
      <c r="F72" s="773">
        <v>0.99999850000000001</v>
      </c>
      <c r="G72" s="773">
        <v>1.4899999999999999E-6</v>
      </c>
      <c r="H72" s="773">
        <v>0.99999998999999995</v>
      </c>
      <c r="I72" s="767" t="s">
        <v>821</v>
      </c>
    </row>
    <row r="73" spans="1:9" ht="14.65" hidden="1" customHeight="1">
      <c r="A73" s="761"/>
      <c r="B73" s="766" t="s">
        <v>874</v>
      </c>
      <c r="C73" s="766" t="s">
        <v>877</v>
      </c>
      <c r="D73" s="766" t="s">
        <v>879</v>
      </c>
      <c r="E73" s="846" t="s">
        <v>817</v>
      </c>
      <c r="F73" s="848"/>
      <c r="G73" s="850">
        <v>0.99999959000000005</v>
      </c>
      <c r="H73" s="850">
        <v>0.99999959000000005</v>
      </c>
      <c r="I73" s="767" t="s">
        <v>802</v>
      </c>
    </row>
    <row r="74" spans="1:9" ht="14.65" hidden="1" customHeight="1">
      <c r="A74" s="761"/>
      <c r="B74" s="766"/>
      <c r="C74" s="766"/>
      <c r="D74" s="766"/>
      <c r="E74" s="847"/>
      <c r="F74" s="849"/>
      <c r="G74" s="851"/>
      <c r="H74" s="851"/>
      <c r="I74" s="767" t="s">
        <v>803</v>
      </c>
    </row>
    <row r="75" spans="1:9" ht="14.65" hidden="1" customHeight="1">
      <c r="A75" s="761"/>
      <c r="B75" s="766" t="s">
        <v>874</v>
      </c>
      <c r="C75" s="766" t="s">
        <v>877</v>
      </c>
      <c r="D75" s="766" t="s">
        <v>879</v>
      </c>
      <c r="E75" s="846" t="s">
        <v>802</v>
      </c>
      <c r="F75" s="848"/>
      <c r="G75" s="850">
        <v>0.99999959000000005</v>
      </c>
      <c r="H75" s="850">
        <v>0.99999959000000005</v>
      </c>
      <c r="I75" s="767" t="s">
        <v>822</v>
      </c>
    </row>
    <row r="76" spans="1:9" ht="14.65" hidden="1" customHeight="1">
      <c r="A76" s="761"/>
      <c r="B76" s="766"/>
      <c r="C76" s="766"/>
      <c r="D76" s="766"/>
      <c r="E76" s="847"/>
      <c r="F76" s="849"/>
      <c r="G76" s="851"/>
      <c r="H76" s="851"/>
      <c r="I76" s="767" t="s">
        <v>821</v>
      </c>
    </row>
    <row r="77" spans="1:9">
      <c r="A77" s="761"/>
      <c r="B77" s="766" t="s">
        <v>874</v>
      </c>
      <c r="C77" s="766" t="s">
        <v>877</v>
      </c>
      <c r="D77" s="766" t="s">
        <v>879</v>
      </c>
      <c r="E77" s="772" t="s">
        <v>905</v>
      </c>
      <c r="F77" s="774"/>
      <c r="G77" s="773">
        <v>0.99999959000000005</v>
      </c>
      <c r="H77" s="773">
        <v>0.99999959000000005</v>
      </c>
      <c r="I77" s="767" t="s">
        <v>802</v>
      </c>
    </row>
    <row r="78" spans="1:9" ht="14.65" hidden="1" customHeight="1">
      <c r="A78" s="761"/>
      <c r="B78" s="766" t="s">
        <v>874</v>
      </c>
      <c r="C78" s="766" t="s">
        <v>881</v>
      </c>
      <c r="D78" s="766" t="s">
        <v>906</v>
      </c>
      <c r="E78" s="846" t="s">
        <v>907</v>
      </c>
      <c r="F78" s="850">
        <v>0.50999859999999997</v>
      </c>
      <c r="G78" s="850">
        <v>0.48999448000000001</v>
      </c>
      <c r="H78" s="850">
        <v>0.99999307999999998</v>
      </c>
      <c r="I78" s="767" t="s">
        <v>821</v>
      </c>
    </row>
    <row r="79" spans="1:9" ht="14.65" hidden="1" customHeight="1">
      <c r="A79" s="761"/>
      <c r="B79" s="766"/>
      <c r="C79" s="766"/>
      <c r="D79" s="766"/>
      <c r="E79" s="847"/>
      <c r="F79" s="851"/>
      <c r="G79" s="851"/>
      <c r="H79" s="851"/>
      <c r="I79" s="767" t="s">
        <v>823</v>
      </c>
    </row>
    <row r="80" spans="1:9" ht="14.65" hidden="1" customHeight="1">
      <c r="A80" s="761"/>
      <c r="B80" s="766" t="s">
        <v>874</v>
      </c>
      <c r="C80" s="766" t="s">
        <v>881</v>
      </c>
      <c r="D80" s="766" t="s">
        <v>804</v>
      </c>
      <c r="E80" s="767" t="s">
        <v>829</v>
      </c>
      <c r="F80" s="771">
        <v>0.99899380000000004</v>
      </c>
      <c r="G80" s="771">
        <v>1.0062000000000001E-3</v>
      </c>
      <c r="H80" s="771">
        <v>1</v>
      </c>
      <c r="I80" s="767" t="s">
        <v>820</v>
      </c>
    </row>
    <row r="81" spans="1:9">
      <c r="A81" s="761"/>
      <c r="B81" s="766" t="s">
        <v>874</v>
      </c>
      <c r="C81" s="766" t="s">
        <v>881</v>
      </c>
      <c r="D81" s="766" t="s">
        <v>804</v>
      </c>
      <c r="E81" s="772" t="s">
        <v>820</v>
      </c>
      <c r="F81" s="773">
        <v>1</v>
      </c>
      <c r="G81" s="774"/>
      <c r="H81" s="773">
        <v>1</v>
      </c>
      <c r="I81" s="767"/>
    </row>
    <row r="82" spans="1:9">
      <c r="A82" s="761"/>
      <c r="B82" s="766" t="s">
        <v>874</v>
      </c>
      <c r="C82" s="766" t="s">
        <v>881</v>
      </c>
      <c r="D82" s="766" t="s">
        <v>892</v>
      </c>
      <c r="E82" s="767" t="s">
        <v>826</v>
      </c>
      <c r="F82" s="771">
        <v>0.45136860000000001</v>
      </c>
      <c r="G82" s="771">
        <v>0.54841211000000001</v>
      </c>
      <c r="H82" s="771">
        <v>0.99978071000000002</v>
      </c>
      <c r="I82" s="767" t="s">
        <v>823</v>
      </c>
    </row>
    <row r="83" spans="1:9">
      <c r="A83" s="761"/>
      <c r="B83" s="766" t="s">
        <v>874</v>
      </c>
      <c r="C83" s="766" t="s">
        <v>877</v>
      </c>
      <c r="D83" s="766" t="s">
        <v>879</v>
      </c>
      <c r="E83" s="767" t="s">
        <v>822</v>
      </c>
      <c r="F83" s="771">
        <v>0.99999850000000001</v>
      </c>
      <c r="G83" s="771">
        <v>1.4899999999999999E-6</v>
      </c>
      <c r="H83" s="771">
        <v>0.99999998999999995</v>
      </c>
      <c r="I83" s="767" t="s">
        <v>821</v>
      </c>
    </row>
    <row r="84" spans="1:9">
      <c r="A84" s="761"/>
      <c r="B84" s="766" t="s">
        <v>874</v>
      </c>
      <c r="C84" s="766" t="s">
        <v>881</v>
      </c>
      <c r="D84" s="766" t="s">
        <v>879</v>
      </c>
      <c r="E84" s="772" t="s">
        <v>908</v>
      </c>
      <c r="F84" s="773">
        <v>1E-3</v>
      </c>
      <c r="G84" s="773">
        <v>0.99899998999999995</v>
      </c>
      <c r="H84" s="773">
        <v>0.99999998999999995</v>
      </c>
      <c r="I84" s="767" t="s">
        <v>824</v>
      </c>
    </row>
    <row r="85" spans="1:9">
      <c r="A85" s="761"/>
      <c r="B85" s="766" t="s">
        <v>874</v>
      </c>
      <c r="C85" s="766" t="s">
        <v>881</v>
      </c>
      <c r="D85" s="766" t="s">
        <v>878</v>
      </c>
      <c r="E85" s="846" t="s">
        <v>909</v>
      </c>
      <c r="F85" s="850">
        <v>0.9999728</v>
      </c>
      <c r="G85" s="850">
        <v>2.7169999999999999E-5</v>
      </c>
      <c r="H85" s="850">
        <v>0.99999996999999996</v>
      </c>
      <c r="I85" s="767" t="s">
        <v>825</v>
      </c>
    </row>
    <row r="86" spans="1:9">
      <c r="A86" s="761"/>
      <c r="B86" s="766"/>
      <c r="C86" s="766"/>
      <c r="D86" s="766"/>
      <c r="E86" s="852"/>
      <c r="F86" s="854"/>
      <c r="G86" s="854"/>
      <c r="H86" s="854"/>
      <c r="I86" s="767" t="s">
        <v>826</v>
      </c>
    </row>
    <row r="87" spans="1:9">
      <c r="A87" s="761"/>
      <c r="B87" s="766"/>
      <c r="C87" s="766"/>
      <c r="D87" s="766"/>
      <c r="E87" s="852"/>
      <c r="F87" s="854"/>
      <c r="G87" s="854"/>
      <c r="H87" s="854"/>
      <c r="I87" s="767" t="s">
        <v>827</v>
      </c>
    </row>
    <row r="88" spans="1:9">
      <c r="A88" s="761"/>
      <c r="B88" s="766"/>
      <c r="C88" s="766"/>
      <c r="D88" s="766"/>
      <c r="E88" s="847"/>
      <c r="F88" s="851"/>
      <c r="G88" s="851"/>
      <c r="H88" s="851"/>
      <c r="I88" s="767" t="s">
        <v>821</v>
      </c>
    </row>
    <row r="89" spans="1:9">
      <c r="A89" s="761"/>
      <c r="B89" s="766" t="s">
        <v>874</v>
      </c>
      <c r="C89" s="766" t="s">
        <v>881</v>
      </c>
      <c r="D89" s="766" t="s">
        <v>879</v>
      </c>
      <c r="E89" s="772" t="s">
        <v>910</v>
      </c>
      <c r="F89" s="773">
        <v>0.999</v>
      </c>
      <c r="G89" s="773">
        <v>1E-3</v>
      </c>
      <c r="H89" s="773">
        <v>1</v>
      </c>
      <c r="I89" s="767" t="s">
        <v>824</v>
      </c>
    </row>
    <row r="90" spans="1:9">
      <c r="A90" s="761"/>
      <c r="B90" s="766" t="s">
        <v>875</v>
      </c>
      <c r="C90" s="766" t="s">
        <v>881</v>
      </c>
      <c r="D90" s="766" t="s">
        <v>879</v>
      </c>
      <c r="E90" s="772" t="s">
        <v>911</v>
      </c>
      <c r="F90" s="774"/>
      <c r="G90" s="773">
        <v>0.3333333</v>
      </c>
      <c r="H90" s="773">
        <v>0.3333333</v>
      </c>
      <c r="I90" s="767" t="s">
        <v>824</v>
      </c>
    </row>
    <row r="91" spans="1:9">
      <c r="A91" s="761"/>
      <c r="B91" s="766" t="s">
        <v>874</v>
      </c>
      <c r="C91" s="766" t="s">
        <v>877</v>
      </c>
      <c r="D91" s="766" t="s">
        <v>879</v>
      </c>
      <c r="E91" s="846" t="s">
        <v>912</v>
      </c>
      <c r="F91" s="848"/>
      <c r="G91" s="850">
        <v>0.99999959000000005</v>
      </c>
      <c r="H91" s="850">
        <v>0.99999959000000005</v>
      </c>
      <c r="I91" s="767" t="s">
        <v>802</v>
      </c>
    </row>
    <row r="92" spans="1:9">
      <c r="A92" s="761"/>
      <c r="B92" s="766"/>
      <c r="C92" s="766"/>
      <c r="D92" s="766"/>
      <c r="E92" s="847"/>
      <c r="F92" s="849"/>
      <c r="G92" s="851"/>
      <c r="H92" s="851"/>
      <c r="I92" s="767" t="s">
        <v>803</v>
      </c>
    </row>
    <row r="93" spans="1:9">
      <c r="A93" s="761"/>
      <c r="B93" s="766" t="s">
        <v>874</v>
      </c>
      <c r="C93" s="766" t="s">
        <v>881</v>
      </c>
      <c r="D93" s="766" t="s">
        <v>892</v>
      </c>
      <c r="E93" s="772" t="s">
        <v>827</v>
      </c>
      <c r="F93" s="773">
        <v>0.99970000000000003</v>
      </c>
      <c r="G93" s="773">
        <v>2.9999999999999997E-4</v>
      </c>
      <c r="H93" s="773">
        <v>1</v>
      </c>
      <c r="I93" s="767" t="s">
        <v>823</v>
      </c>
    </row>
    <row r="94" spans="1:9">
      <c r="A94" s="761"/>
      <c r="B94" s="766" t="s">
        <v>875</v>
      </c>
      <c r="C94" s="766" t="s">
        <v>877</v>
      </c>
      <c r="D94" s="766" t="s">
        <v>878</v>
      </c>
      <c r="E94" s="772" t="s">
        <v>913</v>
      </c>
      <c r="F94" s="774"/>
      <c r="G94" s="773">
        <v>0.33</v>
      </c>
      <c r="H94" s="773">
        <v>0.33</v>
      </c>
      <c r="I94" s="767" t="s">
        <v>825</v>
      </c>
    </row>
    <row r="95" spans="1:9">
      <c r="A95" s="761"/>
      <c r="B95" s="766"/>
      <c r="C95" s="766"/>
      <c r="D95" s="766"/>
      <c r="E95" s="772" t="s">
        <v>914</v>
      </c>
      <c r="F95" s="774"/>
      <c r="G95" s="773">
        <v>0.11065604</v>
      </c>
      <c r="H95" s="773">
        <v>0.11065604</v>
      </c>
      <c r="I95" s="767" t="s">
        <v>821</v>
      </c>
    </row>
    <row r="96" spans="1:9">
      <c r="A96" s="761"/>
      <c r="B96" s="766" t="s">
        <v>874</v>
      </c>
      <c r="C96" s="766" t="s">
        <v>881</v>
      </c>
      <c r="D96" s="766" t="s">
        <v>892</v>
      </c>
      <c r="E96" s="772" t="s">
        <v>915</v>
      </c>
      <c r="F96" s="773">
        <v>0.3</v>
      </c>
      <c r="G96" s="773">
        <v>0.29999600999999998</v>
      </c>
      <c r="H96" s="773">
        <v>0.59999601000000002</v>
      </c>
      <c r="I96" s="767" t="s">
        <v>823</v>
      </c>
    </row>
    <row r="97" spans="1:9">
      <c r="A97" s="761"/>
      <c r="B97" s="766" t="s">
        <v>874</v>
      </c>
      <c r="C97" s="766" t="s">
        <v>877</v>
      </c>
      <c r="D97" s="766" t="s">
        <v>879</v>
      </c>
      <c r="E97" s="772" t="s">
        <v>916</v>
      </c>
      <c r="F97" s="774"/>
      <c r="G97" s="773">
        <v>0.74999930000000004</v>
      </c>
      <c r="H97" s="773">
        <v>0.74999930000000004</v>
      </c>
      <c r="I97" s="767" t="s">
        <v>802</v>
      </c>
    </row>
    <row r="98" spans="1:9">
      <c r="A98" s="761"/>
      <c r="B98" s="766" t="s">
        <v>874</v>
      </c>
      <c r="C98" s="766" t="s">
        <v>877</v>
      </c>
      <c r="D98" s="766" t="s">
        <v>879</v>
      </c>
      <c r="E98" s="846" t="s">
        <v>917</v>
      </c>
      <c r="F98" s="848"/>
      <c r="G98" s="850">
        <v>0.99999959000000005</v>
      </c>
      <c r="H98" s="850">
        <v>0.99999959000000005</v>
      </c>
      <c r="I98" s="767" t="s">
        <v>802</v>
      </c>
    </row>
    <row r="99" spans="1:9">
      <c r="A99" s="761"/>
      <c r="B99" s="766"/>
      <c r="C99" s="766"/>
      <c r="D99" s="766"/>
      <c r="E99" s="847"/>
      <c r="F99" s="849"/>
      <c r="G99" s="851"/>
      <c r="H99" s="851"/>
      <c r="I99" s="767" t="s">
        <v>803</v>
      </c>
    </row>
    <row r="100" spans="1:9">
      <c r="A100" s="761"/>
      <c r="B100" s="766" t="s">
        <v>874</v>
      </c>
      <c r="C100" s="766" t="s">
        <v>877</v>
      </c>
      <c r="D100" s="766" t="s">
        <v>899</v>
      </c>
      <c r="E100" s="772" t="s">
        <v>918</v>
      </c>
      <c r="F100" s="774"/>
      <c r="G100" s="773">
        <v>0.99999959000000005</v>
      </c>
      <c r="H100" s="773">
        <v>0.99999959000000005</v>
      </c>
      <c r="I100" s="767" t="s">
        <v>802</v>
      </c>
    </row>
    <row r="101" spans="1:9">
      <c r="A101" s="761"/>
      <c r="B101" s="766" t="s">
        <v>874</v>
      </c>
      <c r="C101" s="766" t="s">
        <v>881</v>
      </c>
      <c r="D101" s="766" t="s">
        <v>878</v>
      </c>
      <c r="E101" s="772" t="s">
        <v>919</v>
      </c>
      <c r="F101" s="773">
        <v>0.15</v>
      </c>
      <c r="G101" s="773">
        <v>0.84770721000000004</v>
      </c>
      <c r="H101" s="773">
        <v>0.99770720999999996</v>
      </c>
      <c r="I101" s="767" t="s">
        <v>819</v>
      </c>
    </row>
    <row r="102" spans="1:9">
      <c r="A102" s="761"/>
      <c r="B102" s="766" t="s">
        <v>875</v>
      </c>
      <c r="C102" s="766" t="s">
        <v>881</v>
      </c>
      <c r="D102" s="766" t="s">
        <v>804</v>
      </c>
      <c r="E102" s="772" t="s">
        <v>920</v>
      </c>
      <c r="F102" s="774"/>
      <c r="G102" s="773">
        <v>0.1487918</v>
      </c>
      <c r="H102" s="773">
        <v>0.1487918</v>
      </c>
      <c r="I102" s="767" t="s">
        <v>829</v>
      </c>
    </row>
    <row r="103" spans="1:9">
      <c r="A103" s="761"/>
      <c r="B103" s="766" t="s">
        <v>874</v>
      </c>
      <c r="C103" s="766" t="s">
        <v>883</v>
      </c>
      <c r="D103" s="766" t="s">
        <v>879</v>
      </c>
      <c r="E103" s="772" t="s">
        <v>921</v>
      </c>
      <c r="F103" s="774"/>
      <c r="G103" s="773">
        <v>0.98604396000000005</v>
      </c>
      <c r="H103" s="773">
        <v>0.98604396000000005</v>
      </c>
      <c r="I103" s="767" t="s">
        <v>821</v>
      </c>
    </row>
    <row r="104" spans="1:9">
      <c r="A104" s="761"/>
      <c r="B104" s="766" t="s">
        <v>874</v>
      </c>
      <c r="C104" s="766" t="s">
        <v>883</v>
      </c>
      <c r="D104" s="766" t="s">
        <v>878</v>
      </c>
      <c r="E104" s="767" t="s">
        <v>821</v>
      </c>
      <c r="F104" s="771">
        <v>0.99600390000000005</v>
      </c>
      <c r="G104" s="771">
        <v>9.9999999999999995E-8</v>
      </c>
      <c r="H104" s="771">
        <v>0.996004</v>
      </c>
      <c r="I104" s="767" t="s">
        <v>823</v>
      </c>
    </row>
    <row r="105" spans="1:9">
      <c r="A105" s="761"/>
      <c r="B105" s="766" t="s">
        <v>874</v>
      </c>
      <c r="C105" s="766" t="s">
        <v>883</v>
      </c>
      <c r="D105" s="766" t="s">
        <v>804</v>
      </c>
      <c r="E105" s="846" t="s">
        <v>830</v>
      </c>
      <c r="F105" s="848"/>
      <c r="G105" s="850">
        <v>0.99600917</v>
      </c>
      <c r="H105" s="850">
        <v>0.99600917</v>
      </c>
      <c r="I105" s="767" t="s">
        <v>821</v>
      </c>
    </row>
    <row r="106" spans="1:9">
      <c r="A106" s="761"/>
      <c r="B106" s="766"/>
      <c r="C106" s="766"/>
      <c r="D106" s="766"/>
      <c r="E106" s="847"/>
      <c r="F106" s="849"/>
      <c r="G106" s="851"/>
      <c r="H106" s="851"/>
      <c r="I106" s="767" t="s">
        <v>828</v>
      </c>
    </row>
    <row r="107" spans="1:9">
      <c r="A107" s="761"/>
      <c r="B107" s="766" t="s">
        <v>874</v>
      </c>
      <c r="C107" s="766" t="s">
        <v>883</v>
      </c>
      <c r="D107" s="766" t="s">
        <v>892</v>
      </c>
      <c r="E107" s="767" t="s">
        <v>828</v>
      </c>
      <c r="F107" s="771">
        <v>0.2666616</v>
      </c>
      <c r="G107" s="771">
        <v>0.73040797999999996</v>
      </c>
      <c r="H107" s="771">
        <v>0.99706958000000001</v>
      </c>
      <c r="I107" s="767" t="s">
        <v>821</v>
      </c>
    </row>
    <row r="108" spans="1:9">
      <c r="A108" s="761"/>
      <c r="B108" s="766" t="s">
        <v>875</v>
      </c>
      <c r="C108" s="766" t="s">
        <v>883</v>
      </c>
      <c r="D108" s="766" t="s">
        <v>922</v>
      </c>
      <c r="E108" s="846" t="s">
        <v>923</v>
      </c>
      <c r="F108" s="848"/>
      <c r="G108" s="850">
        <v>0.49848151000000002</v>
      </c>
      <c r="H108" s="850">
        <v>0.49848151000000002</v>
      </c>
      <c r="I108" s="767" t="s">
        <v>821</v>
      </c>
    </row>
    <row r="109" spans="1:9">
      <c r="A109" s="761"/>
      <c r="B109" s="766"/>
      <c r="C109" s="766"/>
      <c r="D109" s="766"/>
      <c r="E109" s="847"/>
      <c r="F109" s="849"/>
      <c r="G109" s="851"/>
      <c r="H109" s="851"/>
      <c r="I109" s="767" t="s">
        <v>828</v>
      </c>
    </row>
    <row r="110" spans="1:9">
      <c r="A110" s="761"/>
      <c r="B110" s="766" t="s">
        <v>874</v>
      </c>
      <c r="C110" s="766" t="s">
        <v>877</v>
      </c>
      <c r="D110" s="766" t="s">
        <v>879</v>
      </c>
      <c r="E110" s="846" t="s">
        <v>803</v>
      </c>
      <c r="F110" s="848"/>
      <c r="G110" s="850">
        <v>0.99999959000000005</v>
      </c>
      <c r="H110" s="850">
        <v>0.99999959000000005</v>
      </c>
      <c r="I110" s="767" t="s">
        <v>802</v>
      </c>
    </row>
    <row r="111" spans="1:9">
      <c r="A111" s="761"/>
      <c r="B111" s="766"/>
      <c r="C111" s="766"/>
      <c r="D111" s="766"/>
      <c r="E111" s="847"/>
      <c r="F111" s="849"/>
      <c r="G111" s="851"/>
      <c r="H111" s="851"/>
      <c r="I111" s="767" t="s">
        <v>822</v>
      </c>
    </row>
    <row r="112" spans="1:9">
      <c r="A112" s="761"/>
      <c r="B112" s="766" t="s">
        <v>874</v>
      </c>
      <c r="C112" s="766" t="s">
        <v>881</v>
      </c>
      <c r="D112" s="766" t="s">
        <v>878</v>
      </c>
      <c r="E112" s="772" t="s">
        <v>823</v>
      </c>
      <c r="F112" s="773">
        <v>0.99998670000000001</v>
      </c>
      <c r="G112" s="774"/>
      <c r="H112" s="773">
        <v>0.99998670000000001</v>
      </c>
      <c r="I112" s="767"/>
    </row>
    <row r="113" spans="1:9">
      <c r="A113" s="761"/>
      <c r="B113" s="766" t="s">
        <v>791</v>
      </c>
      <c r="C113" s="766" t="s">
        <v>881</v>
      </c>
      <c r="D113" s="766" t="s">
        <v>804</v>
      </c>
      <c r="E113" s="846" t="s">
        <v>924</v>
      </c>
      <c r="F113" s="848"/>
      <c r="G113" s="850">
        <v>0.24152314999999999</v>
      </c>
      <c r="H113" s="850">
        <v>0.24152314999999999</v>
      </c>
      <c r="I113" s="767" t="s">
        <v>805</v>
      </c>
    </row>
    <row r="114" spans="1:9">
      <c r="A114" s="761"/>
      <c r="B114" s="766"/>
      <c r="C114" s="766"/>
      <c r="D114" s="766"/>
      <c r="E114" s="852"/>
      <c r="F114" s="853"/>
      <c r="G114" s="854"/>
      <c r="H114" s="854"/>
      <c r="I114" s="767" t="s">
        <v>809</v>
      </c>
    </row>
    <row r="115" spans="1:9">
      <c r="A115" s="761"/>
      <c r="B115" s="766"/>
      <c r="C115" s="766"/>
      <c r="D115" s="766"/>
      <c r="E115" s="852"/>
      <c r="F115" s="853"/>
      <c r="G115" s="854"/>
      <c r="H115" s="854"/>
      <c r="I115" s="767" t="s">
        <v>806</v>
      </c>
    </row>
    <row r="116" spans="1:9">
      <c r="A116" s="761"/>
      <c r="B116" s="766"/>
      <c r="C116" s="766"/>
      <c r="D116" s="766"/>
      <c r="E116" s="852"/>
      <c r="F116" s="853"/>
      <c r="G116" s="854"/>
      <c r="H116" s="854"/>
      <c r="I116" s="767" t="s">
        <v>810</v>
      </c>
    </row>
    <row r="117" spans="1:9">
      <c r="A117" s="761"/>
      <c r="B117" s="766"/>
      <c r="C117" s="766"/>
      <c r="D117" s="766"/>
      <c r="E117" s="852"/>
      <c r="F117" s="853"/>
      <c r="G117" s="854"/>
      <c r="H117" s="854"/>
      <c r="I117" s="767" t="s">
        <v>831</v>
      </c>
    </row>
    <row r="118" spans="1:9">
      <c r="A118" s="761"/>
      <c r="B118" s="766"/>
      <c r="C118" s="766"/>
      <c r="D118" s="766"/>
      <c r="E118" s="852"/>
      <c r="F118" s="853"/>
      <c r="G118" s="854"/>
      <c r="H118" s="854"/>
      <c r="I118" s="767" t="s">
        <v>832</v>
      </c>
    </row>
    <row r="119" spans="1:9">
      <c r="A119" s="761"/>
      <c r="B119" s="766"/>
      <c r="C119" s="766"/>
      <c r="D119" s="766"/>
      <c r="E119" s="852"/>
      <c r="F119" s="853"/>
      <c r="G119" s="854"/>
      <c r="H119" s="854"/>
      <c r="I119" s="767" t="s">
        <v>833</v>
      </c>
    </row>
    <row r="120" spans="1:9">
      <c r="A120" s="761"/>
      <c r="B120" s="766"/>
      <c r="C120" s="766"/>
      <c r="D120" s="766"/>
      <c r="E120" s="852"/>
      <c r="F120" s="853"/>
      <c r="G120" s="854"/>
      <c r="H120" s="854"/>
      <c r="I120" s="767" t="s">
        <v>834</v>
      </c>
    </row>
    <row r="121" spans="1:9">
      <c r="A121" s="761"/>
      <c r="B121" s="766"/>
      <c r="C121" s="766"/>
      <c r="D121" s="766"/>
      <c r="E121" s="852"/>
      <c r="F121" s="853"/>
      <c r="G121" s="854"/>
      <c r="H121" s="854"/>
      <c r="I121" s="767" t="s">
        <v>835</v>
      </c>
    </row>
    <row r="122" spans="1:9">
      <c r="A122" s="761"/>
      <c r="B122" s="766"/>
      <c r="C122" s="766"/>
      <c r="D122" s="766"/>
      <c r="E122" s="852"/>
      <c r="F122" s="853"/>
      <c r="G122" s="854"/>
      <c r="H122" s="854"/>
      <c r="I122" s="767" t="s">
        <v>807</v>
      </c>
    </row>
    <row r="123" spans="1:9">
      <c r="A123" s="761"/>
      <c r="B123" s="766"/>
      <c r="C123" s="766"/>
      <c r="D123" s="766"/>
      <c r="E123" s="852"/>
      <c r="F123" s="853"/>
      <c r="G123" s="854"/>
      <c r="H123" s="854"/>
      <c r="I123" s="767" t="s">
        <v>811</v>
      </c>
    </row>
    <row r="124" spans="1:9">
      <c r="A124" s="761"/>
      <c r="B124" s="766"/>
      <c r="C124" s="766"/>
      <c r="D124" s="766"/>
      <c r="E124" s="852"/>
      <c r="F124" s="853"/>
      <c r="G124" s="854"/>
      <c r="H124" s="854"/>
      <c r="I124" s="767" t="s">
        <v>812</v>
      </c>
    </row>
    <row r="125" spans="1:9">
      <c r="A125" s="761"/>
      <c r="B125" s="766"/>
      <c r="C125" s="766"/>
      <c r="D125" s="766"/>
      <c r="E125" s="852"/>
      <c r="F125" s="853"/>
      <c r="G125" s="854"/>
      <c r="H125" s="854"/>
      <c r="I125" s="767" t="s">
        <v>808</v>
      </c>
    </row>
    <row r="126" spans="1:9">
      <c r="A126" s="761"/>
      <c r="B126" s="766"/>
      <c r="C126" s="766"/>
      <c r="D126" s="766"/>
      <c r="E126" s="852"/>
      <c r="F126" s="853"/>
      <c r="G126" s="854"/>
      <c r="H126" s="854"/>
      <c r="I126" s="767" t="s">
        <v>813</v>
      </c>
    </row>
    <row r="127" spans="1:9">
      <c r="A127" s="761"/>
      <c r="B127" s="766"/>
      <c r="C127" s="766"/>
      <c r="D127" s="766"/>
      <c r="E127" s="852"/>
      <c r="F127" s="853"/>
      <c r="G127" s="854"/>
      <c r="H127" s="854"/>
      <c r="I127" s="767" t="s">
        <v>814</v>
      </c>
    </row>
    <row r="128" spans="1:9">
      <c r="A128" s="761"/>
      <c r="B128" s="766"/>
      <c r="C128" s="766"/>
      <c r="D128" s="766"/>
      <c r="E128" s="852"/>
      <c r="F128" s="853"/>
      <c r="G128" s="854"/>
      <c r="H128" s="854"/>
      <c r="I128" s="767" t="s">
        <v>815</v>
      </c>
    </row>
    <row r="129" spans="1:9">
      <c r="A129" s="761"/>
      <c r="B129" s="766"/>
      <c r="C129" s="766"/>
      <c r="D129" s="766"/>
      <c r="E129" s="847"/>
      <c r="F129" s="849"/>
      <c r="G129" s="851"/>
      <c r="H129" s="851"/>
      <c r="I129" s="767" t="s">
        <v>816</v>
      </c>
    </row>
    <row r="130" spans="1:9">
      <c r="A130" s="761"/>
      <c r="B130" s="766" t="s">
        <v>874</v>
      </c>
      <c r="C130" s="766" t="s">
        <v>881</v>
      </c>
      <c r="D130" s="766" t="s">
        <v>878</v>
      </c>
      <c r="E130" s="772" t="s">
        <v>819</v>
      </c>
      <c r="F130" s="773">
        <v>0.99730260000000004</v>
      </c>
      <c r="G130" s="774"/>
      <c r="H130" s="773">
        <v>0.99730260000000004</v>
      </c>
      <c r="I130" s="767"/>
    </row>
    <row r="131" spans="1:9">
      <c r="A131" s="761"/>
      <c r="B131" s="762"/>
      <c r="C131" s="762"/>
      <c r="D131" s="762"/>
      <c r="E131" s="763"/>
      <c r="F131" s="761"/>
      <c r="G131" s="761"/>
      <c r="H131" s="761"/>
      <c r="I131" s="761"/>
    </row>
    <row r="132" spans="1:9">
      <c r="A132" s="761"/>
      <c r="B132" s="762"/>
      <c r="C132" s="762"/>
      <c r="D132" s="762"/>
      <c r="E132" s="763"/>
      <c r="F132" s="761"/>
      <c r="G132" s="761"/>
      <c r="H132" s="761"/>
      <c r="I132" s="761"/>
    </row>
    <row r="133" spans="1:9">
      <c r="A133" s="761"/>
      <c r="B133" s="762"/>
      <c r="C133" s="762"/>
      <c r="D133" s="762"/>
      <c r="E133" s="763"/>
      <c r="F133" s="761"/>
      <c r="G133" s="761"/>
      <c r="H133" s="761"/>
      <c r="I133" s="761"/>
    </row>
    <row r="134" spans="1:9">
      <c r="A134" s="761"/>
      <c r="B134" s="762"/>
      <c r="C134" s="762"/>
      <c r="D134" s="762"/>
      <c r="E134" s="763"/>
      <c r="F134" s="761"/>
      <c r="G134" s="761"/>
      <c r="H134" s="761"/>
      <c r="I134" s="761"/>
    </row>
    <row r="135" spans="1:9">
      <c r="A135" s="761"/>
      <c r="B135" s="762"/>
      <c r="C135" s="762"/>
      <c r="D135" s="762"/>
      <c r="E135" s="763"/>
      <c r="F135" s="761"/>
      <c r="G135" s="761"/>
      <c r="H135" s="761"/>
      <c r="I135" s="761"/>
    </row>
    <row r="136" spans="1:9">
      <c r="A136" s="761"/>
      <c r="B136" s="762"/>
      <c r="C136" s="762"/>
      <c r="D136" s="762"/>
      <c r="E136" s="763"/>
      <c r="F136" s="761"/>
      <c r="G136" s="761"/>
      <c r="H136" s="761"/>
      <c r="I136" s="761"/>
    </row>
    <row r="137" spans="1:9">
      <c r="A137" s="761"/>
      <c r="B137" s="762"/>
      <c r="C137" s="762"/>
      <c r="D137" s="762"/>
      <c r="E137" s="763"/>
      <c r="F137" s="761"/>
      <c r="G137" s="761"/>
      <c r="H137" s="761"/>
      <c r="I137" s="761"/>
    </row>
    <row r="138" spans="1:9">
      <c r="A138" s="761"/>
      <c r="B138" s="762"/>
      <c r="C138" s="762"/>
      <c r="D138" s="762"/>
      <c r="E138" s="763"/>
      <c r="F138" s="761"/>
      <c r="G138" s="761"/>
      <c r="H138" s="761"/>
      <c r="I138" s="761"/>
    </row>
    <row r="139" spans="1:9">
      <c r="A139" s="761"/>
      <c r="B139" s="762"/>
      <c r="C139" s="762"/>
      <c r="D139" s="762"/>
      <c r="E139" s="763"/>
      <c r="F139" s="761"/>
      <c r="G139" s="761"/>
      <c r="H139" s="761"/>
      <c r="I139" s="761"/>
    </row>
    <row r="140" spans="1:9">
      <c r="A140" s="761"/>
      <c r="B140" s="762"/>
      <c r="C140" s="762"/>
      <c r="D140" s="762"/>
      <c r="E140" s="763"/>
      <c r="F140" s="761"/>
      <c r="G140" s="761"/>
      <c r="H140" s="761"/>
      <c r="I140" s="761"/>
    </row>
    <row r="141" spans="1:9">
      <c r="A141" s="761"/>
      <c r="B141" s="762"/>
      <c r="C141" s="762"/>
      <c r="D141" s="762"/>
      <c r="E141" s="763"/>
      <c r="F141" s="761"/>
      <c r="G141" s="761"/>
      <c r="H141" s="761"/>
      <c r="I141" s="761"/>
    </row>
    <row r="142" spans="1:9">
      <c r="A142" s="761"/>
      <c r="B142" s="762"/>
      <c r="C142" s="762"/>
      <c r="D142" s="762"/>
      <c r="E142" s="763"/>
      <c r="F142" s="761"/>
      <c r="G142" s="761"/>
      <c r="H142" s="761"/>
      <c r="I142" s="761"/>
    </row>
    <row r="143" spans="1:9">
      <c r="A143" s="761"/>
      <c r="B143" s="762"/>
      <c r="C143" s="762"/>
      <c r="D143" s="762"/>
      <c r="E143" s="763"/>
      <c r="F143" s="761"/>
      <c r="G143" s="761"/>
      <c r="H143" s="761"/>
      <c r="I143" s="761"/>
    </row>
    <row r="144" spans="1:9">
      <c r="A144" s="761"/>
      <c r="B144" s="762"/>
      <c r="C144" s="762"/>
      <c r="D144" s="762"/>
      <c r="E144" s="763"/>
      <c r="F144" s="761"/>
      <c r="G144" s="761"/>
      <c r="H144" s="761"/>
      <c r="I144" s="761"/>
    </row>
    <row r="145" spans="1:9">
      <c r="A145" s="761"/>
      <c r="B145" s="762"/>
      <c r="C145" s="762"/>
      <c r="D145" s="762"/>
      <c r="E145" s="763"/>
      <c r="F145" s="761"/>
      <c r="G145" s="761"/>
      <c r="H145" s="761"/>
      <c r="I145" s="761"/>
    </row>
    <row r="146" spans="1:9">
      <c r="A146" s="761"/>
      <c r="B146" s="762"/>
      <c r="C146" s="762"/>
      <c r="D146" s="762"/>
      <c r="E146" s="763"/>
      <c r="F146" s="761"/>
      <c r="G146" s="761"/>
      <c r="H146" s="761"/>
      <c r="I146" s="761"/>
    </row>
    <row r="147" spans="1:9">
      <c r="A147" s="761"/>
      <c r="B147" s="762"/>
      <c r="C147" s="762"/>
      <c r="D147" s="762"/>
      <c r="E147" s="763"/>
      <c r="F147" s="761"/>
      <c r="G147" s="761"/>
      <c r="H147" s="761"/>
      <c r="I147" s="761"/>
    </row>
    <row r="148" spans="1:9">
      <c r="A148" s="761"/>
      <c r="B148" s="762"/>
      <c r="C148" s="762"/>
      <c r="D148" s="762"/>
      <c r="E148" s="763"/>
      <c r="F148" s="761"/>
      <c r="G148" s="761"/>
      <c r="H148" s="761"/>
      <c r="I148" s="761"/>
    </row>
    <row r="149" spans="1:9">
      <c r="A149" s="761"/>
      <c r="B149" s="762"/>
      <c r="C149" s="762"/>
      <c r="D149" s="762"/>
      <c r="E149" s="763"/>
      <c r="F149" s="761"/>
      <c r="G149" s="761"/>
      <c r="H149" s="761"/>
      <c r="I149" s="761"/>
    </row>
    <row r="150" spans="1:9">
      <c r="A150" s="761"/>
      <c r="B150" s="762"/>
      <c r="C150" s="762"/>
      <c r="D150" s="762"/>
      <c r="E150" s="763"/>
      <c r="F150" s="761"/>
      <c r="G150" s="761"/>
      <c r="H150" s="761"/>
      <c r="I150" s="761"/>
    </row>
    <row r="151" spans="1:9">
      <c r="A151" s="761"/>
      <c r="B151" s="762"/>
      <c r="C151" s="762"/>
      <c r="D151" s="762"/>
      <c r="E151" s="763"/>
      <c r="F151" s="761"/>
      <c r="G151" s="761"/>
      <c r="H151" s="761"/>
      <c r="I151" s="761"/>
    </row>
    <row r="152" spans="1:9">
      <c r="A152" s="761"/>
      <c r="B152" s="762"/>
      <c r="C152" s="762"/>
      <c r="D152" s="762"/>
      <c r="E152" s="763"/>
      <c r="F152" s="761"/>
      <c r="G152" s="761"/>
      <c r="H152" s="761"/>
      <c r="I152" s="761"/>
    </row>
    <row r="153" spans="1:9">
      <c r="A153" s="761"/>
      <c r="B153" s="762"/>
      <c r="C153" s="762"/>
      <c r="D153" s="762"/>
      <c r="E153" s="763"/>
      <c r="F153" s="761"/>
      <c r="G153" s="761"/>
      <c r="H153" s="761"/>
      <c r="I153" s="761"/>
    </row>
    <row r="154" spans="1:9">
      <c r="A154" s="761"/>
      <c r="B154" s="762"/>
      <c r="C154" s="762"/>
      <c r="D154" s="762"/>
      <c r="E154" s="763"/>
      <c r="F154" s="761"/>
      <c r="G154" s="761"/>
      <c r="H154" s="761"/>
      <c r="I154" s="761"/>
    </row>
    <row r="155" spans="1:9">
      <c r="A155" s="761"/>
      <c r="B155" s="762"/>
      <c r="C155" s="762"/>
      <c r="D155" s="762"/>
      <c r="E155" s="763"/>
      <c r="F155" s="761"/>
      <c r="G155" s="761"/>
      <c r="H155" s="761"/>
      <c r="I155" s="761"/>
    </row>
    <row r="156" spans="1:9">
      <c r="A156" s="761"/>
      <c r="B156" s="762"/>
      <c r="C156" s="762"/>
      <c r="D156" s="762"/>
      <c r="E156" s="763"/>
      <c r="F156" s="761"/>
      <c r="G156" s="761"/>
      <c r="H156" s="761"/>
      <c r="I156" s="761"/>
    </row>
    <row r="157" spans="1:9">
      <c r="A157" s="761"/>
      <c r="B157" s="762"/>
      <c r="C157" s="762"/>
      <c r="D157" s="762"/>
      <c r="E157" s="763"/>
      <c r="F157" s="761"/>
      <c r="G157" s="761"/>
      <c r="H157" s="761"/>
      <c r="I157" s="761"/>
    </row>
    <row r="158" spans="1:9">
      <c r="A158" s="761"/>
      <c r="B158" s="762"/>
      <c r="C158" s="762"/>
      <c r="D158" s="762"/>
      <c r="E158" s="763"/>
      <c r="F158" s="761"/>
      <c r="G158" s="761"/>
      <c r="H158" s="761"/>
      <c r="I158" s="761"/>
    </row>
    <row r="159" spans="1:9">
      <c r="A159" s="761"/>
      <c r="B159" s="762"/>
      <c r="C159" s="762"/>
      <c r="D159" s="762"/>
      <c r="E159" s="763"/>
      <c r="F159" s="761"/>
      <c r="G159" s="761"/>
      <c r="H159" s="761"/>
      <c r="I159" s="761"/>
    </row>
    <row r="160" spans="1:9">
      <c r="A160" s="761"/>
      <c r="B160" s="762"/>
      <c r="C160" s="762"/>
      <c r="D160" s="762"/>
      <c r="E160" s="763"/>
      <c r="F160" s="761"/>
      <c r="G160" s="761"/>
      <c r="H160" s="761"/>
      <c r="I160" s="761"/>
    </row>
    <row r="161" spans="1:9">
      <c r="A161" s="761"/>
      <c r="B161" s="762"/>
      <c r="C161" s="762"/>
      <c r="D161" s="762"/>
      <c r="E161" s="763"/>
      <c r="F161" s="761"/>
      <c r="G161" s="761"/>
      <c r="H161" s="761"/>
      <c r="I161" s="761"/>
    </row>
    <row r="162" spans="1:9">
      <c r="A162" s="761"/>
      <c r="B162" s="762"/>
      <c r="C162" s="762"/>
      <c r="D162" s="762"/>
      <c r="E162" s="763"/>
      <c r="F162" s="761"/>
      <c r="G162" s="761"/>
      <c r="H162" s="761"/>
      <c r="I162" s="761"/>
    </row>
    <row r="163" spans="1:9">
      <c r="A163" s="761"/>
      <c r="B163" s="762"/>
      <c r="C163" s="762"/>
      <c r="D163" s="762"/>
      <c r="E163" s="763"/>
      <c r="F163" s="761"/>
      <c r="G163" s="761"/>
      <c r="H163" s="761"/>
      <c r="I163" s="761"/>
    </row>
    <row r="164" spans="1:9">
      <c r="A164" s="761"/>
      <c r="B164" s="762"/>
      <c r="C164" s="762"/>
      <c r="D164" s="762"/>
      <c r="E164" s="763"/>
      <c r="F164" s="761"/>
      <c r="G164" s="761"/>
      <c r="H164" s="761"/>
      <c r="I164" s="761"/>
    </row>
    <row r="165" spans="1:9">
      <c r="A165" s="761"/>
      <c r="B165" s="762"/>
      <c r="C165" s="762"/>
      <c r="D165" s="762"/>
      <c r="E165" s="763"/>
      <c r="F165" s="761"/>
      <c r="G165" s="761"/>
      <c r="H165" s="761"/>
      <c r="I165" s="761"/>
    </row>
    <row r="166" spans="1:9">
      <c r="A166" s="761"/>
      <c r="B166" s="762"/>
      <c r="C166" s="762"/>
      <c r="D166" s="762"/>
      <c r="E166" s="763"/>
      <c r="F166" s="761"/>
      <c r="G166" s="761"/>
      <c r="H166" s="761"/>
      <c r="I166" s="761"/>
    </row>
    <row r="167" spans="1:9">
      <c r="A167" s="761"/>
      <c r="B167" s="762"/>
      <c r="C167" s="762"/>
      <c r="D167" s="762"/>
      <c r="E167" s="763"/>
      <c r="F167" s="761"/>
      <c r="G167" s="761"/>
      <c r="H167" s="761"/>
      <c r="I167" s="761"/>
    </row>
    <row r="168" spans="1:9">
      <c r="A168" s="761"/>
      <c r="B168" s="762"/>
      <c r="C168" s="762"/>
      <c r="D168" s="762"/>
      <c r="E168" s="763"/>
      <c r="F168" s="761"/>
      <c r="G168" s="761"/>
      <c r="H168" s="761"/>
      <c r="I168" s="761"/>
    </row>
    <row r="169" spans="1:9">
      <c r="A169" s="761"/>
      <c r="B169" s="762"/>
      <c r="C169" s="762"/>
      <c r="D169" s="762"/>
      <c r="E169" s="763"/>
      <c r="F169" s="761"/>
      <c r="G169" s="761"/>
      <c r="H169" s="761"/>
      <c r="I169" s="761"/>
    </row>
    <row r="170" spans="1:9">
      <c r="A170" s="761"/>
      <c r="B170" s="762"/>
      <c r="C170" s="762"/>
      <c r="D170" s="762"/>
      <c r="E170" s="763"/>
      <c r="F170" s="761"/>
      <c r="G170" s="761"/>
      <c r="H170" s="761"/>
      <c r="I170" s="761"/>
    </row>
    <row r="171" spans="1:9">
      <c r="A171" s="761"/>
      <c r="B171" s="762"/>
      <c r="C171" s="762"/>
      <c r="D171" s="762"/>
      <c r="E171" s="763"/>
      <c r="F171" s="761"/>
      <c r="G171" s="761"/>
      <c r="H171" s="761"/>
      <c r="I171" s="761"/>
    </row>
    <row r="172" spans="1:9">
      <c r="A172" s="761"/>
      <c r="B172" s="762"/>
      <c r="C172" s="762"/>
      <c r="D172" s="762"/>
      <c r="E172" s="763"/>
      <c r="F172" s="761"/>
      <c r="G172" s="761"/>
      <c r="H172" s="761"/>
      <c r="I172" s="761"/>
    </row>
    <row r="173" spans="1:9">
      <c r="A173" s="761"/>
      <c r="B173" s="762"/>
      <c r="C173" s="762"/>
      <c r="D173" s="762"/>
      <c r="E173" s="763"/>
      <c r="F173" s="761"/>
      <c r="G173" s="761"/>
      <c r="H173" s="761"/>
      <c r="I173" s="761"/>
    </row>
    <row r="174" spans="1:9">
      <c r="A174" s="761"/>
      <c r="B174" s="762"/>
      <c r="C174" s="762"/>
      <c r="D174" s="762"/>
      <c r="E174" s="763"/>
      <c r="F174" s="761"/>
      <c r="G174" s="761"/>
      <c r="H174" s="761"/>
      <c r="I174" s="761"/>
    </row>
    <row r="175" spans="1:9">
      <c r="A175" s="761"/>
      <c r="B175" s="762"/>
      <c r="C175" s="762"/>
      <c r="D175" s="762"/>
      <c r="E175" s="763"/>
      <c r="F175" s="761"/>
      <c r="G175" s="761"/>
      <c r="H175" s="761"/>
      <c r="I175" s="761"/>
    </row>
    <row r="176" spans="1:9">
      <c r="A176" s="761"/>
      <c r="B176" s="762"/>
      <c r="C176" s="762"/>
      <c r="D176" s="762"/>
      <c r="E176" s="763"/>
      <c r="F176" s="761"/>
      <c r="G176" s="761"/>
      <c r="H176" s="761"/>
      <c r="I176" s="761"/>
    </row>
    <row r="177" spans="1:9">
      <c r="A177" s="761"/>
      <c r="B177" s="762"/>
      <c r="C177" s="762"/>
      <c r="D177" s="762"/>
      <c r="E177" s="763"/>
      <c r="F177" s="761"/>
      <c r="G177" s="761"/>
      <c r="H177" s="761"/>
      <c r="I177" s="761"/>
    </row>
    <row r="178" spans="1:9">
      <c r="A178" s="761"/>
      <c r="B178" s="762"/>
      <c r="C178" s="762"/>
      <c r="D178" s="762"/>
      <c r="E178" s="763"/>
      <c r="F178" s="761"/>
      <c r="G178" s="761"/>
      <c r="H178" s="761"/>
      <c r="I178" s="761"/>
    </row>
    <row r="179" spans="1:9">
      <c r="A179" s="761"/>
      <c r="B179" s="762"/>
      <c r="C179" s="762"/>
      <c r="D179" s="762"/>
      <c r="E179" s="763"/>
      <c r="F179" s="761"/>
      <c r="G179" s="761"/>
      <c r="H179" s="761"/>
      <c r="I179" s="761"/>
    </row>
    <row r="180" spans="1:9">
      <c r="A180" s="761"/>
      <c r="B180" s="762"/>
      <c r="C180" s="762"/>
      <c r="D180" s="762"/>
      <c r="E180" s="763"/>
      <c r="F180" s="761"/>
      <c r="G180" s="761"/>
      <c r="H180" s="761"/>
      <c r="I180" s="761"/>
    </row>
    <row r="181" spans="1:9">
      <c r="A181" s="761"/>
      <c r="B181" s="762"/>
      <c r="C181" s="762"/>
      <c r="D181" s="762"/>
      <c r="E181" s="763"/>
      <c r="F181" s="761"/>
      <c r="G181" s="761"/>
      <c r="H181" s="761"/>
      <c r="I181" s="761"/>
    </row>
    <row r="182" spans="1:9">
      <c r="A182" s="761"/>
      <c r="B182" s="762"/>
      <c r="C182" s="762"/>
      <c r="D182" s="762"/>
      <c r="E182" s="763"/>
      <c r="F182" s="761"/>
      <c r="G182" s="761"/>
      <c r="H182" s="761"/>
      <c r="I182" s="761"/>
    </row>
    <row r="183" spans="1:9">
      <c r="A183" s="761"/>
      <c r="B183" s="762"/>
      <c r="C183" s="762"/>
      <c r="D183" s="762"/>
      <c r="E183" s="763"/>
      <c r="F183" s="761"/>
      <c r="G183" s="761"/>
      <c r="H183" s="761"/>
      <c r="I183" s="761"/>
    </row>
    <row r="184" spans="1:9">
      <c r="A184" s="761"/>
      <c r="B184" s="762"/>
      <c r="C184" s="762"/>
      <c r="D184" s="762"/>
      <c r="E184" s="763"/>
      <c r="F184" s="761"/>
      <c r="G184" s="761"/>
      <c r="H184" s="761"/>
      <c r="I184" s="761"/>
    </row>
    <row r="185" spans="1:9">
      <c r="A185" s="761"/>
      <c r="B185" s="762"/>
      <c r="C185" s="762"/>
      <c r="D185" s="762"/>
      <c r="E185" s="763"/>
      <c r="F185" s="761"/>
      <c r="G185" s="761"/>
      <c r="H185" s="761"/>
      <c r="I185" s="761"/>
    </row>
    <row r="186" spans="1:9">
      <c r="A186" s="761"/>
      <c r="B186" s="762"/>
      <c r="C186" s="762"/>
      <c r="D186" s="762"/>
      <c r="E186" s="763"/>
      <c r="F186" s="761"/>
      <c r="G186" s="761"/>
      <c r="H186" s="761"/>
      <c r="I186" s="761"/>
    </row>
    <row r="187" spans="1:9">
      <c r="A187" s="761"/>
      <c r="B187" s="762"/>
      <c r="C187" s="762"/>
      <c r="D187" s="762"/>
      <c r="E187" s="763"/>
      <c r="F187" s="761"/>
      <c r="G187" s="761"/>
      <c r="H187" s="761"/>
      <c r="I187" s="761"/>
    </row>
    <row r="188" spans="1:9">
      <c r="A188" s="761"/>
      <c r="B188" s="762"/>
      <c r="C188" s="762"/>
      <c r="D188" s="762"/>
      <c r="E188" s="763"/>
      <c r="F188" s="761"/>
      <c r="G188" s="761"/>
      <c r="H188" s="761"/>
      <c r="I188" s="761"/>
    </row>
    <row r="189" spans="1:9">
      <c r="A189" s="761"/>
      <c r="B189" s="762"/>
      <c r="C189" s="762"/>
      <c r="D189" s="762"/>
      <c r="E189" s="763"/>
      <c r="F189" s="761"/>
      <c r="G189" s="761"/>
      <c r="H189" s="761"/>
      <c r="I189" s="761"/>
    </row>
    <row r="190" spans="1:9">
      <c r="A190" s="761"/>
      <c r="B190" s="762"/>
      <c r="C190" s="762"/>
      <c r="D190" s="762"/>
      <c r="E190" s="763"/>
      <c r="F190" s="761"/>
      <c r="G190" s="761"/>
      <c r="H190" s="761"/>
      <c r="I190" s="761"/>
    </row>
    <row r="191" spans="1:9">
      <c r="A191" s="761"/>
      <c r="B191" s="762"/>
      <c r="C191" s="762"/>
      <c r="D191" s="762"/>
      <c r="E191" s="763"/>
      <c r="F191" s="761"/>
      <c r="G191" s="761"/>
      <c r="H191" s="761"/>
      <c r="I191" s="761"/>
    </row>
    <row r="192" spans="1:9">
      <c r="A192" s="761"/>
      <c r="B192" s="762"/>
      <c r="C192" s="762"/>
      <c r="D192" s="762"/>
      <c r="E192" s="763"/>
      <c r="F192" s="761"/>
      <c r="G192" s="761"/>
      <c r="H192" s="761"/>
      <c r="I192" s="761"/>
    </row>
    <row r="193" spans="1:9">
      <c r="A193" s="761"/>
      <c r="B193" s="762"/>
      <c r="C193" s="762"/>
      <c r="D193" s="762"/>
      <c r="E193" s="763"/>
      <c r="F193" s="761"/>
      <c r="G193" s="761"/>
      <c r="H193" s="761"/>
      <c r="I193" s="761"/>
    </row>
    <row r="194" spans="1:9">
      <c r="A194" s="761"/>
      <c r="B194" s="762"/>
      <c r="C194" s="762"/>
      <c r="D194" s="762"/>
      <c r="E194" s="763"/>
      <c r="F194" s="761"/>
      <c r="G194" s="761"/>
      <c r="H194" s="761"/>
      <c r="I194" s="761"/>
    </row>
    <row r="195" spans="1:9">
      <c r="A195" s="761"/>
      <c r="B195" s="762"/>
      <c r="C195" s="762"/>
      <c r="D195" s="762"/>
      <c r="E195" s="763"/>
      <c r="F195" s="761"/>
      <c r="G195" s="761"/>
      <c r="H195" s="761"/>
      <c r="I195" s="761"/>
    </row>
    <row r="196" spans="1:9">
      <c r="A196" s="761"/>
      <c r="B196" s="762"/>
      <c r="C196" s="762"/>
      <c r="D196" s="762"/>
      <c r="E196" s="763"/>
      <c r="F196" s="761"/>
      <c r="G196" s="761"/>
      <c r="H196" s="761"/>
      <c r="I196" s="761"/>
    </row>
    <row r="197" spans="1:9">
      <c r="A197" s="761"/>
      <c r="B197" s="762"/>
      <c r="C197" s="762"/>
      <c r="D197" s="762"/>
      <c r="E197" s="763"/>
      <c r="F197" s="761"/>
      <c r="G197" s="761"/>
      <c r="H197" s="761"/>
      <c r="I197" s="761"/>
    </row>
    <row r="198" spans="1:9">
      <c r="A198" s="761"/>
      <c r="B198" s="762"/>
      <c r="C198" s="762"/>
      <c r="D198" s="762"/>
      <c r="E198" s="763"/>
      <c r="F198" s="761"/>
      <c r="G198" s="761"/>
      <c r="H198" s="761"/>
      <c r="I198" s="761"/>
    </row>
    <row r="199" spans="1:9">
      <c r="A199" s="761"/>
      <c r="B199" s="762"/>
      <c r="C199" s="762"/>
      <c r="D199" s="762"/>
      <c r="E199" s="763"/>
      <c r="F199" s="761"/>
      <c r="G199" s="761"/>
      <c r="H199" s="761"/>
      <c r="I199" s="761"/>
    </row>
    <row r="200" spans="1:9">
      <c r="A200" s="761"/>
      <c r="B200" s="762"/>
      <c r="C200" s="762"/>
      <c r="D200" s="762"/>
      <c r="E200" s="763"/>
      <c r="F200" s="761"/>
      <c r="G200" s="761"/>
      <c r="H200" s="761"/>
      <c r="I200" s="761"/>
    </row>
    <row r="201" spans="1:9">
      <c r="A201" s="761"/>
      <c r="B201" s="762"/>
      <c r="C201" s="762"/>
      <c r="D201" s="762"/>
      <c r="E201" s="763"/>
      <c r="F201" s="761"/>
      <c r="G201" s="761"/>
      <c r="H201" s="761"/>
      <c r="I201" s="761"/>
    </row>
    <row r="202" spans="1:9">
      <c r="A202" s="761"/>
      <c r="B202" s="762"/>
      <c r="C202" s="762"/>
      <c r="D202" s="762"/>
      <c r="E202" s="763"/>
      <c r="F202" s="761"/>
      <c r="G202" s="761"/>
      <c r="H202" s="761"/>
      <c r="I202" s="761"/>
    </row>
    <row r="203" spans="1:9">
      <c r="A203" s="761"/>
      <c r="B203" s="762"/>
      <c r="C203" s="762"/>
      <c r="D203" s="762"/>
      <c r="E203" s="763"/>
      <c r="F203" s="761"/>
      <c r="G203" s="761"/>
      <c r="H203" s="761"/>
      <c r="I203" s="761"/>
    </row>
    <row r="204" spans="1:9">
      <c r="A204" s="761"/>
      <c r="B204" s="762"/>
      <c r="C204" s="762"/>
      <c r="D204" s="762"/>
      <c r="E204" s="763"/>
      <c r="F204" s="761"/>
      <c r="G204" s="761"/>
      <c r="H204" s="761"/>
      <c r="I204" s="761"/>
    </row>
    <row r="205" spans="1:9">
      <c r="A205" s="761"/>
      <c r="B205" s="762"/>
      <c r="C205" s="762"/>
      <c r="D205" s="762"/>
      <c r="E205" s="763"/>
      <c r="F205" s="761"/>
      <c r="G205" s="761"/>
      <c r="H205" s="761"/>
      <c r="I205" s="761"/>
    </row>
    <row r="206" spans="1:9">
      <c r="A206" s="761"/>
      <c r="B206" s="762"/>
      <c r="C206" s="762"/>
      <c r="D206" s="762"/>
      <c r="E206" s="763"/>
      <c r="F206" s="761"/>
      <c r="G206" s="761"/>
      <c r="H206" s="761"/>
      <c r="I206" s="761"/>
    </row>
    <row r="207" spans="1:9">
      <c r="A207" s="761"/>
      <c r="B207" s="762"/>
      <c r="C207" s="762"/>
      <c r="D207" s="762"/>
      <c r="E207" s="763"/>
      <c r="F207" s="761"/>
      <c r="G207" s="761"/>
      <c r="H207" s="761"/>
      <c r="I207" s="761"/>
    </row>
    <row r="208" spans="1:9">
      <c r="A208" s="761"/>
      <c r="B208" s="762"/>
      <c r="C208" s="762"/>
      <c r="D208" s="762"/>
      <c r="E208" s="763"/>
      <c r="F208" s="761"/>
      <c r="G208" s="761"/>
      <c r="H208" s="761"/>
      <c r="I208" s="761"/>
    </row>
    <row r="209" spans="1:9">
      <c r="A209" s="761"/>
      <c r="B209" s="762"/>
      <c r="C209" s="762"/>
      <c r="D209" s="762"/>
      <c r="E209" s="763"/>
      <c r="F209" s="761"/>
      <c r="G209" s="761"/>
      <c r="H209" s="761"/>
      <c r="I209" s="761"/>
    </row>
    <row r="210" spans="1:9">
      <c r="A210" s="761"/>
      <c r="B210" s="762"/>
      <c r="C210" s="762"/>
      <c r="D210" s="762"/>
      <c r="E210" s="763"/>
      <c r="F210" s="761"/>
      <c r="G210" s="761"/>
      <c r="H210" s="761"/>
      <c r="I210" s="761"/>
    </row>
    <row r="211" spans="1:9">
      <c r="A211" s="761"/>
      <c r="B211" s="762"/>
      <c r="C211" s="762"/>
      <c r="D211" s="762"/>
      <c r="E211" s="763"/>
      <c r="F211" s="761"/>
      <c r="G211" s="761"/>
      <c r="H211" s="761"/>
      <c r="I211" s="761"/>
    </row>
    <row r="212" spans="1:9">
      <c r="A212" s="761"/>
      <c r="B212" s="762"/>
      <c r="C212" s="762"/>
      <c r="D212" s="762"/>
      <c r="E212" s="763"/>
      <c r="F212" s="761"/>
      <c r="G212" s="761"/>
      <c r="H212" s="761"/>
      <c r="I212" s="761"/>
    </row>
    <row r="213" spans="1:9">
      <c r="A213" s="761"/>
      <c r="B213" s="762"/>
      <c r="C213" s="762"/>
      <c r="D213" s="762"/>
      <c r="E213" s="763"/>
      <c r="F213" s="761"/>
      <c r="G213" s="761"/>
      <c r="H213" s="761"/>
      <c r="I213" s="761"/>
    </row>
    <row r="214" spans="1:9">
      <c r="A214" s="761"/>
      <c r="B214" s="762"/>
      <c r="C214" s="762"/>
      <c r="D214" s="762"/>
      <c r="E214" s="763"/>
      <c r="F214" s="761"/>
      <c r="G214" s="761"/>
      <c r="H214" s="761"/>
      <c r="I214" s="761"/>
    </row>
    <row r="215" spans="1:9">
      <c r="A215" s="761"/>
      <c r="B215" s="762"/>
      <c r="C215" s="762"/>
      <c r="D215" s="762"/>
      <c r="E215" s="763"/>
      <c r="F215" s="761"/>
      <c r="G215" s="761"/>
      <c r="H215" s="761"/>
      <c r="I215" s="761"/>
    </row>
    <row r="216" spans="1:9">
      <c r="A216" s="761"/>
      <c r="B216" s="762"/>
      <c r="C216" s="762"/>
      <c r="D216" s="762"/>
      <c r="E216" s="763"/>
      <c r="F216" s="761"/>
      <c r="G216" s="761"/>
      <c r="H216" s="761"/>
      <c r="I216" s="761"/>
    </row>
    <row r="217" spans="1:9">
      <c r="A217" s="761"/>
      <c r="B217" s="762"/>
      <c r="C217" s="762"/>
      <c r="D217" s="762"/>
      <c r="E217" s="763"/>
      <c r="F217" s="761"/>
      <c r="G217" s="761"/>
      <c r="H217" s="761"/>
      <c r="I217" s="761"/>
    </row>
    <row r="218" spans="1:9">
      <c r="A218" s="761"/>
      <c r="B218" s="762"/>
      <c r="C218" s="762"/>
      <c r="D218" s="762"/>
      <c r="E218" s="763"/>
      <c r="F218" s="761"/>
      <c r="G218" s="761"/>
      <c r="H218" s="761"/>
      <c r="I218" s="761"/>
    </row>
    <row r="219" spans="1:9">
      <c r="A219" s="761"/>
      <c r="B219" s="762"/>
      <c r="C219" s="762"/>
      <c r="D219" s="762"/>
      <c r="E219" s="763"/>
      <c r="F219" s="761"/>
      <c r="G219" s="761"/>
      <c r="H219" s="761"/>
      <c r="I219" s="761"/>
    </row>
    <row r="220" spans="1:9">
      <c r="A220" s="761"/>
      <c r="B220" s="762"/>
      <c r="C220" s="762"/>
      <c r="D220" s="762"/>
      <c r="E220" s="763"/>
      <c r="F220" s="761"/>
      <c r="G220" s="761"/>
      <c r="H220" s="761"/>
      <c r="I220" s="761"/>
    </row>
    <row r="221" spans="1:9">
      <c r="A221" s="761"/>
      <c r="B221" s="762"/>
      <c r="C221" s="762"/>
      <c r="D221" s="762"/>
      <c r="E221" s="763"/>
      <c r="F221" s="761"/>
      <c r="G221" s="761"/>
      <c r="H221" s="761"/>
      <c r="I221" s="761"/>
    </row>
    <row r="222" spans="1:9">
      <c r="A222" s="761"/>
      <c r="B222" s="762"/>
      <c r="C222" s="762"/>
      <c r="D222" s="762"/>
      <c r="E222" s="763"/>
      <c r="F222" s="761"/>
      <c r="G222" s="761"/>
      <c r="H222" s="761"/>
      <c r="I222" s="761"/>
    </row>
    <row r="223" spans="1:9">
      <c r="A223" s="761"/>
      <c r="B223" s="762"/>
      <c r="C223" s="762"/>
      <c r="D223" s="762"/>
      <c r="E223" s="763"/>
      <c r="F223" s="761"/>
      <c r="G223" s="761"/>
      <c r="H223" s="761"/>
      <c r="I223" s="761"/>
    </row>
    <row r="224" spans="1:9">
      <c r="A224" s="761"/>
      <c r="B224" s="762"/>
      <c r="C224" s="762"/>
      <c r="D224" s="762"/>
      <c r="E224" s="763"/>
      <c r="F224" s="761"/>
      <c r="G224" s="761"/>
      <c r="H224" s="761"/>
      <c r="I224" s="761"/>
    </row>
    <row r="225" spans="1:9">
      <c r="A225" s="761"/>
      <c r="B225" s="762"/>
      <c r="C225" s="762"/>
      <c r="D225" s="762"/>
      <c r="E225" s="763"/>
      <c r="F225" s="761"/>
      <c r="G225" s="761"/>
      <c r="H225" s="761"/>
      <c r="I225" s="761"/>
    </row>
    <row r="226" spans="1:9">
      <c r="A226" s="761"/>
      <c r="B226" s="762"/>
      <c r="C226" s="762"/>
      <c r="D226" s="762"/>
      <c r="E226" s="763"/>
      <c r="F226" s="761"/>
      <c r="G226" s="761"/>
      <c r="H226" s="761"/>
      <c r="I226" s="761"/>
    </row>
    <row r="227" spans="1:9">
      <c r="A227" s="761"/>
      <c r="B227" s="762"/>
      <c r="C227" s="762"/>
      <c r="D227" s="762"/>
      <c r="E227" s="763"/>
      <c r="F227" s="761"/>
      <c r="G227" s="761"/>
      <c r="H227" s="761"/>
      <c r="I227" s="761"/>
    </row>
    <row r="228" spans="1:9">
      <c r="A228" s="761"/>
      <c r="B228" s="762"/>
      <c r="C228" s="762"/>
      <c r="D228" s="762"/>
      <c r="E228" s="763"/>
      <c r="F228" s="761"/>
      <c r="G228" s="761"/>
      <c r="H228" s="761"/>
      <c r="I228" s="761"/>
    </row>
    <row r="229" spans="1:9">
      <c r="A229" s="761"/>
      <c r="B229" s="762"/>
      <c r="C229" s="762"/>
      <c r="D229" s="762"/>
      <c r="E229" s="763"/>
      <c r="F229" s="761"/>
      <c r="G229" s="761"/>
      <c r="H229" s="761"/>
      <c r="I229" s="761"/>
    </row>
    <row r="230" spans="1:9">
      <c r="A230" s="761"/>
      <c r="B230" s="762"/>
      <c r="C230" s="762"/>
      <c r="D230" s="762"/>
      <c r="E230" s="763"/>
      <c r="F230" s="761"/>
      <c r="G230" s="761"/>
      <c r="H230" s="761"/>
      <c r="I230" s="761"/>
    </row>
    <row r="231" spans="1:9">
      <c r="A231" s="761"/>
      <c r="B231" s="762"/>
      <c r="C231" s="762"/>
      <c r="D231" s="762"/>
      <c r="E231" s="763"/>
      <c r="F231" s="761"/>
      <c r="G231" s="761"/>
      <c r="H231" s="761"/>
      <c r="I231" s="761"/>
    </row>
    <row r="232" spans="1:9">
      <c r="A232" s="761"/>
      <c r="B232" s="762"/>
      <c r="C232" s="762"/>
      <c r="D232" s="762"/>
      <c r="E232" s="763"/>
      <c r="F232" s="761"/>
      <c r="G232" s="761"/>
      <c r="H232" s="761"/>
      <c r="I232" s="761"/>
    </row>
    <row r="233" spans="1:9">
      <c r="A233" s="761"/>
      <c r="B233" s="762"/>
      <c r="C233" s="762"/>
      <c r="D233" s="762"/>
      <c r="E233" s="763"/>
      <c r="F233" s="761"/>
      <c r="G233" s="761"/>
      <c r="H233" s="761"/>
      <c r="I233" s="761"/>
    </row>
    <row r="234" spans="1:9">
      <c r="A234" s="761"/>
      <c r="B234" s="762"/>
      <c r="C234" s="762"/>
      <c r="D234" s="762"/>
      <c r="E234" s="763"/>
      <c r="F234" s="761"/>
      <c r="G234" s="761"/>
      <c r="H234" s="761"/>
      <c r="I234" s="761"/>
    </row>
    <row r="235" spans="1:9">
      <c r="A235" s="761"/>
      <c r="B235" s="762"/>
      <c r="C235" s="762"/>
      <c r="D235" s="762"/>
      <c r="E235" s="763"/>
      <c r="F235" s="761"/>
      <c r="G235" s="761"/>
      <c r="H235" s="761"/>
      <c r="I235" s="761"/>
    </row>
    <row r="236" spans="1:9">
      <c r="A236" s="761"/>
      <c r="B236" s="762"/>
      <c r="C236" s="762"/>
      <c r="D236" s="762"/>
      <c r="E236" s="763"/>
      <c r="F236" s="761"/>
      <c r="G236" s="761"/>
      <c r="H236" s="761"/>
      <c r="I236" s="761"/>
    </row>
    <row r="237" spans="1:9">
      <c r="A237" s="761"/>
      <c r="B237" s="762"/>
      <c r="C237" s="762"/>
      <c r="D237" s="762"/>
      <c r="E237" s="763"/>
      <c r="F237" s="761"/>
      <c r="G237" s="761"/>
      <c r="H237" s="761"/>
      <c r="I237" s="761"/>
    </row>
    <row r="238" spans="1:9">
      <c r="A238" s="761"/>
      <c r="B238" s="762"/>
      <c r="C238" s="762"/>
      <c r="D238" s="762"/>
      <c r="E238" s="763"/>
      <c r="F238" s="761"/>
      <c r="G238" s="761"/>
      <c r="H238" s="761"/>
      <c r="I238" s="761"/>
    </row>
    <row r="239" spans="1:9">
      <c r="A239" s="761"/>
      <c r="B239" s="762"/>
      <c r="C239" s="762"/>
      <c r="D239" s="762"/>
      <c r="E239" s="763"/>
      <c r="F239" s="761"/>
      <c r="G239" s="761"/>
      <c r="H239" s="761"/>
      <c r="I239" s="761"/>
    </row>
    <row r="240" spans="1:9">
      <c r="A240" s="761"/>
      <c r="B240" s="762"/>
      <c r="C240" s="762"/>
      <c r="D240" s="762"/>
      <c r="E240" s="763"/>
      <c r="F240" s="761"/>
      <c r="G240" s="761"/>
      <c r="H240" s="761"/>
      <c r="I240" s="761"/>
    </row>
    <row r="241" spans="1:9">
      <c r="A241" s="761"/>
      <c r="B241" s="762"/>
      <c r="C241" s="762"/>
      <c r="D241" s="762"/>
      <c r="E241" s="763"/>
      <c r="F241" s="761"/>
      <c r="G241" s="761"/>
      <c r="H241" s="761"/>
      <c r="I241" s="761"/>
    </row>
    <row r="242" spans="1:9">
      <c r="A242" s="761"/>
      <c r="B242" s="762"/>
      <c r="C242" s="762"/>
      <c r="D242" s="762"/>
      <c r="E242" s="763"/>
      <c r="F242" s="761"/>
      <c r="G242" s="761"/>
      <c r="H242" s="761"/>
      <c r="I242" s="761"/>
    </row>
    <row r="243" spans="1:9">
      <c r="A243" s="761"/>
      <c r="B243" s="762"/>
      <c r="C243" s="762"/>
      <c r="D243" s="762"/>
      <c r="E243" s="763"/>
      <c r="F243" s="761"/>
      <c r="G243" s="761"/>
      <c r="H243" s="761"/>
      <c r="I243" s="761"/>
    </row>
    <row r="244" spans="1:9">
      <c r="A244" s="761"/>
      <c r="B244" s="762"/>
      <c r="C244" s="762"/>
      <c r="D244" s="762"/>
      <c r="E244" s="763"/>
      <c r="F244" s="761"/>
      <c r="G244" s="761"/>
      <c r="H244" s="761"/>
      <c r="I244" s="761"/>
    </row>
    <row r="245" spans="1:9">
      <c r="A245" s="761"/>
      <c r="B245" s="762"/>
      <c r="C245" s="762"/>
      <c r="D245" s="762"/>
      <c r="E245" s="763"/>
      <c r="F245" s="761"/>
      <c r="G245" s="761"/>
      <c r="H245" s="761"/>
      <c r="I245" s="761"/>
    </row>
    <row r="246" spans="1:9">
      <c r="A246" s="761"/>
      <c r="B246" s="762"/>
      <c r="C246" s="762"/>
      <c r="D246" s="762"/>
      <c r="E246" s="763"/>
      <c r="F246" s="761"/>
      <c r="G246" s="761"/>
      <c r="H246" s="761"/>
      <c r="I246" s="761"/>
    </row>
    <row r="247" spans="1:9">
      <c r="A247" s="761"/>
      <c r="B247" s="762"/>
      <c r="C247" s="762"/>
      <c r="D247" s="762"/>
      <c r="E247" s="763"/>
      <c r="F247" s="761"/>
      <c r="G247" s="761"/>
      <c r="H247" s="761"/>
      <c r="I247" s="761"/>
    </row>
    <row r="248" spans="1:9">
      <c r="A248" s="761"/>
      <c r="B248" s="762"/>
      <c r="C248" s="762"/>
      <c r="D248" s="762"/>
      <c r="E248" s="763"/>
      <c r="F248" s="761"/>
      <c r="G248" s="761"/>
      <c r="H248" s="761"/>
      <c r="I248" s="761"/>
    </row>
    <row r="249" spans="1:9">
      <c r="A249" s="761"/>
      <c r="B249" s="762"/>
      <c r="C249" s="762"/>
      <c r="D249" s="762"/>
      <c r="E249" s="763"/>
      <c r="F249" s="761"/>
      <c r="G249" s="761"/>
      <c r="H249" s="761"/>
      <c r="I249" s="761"/>
    </row>
    <row r="250" spans="1:9">
      <c r="A250" s="761"/>
      <c r="B250" s="762"/>
      <c r="C250" s="762"/>
      <c r="D250" s="762"/>
      <c r="E250" s="763"/>
      <c r="F250" s="761"/>
      <c r="G250" s="761"/>
      <c r="H250" s="761"/>
      <c r="I250" s="761"/>
    </row>
    <row r="251" spans="1:9">
      <c r="A251" s="761"/>
      <c r="B251" s="762"/>
      <c r="C251" s="762"/>
      <c r="D251" s="762"/>
      <c r="E251" s="763"/>
      <c r="F251" s="761"/>
      <c r="G251" s="761"/>
      <c r="H251" s="761"/>
      <c r="I251" s="761"/>
    </row>
    <row r="252" spans="1:9">
      <c r="A252" s="761"/>
      <c r="B252" s="762"/>
      <c r="C252" s="762"/>
      <c r="D252" s="762"/>
      <c r="E252" s="763"/>
      <c r="F252" s="761"/>
      <c r="G252" s="761"/>
      <c r="H252" s="761"/>
      <c r="I252" s="761"/>
    </row>
    <row r="253" spans="1:9">
      <c r="A253" s="761"/>
      <c r="B253" s="762"/>
      <c r="C253" s="762"/>
      <c r="D253" s="762"/>
      <c r="E253" s="763"/>
      <c r="F253" s="761"/>
      <c r="G253" s="761"/>
      <c r="H253" s="761"/>
      <c r="I253" s="761"/>
    </row>
    <row r="254" spans="1:9">
      <c r="A254" s="761"/>
      <c r="B254" s="762"/>
      <c r="C254" s="762"/>
      <c r="D254" s="762"/>
      <c r="E254" s="763"/>
      <c r="F254" s="761"/>
      <c r="G254" s="761"/>
      <c r="H254" s="761"/>
      <c r="I254" s="761"/>
    </row>
    <row r="255" spans="1:9">
      <c r="A255" s="761"/>
      <c r="B255" s="762"/>
      <c r="C255" s="762"/>
      <c r="D255" s="762"/>
      <c r="E255" s="763"/>
      <c r="F255" s="761"/>
      <c r="G255" s="761"/>
      <c r="H255" s="761"/>
      <c r="I255" s="761"/>
    </row>
    <row r="256" spans="1:9">
      <c r="A256" s="761"/>
      <c r="B256" s="762"/>
      <c r="C256" s="762"/>
      <c r="D256" s="762"/>
      <c r="E256" s="763"/>
      <c r="F256" s="761"/>
      <c r="G256" s="761"/>
      <c r="H256" s="761"/>
      <c r="I256" s="761"/>
    </row>
    <row r="257" spans="1:9">
      <c r="A257" s="761"/>
      <c r="B257" s="762"/>
      <c r="C257" s="762"/>
      <c r="D257" s="762"/>
      <c r="E257" s="763"/>
      <c r="F257" s="761"/>
      <c r="G257" s="761"/>
      <c r="H257" s="761"/>
      <c r="I257" s="761"/>
    </row>
    <row r="258" spans="1:9">
      <c r="A258" s="761"/>
      <c r="B258" s="762"/>
      <c r="C258" s="762"/>
      <c r="D258" s="762"/>
      <c r="E258" s="763"/>
      <c r="F258" s="761"/>
      <c r="G258" s="761"/>
      <c r="H258" s="761"/>
      <c r="I258" s="761"/>
    </row>
    <row r="259" spans="1:9">
      <c r="A259" s="761"/>
      <c r="B259" s="762"/>
      <c r="C259" s="762"/>
      <c r="D259" s="762"/>
      <c r="E259" s="763"/>
      <c r="F259" s="761"/>
      <c r="G259" s="761"/>
      <c r="H259" s="761"/>
      <c r="I259" s="761"/>
    </row>
    <row r="260" spans="1:9">
      <c r="A260" s="761"/>
      <c r="B260" s="762"/>
      <c r="C260" s="762"/>
      <c r="D260" s="762"/>
      <c r="E260" s="763"/>
      <c r="F260" s="761"/>
      <c r="G260" s="761"/>
      <c r="H260" s="761"/>
      <c r="I260" s="761"/>
    </row>
    <row r="261" spans="1:9">
      <c r="A261" s="761"/>
      <c r="B261" s="762"/>
      <c r="C261" s="762"/>
      <c r="D261" s="762"/>
      <c r="E261" s="763"/>
      <c r="F261" s="761"/>
      <c r="G261" s="761"/>
      <c r="H261" s="761"/>
      <c r="I261" s="761"/>
    </row>
    <row r="262" spans="1:9">
      <c r="A262" s="761"/>
      <c r="B262" s="762"/>
      <c r="C262" s="762"/>
      <c r="D262" s="762"/>
      <c r="E262" s="763"/>
      <c r="F262" s="761"/>
      <c r="G262" s="761"/>
      <c r="H262" s="761"/>
      <c r="I262" s="761"/>
    </row>
    <row r="263" spans="1:9">
      <c r="A263" s="761"/>
      <c r="B263" s="762"/>
      <c r="C263" s="762"/>
      <c r="D263" s="762"/>
      <c r="E263" s="763"/>
      <c r="F263" s="761"/>
      <c r="G263" s="761"/>
      <c r="H263" s="761"/>
      <c r="I263" s="761"/>
    </row>
    <row r="264" spans="1:9">
      <c r="A264" s="761"/>
      <c r="B264" s="762"/>
      <c r="C264" s="762"/>
      <c r="D264" s="762"/>
      <c r="E264" s="763"/>
      <c r="F264" s="761"/>
      <c r="G264" s="761"/>
      <c r="H264" s="761"/>
      <c r="I264" s="761"/>
    </row>
    <row r="265" spans="1:9">
      <c r="A265" s="761"/>
      <c r="B265" s="762"/>
      <c r="C265" s="762"/>
      <c r="D265" s="762"/>
      <c r="E265" s="763"/>
      <c r="F265" s="761"/>
      <c r="G265" s="761"/>
      <c r="H265" s="761"/>
      <c r="I265" s="761"/>
    </row>
    <row r="266" spans="1:9">
      <c r="A266" s="761"/>
      <c r="B266" s="762"/>
      <c r="C266" s="762"/>
      <c r="D266" s="762"/>
      <c r="E266" s="763"/>
      <c r="F266" s="761"/>
      <c r="G266" s="761"/>
      <c r="H266" s="761"/>
      <c r="I266" s="761"/>
    </row>
    <row r="267" spans="1:9">
      <c r="A267" s="761"/>
      <c r="B267" s="762"/>
      <c r="C267" s="762"/>
      <c r="D267" s="762"/>
      <c r="E267" s="763"/>
      <c r="F267" s="761"/>
      <c r="G267" s="761"/>
      <c r="H267" s="761"/>
      <c r="I267" s="761"/>
    </row>
    <row r="268" spans="1:9">
      <c r="A268" s="761"/>
      <c r="B268" s="762"/>
      <c r="C268" s="762"/>
      <c r="D268" s="762"/>
      <c r="E268" s="763"/>
      <c r="F268" s="761"/>
      <c r="G268" s="761"/>
      <c r="H268" s="761"/>
      <c r="I268" s="761"/>
    </row>
    <row r="269" spans="1:9">
      <c r="A269" s="761"/>
      <c r="B269" s="762"/>
      <c r="C269" s="762"/>
      <c r="D269" s="762"/>
      <c r="E269" s="763"/>
      <c r="F269" s="761"/>
      <c r="G269" s="761"/>
      <c r="H269" s="761"/>
      <c r="I269" s="761"/>
    </row>
    <row r="270" spans="1:9">
      <c r="A270" s="761"/>
      <c r="B270" s="762"/>
      <c r="C270" s="762"/>
      <c r="D270" s="762"/>
      <c r="E270" s="763"/>
      <c r="F270" s="761"/>
      <c r="G270" s="761"/>
      <c r="H270" s="761"/>
      <c r="I270" s="761"/>
    </row>
    <row r="271" spans="1:9">
      <c r="A271" s="761"/>
      <c r="B271" s="762"/>
      <c r="C271" s="762"/>
      <c r="D271" s="762"/>
      <c r="E271" s="763"/>
      <c r="F271" s="761"/>
      <c r="G271" s="761"/>
      <c r="H271" s="761"/>
      <c r="I271" s="761"/>
    </row>
    <row r="272" spans="1:9">
      <c r="A272" s="761"/>
      <c r="B272" s="762"/>
      <c r="C272" s="762"/>
      <c r="D272" s="762"/>
      <c r="E272" s="763"/>
      <c r="F272" s="761"/>
      <c r="G272" s="761"/>
      <c r="H272" s="761"/>
      <c r="I272" s="761"/>
    </row>
    <row r="273" spans="1:9">
      <c r="A273" s="761"/>
      <c r="B273" s="762"/>
      <c r="C273" s="762"/>
      <c r="D273" s="762"/>
      <c r="E273" s="763"/>
      <c r="F273" s="761"/>
      <c r="G273" s="761"/>
      <c r="H273" s="761"/>
      <c r="I273" s="761"/>
    </row>
    <row r="274" spans="1:9">
      <c r="A274" s="761"/>
      <c r="B274" s="762"/>
      <c r="C274" s="762"/>
      <c r="D274" s="762"/>
      <c r="E274" s="763"/>
      <c r="F274" s="761"/>
      <c r="G274" s="761"/>
      <c r="H274" s="761"/>
      <c r="I274" s="761"/>
    </row>
    <row r="275" spans="1:9">
      <c r="A275" s="761"/>
      <c r="B275" s="762"/>
      <c r="C275" s="762"/>
      <c r="D275" s="762"/>
      <c r="E275" s="763"/>
      <c r="F275" s="761"/>
      <c r="G275" s="761"/>
      <c r="H275" s="761"/>
      <c r="I275" s="761"/>
    </row>
    <row r="276" spans="1:9">
      <c r="A276" s="761"/>
      <c r="B276" s="762"/>
      <c r="C276" s="762"/>
      <c r="D276" s="762"/>
      <c r="E276" s="763"/>
      <c r="F276" s="761"/>
      <c r="G276" s="761"/>
      <c r="H276" s="761"/>
      <c r="I276" s="761"/>
    </row>
    <row r="277" spans="1:9">
      <c r="A277" s="761"/>
      <c r="B277" s="762"/>
      <c r="C277" s="762"/>
      <c r="D277" s="762"/>
      <c r="E277" s="763"/>
      <c r="F277" s="761"/>
      <c r="G277" s="761"/>
      <c r="H277" s="761"/>
      <c r="I277" s="761"/>
    </row>
    <row r="278" spans="1:9">
      <c r="A278" s="761"/>
      <c r="B278" s="762"/>
      <c r="C278" s="762"/>
      <c r="D278" s="762"/>
      <c r="E278" s="763"/>
      <c r="F278" s="761"/>
      <c r="G278" s="761"/>
      <c r="H278" s="761"/>
      <c r="I278" s="761"/>
    </row>
    <row r="279" spans="1:9">
      <c r="A279" s="761"/>
      <c r="B279" s="762"/>
      <c r="C279" s="762"/>
      <c r="D279" s="762"/>
      <c r="E279" s="763"/>
      <c r="F279" s="761"/>
      <c r="G279" s="761"/>
      <c r="H279" s="761"/>
      <c r="I279" s="761"/>
    </row>
    <row r="280" spans="1:9">
      <c r="A280" s="761"/>
      <c r="B280" s="762"/>
      <c r="C280" s="762"/>
      <c r="D280" s="762"/>
      <c r="E280" s="763"/>
      <c r="F280" s="761"/>
      <c r="G280" s="761"/>
      <c r="H280" s="761"/>
      <c r="I280" s="761"/>
    </row>
    <row r="281" spans="1:9">
      <c r="A281" s="761"/>
      <c r="B281" s="762"/>
      <c r="C281" s="762"/>
      <c r="D281" s="762"/>
      <c r="E281" s="763"/>
      <c r="F281" s="761"/>
      <c r="G281" s="761"/>
      <c r="H281" s="761"/>
      <c r="I281" s="761"/>
    </row>
    <row r="282" spans="1:9">
      <c r="A282" s="761"/>
      <c r="B282" s="762"/>
      <c r="C282" s="762"/>
      <c r="D282" s="762"/>
      <c r="E282" s="763"/>
      <c r="F282" s="761"/>
      <c r="G282" s="761"/>
      <c r="H282" s="761"/>
      <c r="I282" s="761"/>
    </row>
    <row r="283" spans="1:9">
      <c r="A283" s="761"/>
      <c r="B283" s="762"/>
      <c r="C283" s="762"/>
      <c r="D283" s="762"/>
      <c r="E283" s="763"/>
      <c r="F283" s="761"/>
      <c r="G283" s="761"/>
      <c r="H283" s="761"/>
      <c r="I283" s="761"/>
    </row>
    <row r="284" spans="1:9">
      <c r="A284" s="761"/>
      <c r="B284" s="762"/>
      <c r="C284" s="762"/>
      <c r="D284" s="762"/>
      <c r="E284" s="763"/>
      <c r="F284" s="761"/>
      <c r="G284" s="761"/>
      <c r="H284" s="761"/>
      <c r="I284" s="761"/>
    </row>
    <row r="285" spans="1:9">
      <c r="A285" s="761"/>
      <c r="B285" s="762"/>
      <c r="C285" s="762"/>
      <c r="D285" s="762"/>
      <c r="E285" s="763"/>
      <c r="F285" s="761"/>
      <c r="G285" s="761"/>
      <c r="H285" s="761"/>
      <c r="I285" s="761"/>
    </row>
    <row r="286" spans="1:9">
      <c r="A286" s="761"/>
      <c r="B286" s="762"/>
      <c r="C286" s="762"/>
      <c r="D286" s="762"/>
      <c r="E286" s="763"/>
      <c r="F286" s="761"/>
      <c r="G286" s="761"/>
      <c r="H286" s="761"/>
      <c r="I286" s="761"/>
    </row>
    <row r="287" spans="1:9">
      <c r="A287" s="761"/>
      <c r="B287" s="762"/>
      <c r="C287" s="762"/>
      <c r="D287" s="762"/>
      <c r="E287" s="763"/>
      <c r="F287" s="761"/>
      <c r="G287" s="761"/>
      <c r="H287" s="761"/>
      <c r="I287" s="761"/>
    </row>
    <row r="288" spans="1:9">
      <c r="A288" s="761"/>
      <c r="B288" s="762"/>
      <c r="C288" s="762"/>
      <c r="D288" s="762"/>
      <c r="E288" s="763"/>
      <c r="F288" s="761"/>
      <c r="G288" s="761"/>
      <c r="H288" s="761"/>
      <c r="I288" s="761"/>
    </row>
    <row r="289" spans="1:9">
      <c r="A289" s="761"/>
      <c r="B289" s="762"/>
      <c r="C289" s="762"/>
      <c r="D289" s="762"/>
      <c r="E289" s="763"/>
      <c r="F289" s="761"/>
      <c r="G289" s="761"/>
      <c r="H289" s="761"/>
      <c r="I289" s="761"/>
    </row>
    <row r="290" spans="1:9">
      <c r="A290" s="761"/>
      <c r="B290" s="762"/>
      <c r="C290" s="762"/>
      <c r="D290" s="762"/>
      <c r="E290" s="763"/>
      <c r="F290" s="761"/>
      <c r="G290" s="761"/>
      <c r="H290" s="761"/>
      <c r="I290" s="761"/>
    </row>
    <row r="291" spans="1:9">
      <c r="A291" s="761"/>
      <c r="B291" s="762"/>
      <c r="C291" s="762"/>
      <c r="D291" s="762"/>
      <c r="E291" s="763"/>
      <c r="F291" s="761"/>
      <c r="G291" s="761"/>
      <c r="H291" s="761"/>
      <c r="I291" s="761"/>
    </row>
    <row r="292" spans="1:9">
      <c r="A292" s="761"/>
      <c r="B292" s="762"/>
      <c r="C292" s="762"/>
      <c r="D292" s="762"/>
      <c r="E292" s="763"/>
      <c r="F292" s="761"/>
      <c r="G292" s="761"/>
      <c r="H292" s="761"/>
      <c r="I292" s="761"/>
    </row>
    <row r="293" spans="1:9">
      <c r="A293" s="761"/>
      <c r="B293" s="762"/>
      <c r="C293" s="762"/>
      <c r="D293" s="762"/>
      <c r="E293" s="763"/>
      <c r="F293" s="761"/>
      <c r="G293" s="761"/>
      <c r="H293" s="761"/>
      <c r="I293" s="761"/>
    </row>
    <row r="294" spans="1:9">
      <c r="A294" s="761"/>
      <c r="B294" s="762"/>
      <c r="C294" s="762"/>
      <c r="D294" s="762"/>
      <c r="E294" s="763"/>
      <c r="F294" s="761"/>
      <c r="G294" s="761"/>
      <c r="H294" s="761"/>
      <c r="I294" s="761"/>
    </row>
    <row r="295" spans="1:9">
      <c r="A295" s="761"/>
      <c r="B295" s="762"/>
      <c r="C295" s="762"/>
      <c r="D295" s="762"/>
      <c r="E295" s="763"/>
      <c r="F295" s="761"/>
      <c r="G295" s="761"/>
      <c r="H295" s="761"/>
      <c r="I295" s="761"/>
    </row>
    <row r="296" spans="1:9">
      <c r="A296" s="761"/>
      <c r="B296" s="762"/>
      <c r="C296" s="762"/>
      <c r="D296" s="762"/>
      <c r="E296" s="763"/>
      <c r="F296" s="761"/>
      <c r="G296" s="761"/>
      <c r="H296" s="761"/>
      <c r="I296" s="761"/>
    </row>
    <row r="297" spans="1:9">
      <c r="A297" s="761"/>
      <c r="B297" s="762"/>
      <c r="C297" s="762"/>
      <c r="D297" s="762"/>
      <c r="E297" s="763"/>
      <c r="F297" s="761"/>
      <c r="G297" s="761"/>
      <c r="H297" s="761"/>
      <c r="I297" s="761"/>
    </row>
    <row r="298" spans="1:9">
      <c r="A298" s="761"/>
      <c r="B298" s="762"/>
      <c r="C298" s="762"/>
      <c r="D298" s="762"/>
      <c r="E298" s="763"/>
      <c r="F298" s="761"/>
      <c r="G298" s="761"/>
      <c r="H298" s="761"/>
      <c r="I298" s="761"/>
    </row>
    <row r="299" spans="1:9">
      <c r="A299" s="761"/>
      <c r="B299" s="762"/>
      <c r="C299" s="762"/>
      <c r="D299" s="762"/>
      <c r="E299" s="763"/>
      <c r="F299" s="761"/>
      <c r="G299" s="761"/>
      <c r="H299" s="761"/>
      <c r="I299" s="761"/>
    </row>
    <row r="300" spans="1:9">
      <c r="A300" s="761"/>
      <c r="B300" s="762"/>
      <c r="C300" s="762"/>
      <c r="D300" s="762"/>
      <c r="E300" s="763"/>
      <c r="F300" s="761"/>
      <c r="G300" s="761"/>
      <c r="H300" s="761"/>
      <c r="I300" s="761"/>
    </row>
    <row r="301" spans="1:9">
      <c r="A301" s="761"/>
      <c r="B301" s="762"/>
      <c r="C301" s="762"/>
      <c r="D301" s="762"/>
      <c r="E301" s="763"/>
      <c r="F301" s="761"/>
      <c r="G301" s="761"/>
      <c r="H301" s="761"/>
      <c r="I301" s="761"/>
    </row>
    <row r="302" spans="1:9">
      <c r="A302" s="761"/>
      <c r="B302" s="762"/>
      <c r="C302" s="762"/>
      <c r="D302" s="762"/>
      <c r="E302" s="763"/>
      <c r="F302" s="761"/>
      <c r="G302" s="761"/>
      <c r="H302" s="761"/>
      <c r="I302" s="761"/>
    </row>
    <row r="303" spans="1:9">
      <c r="A303" s="761"/>
      <c r="B303" s="762"/>
      <c r="C303" s="762"/>
      <c r="D303" s="762"/>
      <c r="E303" s="763"/>
      <c r="F303" s="761"/>
      <c r="G303" s="761"/>
      <c r="H303" s="761"/>
      <c r="I303" s="761"/>
    </row>
    <row r="304" spans="1:9">
      <c r="A304" s="761"/>
      <c r="B304" s="762"/>
      <c r="C304" s="762"/>
      <c r="D304" s="762"/>
      <c r="E304" s="763"/>
      <c r="F304" s="761"/>
      <c r="G304" s="761"/>
      <c r="H304" s="761"/>
      <c r="I304" s="761"/>
    </row>
    <row r="305" spans="1:9">
      <c r="A305" s="761"/>
      <c r="B305" s="762"/>
      <c r="C305" s="762"/>
      <c r="D305" s="762"/>
      <c r="E305" s="763"/>
      <c r="F305" s="761"/>
      <c r="G305" s="761"/>
      <c r="H305" s="761"/>
      <c r="I305" s="761"/>
    </row>
    <row r="306" spans="1:9">
      <c r="A306" s="761"/>
      <c r="B306" s="762"/>
      <c r="C306" s="762"/>
      <c r="D306" s="762"/>
      <c r="E306" s="763"/>
      <c r="F306" s="761"/>
      <c r="G306" s="761"/>
      <c r="H306" s="761"/>
      <c r="I306" s="761"/>
    </row>
    <row r="307" spans="1:9">
      <c r="A307" s="761"/>
      <c r="B307" s="762"/>
      <c r="C307" s="762"/>
      <c r="D307" s="762"/>
      <c r="E307" s="763"/>
      <c r="F307" s="761"/>
      <c r="G307" s="761"/>
      <c r="H307" s="761"/>
      <c r="I307" s="761"/>
    </row>
    <row r="308" spans="1:9">
      <c r="A308" s="761"/>
      <c r="B308" s="762"/>
      <c r="C308" s="762"/>
      <c r="D308" s="762"/>
      <c r="E308" s="763"/>
      <c r="F308" s="761"/>
      <c r="G308" s="761"/>
      <c r="H308" s="761"/>
      <c r="I308" s="761"/>
    </row>
    <row r="309" spans="1:9">
      <c r="A309" s="761"/>
      <c r="B309" s="762"/>
      <c r="C309" s="762"/>
      <c r="D309" s="762"/>
      <c r="E309" s="763"/>
      <c r="F309" s="761"/>
      <c r="G309" s="761"/>
      <c r="H309" s="761"/>
      <c r="I309" s="761"/>
    </row>
    <row r="310" spans="1:9">
      <c r="A310" s="761"/>
      <c r="B310" s="762"/>
      <c r="C310" s="762"/>
      <c r="D310" s="762"/>
      <c r="E310" s="763"/>
      <c r="F310" s="761"/>
      <c r="G310" s="761"/>
      <c r="H310" s="761"/>
      <c r="I310" s="761"/>
    </row>
    <row r="311" spans="1:9">
      <c r="A311" s="761"/>
      <c r="B311" s="762"/>
      <c r="C311" s="762"/>
      <c r="D311" s="762"/>
      <c r="E311" s="763"/>
      <c r="F311" s="761"/>
      <c r="G311" s="761"/>
      <c r="H311" s="761"/>
      <c r="I311" s="761"/>
    </row>
    <row r="312" spans="1:9">
      <c r="A312" s="761"/>
      <c r="B312" s="762"/>
      <c r="C312" s="762"/>
      <c r="D312" s="762"/>
      <c r="E312" s="763"/>
      <c r="F312" s="761"/>
      <c r="G312" s="761"/>
      <c r="H312" s="761"/>
      <c r="I312" s="761"/>
    </row>
    <row r="313" spans="1:9">
      <c r="A313" s="761"/>
      <c r="B313" s="762"/>
      <c r="C313" s="762"/>
      <c r="D313" s="762"/>
      <c r="E313" s="763"/>
      <c r="F313" s="761"/>
      <c r="G313" s="761"/>
      <c r="H313" s="761"/>
      <c r="I313" s="761"/>
    </row>
    <row r="314" spans="1:9">
      <c r="A314" s="761"/>
      <c r="B314" s="762"/>
      <c r="C314" s="762"/>
      <c r="D314" s="762"/>
      <c r="E314" s="763"/>
      <c r="F314" s="761"/>
      <c r="G314" s="761"/>
      <c r="H314" s="761"/>
      <c r="I314" s="761"/>
    </row>
    <row r="315" spans="1:9">
      <c r="A315" s="761"/>
      <c r="B315" s="762"/>
      <c r="C315" s="762"/>
      <c r="D315" s="762"/>
      <c r="E315" s="763"/>
      <c r="F315" s="761"/>
      <c r="G315" s="761"/>
      <c r="H315" s="761"/>
      <c r="I315" s="761"/>
    </row>
    <row r="316" spans="1:9">
      <c r="A316" s="761"/>
      <c r="B316" s="762"/>
      <c r="C316" s="762"/>
      <c r="D316" s="762"/>
      <c r="E316" s="763"/>
      <c r="F316" s="761"/>
      <c r="G316" s="761"/>
      <c r="H316" s="761"/>
      <c r="I316" s="761"/>
    </row>
    <row r="317" spans="1:9">
      <c r="A317" s="761"/>
      <c r="B317" s="762"/>
      <c r="C317" s="762"/>
      <c r="D317" s="762"/>
      <c r="E317" s="763"/>
      <c r="F317" s="761"/>
      <c r="G317" s="761"/>
      <c r="H317" s="761"/>
      <c r="I317" s="761"/>
    </row>
    <row r="318" spans="1:9">
      <c r="A318" s="761"/>
      <c r="B318" s="762"/>
      <c r="C318" s="762"/>
      <c r="D318" s="762"/>
      <c r="E318" s="763"/>
      <c r="F318" s="761"/>
      <c r="G318" s="761"/>
      <c r="H318" s="761"/>
      <c r="I318" s="761"/>
    </row>
    <row r="319" spans="1:9">
      <c r="A319" s="761"/>
      <c r="B319" s="762"/>
      <c r="C319" s="762"/>
      <c r="D319" s="762"/>
      <c r="E319" s="763"/>
      <c r="F319" s="761"/>
      <c r="G319" s="761"/>
      <c r="H319" s="761"/>
      <c r="I319" s="761"/>
    </row>
    <row r="320" spans="1:9">
      <c r="A320" s="761"/>
      <c r="B320" s="762"/>
      <c r="C320" s="762"/>
      <c r="D320" s="762"/>
      <c r="E320" s="763"/>
      <c r="F320" s="761"/>
      <c r="G320" s="761"/>
      <c r="H320" s="761"/>
      <c r="I320" s="761"/>
    </row>
    <row r="321" spans="1:9">
      <c r="A321" s="761"/>
      <c r="B321" s="762"/>
      <c r="C321" s="762"/>
      <c r="D321" s="762"/>
      <c r="E321" s="763"/>
      <c r="F321" s="761"/>
      <c r="G321" s="761"/>
      <c r="H321" s="761"/>
      <c r="I321" s="761"/>
    </row>
    <row r="322" spans="1:9">
      <c r="A322" s="761"/>
      <c r="B322" s="762"/>
      <c r="C322" s="762"/>
      <c r="D322" s="762"/>
      <c r="E322" s="763"/>
      <c r="F322" s="761"/>
      <c r="G322" s="761"/>
      <c r="H322" s="761"/>
      <c r="I322" s="761"/>
    </row>
    <row r="323" spans="1:9">
      <c r="A323" s="761"/>
      <c r="B323" s="762"/>
      <c r="C323" s="762"/>
      <c r="D323" s="762"/>
      <c r="E323" s="763"/>
      <c r="F323" s="761"/>
      <c r="G323" s="761"/>
      <c r="H323" s="761"/>
      <c r="I323" s="761"/>
    </row>
    <row r="324" spans="1:9">
      <c r="A324" s="761"/>
      <c r="B324" s="762"/>
      <c r="C324" s="762"/>
      <c r="D324" s="762"/>
      <c r="E324" s="763"/>
      <c r="F324" s="761"/>
      <c r="G324" s="761"/>
      <c r="H324" s="761"/>
      <c r="I324" s="761"/>
    </row>
    <row r="325" spans="1:9">
      <c r="A325" s="761"/>
      <c r="B325" s="762"/>
      <c r="C325" s="762"/>
      <c r="D325" s="762"/>
      <c r="E325" s="763"/>
      <c r="F325" s="761"/>
      <c r="G325" s="761"/>
      <c r="H325" s="761"/>
      <c r="I325" s="761"/>
    </row>
    <row r="326" spans="1:9">
      <c r="A326" s="761"/>
      <c r="B326" s="762"/>
      <c r="C326" s="762"/>
      <c r="D326" s="762"/>
      <c r="E326" s="763"/>
      <c r="F326" s="761"/>
      <c r="G326" s="761"/>
      <c r="H326" s="761"/>
      <c r="I326" s="761"/>
    </row>
    <row r="327" spans="1:9">
      <c r="A327" s="761"/>
      <c r="B327" s="762"/>
      <c r="C327" s="762"/>
      <c r="D327" s="762"/>
      <c r="E327" s="763"/>
      <c r="F327" s="761"/>
      <c r="G327" s="761"/>
      <c r="H327" s="761"/>
      <c r="I327" s="761"/>
    </row>
    <row r="328" spans="1:9">
      <c r="A328" s="761"/>
      <c r="B328" s="762"/>
      <c r="C328" s="762"/>
      <c r="D328" s="762"/>
      <c r="E328" s="763"/>
      <c r="F328" s="761"/>
      <c r="G328" s="761"/>
      <c r="H328" s="761"/>
      <c r="I328" s="761"/>
    </row>
    <row r="329" spans="1:9">
      <c r="A329" s="761"/>
      <c r="B329" s="762"/>
      <c r="C329" s="762"/>
      <c r="D329" s="762"/>
      <c r="E329" s="763"/>
      <c r="F329" s="761"/>
      <c r="G329" s="761"/>
      <c r="H329" s="761"/>
      <c r="I329" s="761"/>
    </row>
    <row r="330" spans="1:9">
      <c r="A330" s="761"/>
      <c r="B330" s="762"/>
      <c r="C330" s="762"/>
      <c r="D330" s="762"/>
      <c r="E330" s="763"/>
      <c r="F330" s="761"/>
      <c r="G330" s="761"/>
      <c r="H330" s="761"/>
      <c r="I330" s="761"/>
    </row>
    <row r="331" spans="1:9">
      <c r="A331" s="761"/>
      <c r="B331" s="762"/>
      <c r="C331" s="762"/>
      <c r="D331" s="762"/>
      <c r="E331" s="763"/>
      <c r="F331" s="761"/>
      <c r="G331" s="761"/>
      <c r="H331" s="761"/>
      <c r="I331" s="761"/>
    </row>
    <row r="332" spans="1:9">
      <c r="A332" s="761"/>
      <c r="B332" s="762"/>
      <c r="C332" s="762"/>
      <c r="D332" s="762"/>
      <c r="E332" s="763"/>
      <c r="F332" s="761"/>
      <c r="G332" s="761"/>
      <c r="H332" s="761"/>
      <c r="I332" s="761"/>
    </row>
    <row r="333" spans="1:9">
      <c r="A333" s="761"/>
      <c r="B333" s="762"/>
      <c r="C333" s="762"/>
      <c r="D333" s="762"/>
      <c r="E333" s="763"/>
      <c r="F333" s="761"/>
      <c r="G333" s="761"/>
      <c r="H333" s="761"/>
      <c r="I333" s="761"/>
    </row>
    <row r="334" spans="1:9">
      <c r="A334" s="761"/>
      <c r="B334" s="762"/>
      <c r="C334" s="762"/>
      <c r="D334" s="762"/>
      <c r="E334" s="763"/>
      <c r="F334" s="761"/>
      <c r="G334" s="761"/>
      <c r="H334" s="761"/>
      <c r="I334" s="761"/>
    </row>
    <row r="335" spans="1:9">
      <c r="A335" s="761"/>
      <c r="B335" s="762"/>
      <c r="C335" s="762"/>
      <c r="D335" s="762"/>
      <c r="E335" s="763"/>
      <c r="F335" s="761"/>
      <c r="G335" s="761"/>
      <c r="H335" s="761"/>
      <c r="I335" s="761"/>
    </row>
    <row r="336" spans="1:9">
      <c r="A336" s="761"/>
      <c r="B336" s="762"/>
      <c r="C336" s="762"/>
      <c r="D336" s="762"/>
      <c r="E336" s="763"/>
      <c r="F336" s="761"/>
      <c r="G336" s="761"/>
      <c r="H336" s="761"/>
      <c r="I336" s="761"/>
    </row>
    <row r="337" spans="1:9">
      <c r="A337" s="761"/>
      <c r="B337" s="762"/>
      <c r="C337" s="762"/>
      <c r="D337" s="762"/>
      <c r="E337" s="763"/>
      <c r="F337" s="761"/>
      <c r="G337" s="761"/>
      <c r="H337" s="761"/>
      <c r="I337" s="761"/>
    </row>
    <row r="338" spans="1:9">
      <c r="A338" s="761"/>
      <c r="B338" s="762"/>
      <c r="C338" s="762"/>
      <c r="D338" s="762"/>
      <c r="E338" s="763"/>
      <c r="F338" s="761"/>
      <c r="G338" s="761"/>
      <c r="H338" s="761"/>
      <c r="I338" s="761"/>
    </row>
    <row r="339" spans="1:9">
      <c r="A339" s="761"/>
      <c r="B339" s="762"/>
      <c r="C339" s="762"/>
      <c r="D339" s="762"/>
      <c r="E339" s="763"/>
      <c r="F339" s="761"/>
      <c r="G339" s="761"/>
      <c r="H339" s="761"/>
      <c r="I339" s="761"/>
    </row>
    <row r="340" spans="1:9">
      <c r="A340" s="761"/>
      <c r="B340" s="762"/>
      <c r="C340" s="762"/>
      <c r="D340" s="762"/>
      <c r="E340" s="763"/>
      <c r="F340" s="761"/>
      <c r="G340" s="761"/>
      <c r="H340" s="761"/>
      <c r="I340" s="761"/>
    </row>
    <row r="341" spans="1:9">
      <c r="A341" s="761"/>
      <c r="B341" s="762"/>
      <c r="C341" s="762"/>
      <c r="D341" s="762"/>
      <c r="E341" s="763"/>
      <c r="F341" s="761"/>
      <c r="G341" s="761"/>
      <c r="H341" s="761"/>
      <c r="I341" s="761"/>
    </row>
    <row r="342" spans="1:9">
      <c r="A342" s="761"/>
      <c r="B342" s="762"/>
      <c r="C342" s="762"/>
      <c r="D342" s="762"/>
      <c r="E342" s="763"/>
      <c r="F342" s="761"/>
      <c r="G342" s="761"/>
      <c r="H342" s="761"/>
      <c r="I342" s="761"/>
    </row>
    <row r="343" spans="1:9">
      <c r="A343" s="761"/>
      <c r="B343" s="762"/>
      <c r="C343" s="762"/>
      <c r="D343" s="762"/>
      <c r="E343" s="763"/>
      <c r="F343" s="761"/>
      <c r="G343" s="761"/>
      <c r="H343" s="761"/>
      <c r="I343" s="761"/>
    </row>
    <row r="344" spans="1:9">
      <c r="A344" s="761"/>
      <c r="B344" s="762"/>
      <c r="C344" s="762"/>
      <c r="D344" s="762"/>
      <c r="E344" s="763"/>
      <c r="F344" s="761"/>
      <c r="G344" s="761"/>
      <c r="H344" s="761"/>
      <c r="I344" s="761"/>
    </row>
    <row r="345" spans="1:9">
      <c r="A345" s="761"/>
      <c r="B345" s="762"/>
      <c r="C345" s="762"/>
      <c r="D345" s="762"/>
      <c r="E345" s="763"/>
      <c r="F345" s="761"/>
      <c r="G345" s="761"/>
      <c r="H345" s="761"/>
      <c r="I345" s="761"/>
    </row>
    <row r="346" spans="1:9">
      <c r="A346" s="761"/>
      <c r="B346" s="762"/>
      <c r="C346" s="762"/>
      <c r="D346" s="762"/>
      <c r="E346" s="763"/>
      <c r="F346" s="761"/>
      <c r="G346" s="761"/>
      <c r="H346" s="761"/>
      <c r="I346" s="761"/>
    </row>
    <row r="347" spans="1:9">
      <c r="A347" s="761"/>
      <c r="B347" s="762"/>
      <c r="C347" s="762"/>
      <c r="D347" s="762"/>
      <c r="E347" s="763"/>
      <c r="F347" s="761"/>
      <c r="G347" s="761"/>
      <c r="H347" s="761"/>
      <c r="I347" s="761"/>
    </row>
    <row r="348" spans="1:9">
      <c r="A348" s="761"/>
      <c r="B348" s="762"/>
      <c r="C348" s="762"/>
      <c r="D348" s="762"/>
      <c r="E348" s="763"/>
      <c r="F348" s="761"/>
      <c r="G348" s="761"/>
      <c r="H348" s="761"/>
      <c r="I348" s="761"/>
    </row>
    <row r="349" spans="1:9">
      <c r="A349" s="761"/>
      <c r="B349" s="762"/>
      <c r="C349" s="762"/>
      <c r="D349" s="762"/>
      <c r="E349" s="763"/>
      <c r="F349" s="761"/>
      <c r="G349" s="761"/>
      <c r="H349" s="761"/>
      <c r="I349" s="761"/>
    </row>
    <row r="350" spans="1:9">
      <c r="A350" s="761"/>
      <c r="B350" s="762"/>
      <c r="C350" s="762"/>
      <c r="D350" s="762"/>
      <c r="E350" s="763"/>
      <c r="F350" s="761"/>
      <c r="G350" s="761"/>
      <c r="H350" s="761"/>
      <c r="I350" s="761"/>
    </row>
    <row r="351" spans="1:9">
      <c r="A351" s="761"/>
      <c r="B351" s="762"/>
      <c r="C351" s="762"/>
      <c r="D351" s="762"/>
      <c r="E351" s="763"/>
      <c r="F351" s="761"/>
      <c r="G351" s="761"/>
      <c r="H351" s="761"/>
      <c r="I351" s="761"/>
    </row>
    <row r="352" spans="1:9">
      <c r="A352" s="761"/>
      <c r="B352" s="762"/>
      <c r="C352" s="762"/>
      <c r="D352" s="762"/>
      <c r="E352" s="763"/>
      <c r="F352" s="761"/>
      <c r="G352" s="761"/>
      <c r="H352" s="761"/>
      <c r="I352" s="761"/>
    </row>
    <row r="353" spans="1:9">
      <c r="A353" s="761"/>
      <c r="B353" s="762"/>
      <c r="C353" s="762"/>
      <c r="D353" s="762"/>
      <c r="E353" s="763"/>
      <c r="F353" s="761"/>
      <c r="G353" s="761"/>
      <c r="H353" s="761"/>
      <c r="I353" s="761"/>
    </row>
    <row r="354" spans="1:9">
      <c r="A354" s="761"/>
      <c r="B354" s="762"/>
      <c r="C354" s="762"/>
      <c r="D354" s="762"/>
      <c r="E354" s="763"/>
      <c r="F354" s="761"/>
      <c r="G354" s="761"/>
      <c r="H354" s="761"/>
      <c r="I354" s="761"/>
    </row>
    <row r="355" spans="1:9">
      <c r="A355" s="761"/>
      <c r="B355" s="762"/>
      <c r="C355" s="762"/>
      <c r="D355" s="762"/>
      <c r="E355" s="763"/>
      <c r="F355" s="761"/>
      <c r="G355" s="761"/>
      <c r="H355" s="761"/>
      <c r="I355" s="761"/>
    </row>
    <row r="356" spans="1:9">
      <c r="A356" s="761"/>
      <c r="B356" s="762"/>
      <c r="C356" s="762"/>
      <c r="D356" s="762"/>
      <c r="E356" s="763"/>
      <c r="F356" s="761"/>
      <c r="G356" s="761"/>
      <c r="H356" s="761"/>
      <c r="I356" s="761"/>
    </row>
    <row r="357" spans="1:9">
      <c r="A357" s="761"/>
      <c r="B357" s="762"/>
      <c r="C357" s="762"/>
      <c r="D357" s="762"/>
      <c r="E357" s="763"/>
      <c r="F357" s="761"/>
      <c r="G357" s="761"/>
      <c r="H357" s="761"/>
      <c r="I357" s="761"/>
    </row>
    <row r="358" spans="1:9">
      <c r="A358" s="761"/>
      <c r="B358" s="762"/>
      <c r="C358" s="762"/>
      <c r="D358" s="762"/>
      <c r="E358" s="763"/>
      <c r="F358" s="761"/>
      <c r="G358" s="761"/>
      <c r="H358" s="761"/>
      <c r="I358" s="761"/>
    </row>
    <row r="359" spans="1:9">
      <c r="A359" s="761"/>
      <c r="B359" s="762"/>
      <c r="C359" s="762"/>
      <c r="D359" s="762"/>
      <c r="E359" s="763"/>
      <c r="F359" s="761"/>
      <c r="G359" s="761"/>
      <c r="H359" s="761"/>
      <c r="I359" s="761"/>
    </row>
    <row r="360" spans="1:9">
      <c r="A360" s="761"/>
      <c r="B360" s="762"/>
      <c r="C360" s="762"/>
      <c r="D360" s="762"/>
      <c r="E360" s="763"/>
      <c r="F360" s="761"/>
      <c r="G360" s="761"/>
      <c r="H360" s="761"/>
      <c r="I360" s="761"/>
    </row>
    <row r="361" spans="1:9">
      <c r="A361" s="761"/>
      <c r="B361" s="762"/>
      <c r="C361" s="762"/>
      <c r="D361" s="762"/>
      <c r="E361" s="763"/>
      <c r="F361" s="761"/>
      <c r="G361" s="761"/>
      <c r="H361" s="761"/>
      <c r="I361" s="761"/>
    </row>
    <row r="362" spans="1:9">
      <c r="A362" s="761"/>
      <c r="B362" s="762"/>
      <c r="C362" s="762"/>
      <c r="D362" s="762"/>
      <c r="E362" s="763"/>
      <c r="F362" s="761"/>
      <c r="G362" s="761"/>
      <c r="H362" s="761"/>
      <c r="I362" s="761"/>
    </row>
    <row r="363" spans="1:9">
      <c r="A363" s="761"/>
      <c r="B363" s="762"/>
      <c r="C363" s="762"/>
      <c r="D363" s="762"/>
      <c r="E363" s="763"/>
      <c r="F363" s="761"/>
      <c r="G363" s="761"/>
      <c r="H363" s="761"/>
      <c r="I363" s="761"/>
    </row>
    <row r="364" spans="1:9">
      <c r="A364" s="761"/>
      <c r="B364" s="762"/>
      <c r="C364" s="762"/>
      <c r="D364" s="762"/>
      <c r="E364" s="763"/>
      <c r="F364" s="761"/>
      <c r="G364" s="761"/>
      <c r="H364" s="761"/>
      <c r="I364" s="761"/>
    </row>
    <row r="365" spans="1:9">
      <c r="A365" s="761"/>
      <c r="B365" s="762"/>
      <c r="C365" s="762"/>
      <c r="D365" s="762"/>
      <c r="E365" s="763"/>
      <c r="F365" s="761"/>
      <c r="G365" s="761"/>
      <c r="H365" s="761"/>
      <c r="I365" s="761"/>
    </row>
    <row r="366" spans="1:9">
      <c r="A366" s="761"/>
      <c r="B366" s="762"/>
      <c r="C366" s="762"/>
      <c r="D366" s="762"/>
      <c r="E366" s="763"/>
      <c r="F366" s="761"/>
      <c r="G366" s="761"/>
      <c r="H366" s="761"/>
      <c r="I366" s="761"/>
    </row>
    <row r="367" spans="1:9">
      <c r="A367" s="761"/>
      <c r="B367" s="762"/>
      <c r="C367" s="762"/>
      <c r="D367" s="762"/>
      <c r="E367" s="763"/>
      <c r="F367" s="761"/>
      <c r="G367" s="761"/>
      <c r="H367" s="761"/>
      <c r="I367" s="761"/>
    </row>
    <row r="368" spans="1:9">
      <c r="A368" s="761"/>
      <c r="B368" s="762"/>
      <c r="C368" s="762"/>
      <c r="D368" s="762"/>
      <c r="E368" s="763"/>
      <c r="F368" s="761"/>
      <c r="G368" s="761"/>
      <c r="H368" s="761"/>
      <c r="I368" s="761"/>
    </row>
    <row r="369" spans="1:9">
      <c r="A369" s="761"/>
      <c r="B369" s="762"/>
      <c r="C369" s="762"/>
      <c r="D369" s="762"/>
      <c r="E369" s="763"/>
      <c r="F369" s="761"/>
      <c r="G369" s="761"/>
      <c r="H369" s="761"/>
      <c r="I369" s="761"/>
    </row>
    <row r="370" spans="1:9">
      <c r="A370" s="761"/>
      <c r="B370" s="762"/>
      <c r="C370" s="762"/>
      <c r="D370" s="762"/>
      <c r="E370" s="763"/>
      <c r="F370" s="761"/>
      <c r="G370" s="761"/>
      <c r="H370" s="761"/>
      <c r="I370" s="761"/>
    </row>
    <row r="371" spans="1:9">
      <c r="A371" s="761"/>
      <c r="B371" s="762"/>
      <c r="C371" s="762"/>
      <c r="D371" s="762"/>
      <c r="E371" s="763"/>
      <c r="F371" s="761"/>
      <c r="G371" s="761"/>
      <c r="H371" s="761"/>
      <c r="I371" s="761"/>
    </row>
    <row r="372" spans="1:9">
      <c r="A372" s="761"/>
      <c r="B372" s="762"/>
      <c r="C372" s="762"/>
      <c r="D372" s="762"/>
      <c r="E372" s="763"/>
      <c r="F372" s="761"/>
      <c r="G372" s="761"/>
      <c r="H372" s="761"/>
      <c r="I372" s="761"/>
    </row>
    <row r="373" spans="1:9">
      <c r="A373" s="761"/>
      <c r="B373" s="762"/>
      <c r="C373" s="762"/>
      <c r="D373" s="762"/>
      <c r="E373" s="763"/>
      <c r="F373" s="761"/>
      <c r="G373" s="761"/>
      <c r="H373" s="761"/>
      <c r="I373" s="761"/>
    </row>
    <row r="374" spans="1:9">
      <c r="A374" s="761"/>
      <c r="B374" s="762"/>
      <c r="C374" s="762"/>
      <c r="D374" s="762"/>
      <c r="E374" s="763"/>
      <c r="F374" s="761"/>
      <c r="G374" s="761"/>
      <c r="H374" s="761"/>
      <c r="I374" s="761"/>
    </row>
    <row r="375" spans="1:9">
      <c r="A375" s="761"/>
      <c r="B375" s="762"/>
      <c r="C375" s="762"/>
      <c r="D375" s="762"/>
      <c r="E375" s="763"/>
      <c r="F375" s="761"/>
      <c r="G375" s="761"/>
      <c r="H375" s="761"/>
      <c r="I375" s="761"/>
    </row>
    <row r="376" spans="1:9">
      <c r="A376" s="761"/>
      <c r="B376" s="762"/>
      <c r="C376" s="762"/>
      <c r="D376" s="762"/>
      <c r="E376" s="763"/>
      <c r="F376" s="761"/>
      <c r="G376" s="761"/>
      <c r="H376" s="761"/>
      <c r="I376" s="761"/>
    </row>
    <row r="377" spans="1:9">
      <c r="A377" s="761"/>
      <c r="B377" s="762"/>
      <c r="C377" s="762"/>
      <c r="D377" s="762"/>
      <c r="E377" s="763"/>
      <c r="F377" s="761"/>
      <c r="G377" s="761"/>
      <c r="H377" s="761"/>
      <c r="I377" s="761"/>
    </row>
    <row r="378" spans="1:9">
      <c r="A378" s="761"/>
      <c r="B378" s="762"/>
      <c r="C378" s="762"/>
      <c r="D378" s="762"/>
      <c r="E378" s="763"/>
      <c r="F378" s="761"/>
      <c r="G378" s="761"/>
      <c r="H378" s="761"/>
      <c r="I378" s="761"/>
    </row>
    <row r="379" spans="1:9">
      <c r="A379" s="761"/>
      <c r="B379" s="762"/>
      <c r="C379" s="762"/>
      <c r="D379" s="762"/>
      <c r="E379" s="763"/>
      <c r="F379" s="761"/>
      <c r="G379" s="761"/>
      <c r="H379" s="761"/>
      <c r="I379" s="761"/>
    </row>
    <row r="380" spans="1:9">
      <c r="A380" s="761"/>
      <c r="B380" s="762"/>
      <c r="C380" s="762"/>
      <c r="D380" s="762"/>
      <c r="E380" s="763"/>
      <c r="F380" s="761"/>
      <c r="G380" s="761"/>
      <c r="H380" s="761"/>
      <c r="I380" s="761"/>
    </row>
    <row r="381" spans="1:9">
      <c r="A381" s="761"/>
      <c r="B381" s="762"/>
      <c r="C381" s="762"/>
      <c r="D381" s="762"/>
      <c r="E381" s="763"/>
      <c r="F381" s="761"/>
      <c r="G381" s="761"/>
      <c r="H381" s="761"/>
      <c r="I381" s="761"/>
    </row>
    <row r="382" spans="1:9">
      <c r="A382" s="761"/>
      <c r="B382" s="762"/>
      <c r="C382" s="762"/>
      <c r="D382" s="762"/>
      <c r="E382" s="763"/>
      <c r="F382" s="761"/>
      <c r="G382" s="761"/>
      <c r="H382" s="761"/>
      <c r="I382" s="761"/>
    </row>
    <row r="383" spans="1:9">
      <c r="A383" s="761"/>
      <c r="B383" s="762"/>
      <c r="C383" s="762"/>
      <c r="D383" s="762"/>
      <c r="E383" s="763"/>
      <c r="F383" s="761"/>
      <c r="G383" s="761"/>
      <c r="H383" s="761"/>
      <c r="I383" s="761"/>
    </row>
    <row r="384" spans="1:9">
      <c r="A384" s="761"/>
      <c r="B384" s="762"/>
      <c r="C384" s="762"/>
      <c r="D384" s="762"/>
      <c r="E384" s="763"/>
      <c r="F384" s="761"/>
      <c r="G384" s="761"/>
      <c r="H384" s="761"/>
      <c r="I384" s="761"/>
    </row>
    <row r="385" spans="1:9">
      <c r="A385" s="761"/>
      <c r="B385" s="762"/>
      <c r="C385" s="762"/>
      <c r="D385" s="762"/>
      <c r="E385" s="763"/>
      <c r="F385" s="761"/>
      <c r="G385" s="761"/>
      <c r="H385" s="761"/>
      <c r="I385" s="761"/>
    </row>
    <row r="386" spans="1:9">
      <c r="A386" s="761"/>
      <c r="B386" s="762"/>
      <c r="C386" s="762"/>
      <c r="D386" s="762"/>
      <c r="E386" s="763"/>
      <c r="F386" s="761"/>
      <c r="G386" s="761"/>
      <c r="H386" s="761"/>
      <c r="I386" s="761"/>
    </row>
    <row r="387" spans="1:9">
      <c r="A387" s="761"/>
      <c r="B387" s="762"/>
      <c r="C387" s="762"/>
      <c r="D387" s="762"/>
      <c r="E387" s="763"/>
      <c r="F387" s="761"/>
      <c r="G387" s="761"/>
      <c r="H387" s="761"/>
      <c r="I387" s="761"/>
    </row>
    <row r="388" spans="1:9">
      <c r="A388" s="761"/>
      <c r="B388" s="762"/>
      <c r="C388" s="762"/>
      <c r="D388" s="762"/>
      <c r="E388" s="763"/>
      <c r="F388" s="761"/>
      <c r="G388" s="761"/>
      <c r="H388" s="761"/>
      <c r="I388" s="761"/>
    </row>
    <row r="389" spans="1:9">
      <c r="A389" s="761"/>
      <c r="B389" s="762"/>
      <c r="C389" s="762"/>
      <c r="D389" s="762"/>
      <c r="E389" s="763"/>
      <c r="F389" s="761"/>
      <c r="G389" s="761"/>
      <c r="H389" s="761"/>
      <c r="I389" s="761"/>
    </row>
    <row r="390" spans="1:9">
      <c r="A390" s="761"/>
      <c r="B390" s="762"/>
      <c r="C390" s="762"/>
      <c r="D390" s="762"/>
      <c r="E390" s="763"/>
      <c r="F390" s="761"/>
      <c r="G390" s="761"/>
      <c r="H390" s="761"/>
      <c r="I390" s="761"/>
    </row>
    <row r="391" spans="1:9">
      <c r="A391" s="761"/>
      <c r="B391" s="762"/>
      <c r="C391" s="762"/>
      <c r="D391" s="762"/>
      <c r="E391" s="763"/>
      <c r="F391" s="761"/>
      <c r="G391" s="761"/>
      <c r="H391" s="761"/>
      <c r="I391" s="761"/>
    </row>
    <row r="392" spans="1:9">
      <c r="A392" s="761"/>
      <c r="B392" s="762"/>
      <c r="C392" s="762"/>
      <c r="D392" s="762"/>
      <c r="E392" s="763"/>
      <c r="F392" s="761"/>
      <c r="G392" s="761"/>
      <c r="H392" s="761"/>
      <c r="I392" s="761"/>
    </row>
    <row r="393" spans="1:9">
      <c r="A393" s="761"/>
      <c r="B393" s="762"/>
      <c r="C393" s="762"/>
      <c r="D393" s="762"/>
      <c r="E393" s="763"/>
      <c r="F393" s="761"/>
      <c r="G393" s="761"/>
      <c r="H393" s="761"/>
      <c r="I393" s="761"/>
    </row>
    <row r="394" spans="1:9">
      <c r="A394" s="761"/>
      <c r="B394" s="762"/>
      <c r="C394" s="762"/>
      <c r="D394" s="762"/>
      <c r="E394" s="763"/>
      <c r="F394" s="761"/>
      <c r="G394" s="761"/>
      <c r="H394" s="761"/>
      <c r="I394" s="761"/>
    </row>
    <row r="395" spans="1:9">
      <c r="A395" s="761"/>
      <c r="B395" s="762"/>
      <c r="C395" s="762"/>
      <c r="D395" s="762"/>
      <c r="E395" s="763"/>
      <c r="F395" s="761"/>
      <c r="G395" s="761"/>
      <c r="H395" s="761"/>
      <c r="I395" s="761"/>
    </row>
    <row r="396" spans="1:9">
      <c r="A396" s="761"/>
      <c r="B396" s="762"/>
      <c r="C396" s="762"/>
      <c r="D396" s="762"/>
      <c r="E396" s="763"/>
      <c r="F396" s="761"/>
      <c r="G396" s="761"/>
      <c r="H396" s="761"/>
      <c r="I396" s="761"/>
    </row>
    <row r="397" spans="1:9">
      <c r="A397" s="761"/>
      <c r="B397" s="762"/>
      <c r="C397" s="762"/>
      <c r="D397" s="762"/>
      <c r="E397" s="763"/>
      <c r="F397" s="761"/>
      <c r="G397" s="761"/>
      <c r="H397" s="761"/>
      <c r="I397" s="761"/>
    </row>
    <row r="398" spans="1:9">
      <c r="A398" s="761"/>
      <c r="B398" s="762"/>
      <c r="C398" s="762"/>
      <c r="D398" s="762"/>
      <c r="E398" s="763"/>
      <c r="F398" s="761"/>
      <c r="G398" s="761"/>
      <c r="H398" s="761"/>
      <c r="I398" s="761"/>
    </row>
    <row r="399" spans="1:9">
      <c r="A399" s="761"/>
      <c r="B399" s="762"/>
      <c r="C399" s="762"/>
      <c r="D399" s="762"/>
      <c r="E399" s="763"/>
      <c r="F399" s="761"/>
      <c r="G399" s="761"/>
      <c r="H399" s="761"/>
      <c r="I399" s="761"/>
    </row>
    <row r="400" spans="1:9">
      <c r="A400" s="761"/>
      <c r="B400" s="762"/>
      <c r="C400" s="762"/>
      <c r="D400" s="762"/>
      <c r="E400" s="763"/>
      <c r="F400" s="761"/>
      <c r="G400" s="761"/>
      <c r="H400" s="761"/>
      <c r="I400" s="761"/>
    </row>
    <row r="401" spans="1:9">
      <c r="A401" s="761"/>
      <c r="B401" s="762"/>
      <c r="C401" s="762"/>
      <c r="D401" s="762"/>
      <c r="E401" s="763"/>
      <c r="F401" s="761"/>
      <c r="G401" s="761"/>
      <c r="H401" s="761"/>
      <c r="I401" s="761"/>
    </row>
    <row r="402" spans="1:9">
      <c r="A402" s="761"/>
      <c r="B402" s="762"/>
      <c r="C402" s="762"/>
      <c r="D402" s="762"/>
      <c r="E402" s="763"/>
      <c r="F402" s="761"/>
      <c r="G402" s="761"/>
      <c r="H402" s="761"/>
      <c r="I402" s="761"/>
    </row>
    <row r="403" spans="1:9">
      <c r="A403" s="761"/>
      <c r="B403" s="762"/>
      <c r="C403" s="762"/>
      <c r="D403" s="762"/>
      <c r="E403" s="763"/>
      <c r="F403" s="761"/>
      <c r="G403" s="761"/>
      <c r="H403" s="761"/>
      <c r="I403" s="761"/>
    </row>
    <row r="404" spans="1:9">
      <c r="A404" s="761"/>
      <c r="B404" s="762"/>
      <c r="C404" s="762"/>
      <c r="D404" s="762"/>
      <c r="E404" s="763"/>
      <c r="F404" s="761"/>
      <c r="G404" s="761"/>
      <c r="H404" s="761"/>
      <c r="I404" s="761"/>
    </row>
    <row r="405" spans="1:9">
      <c r="A405" s="761"/>
      <c r="B405" s="762"/>
      <c r="C405" s="762"/>
      <c r="D405" s="762"/>
      <c r="E405" s="763"/>
      <c r="F405" s="761"/>
      <c r="G405" s="761"/>
      <c r="H405" s="761"/>
      <c r="I405" s="761"/>
    </row>
    <row r="406" spans="1:9">
      <c r="A406" s="761"/>
      <c r="B406" s="762"/>
      <c r="C406" s="762"/>
      <c r="D406" s="762"/>
      <c r="E406" s="763"/>
      <c r="F406" s="761"/>
      <c r="G406" s="761"/>
      <c r="H406" s="761"/>
      <c r="I406" s="761"/>
    </row>
    <row r="407" spans="1:9">
      <c r="A407" s="761"/>
      <c r="B407" s="762"/>
      <c r="C407" s="762"/>
      <c r="D407" s="762"/>
      <c r="E407" s="763"/>
      <c r="F407" s="761"/>
      <c r="G407" s="761"/>
      <c r="H407" s="761"/>
      <c r="I407" s="761"/>
    </row>
    <row r="408" spans="1:9">
      <c r="A408" s="761"/>
      <c r="B408" s="762"/>
      <c r="C408" s="762"/>
      <c r="D408" s="762"/>
      <c r="E408" s="763"/>
      <c r="F408" s="761"/>
      <c r="G408" s="761"/>
      <c r="H408" s="761"/>
      <c r="I408" s="761"/>
    </row>
    <row r="409" spans="1:9">
      <c r="A409" s="761"/>
      <c r="B409" s="762"/>
      <c r="C409" s="762"/>
      <c r="D409" s="762"/>
      <c r="E409" s="763"/>
      <c r="F409" s="761"/>
      <c r="G409" s="761"/>
      <c r="H409" s="761"/>
      <c r="I409" s="761"/>
    </row>
    <row r="410" spans="1:9">
      <c r="A410" s="761"/>
      <c r="B410" s="762"/>
      <c r="C410" s="762"/>
      <c r="D410" s="762"/>
      <c r="E410" s="763"/>
      <c r="F410" s="761"/>
      <c r="G410" s="761"/>
      <c r="H410" s="761"/>
      <c r="I410" s="761"/>
    </row>
    <row r="411" spans="1:9">
      <c r="A411" s="761"/>
      <c r="B411" s="762"/>
      <c r="C411" s="762"/>
      <c r="D411" s="762"/>
      <c r="E411" s="763"/>
      <c r="F411" s="761"/>
      <c r="G411" s="761"/>
      <c r="H411" s="761"/>
      <c r="I411" s="761"/>
    </row>
    <row r="412" spans="1:9">
      <c r="A412" s="761"/>
      <c r="B412" s="762"/>
      <c r="C412" s="762"/>
      <c r="D412" s="762"/>
      <c r="E412" s="763"/>
      <c r="F412" s="761"/>
      <c r="G412" s="761"/>
      <c r="H412" s="761"/>
      <c r="I412" s="761"/>
    </row>
    <row r="413" spans="1:9">
      <c r="A413" s="761"/>
      <c r="B413" s="762"/>
      <c r="C413" s="762"/>
      <c r="D413" s="762"/>
      <c r="E413" s="763"/>
      <c r="F413" s="761"/>
      <c r="G413" s="761"/>
      <c r="H413" s="761"/>
      <c r="I413" s="761"/>
    </row>
    <row r="414" spans="1:9">
      <c r="A414" s="761"/>
      <c r="B414" s="762"/>
      <c r="C414" s="762"/>
      <c r="D414" s="762"/>
      <c r="E414" s="763"/>
      <c r="F414" s="761"/>
      <c r="G414" s="761"/>
      <c r="H414" s="761"/>
      <c r="I414" s="761"/>
    </row>
    <row r="415" spans="1:9">
      <c r="A415" s="761"/>
      <c r="B415" s="762"/>
      <c r="C415" s="762"/>
      <c r="D415" s="762"/>
      <c r="E415" s="763"/>
      <c r="F415" s="761"/>
      <c r="G415" s="761"/>
      <c r="H415" s="761"/>
      <c r="I415" s="761"/>
    </row>
    <row r="416" spans="1:9">
      <c r="A416" s="761"/>
      <c r="B416" s="762"/>
      <c r="C416" s="762"/>
      <c r="D416" s="762"/>
      <c r="E416" s="763"/>
      <c r="F416" s="761"/>
      <c r="G416" s="761"/>
      <c r="H416" s="761"/>
      <c r="I416" s="761"/>
    </row>
    <row r="417" spans="1:9">
      <c r="A417" s="761"/>
      <c r="B417" s="762"/>
      <c r="C417" s="762"/>
      <c r="D417" s="762"/>
      <c r="E417" s="763"/>
      <c r="F417" s="761"/>
      <c r="G417" s="761"/>
      <c r="H417" s="761"/>
      <c r="I417" s="761"/>
    </row>
    <row r="418" spans="1:9">
      <c r="A418" s="761"/>
      <c r="B418" s="762"/>
      <c r="C418" s="762"/>
      <c r="D418" s="762"/>
      <c r="E418" s="763"/>
      <c r="F418" s="761"/>
      <c r="G418" s="761"/>
      <c r="H418" s="761"/>
      <c r="I418" s="761"/>
    </row>
    <row r="419" spans="1:9">
      <c r="A419" s="761"/>
      <c r="B419" s="762"/>
      <c r="C419" s="762"/>
      <c r="D419" s="762"/>
      <c r="E419" s="763"/>
      <c r="F419" s="761"/>
      <c r="G419" s="761"/>
      <c r="H419" s="761"/>
      <c r="I419" s="761"/>
    </row>
    <row r="420" spans="1:9">
      <c r="A420" s="761"/>
      <c r="B420" s="762"/>
      <c r="C420" s="762"/>
      <c r="D420" s="762"/>
      <c r="E420" s="763"/>
      <c r="F420" s="761"/>
      <c r="G420" s="761"/>
      <c r="H420" s="761"/>
      <c r="I420" s="761"/>
    </row>
    <row r="421" spans="1:9">
      <c r="A421" s="761"/>
      <c r="B421" s="762"/>
      <c r="C421" s="762"/>
      <c r="D421" s="762"/>
      <c r="E421" s="763"/>
      <c r="F421" s="761"/>
      <c r="G421" s="761"/>
      <c r="H421" s="761"/>
      <c r="I421" s="761"/>
    </row>
    <row r="422" spans="1:9">
      <c r="A422" s="761"/>
      <c r="B422" s="762"/>
      <c r="C422" s="762"/>
      <c r="D422" s="762"/>
      <c r="E422" s="763"/>
      <c r="F422" s="761"/>
      <c r="G422" s="761"/>
      <c r="H422" s="761"/>
      <c r="I422" s="761"/>
    </row>
    <row r="423" spans="1:9">
      <c r="A423" s="761"/>
      <c r="B423" s="762"/>
      <c r="C423" s="762"/>
      <c r="D423" s="762"/>
      <c r="E423" s="763"/>
      <c r="F423" s="761"/>
      <c r="G423" s="761"/>
      <c r="H423" s="761"/>
      <c r="I423" s="761"/>
    </row>
    <row r="424" spans="1:9">
      <c r="A424" s="761"/>
      <c r="B424" s="762"/>
      <c r="C424" s="762"/>
      <c r="D424" s="762"/>
      <c r="E424" s="763"/>
      <c r="F424" s="761"/>
      <c r="G424" s="761"/>
      <c r="H424" s="761"/>
      <c r="I424" s="761"/>
    </row>
    <row r="425" spans="1:9">
      <c r="A425" s="761"/>
      <c r="B425" s="762"/>
      <c r="C425" s="762"/>
      <c r="D425" s="762"/>
      <c r="E425" s="763"/>
      <c r="F425" s="761"/>
      <c r="G425" s="761"/>
      <c r="H425" s="761"/>
      <c r="I425" s="761"/>
    </row>
    <row r="426" spans="1:9">
      <c r="A426" s="761"/>
      <c r="B426" s="762"/>
      <c r="C426" s="762"/>
      <c r="D426" s="762"/>
      <c r="E426" s="763"/>
      <c r="F426" s="761"/>
      <c r="G426" s="761"/>
      <c r="H426" s="761"/>
      <c r="I426" s="761"/>
    </row>
    <row r="427" spans="1:9">
      <c r="A427" s="761"/>
      <c r="B427" s="762"/>
      <c r="C427" s="762"/>
      <c r="D427" s="762"/>
      <c r="E427" s="763"/>
      <c r="F427" s="761"/>
      <c r="G427" s="761"/>
      <c r="H427" s="761"/>
      <c r="I427" s="761"/>
    </row>
    <row r="428" spans="1:9">
      <c r="A428" s="761"/>
      <c r="B428" s="762"/>
      <c r="C428" s="762"/>
      <c r="D428" s="762"/>
      <c r="E428" s="763"/>
      <c r="F428" s="761"/>
      <c r="G428" s="761"/>
      <c r="H428" s="761"/>
      <c r="I428" s="761"/>
    </row>
    <row r="429" spans="1:9">
      <c r="A429" s="761"/>
      <c r="B429" s="762"/>
      <c r="C429" s="762"/>
      <c r="D429" s="762"/>
      <c r="E429" s="763"/>
      <c r="F429" s="761"/>
      <c r="G429" s="761"/>
      <c r="H429" s="761"/>
      <c r="I429" s="761"/>
    </row>
    <row r="430" spans="1:9">
      <c r="A430" s="761"/>
      <c r="B430" s="762"/>
      <c r="C430" s="762"/>
      <c r="D430" s="762"/>
      <c r="E430" s="763"/>
      <c r="F430" s="761"/>
      <c r="G430" s="761"/>
      <c r="H430" s="761"/>
      <c r="I430" s="761"/>
    </row>
    <row r="431" spans="1:9">
      <c r="A431" s="761"/>
      <c r="B431" s="762"/>
      <c r="C431" s="762"/>
      <c r="D431" s="762"/>
      <c r="E431" s="763"/>
      <c r="F431" s="761"/>
      <c r="G431" s="761"/>
      <c r="H431" s="761"/>
      <c r="I431" s="761"/>
    </row>
    <row r="432" spans="1:9">
      <c r="A432" s="761"/>
      <c r="B432" s="762"/>
      <c r="C432" s="762"/>
      <c r="D432" s="762"/>
      <c r="E432" s="763"/>
      <c r="F432" s="761"/>
      <c r="G432" s="761"/>
      <c r="H432" s="761"/>
      <c r="I432" s="761"/>
    </row>
    <row r="433" spans="1:9">
      <c r="A433" s="761"/>
      <c r="B433" s="762"/>
      <c r="C433" s="762"/>
      <c r="D433" s="762"/>
      <c r="E433" s="763"/>
      <c r="F433" s="761"/>
      <c r="G433" s="761"/>
      <c r="H433" s="761"/>
      <c r="I433" s="761"/>
    </row>
    <row r="434" spans="1:9">
      <c r="A434" s="761"/>
      <c r="B434" s="762"/>
      <c r="C434" s="762"/>
      <c r="D434" s="762"/>
      <c r="E434" s="763"/>
      <c r="F434" s="761"/>
      <c r="G434" s="761"/>
      <c r="H434" s="761"/>
      <c r="I434" s="761"/>
    </row>
    <row r="435" spans="1:9">
      <c r="A435" s="761"/>
      <c r="B435" s="762"/>
      <c r="C435" s="762"/>
      <c r="D435" s="762"/>
      <c r="E435" s="763"/>
      <c r="F435" s="761"/>
      <c r="G435" s="761"/>
      <c r="H435" s="761"/>
      <c r="I435" s="761"/>
    </row>
    <row r="436" spans="1:9">
      <c r="A436" s="761"/>
      <c r="B436" s="762"/>
      <c r="C436" s="762"/>
      <c r="D436" s="762"/>
      <c r="E436" s="763"/>
      <c r="F436" s="761"/>
      <c r="G436" s="761"/>
      <c r="H436" s="761"/>
      <c r="I436" s="761"/>
    </row>
    <row r="437" spans="1:9">
      <c r="A437" s="761"/>
      <c r="B437" s="762"/>
      <c r="C437" s="762"/>
      <c r="D437" s="762"/>
      <c r="E437" s="763"/>
      <c r="F437" s="761"/>
      <c r="G437" s="761"/>
      <c r="H437" s="761"/>
      <c r="I437" s="761"/>
    </row>
    <row r="438" spans="1:9">
      <c r="A438" s="761"/>
      <c r="B438" s="762"/>
      <c r="C438" s="762"/>
      <c r="D438" s="762"/>
      <c r="E438" s="763"/>
      <c r="F438" s="761"/>
      <c r="G438" s="761"/>
      <c r="H438" s="761"/>
      <c r="I438" s="761"/>
    </row>
    <row r="439" spans="1:9">
      <c r="A439" s="761"/>
      <c r="B439" s="762"/>
      <c r="C439" s="762"/>
      <c r="D439" s="762"/>
      <c r="E439" s="763"/>
      <c r="F439" s="761"/>
      <c r="G439" s="761"/>
      <c r="H439" s="761"/>
      <c r="I439" s="761"/>
    </row>
    <row r="440" spans="1:9">
      <c r="A440" s="761"/>
      <c r="B440" s="762"/>
      <c r="C440" s="762"/>
      <c r="D440" s="762"/>
      <c r="E440" s="763"/>
      <c r="F440" s="761"/>
      <c r="G440" s="761"/>
      <c r="H440" s="761"/>
      <c r="I440" s="761"/>
    </row>
    <row r="441" spans="1:9">
      <c r="A441" s="761"/>
      <c r="B441" s="762"/>
      <c r="C441" s="762"/>
      <c r="D441" s="762"/>
      <c r="E441" s="763"/>
      <c r="F441" s="761"/>
      <c r="G441" s="761"/>
      <c r="H441" s="761"/>
      <c r="I441" s="761"/>
    </row>
    <row r="442" spans="1:9">
      <c r="A442" s="761"/>
      <c r="B442" s="762"/>
      <c r="C442" s="762"/>
      <c r="D442" s="762"/>
      <c r="E442" s="763"/>
      <c r="F442" s="761"/>
      <c r="G442" s="761"/>
      <c r="H442" s="761"/>
      <c r="I442" s="761"/>
    </row>
    <row r="443" spans="1:9">
      <c r="A443" s="761"/>
      <c r="B443" s="762"/>
      <c r="C443" s="762"/>
      <c r="D443" s="762"/>
      <c r="E443" s="763"/>
      <c r="F443" s="761"/>
      <c r="G443" s="761"/>
      <c r="H443" s="761"/>
      <c r="I443" s="761"/>
    </row>
    <row r="444" spans="1:9">
      <c r="A444" s="761"/>
      <c r="B444" s="762"/>
      <c r="C444" s="762"/>
      <c r="D444" s="762"/>
      <c r="E444" s="763"/>
      <c r="F444" s="761"/>
      <c r="G444" s="761"/>
      <c r="H444" s="761"/>
      <c r="I444" s="761"/>
    </row>
    <row r="445" spans="1:9">
      <c r="A445" s="761"/>
      <c r="B445" s="762"/>
      <c r="C445" s="762"/>
      <c r="D445" s="762"/>
      <c r="E445" s="763"/>
      <c r="F445" s="761"/>
      <c r="G445" s="761"/>
      <c r="H445" s="761"/>
      <c r="I445" s="761"/>
    </row>
    <row r="446" spans="1:9">
      <c r="A446" s="761"/>
      <c r="B446" s="762"/>
      <c r="C446" s="762"/>
      <c r="D446" s="762"/>
      <c r="E446" s="763"/>
      <c r="F446" s="761"/>
      <c r="G446" s="761"/>
      <c r="H446" s="761"/>
      <c r="I446" s="761"/>
    </row>
    <row r="447" spans="1:9">
      <c r="A447" s="761"/>
      <c r="B447" s="762"/>
      <c r="C447" s="762"/>
      <c r="D447" s="762"/>
      <c r="E447" s="763"/>
      <c r="F447" s="761"/>
      <c r="G447" s="761"/>
      <c r="H447" s="761"/>
      <c r="I447" s="761"/>
    </row>
    <row r="448" spans="1:9">
      <c r="A448" s="761"/>
      <c r="B448" s="762"/>
      <c r="C448" s="762"/>
      <c r="D448" s="762"/>
      <c r="E448" s="763"/>
      <c r="F448" s="761"/>
      <c r="G448" s="761"/>
      <c r="H448" s="761"/>
      <c r="I448" s="761"/>
    </row>
    <row r="449" spans="1:9">
      <c r="A449" s="761"/>
      <c r="B449" s="762"/>
      <c r="C449" s="762"/>
      <c r="D449" s="762"/>
      <c r="E449" s="763"/>
      <c r="F449" s="761"/>
      <c r="G449" s="761"/>
      <c r="H449" s="761"/>
      <c r="I449" s="761"/>
    </row>
    <row r="450" spans="1:9">
      <c r="A450" s="761"/>
      <c r="B450" s="762"/>
      <c r="C450" s="762"/>
      <c r="D450" s="762"/>
      <c r="E450" s="763"/>
      <c r="F450" s="761"/>
      <c r="G450" s="761"/>
      <c r="H450" s="761"/>
      <c r="I450" s="761"/>
    </row>
    <row r="451" spans="1:9">
      <c r="A451" s="761"/>
      <c r="B451" s="762"/>
      <c r="C451" s="762"/>
      <c r="D451" s="762"/>
      <c r="E451" s="763"/>
      <c r="F451" s="761"/>
      <c r="G451" s="761"/>
      <c r="H451" s="761"/>
      <c r="I451" s="761"/>
    </row>
    <row r="452" spans="1:9">
      <c r="A452" s="761"/>
      <c r="B452" s="762"/>
      <c r="C452" s="762"/>
      <c r="D452" s="762"/>
      <c r="E452" s="763"/>
      <c r="F452" s="761"/>
      <c r="G452" s="761"/>
      <c r="H452" s="761"/>
      <c r="I452" s="761"/>
    </row>
    <row r="453" spans="1:9">
      <c r="A453" s="761"/>
      <c r="B453" s="762"/>
      <c r="C453" s="762"/>
      <c r="D453" s="762"/>
      <c r="E453" s="763"/>
      <c r="F453" s="761"/>
      <c r="G453" s="761"/>
      <c r="H453" s="761"/>
      <c r="I453" s="761"/>
    </row>
    <row r="454" spans="1:9">
      <c r="A454" s="761"/>
      <c r="B454" s="762"/>
      <c r="C454" s="762"/>
      <c r="D454" s="762"/>
      <c r="E454" s="763"/>
      <c r="F454" s="761"/>
      <c r="G454" s="761"/>
      <c r="H454" s="761"/>
      <c r="I454" s="761"/>
    </row>
    <row r="455" spans="1:9">
      <c r="A455" s="761"/>
      <c r="B455" s="762"/>
      <c r="C455" s="762"/>
      <c r="D455" s="762"/>
      <c r="E455" s="763"/>
      <c r="F455" s="761"/>
      <c r="G455" s="761"/>
      <c r="H455" s="761"/>
      <c r="I455" s="761"/>
    </row>
    <row r="456" spans="1:9">
      <c r="A456" s="761"/>
      <c r="B456" s="762"/>
      <c r="C456" s="762"/>
      <c r="D456" s="762"/>
      <c r="E456" s="763"/>
      <c r="F456" s="761"/>
      <c r="G456" s="761"/>
      <c r="H456" s="761"/>
      <c r="I456" s="761"/>
    </row>
    <row r="457" spans="1:9">
      <c r="A457" s="761"/>
      <c r="B457" s="762"/>
      <c r="C457" s="762"/>
      <c r="D457" s="762"/>
      <c r="E457" s="763"/>
      <c r="F457" s="761"/>
      <c r="G457" s="761"/>
      <c r="H457" s="761"/>
      <c r="I457" s="761"/>
    </row>
    <row r="458" spans="1:9">
      <c r="A458" s="761"/>
      <c r="B458" s="762"/>
      <c r="C458" s="762"/>
      <c r="D458" s="762"/>
      <c r="E458" s="763"/>
      <c r="F458" s="761"/>
      <c r="G458" s="761"/>
      <c r="H458" s="761"/>
      <c r="I458" s="761"/>
    </row>
    <row r="459" spans="1:9">
      <c r="A459" s="761"/>
      <c r="B459" s="762"/>
      <c r="C459" s="762"/>
      <c r="D459" s="762"/>
      <c r="E459" s="763"/>
      <c r="F459" s="761"/>
      <c r="G459" s="761"/>
      <c r="H459" s="761"/>
      <c r="I459" s="761"/>
    </row>
    <row r="460" spans="1:9">
      <c r="A460" s="761"/>
      <c r="B460" s="762"/>
      <c r="C460" s="762"/>
      <c r="D460" s="762"/>
      <c r="E460" s="763"/>
      <c r="F460" s="761"/>
      <c r="G460" s="761"/>
      <c r="H460" s="761"/>
      <c r="I460" s="761"/>
    </row>
    <row r="461" spans="1:9">
      <c r="A461" s="761"/>
      <c r="B461" s="762"/>
      <c r="C461" s="762"/>
      <c r="D461" s="762"/>
      <c r="E461" s="763"/>
      <c r="F461" s="761"/>
      <c r="G461" s="761"/>
      <c r="H461" s="761"/>
      <c r="I461" s="761"/>
    </row>
    <row r="462" spans="1:9">
      <c r="A462" s="761"/>
      <c r="B462" s="762"/>
      <c r="C462" s="762"/>
      <c r="D462" s="762"/>
      <c r="E462" s="763"/>
      <c r="F462" s="761"/>
      <c r="G462" s="761"/>
      <c r="H462" s="761"/>
      <c r="I462" s="761"/>
    </row>
    <row r="463" spans="1:9">
      <c r="A463" s="761"/>
      <c r="B463" s="762"/>
      <c r="C463" s="762"/>
      <c r="D463" s="762"/>
      <c r="E463" s="763"/>
      <c r="F463" s="761"/>
      <c r="G463" s="761"/>
      <c r="H463" s="761"/>
      <c r="I463" s="761"/>
    </row>
    <row r="464" spans="1:9">
      <c r="A464" s="761"/>
      <c r="B464" s="762"/>
      <c r="C464" s="762"/>
      <c r="D464" s="762"/>
      <c r="E464" s="763"/>
      <c r="F464" s="761"/>
      <c r="G464" s="761"/>
      <c r="H464" s="761"/>
      <c r="I464" s="761"/>
    </row>
    <row r="465" spans="1:9">
      <c r="A465" s="761"/>
      <c r="B465" s="762"/>
      <c r="C465" s="762"/>
      <c r="D465" s="762"/>
      <c r="E465" s="763"/>
      <c r="F465" s="761"/>
      <c r="G465" s="761"/>
      <c r="H465" s="761"/>
      <c r="I465" s="761"/>
    </row>
    <row r="466" spans="1:9">
      <c r="A466" s="761"/>
      <c r="B466" s="762"/>
      <c r="C466" s="762"/>
      <c r="D466" s="762"/>
      <c r="E466" s="763"/>
      <c r="F466" s="761"/>
      <c r="G466" s="761"/>
      <c r="H466" s="761"/>
      <c r="I466" s="761"/>
    </row>
    <row r="467" spans="1:9">
      <c r="A467" s="761"/>
      <c r="B467" s="762"/>
      <c r="C467" s="762"/>
      <c r="D467" s="762"/>
      <c r="E467" s="763"/>
      <c r="F467" s="761"/>
      <c r="G467" s="761"/>
      <c r="H467" s="761"/>
      <c r="I467" s="761"/>
    </row>
    <row r="468" spans="1:9">
      <c r="A468" s="761"/>
      <c r="B468" s="762"/>
      <c r="C468" s="762"/>
      <c r="D468" s="762"/>
      <c r="E468" s="763"/>
      <c r="F468" s="761"/>
      <c r="G468" s="761"/>
      <c r="H468" s="761"/>
      <c r="I468" s="761"/>
    </row>
    <row r="469" spans="1:9">
      <c r="A469" s="761"/>
      <c r="B469" s="762"/>
      <c r="C469" s="762"/>
      <c r="D469" s="762"/>
      <c r="E469" s="763"/>
      <c r="F469" s="761"/>
      <c r="G469" s="761"/>
      <c r="H469" s="761"/>
      <c r="I469" s="761"/>
    </row>
    <row r="470" spans="1:9">
      <c r="A470" s="761"/>
      <c r="B470" s="762"/>
      <c r="C470" s="762"/>
      <c r="D470" s="762"/>
      <c r="E470" s="763"/>
      <c r="F470" s="761"/>
      <c r="G470" s="761"/>
      <c r="H470" s="761"/>
      <c r="I470" s="761"/>
    </row>
    <row r="471" spans="1:9">
      <c r="A471" s="761"/>
      <c r="B471" s="762"/>
      <c r="C471" s="762"/>
      <c r="D471" s="762"/>
      <c r="E471" s="763"/>
      <c r="F471" s="761"/>
      <c r="G471" s="761"/>
      <c r="H471" s="761"/>
      <c r="I471" s="761"/>
    </row>
    <row r="472" spans="1:9">
      <c r="A472" s="761"/>
      <c r="B472" s="762"/>
      <c r="C472" s="762"/>
      <c r="D472" s="762"/>
      <c r="E472" s="763"/>
      <c r="F472" s="761"/>
      <c r="G472" s="761"/>
      <c r="H472" s="761"/>
      <c r="I472" s="761"/>
    </row>
    <row r="473" spans="1:9">
      <c r="A473" s="761"/>
      <c r="B473" s="762"/>
      <c r="C473" s="762"/>
      <c r="D473" s="762"/>
      <c r="E473" s="763"/>
      <c r="F473" s="761"/>
      <c r="G473" s="761"/>
      <c r="H473" s="761"/>
      <c r="I473" s="761"/>
    </row>
    <row r="474" spans="1:9">
      <c r="A474" s="761"/>
      <c r="B474" s="762"/>
      <c r="C474" s="762"/>
      <c r="D474" s="762"/>
      <c r="E474" s="763"/>
      <c r="F474" s="761"/>
      <c r="G474" s="761"/>
      <c r="H474" s="761"/>
      <c r="I474" s="761"/>
    </row>
    <row r="475" spans="1:9">
      <c r="A475" s="761"/>
      <c r="B475" s="762"/>
      <c r="C475" s="762"/>
      <c r="D475" s="762"/>
      <c r="E475" s="763"/>
      <c r="F475" s="761"/>
      <c r="G475" s="761"/>
      <c r="H475" s="761"/>
      <c r="I475" s="761"/>
    </row>
    <row r="476" spans="1:9">
      <c r="A476" s="761"/>
      <c r="B476" s="762"/>
      <c r="C476" s="762"/>
      <c r="D476" s="762"/>
      <c r="E476" s="763"/>
      <c r="F476" s="761"/>
      <c r="G476" s="761"/>
      <c r="H476" s="761"/>
      <c r="I476" s="761"/>
    </row>
    <row r="477" spans="1:9">
      <c r="A477" s="761"/>
      <c r="B477" s="762"/>
      <c r="C477" s="762"/>
      <c r="D477" s="762"/>
      <c r="E477" s="763"/>
      <c r="F477" s="761"/>
      <c r="G477" s="761"/>
      <c r="H477" s="761"/>
      <c r="I477" s="761"/>
    </row>
    <row r="478" spans="1:9">
      <c r="A478" s="761"/>
      <c r="B478" s="762"/>
      <c r="C478" s="762"/>
      <c r="D478" s="762"/>
      <c r="E478" s="763"/>
      <c r="F478" s="761"/>
      <c r="G478" s="761"/>
      <c r="H478" s="761"/>
      <c r="I478" s="761"/>
    </row>
    <row r="479" spans="1:9">
      <c r="A479" s="761"/>
      <c r="B479" s="762"/>
      <c r="C479" s="762"/>
      <c r="D479" s="762"/>
      <c r="E479" s="763"/>
      <c r="F479" s="761"/>
      <c r="G479" s="761"/>
      <c r="H479" s="761"/>
      <c r="I479" s="761"/>
    </row>
    <row r="480" spans="1:9">
      <c r="A480" s="761"/>
      <c r="B480" s="762"/>
      <c r="C480" s="762"/>
      <c r="D480" s="762"/>
      <c r="E480" s="763"/>
      <c r="F480" s="761"/>
      <c r="G480" s="761"/>
      <c r="H480" s="761"/>
      <c r="I480" s="761"/>
    </row>
    <row r="481" spans="1:9">
      <c r="A481" s="761"/>
      <c r="B481" s="762"/>
      <c r="C481" s="762"/>
      <c r="D481" s="762"/>
      <c r="E481" s="763"/>
      <c r="F481" s="761"/>
      <c r="G481" s="761"/>
      <c r="H481" s="761"/>
      <c r="I481" s="761"/>
    </row>
    <row r="482" spans="1:9">
      <c r="A482" s="761"/>
      <c r="B482" s="762"/>
      <c r="C482" s="762"/>
      <c r="D482" s="762"/>
      <c r="E482" s="763"/>
      <c r="F482" s="761"/>
      <c r="G482" s="761"/>
      <c r="H482" s="761"/>
      <c r="I482" s="761"/>
    </row>
    <row r="483" spans="1:9">
      <c r="A483" s="761"/>
      <c r="B483" s="762"/>
      <c r="C483" s="762"/>
      <c r="D483" s="762"/>
      <c r="E483" s="763"/>
      <c r="F483" s="761"/>
      <c r="G483" s="761"/>
      <c r="H483" s="761"/>
      <c r="I483" s="761"/>
    </row>
    <row r="484" spans="1:9">
      <c r="A484" s="761"/>
      <c r="B484" s="762"/>
      <c r="C484" s="762"/>
      <c r="D484" s="762"/>
      <c r="E484" s="763"/>
      <c r="F484" s="761"/>
      <c r="G484" s="761"/>
      <c r="H484" s="761"/>
      <c r="I484" s="761"/>
    </row>
    <row r="485" spans="1:9">
      <c r="A485" s="761"/>
      <c r="B485" s="762"/>
      <c r="C485" s="762"/>
      <c r="D485" s="762"/>
      <c r="E485" s="763"/>
      <c r="F485" s="761"/>
      <c r="G485" s="761"/>
      <c r="H485" s="761"/>
      <c r="I485" s="761"/>
    </row>
    <row r="486" spans="1:9">
      <c r="A486" s="761"/>
      <c r="B486" s="762"/>
      <c r="C486" s="762"/>
      <c r="D486" s="762"/>
      <c r="E486" s="763"/>
      <c r="F486" s="761"/>
      <c r="G486" s="761"/>
      <c r="H486" s="761"/>
      <c r="I486" s="761"/>
    </row>
    <row r="487" spans="1:9">
      <c r="A487" s="761"/>
      <c r="B487" s="762"/>
      <c r="C487" s="762"/>
      <c r="D487" s="762"/>
      <c r="E487" s="763"/>
      <c r="F487" s="761"/>
      <c r="G487" s="761"/>
      <c r="H487" s="761"/>
      <c r="I487" s="761"/>
    </row>
    <row r="488" spans="1:9">
      <c r="A488" s="761"/>
      <c r="B488" s="762"/>
      <c r="C488" s="762"/>
      <c r="D488" s="762"/>
      <c r="E488" s="763"/>
      <c r="F488" s="761"/>
      <c r="G488" s="761"/>
      <c r="H488" s="761"/>
      <c r="I488" s="761"/>
    </row>
    <row r="489" spans="1:9">
      <c r="A489" s="761"/>
      <c r="B489" s="762"/>
      <c r="C489" s="762"/>
      <c r="D489" s="762"/>
      <c r="E489" s="763"/>
      <c r="F489" s="761"/>
      <c r="G489" s="761"/>
      <c r="H489" s="761"/>
      <c r="I489" s="761"/>
    </row>
    <row r="490" spans="1:9">
      <c r="A490" s="761"/>
      <c r="B490" s="762"/>
      <c r="C490" s="762"/>
      <c r="D490" s="762"/>
      <c r="E490" s="763"/>
      <c r="F490" s="761"/>
      <c r="G490" s="761"/>
      <c r="H490" s="761"/>
      <c r="I490" s="761"/>
    </row>
    <row r="491" spans="1:9">
      <c r="A491" s="761"/>
      <c r="B491" s="762"/>
      <c r="C491" s="762"/>
      <c r="D491" s="762"/>
      <c r="E491" s="763"/>
      <c r="F491" s="761"/>
      <c r="G491" s="761"/>
      <c r="H491" s="761"/>
      <c r="I491" s="761"/>
    </row>
    <row r="492" spans="1:9">
      <c r="A492" s="761"/>
      <c r="B492" s="762"/>
      <c r="C492" s="762"/>
      <c r="D492" s="762"/>
      <c r="E492" s="763"/>
      <c r="F492" s="761"/>
      <c r="G492" s="761"/>
      <c r="H492" s="761"/>
      <c r="I492" s="761"/>
    </row>
    <row r="493" spans="1:9">
      <c r="A493" s="761"/>
      <c r="B493" s="762"/>
      <c r="C493" s="762"/>
      <c r="D493" s="762"/>
      <c r="E493" s="763"/>
      <c r="F493" s="761"/>
      <c r="G493" s="761"/>
      <c r="H493" s="761"/>
      <c r="I493" s="761"/>
    </row>
    <row r="494" spans="1:9">
      <c r="A494" s="761"/>
      <c r="B494" s="762"/>
      <c r="C494" s="762"/>
      <c r="D494" s="762"/>
      <c r="E494" s="763"/>
      <c r="F494" s="761"/>
      <c r="G494" s="761"/>
      <c r="H494" s="761"/>
      <c r="I494" s="761"/>
    </row>
    <row r="495" spans="1:9">
      <c r="A495" s="761"/>
      <c r="B495" s="762"/>
      <c r="C495" s="762"/>
      <c r="D495" s="762"/>
      <c r="E495" s="763"/>
      <c r="F495" s="761"/>
      <c r="G495" s="761"/>
      <c r="H495" s="761"/>
      <c r="I495" s="761"/>
    </row>
    <row r="496" spans="1:9">
      <c r="A496" s="761"/>
      <c r="B496" s="762"/>
      <c r="C496" s="762"/>
      <c r="D496" s="762"/>
      <c r="E496" s="763"/>
      <c r="F496" s="761"/>
      <c r="G496" s="761"/>
      <c r="H496" s="761"/>
      <c r="I496" s="761"/>
    </row>
    <row r="497" spans="1:9">
      <c r="A497" s="761"/>
      <c r="B497" s="762"/>
      <c r="C497" s="762"/>
      <c r="D497" s="762"/>
      <c r="E497" s="763"/>
      <c r="F497" s="761"/>
      <c r="G497" s="761"/>
      <c r="H497" s="761"/>
      <c r="I497" s="761"/>
    </row>
    <row r="498" spans="1:9">
      <c r="A498" s="761"/>
      <c r="B498" s="762"/>
      <c r="C498" s="762"/>
      <c r="D498" s="762"/>
      <c r="E498" s="763"/>
      <c r="F498" s="761"/>
      <c r="G498" s="761"/>
      <c r="H498" s="761"/>
      <c r="I498" s="761"/>
    </row>
    <row r="499" spans="1:9">
      <c r="A499" s="761"/>
      <c r="B499" s="762"/>
      <c r="C499" s="762"/>
      <c r="D499" s="762"/>
      <c r="E499" s="763"/>
      <c r="F499" s="761"/>
      <c r="G499" s="761"/>
      <c r="H499" s="761"/>
      <c r="I499" s="761"/>
    </row>
    <row r="500" spans="1:9">
      <c r="A500" s="761"/>
      <c r="B500" s="762"/>
      <c r="C500" s="762"/>
      <c r="D500" s="762"/>
      <c r="E500" s="763"/>
      <c r="F500" s="761"/>
      <c r="G500" s="761"/>
      <c r="H500" s="761"/>
      <c r="I500" s="761"/>
    </row>
    <row r="501" spans="1:9">
      <c r="A501" s="761"/>
      <c r="B501" s="762"/>
      <c r="C501" s="762"/>
      <c r="D501" s="762"/>
      <c r="E501" s="763"/>
      <c r="F501" s="761"/>
      <c r="G501" s="761"/>
      <c r="H501" s="761"/>
      <c r="I501" s="761"/>
    </row>
    <row r="502" spans="1:9">
      <c r="A502" s="761"/>
      <c r="B502" s="762"/>
      <c r="C502" s="762"/>
      <c r="D502" s="762"/>
      <c r="E502" s="763"/>
      <c r="F502" s="761"/>
      <c r="G502" s="761"/>
      <c r="H502" s="761"/>
      <c r="I502" s="761"/>
    </row>
    <row r="503" spans="1:9">
      <c r="A503" s="761"/>
      <c r="B503" s="762"/>
      <c r="C503" s="762"/>
      <c r="D503" s="762"/>
      <c r="E503" s="763"/>
      <c r="F503" s="761"/>
      <c r="G503" s="761"/>
      <c r="H503" s="761"/>
      <c r="I503" s="761"/>
    </row>
    <row r="504" spans="1:9">
      <c r="A504" s="761"/>
      <c r="B504" s="762"/>
      <c r="C504" s="762"/>
      <c r="D504" s="762"/>
      <c r="E504" s="763"/>
      <c r="F504" s="761"/>
      <c r="G504" s="761"/>
      <c r="H504" s="761"/>
      <c r="I504" s="761"/>
    </row>
    <row r="505" spans="1:9">
      <c r="A505" s="761"/>
      <c r="B505" s="762"/>
      <c r="C505" s="762"/>
      <c r="D505" s="762"/>
      <c r="E505" s="763"/>
      <c r="F505" s="761"/>
      <c r="G505" s="761"/>
      <c r="H505" s="761"/>
      <c r="I505" s="761"/>
    </row>
    <row r="506" spans="1:9">
      <c r="A506" s="761"/>
      <c r="B506" s="762"/>
      <c r="C506" s="762"/>
      <c r="D506" s="762"/>
      <c r="E506" s="763"/>
      <c r="F506" s="761"/>
      <c r="G506" s="761"/>
      <c r="H506" s="761"/>
      <c r="I506" s="761"/>
    </row>
    <row r="507" spans="1:9">
      <c r="A507" s="761"/>
      <c r="B507" s="762"/>
      <c r="C507" s="762"/>
      <c r="D507" s="762"/>
      <c r="E507" s="763"/>
      <c r="F507" s="761"/>
      <c r="G507" s="761"/>
      <c r="H507" s="761"/>
      <c r="I507" s="761"/>
    </row>
    <row r="508" spans="1:9">
      <c r="A508" s="761"/>
      <c r="B508" s="762"/>
      <c r="C508" s="762"/>
      <c r="D508" s="762"/>
      <c r="E508" s="763"/>
      <c r="F508" s="761"/>
      <c r="G508" s="761"/>
      <c r="H508" s="761"/>
      <c r="I508" s="761"/>
    </row>
    <row r="509" spans="1:9">
      <c r="A509" s="761"/>
      <c r="B509" s="762"/>
      <c r="C509" s="762"/>
      <c r="D509" s="762"/>
      <c r="E509" s="763"/>
      <c r="F509" s="761"/>
      <c r="G509" s="761"/>
      <c r="H509" s="761"/>
      <c r="I509" s="761"/>
    </row>
    <row r="510" spans="1:9">
      <c r="A510" s="761"/>
      <c r="B510" s="762"/>
      <c r="C510" s="762"/>
      <c r="D510" s="762"/>
      <c r="E510" s="763"/>
      <c r="F510" s="761"/>
      <c r="G510" s="761"/>
      <c r="H510" s="761"/>
      <c r="I510" s="761"/>
    </row>
    <row r="511" spans="1:9">
      <c r="A511" s="761"/>
      <c r="B511" s="762"/>
      <c r="C511" s="762"/>
      <c r="D511" s="762"/>
      <c r="E511" s="763"/>
      <c r="F511" s="761"/>
      <c r="G511" s="761"/>
      <c r="H511" s="761"/>
      <c r="I511" s="761"/>
    </row>
    <row r="512" spans="1:9">
      <c r="A512" s="761"/>
      <c r="B512" s="762"/>
      <c r="C512" s="762"/>
      <c r="D512" s="762"/>
      <c r="E512" s="763"/>
      <c r="F512" s="761"/>
      <c r="G512" s="761"/>
      <c r="H512" s="761"/>
      <c r="I512" s="761"/>
    </row>
    <row r="513" spans="1:9">
      <c r="A513" s="761"/>
      <c r="B513" s="762"/>
      <c r="C513" s="762"/>
      <c r="D513" s="762"/>
      <c r="E513" s="763"/>
      <c r="F513" s="761"/>
      <c r="G513" s="761"/>
      <c r="H513" s="761"/>
      <c r="I513" s="761"/>
    </row>
    <row r="514" spans="1:9">
      <c r="A514" s="761"/>
      <c r="B514" s="762"/>
      <c r="C514" s="762"/>
      <c r="D514" s="762"/>
      <c r="E514" s="763"/>
      <c r="F514" s="761"/>
      <c r="G514" s="761"/>
      <c r="H514" s="761"/>
      <c r="I514" s="761"/>
    </row>
    <row r="515" spans="1:9">
      <c r="A515" s="761"/>
      <c r="B515" s="762"/>
      <c r="C515" s="762"/>
      <c r="D515" s="762"/>
      <c r="E515" s="763"/>
      <c r="F515" s="761"/>
      <c r="G515" s="761"/>
      <c r="H515" s="761"/>
      <c r="I515" s="761"/>
    </row>
    <row r="516" spans="1:9">
      <c r="A516" s="761"/>
      <c r="B516" s="762"/>
      <c r="C516" s="762"/>
      <c r="D516" s="762"/>
      <c r="E516" s="763"/>
      <c r="F516" s="761"/>
      <c r="G516" s="761"/>
      <c r="H516" s="761"/>
      <c r="I516" s="761"/>
    </row>
    <row r="517" spans="1:9">
      <c r="A517" s="761"/>
      <c r="B517" s="762"/>
      <c r="C517" s="762"/>
      <c r="D517" s="762"/>
      <c r="E517" s="763"/>
      <c r="F517" s="761"/>
      <c r="G517" s="761"/>
      <c r="H517" s="761"/>
      <c r="I517" s="761"/>
    </row>
    <row r="518" spans="1:9">
      <c r="A518" s="761"/>
      <c r="B518" s="762"/>
      <c r="C518" s="762"/>
      <c r="D518" s="762"/>
      <c r="E518" s="763"/>
      <c r="F518" s="761"/>
      <c r="G518" s="761"/>
      <c r="H518" s="761"/>
      <c r="I518" s="761"/>
    </row>
    <row r="519" spans="1:9">
      <c r="A519" s="761"/>
      <c r="B519" s="762"/>
      <c r="C519" s="762"/>
      <c r="D519" s="762"/>
      <c r="E519" s="763"/>
      <c r="F519" s="761"/>
      <c r="G519" s="761"/>
      <c r="H519" s="761"/>
      <c r="I519" s="761"/>
    </row>
    <row r="520" spans="1:9">
      <c r="A520" s="761"/>
      <c r="B520" s="762"/>
      <c r="C520" s="762"/>
      <c r="D520" s="762"/>
      <c r="E520" s="763"/>
      <c r="F520" s="761"/>
      <c r="G520" s="761"/>
      <c r="H520" s="761"/>
      <c r="I520" s="761"/>
    </row>
    <row r="521" spans="1:9">
      <c r="A521" s="761"/>
      <c r="B521" s="762"/>
      <c r="C521" s="762"/>
      <c r="D521" s="762"/>
      <c r="E521" s="763"/>
      <c r="F521" s="761"/>
      <c r="G521" s="761"/>
      <c r="H521" s="761"/>
      <c r="I521" s="761"/>
    </row>
    <row r="522" spans="1:9">
      <c r="A522" s="761"/>
      <c r="B522" s="762"/>
      <c r="C522" s="762"/>
      <c r="D522" s="762"/>
      <c r="E522" s="763"/>
      <c r="F522" s="761"/>
      <c r="G522" s="761"/>
      <c r="H522" s="761"/>
      <c r="I522" s="761"/>
    </row>
    <row r="523" spans="1:9">
      <c r="A523" s="761"/>
      <c r="B523" s="762"/>
      <c r="C523" s="762"/>
      <c r="D523" s="762"/>
      <c r="E523" s="763"/>
      <c r="F523" s="761"/>
      <c r="G523" s="761"/>
      <c r="H523" s="761"/>
      <c r="I523" s="761"/>
    </row>
    <row r="524" spans="1:9">
      <c r="A524" s="761"/>
      <c r="B524" s="762"/>
      <c r="C524" s="762"/>
      <c r="D524" s="762"/>
      <c r="E524" s="763"/>
      <c r="F524" s="761"/>
      <c r="G524" s="761"/>
      <c r="H524" s="761"/>
      <c r="I524" s="761"/>
    </row>
    <row r="525" spans="1:9">
      <c r="A525" s="761"/>
      <c r="B525" s="762"/>
      <c r="C525" s="762"/>
      <c r="D525" s="762"/>
      <c r="E525" s="763"/>
      <c r="F525" s="761"/>
      <c r="G525" s="761"/>
      <c r="H525" s="761"/>
      <c r="I525" s="761"/>
    </row>
    <row r="526" spans="1:9">
      <c r="A526" s="761"/>
      <c r="B526" s="762"/>
      <c r="C526" s="762"/>
      <c r="D526" s="762"/>
      <c r="E526" s="763"/>
      <c r="F526" s="761"/>
      <c r="G526" s="761"/>
      <c r="H526" s="761"/>
      <c r="I526" s="761"/>
    </row>
    <row r="527" spans="1:9">
      <c r="A527" s="761"/>
      <c r="B527" s="762"/>
      <c r="C527" s="762"/>
      <c r="D527" s="762"/>
      <c r="E527" s="763"/>
      <c r="F527" s="761"/>
      <c r="G527" s="761"/>
      <c r="H527" s="761"/>
      <c r="I527" s="761"/>
    </row>
    <row r="528" spans="1:9">
      <c r="A528" s="761"/>
      <c r="B528" s="762"/>
      <c r="C528" s="762"/>
      <c r="D528" s="762"/>
      <c r="E528" s="763"/>
      <c r="F528" s="761"/>
      <c r="G528" s="761"/>
      <c r="H528" s="761"/>
      <c r="I528" s="761"/>
    </row>
    <row r="529" spans="1:9">
      <c r="A529" s="761"/>
      <c r="B529" s="762"/>
      <c r="C529" s="762"/>
      <c r="D529" s="762"/>
      <c r="E529" s="763"/>
      <c r="F529" s="761"/>
      <c r="G529" s="761"/>
      <c r="H529" s="761"/>
      <c r="I529" s="761"/>
    </row>
    <row r="530" spans="1:9">
      <c r="A530" s="761"/>
      <c r="B530" s="762"/>
      <c r="C530" s="762"/>
      <c r="D530" s="762"/>
      <c r="E530" s="763"/>
      <c r="F530" s="761"/>
      <c r="G530" s="761"/>
      <c r="H530" s="761"/>
      <c r="I530" s="761"/>
    </row>
    <row r="531" spans="1:9">
      <c r="A531" s="761"/>
      <c r="B531" s="762"/>
      <c r="C531" s="762"/>
      <c r="D531" s="762"/>
      <c r="E531" s="763"/>
      <c r="F531" s="761"/>
      <c r="G531" s="761"/>
      <c r="H531" s="761"/>
      <c r="I531" s="761"/>
    </row>
    <row r="532" spans="1:9">
      <c r="A532" s="761"/>
      <c r="B532" s="762"/>
      <c r="C532" s="762"/>
      <c r="D532" s="762"/>
      <c r="E532" s="763"/>
      <c r="F532" s="761"/>
      <c r="G532" s="761"/>
      <c r="H532" s="761"/>
      <c r="I532" s="761"/>
    </row>
    <row r="533" spans="1:9">
      <c r="A533" s="761"/>
      <c r="B533" s="762"/>
      <c r="C533" s="762"/>
      <c r="D533" s="762"/>
      <c r="E533" s="763"/>
      <c r="F533" s="761"/>
      <c r="G533" s="761"/>
      <c r="H533" s="761"/>
      <c r="I533" s="761"/>
    </row>
    <row r="534" spans="1:9">
      <c r="A534" s="761"/>
      <c r="B534" s="762"/>
      <c r="C534" s="762"/>
      <c r="D534" s="762"/>
      <c r="E534" s="763"/>
      <c r="F534" s="761"/>
      <c r="G534" s="761"/>
      <c r="H534" s="761"/>
      <c r="I534" s="761"/>
    </row>
    <row r="535" spans="1:9">
      <c r="A535" s="761"/>
      <c r="B535" s="762"/>
      <c r="C535" s="762"/>
      <c r="D535" s="762"/>
      <c r="E535" s="763"/>
      <c r="F535" s="761"/>
      <c r="G535" s="761"/>
      <c r="H535" s="761"/>
      <c r="I535" s="761"/>
    </row>
    <row r="536" spans="1:9">
      <c r="A536" s="761"/>
      <c r="B536" s="762"/>
      <c r="C536" s="762"/>
      <c r="D536" s="762"/>
      <c r="E536" s="763"/>
      <c r="F536" s="761"/>
      <c r="G536" s="761"/>
      <c r="H536" s="761"/>
      <c r="I536" s="761"/>
    </row>
    <row r="537" spans="1:9">
      <c r="A537" s="761"/>
      <c r="B537" s="762"/>
      <c r="C537" s="762"/>
      <c r="D537" s="762"/>
      <c r="E537" s="763"/>
      <c r="F537" s="761"/>
      <c r="G537" s="761"/>
      <c r="H537" s="761"/>
      <c r="I537" s="761"/>
    </row>
    <row r="538" spans="1:9">
      <c r="A538" s="761"/>
      <c r="B538" s="762"/>
      <c r="C538" s="762"/>
      <c r="D538" s="762"/>
      <c r="E538" s="763"/>
      <c r="F538" s="761"/>
      <c r="G538" s="761"/>
      <c r="H538" s="761"/>
      <c r="I538" s="761"/>
    </row>
    <row r="539" spans="1:9">
      <c r="A539" s="761"/>
      <c r="B539" s="762"/>
      <c r="C539" s="762"/>
      <c r="D539" s="762"/>
      <c r="E539" s="763"/>
      <c r="F539" s="761"/>
      <c r="G539" s="761"/>
      <c r="H539" s="761"/>
      <c r="I539" s="761"/>
    </row>
    <row r="540" spans="1:9">
      <c r="A540" s="761"/>
      <c r="B540" s="762"/>
      <c r="C540" s="762"/>
      <c r="D540" s="762"/>
      <c r="E540" s="763"/>
      <c r="F540" s="761"/>
      <c r="G540" s="761"/>
      <c r="H540" s="761"/>
      <c r="I540" s="761"/>
    </row>
    <row r="541" spans="1:9">
      <c r="A541" s="761"/>
      <c r="B541" s="762"/>
      <c r="C541" s="762"/>
      <c r="D541" s="762"/>
      <c r="E541" s="763"/>
      <c r="F541" s="761"/>
      <c r="G541" s="761"/>
      <c r="H541" s="761"/>
      <c r="I541" s="761"/>
    </row>
    <row r="542" spans="1:9">
      <c r="A542" s="761"/>
      <c r="B542" s="762"/>
      <c r="C542" s="762"/>
      <c r="D542" s="762"/>
      <c r="E542" s="763"/>
      <c r="F542" s="761"/>
      <c r="G542" s="761"/>
      <c r="H542" s="761"/>
      <c r="I542" s="761"/>
    </row>
    <row r="543" spans="1:9">
      <c r="A543" s="761"/>
      <c r="B543" s="762"/>
      <c r="C543" s="762"/>
      <c r="D543" s="762"/>
      <c r="E543" s="763"/>
      <c r="F543" s="761"/>
      <c r="G543" s="761"/>
      <c r="H543" s="761"/>
      <c r="I543" s="761"/>
    </row>
    <row r="544" spans="1:9">
      <c r="A544" s="761"/>
      <c r="B544" s="762"/>
      <c r="C544" s="762"/>
      <c r="D544" s="762"/>
      <c r="E544" s="763"/>
      <c r="F544" s="761"/>
      <c r="G544" s="761"/>
      <c r="H544" s="761"/>
      <c r="I544" s="761"/>
    </row>
    <row r="545" spans="1:9">
      <c r="A545" s="761"/>
      <c r="B545" s="762"/>
      <c r="C545" s="762"/>
      <c r="D545" s="762"/>
      <c r="E545" s="763"/>
      <c r="F545" s="761"/>
      <c r="G545" s="761"/>
      <c r="H545" s="761"/>
      <c r="I545" s="761"/>
    </row>
    <row r="546" spans="1:9">
      <c r="A546" s="761"/>
      <c r="B546" s="762"/>
      <c r="C546" s="762"/>
      <c r="D546" s="762"/>
      <c r="E546" s="763"/>
      <c r="F546" s="761"/>
      <c r="G546" s="761"/>
      <c r="H546" s="761"/>
      <c r="I546" s="761"/>
    </row>
    <row r="547" spans="1:9">
      <c r="A547" s="761"/>
      <c r="B547" s="762"/>
      <c r="C547" s="762"/>
      <c r="D547" s="762"/>
      <c r="E547" s="763"/>
      <c r="F547" s="761"/>
      <c r="G547" s="761"/>
      <c r="H547" s="761"/>
      <c r="I547" s="761"/>
    </row>
    <row r="548" spans="1:9">
      <c r="A548" s="761"/>
      <c r="B548" s="762"/>
      <c r="C548" s="762"/>
      <c r="D548" s="762"/>
      <c r="E548" s="763"/>
      <c r="F548" s="761"/>
      <c r="G548" s="761"/>
      <c r="H548" s="761"/>
      <c r="I548" s="761"/>
    </row>
    <row r="549" spans="1:9">
      <c r="A549" s="761"/>
      <c r="B549" s="762"/>
      <c r="C549" s="762"/>
      <c r="D549" s="762"/>
      <c r="E549" s="763"/>
      <c r="F549" s="761"/>
      <c r="G549" s="761"/>
      <c r="H549" s="761"/>
      <c r="I549" s="761"/>
    </row>
    <row r="550" spans="1:9">
      <c r="A550" s="761"/>
      <c r="B550" s="762"/>
      <c r="C550" s="762"/>
      <c r="D550" s="762"/>
      <c r="E550" s="763"/>
      <c r="F550" s="761"/>
      <c r="G550" s="761"/>
      <c r="H550" s="761"/>
      <c r="I550" s="761"/>
    </row>
    <row r="551" spans="1:9">
      <c r="A551" s="761"/>
      <c r="B551" s="762"/>
      <c r="C551" s="762"/>
      <c r="D551" s="762"/>
      <c r="E551" s="763"/>
      <c r="F551" s="761"/>
      <c r="G551" s="761"/>
      <c r="H551" s="761"/>
      <c r="I551" s="761"/>
    </row>
    <row r="552" spans="1:9">
      <c r="A552" s="761"/>
      <c r="B552" s="762"/>
      <c r="C552" s="762"/>
      <c r="D552" s="762"/>
      <c r="E552" s="763"/>
      <c r="F552" s="761"/>
      <c r="G552" s="761"/>
      <c r="H552" s="761"/>
      <c r="I552" s="761"/>
    </row>
    <row r="553" spans="1:9">
      <c r="A553" s="761"/>
      <c r="B553" s="762"/>
      <c r="C553" s="762"/>
      <c r="D553" s="762"/>
      <c r="E553" s="763"/>
      <c r="F553" s="761"/>
      <c r="G553" s="761"/>
      <c r="H553" s="761"/>
      <c r="I553" s="761"/>
    </row>
    <row r="554" spans="1:9">
      <c r="A554" s="761"/>
      <c r="B554" s="762"/>
      <c r="C554" s="762"/>
      <c r="D554" s="762"/>
      <c r="E554" s="763"/>
      <c r="F554" s="761"/>
      <c r="G554" s="761"/>
      <c r="H554" s="761"/>
      <c r="I554" s="761"/>
    </row>
    <row r="555" spans="1:9">
      <c r="A555" s="761"/>
      <c r="B555" s="762"/>
      <c r="C555" s="762"/>
      <c r="D555" s="762"/>
      <c r="E555" s="763"/>
      <c r="F555" s="761"/>
      <c r="G555" s="761"/>
      <c r="H555" s="761"/>
      <c r="I555" s="761"/>
    </row>
    <row r="556" spans="1:9">
      <c r="A556" s="761"/>
      <c r="B556" s="762"/>
      <c r="C556" s="762"/>
      <c r="D556" s="762"/>
      <c r="E556" s="763"/>
      <c r="F556" s="761"/>
      <c r="G556" s="761"/>
      <c r="H556" s="761"/>
      <c r="I556" s="761"/>
    </row>
    <row r="557" spans="1:9">
      <c r="A557" s="761"/>
      <c r="B557" s="762"/>
      <c r="C557" s="762"/>
      <c r="D557" s="762"/>
      <c r="E557" s="763"/>
      <c r="F557" s="761"/>
      <c r="G557" s="761"/>
      <c r="H557" s="761"/>
      <c r="I557" s="761"/>
    </row>
    <row r="558" spans="1:9">
      <c r="A558" s="761"/>
      <c r="B558" s="762"/>
      <c r="C558" s="762"/>
      <c r="D558" s="762"/>
      <c r="E558" s="763"/>
      <c r="F558" s="761"/>
      <c r="G558" s="761"/>
      <c r="H558" s="761"/>
      <c r="I558" s="761"/>
    </row>
    <row r="559" spans="1:9">
      <c r="A559" s="761"/>
      <c r="B559" s="762"/>
      <c r="C559" s="762"/>
      <c r="D559" s="762"/>
      <c r="E559" s="763"/>
      <c r="F559" s="761"/>
      <c r="G559" s="761"/>
      <c r="H559" s="761"/>
      <c r="I559" s="761"/>
    </row>
    <row r="560" spans="1:9">
      <c r="A560" s="761"/>
      <c r="B560" s="762"/>
      <c r="C560" s="762"/>
      <c r="D560" s="762"/>
      <c r="E560" s="763"/>
      <c r="F560" s="761"/>
      <c r="G560" s="761"/>
      <c r="H560" s="761"/>
      <c r="I560" s="761"/>
    </row>
    <row r="561" spans="1:9">
      <c r="A561" s="761"/>
      <c r="B561" s="762"/>
      <c r="C561" s="762"/>
      <c r="D561" s="762"/>
      <c r="E561" s="763"/>
      <c r="F561" s="761"/>
      <c r="G561" s="761"/>
      <c r="H561" s="761"/>
      <c r="I561" s="761"/>
    </row>
    <row r="562" spans="1:9">
      <c r="A562" s="761"/>
      <c r="B562" s="762"/>
      <c r="C562" s="762"/>
      <c r="D562" s="762"/>
      <c r="E562" s="763"/>
      <c r="F562" s="761"/>
      <c r="G562" s="761"/>
      <c r="H562" s="761"/>
      <c r="I562" s="761"/>
    </row>
    <row r="563" spans="1:9">
      <c r="A563" s="761"/>
      <c r="B563" s="762"/>
      <c r="C563" s="762"/>
      <c r="D563" s="762"/>
      <c r="E563" s="763"/>
      <c r="F563" s="761"/>
      <c r="G563" s="761"/>
      <c r="H563" s="761"/>
      <c r="I563" s="761"/>
    </row>
    <row r="564" spans="1:9">
      <c r="A564" s="761"/>
      <c r="B564" s="762"/>
      <c r="C564" s="762"/>
      <c r="D564" s="762"/>
      <c r="E564" s="763"/>
      <c r="F564" s="761"/>
      <c r="G564" s="761"/>
      <c r="H564" s="761"/>
      <c r="I564" s="761"/>
    </row>
    <row r="565" spans="1:9">
      <c r="A565" s="761"/>
      <c r="B565" s="762"/>
      <c r="C565" s="762"/>
      <c r="D565" s="762"/>
      <c r="E565" s="763"/>
      <c r="F565" s="761"/>
      <c r="G565" s="761"/>
      <c r="H565" s="761"/>
      <c r="I565" s="761"/>
    </row>
    <row r="566" spans="1:9">
      <c r="A566" s="761"/>
      <c r="B566" s="762"/>
      <c r="C566" s="762"/>
      <c r="D566" s="762"/>
      <c r="E566" s="763"/>
      <c r="F566" s="761"/>
      <c r="G566" s="761"/>
      <c r="H566" s="761"/>
      <c r="I566" s="761"/>
    </row>
    <row r="567" spans="1:9">
      <c r="A567" s="761"/>
      <c r="B567" s="762"/>
      <c r="C567" s="762"/>
      <c r="D567" s="762"/>
      <c r="E567" s="763"/>
      <c r="F567" s="761"/>
      <c r="G567" s="761"/>
      <c r="H567" s="761"/>
      <c r="I567" s="761"/>
    </row>
    <row r="568" spans="1:9">
      <c r="A568" s="761"/>
      <c r="B568" s="762"/>
      <c r="C568" s="762"/>
      <c r="D568" s="762"/>
      <c r="E568" s="763"/>
      <c r="F568" s="761"/>
      <c r="G568" s="761"/>
      <c r="H568" s="761"/>
      <c r="I568" s="761"/>
    </row>
    <row r="569" spans="1:9">
      <c r="A569" s="761"/>
      <c r="B569" s="762"/>
      <c r="C569" s="762"/>
      <c r="D569" s="762"/>
      <c r="E569" s="763"/>
      <c r="F569" s="761"/>
      <c r="G569" s="761"/>
      <c r="H569" s="761"/>
      <c r="I569" s="761"/>
    </row>
    <row r="570" spans="1:9">
      <c r="A570" s="761"/>
      <c r="B570" s="762"/>
      <c r="C570" s="762"/>
      <c r="D570" s="762"/>
      <c r="E570" s="763"/>
      <c r="F570" s="761"/>
      <c r="G570" s="761"/>
      <c r="H570" s="761"/>
      <c r="I570" s="761"/>
    </row>
    <row r="571" spans="1:9">
      <c r="A571" s="761"/>
      <c r="B571" s="762"/>
      <c r="C571" s="762"/>
      <c r="D571" s="762"/>
      <c r="E571" s="763"/>
      <c r="F571" s="761"/>
      <c r="G571" s="761"/>
      <c r="H571" s="761"/>
      <c r="I571" s="761"/>
    </row>
    <row r="572" spans="1:9">
      <c r="A572" s="761"/>
      <c r="B572" s="762"/>
      <c r="C572" s="762"/>
      <c r="D572" s="762"/>
      <c r="E572" s="763"/>
      <c r="F572" s="761"/>
      <c r="G572" s="761"/>
      <c r="H572" s="761"/>
      <c r="I572" s="761"/>
    </row>
    <row r="573" spans="1:9">
      <c r="A573" s="761"/>
      <c r="B573" s="762"/>
      <c r="C573" s="762"/>
      <c r="D573" s="762"/>
      <c r="E573" s="763"/>
      <c r="F573" s="761"/>
      <c r="G573" s="761"/>
      <c r="H573" s="761"/>
      <c r="I573" s="761"/>
    </row>
    <row r="574" spans="1:9">
      <c r="A574" s="761"/>
      <c r="B574" s="762"/>
      <c r="C574" s="762"/>
      <c r="D574" s="762"/>
      <c r="E574" s="763"/>
      <c r="F574" s="761"/>
      <c r="G574" s="761"/>
      <c r="H574" s="761"/>
      <c r="I574" s="761"/>
    </row>
    <row r="575" spans="1:9">
      <c r="A575" s="761"/>
      <c r="B575" s="762"/>
      <c r="C575" s="762"/>
      <c r="D575" s="762"/>
      <c r="E575" s="763"/>
      <c r="F575" s="761"/>
      <c r="G575" s="761"/>
      <c r="H575" s="761"/>
      <c r="I575" s="761"/>
    </row>
    <row r="576" spans="1:9">
      <c r="A576" s="761"/>
      <c r="B576" s="762"/>
      <c r="C576" s="762"/>
      <c r="D576" s="762"/>
      <c r="E576" s="763"/>
      <c r="F576" s="761"/>
      <c r="G576" s="761"/>
      <c r="H576" s="761"/>
      <c r="I576" s="761"/>
    </row>
    <row r="577" spans="1:9">
      <c r="A577" s="761"/>
      <c r="B577" s="762"/>
      <c r="C577" s="762"/>
      <c r="D577" s="762"/>
      <c r="E577" s="763"/>
      <c r="F577" s="761"/>
      <c r="G577" s="761"/>
      <c r="H577" s="761"/>
      <c r="I577" s="761"/>
    </row>
    <row r="578" spans="1:9">
      <c r="A578" s="761"/>
      <c r="B578" s="762"/>
      <c r="C578" s="762"/>
      <c r="D578" s="762"/>
      <c r="E578" s="763"/>
      <c r="F578" s="761"/>
      <c r="G578" s="761"/>
      <c r="H578" s="761"/>
      <c r="I578" s="761"/>
    </row>
    <row r="579" spans="1:9">
      <c r="A579" s="761"/>
      <c r="B579" s="762"/>
      <c r="C579" s="762"/>
      <c r="D579" s="762"/>
      <c r="E579" s="763"/>
      <c r="F579" s="761"/>
      <c r="G579" s="761"/>
      <c r="H579" s="761"/>
      <c r="I579" s="761"/>
    </row>
    <row r="580" spans="1:9">
      <c r="A580" s="761"/>
      <c r="B580" s="762"/>
      <c r="C580" s="762"/>
      <c r="D580" s="762"/>
      <c r="E580" s="763"/>
      <c r="F580" s="761"/>
      <c r="G580" s="761"/>
      <c r="H580" s="761"/>
      <c r="I580" s="761"/>
    </row>
    <row r="581" spans="1:9">
      <c r="A581" s="761"/>
      <c r="B581" s="762"/>
      <c r="C581" s="762"/>
      <c r="D581" s="762"/>
      <c r="E581" s="763"/>
      <c r="F581" s="761"/>
      <c r="G581" s="761"/>
      <c r="H581" s="761"/>
      <c r="I581" s="761"/>
    </row>
    <row r="582" spans="1:9">
      <c r="A582" s="761"/>
      <c r="B582" s="762"/>
      <c r="C582" s="762"/>
      <c r="D582" s="762"/>
      <c r="E582" s="763"/>
      <c r="F582" s="761"/>
      <c r="G582" s="761"/>
      <c r="H582" s="761"/>
      <c r="I582" s="761"/>
    </row>
    <row r="583" spans="1:9">
      <c r="A583" s="761"/>
      <c r="B583" s="762"/>
      <c r="C583" s="762"/>
      <c r="D583" s="762"/>
      <c r="E583" s="763"/>
      <c r="F583" s="761"/>
      <c r="G583" s="761"/>
      <c r="H583" s="761"/>
      <c r="I583" s="761"/>
    </row>
    <row r="584" spans="1:9">
      <c r="A584" s="761"/>
      <c r="B584" s="762"/>
      <c r="C584" s="762"/>
      <c r="D584" s="762"/>
      <c r="E584" s="763"/>
      <c r="F584" s="761"/>
      <c r="G584" s="761"/>
      <c r="H584" s="761"/>
      <c r="I584" s="761"/>
    </row>
    <row r="585" spans="1:9">
      <c r="A585" s="761"/>
      <c r="B585" s="762"/>
      <c r="C585" s="762"/>
      <c r="D585" s="762"/>
      <c r="E585" s="763"/>
      <c r="F585" s="761"/>
      <c r="G585" s="761"/>
      <c r="H585" s="761"/>
      <c r="I585" s="761"/>
    </row>
    <row r="586" spans="1:9">
      <c r="A586" s="761"/>
      <c r="B586" s="762"/>
      <c r="C586" s="762"/>
      <c r="D586" s="762"/>
      <c r="E586" s="763"/>
      <c r="F586" s="761"/>
      <c r="G586" s="761"/>
      <c r="H586" s="761"/>
      <c r="I586" s="761"/>
    </row>
    <row r="587" spans="1:9">
      <c r="A587" s="761"/>
      <c r="B587" s="762"/>
      <c r="C587" s="762"/>
      <c r="D587" s="762"/>
      <c r="E587" s="763"/>
      <c r="F587" s="761"/>
      <c r="G587" s="761"/>
      <c r="H587" s="761"/>
      <c r="I587" s="761"/>
    </row>
    <row r="588" spans="1:9">
      <c r="A588" s="761"/>
      <c r="B588" s="762"/>
      <c r="C588" s="762"/>
      <c r="D588" s="762"/>
      <c r="E588" s="763"/>
      <c r="F588" s="761"/>
      <c r="G588" s="761"/>
      <c r="H588" s="761"/>
      <c r="I588" s="761"/>
    </row>
    <row r="589" spans="1:9">
      <c r="A589" s="761"/>
      <c r="B589" s="762"/>
      <c r="C589" s="762"/>
      <c r="D589" s="762"/>
      <c r="E589" s="763"/>
      <c r="F589" s="761"/>
      <c r="G589" s="761"/>
      <c r="H589" s="761"/>
      <c r="I589" s="761"/>
    </row>
    <row r="590" spans="1:9">
      <c r="A590" s="761"/>
      <c r="B590" s="762"/>
      <c r="C590" s="762"/>
      <c r="D590" s="762"/>
      <c r="E590" s="763"/>
      <c r="F590" s="761"/>
      <c r="G590" s="761"/>
      <c r="H590" s="761"/>
      <c r="I590" s="761"/>
    </row>
    <row r="591" spans="1:9">
      <c r="A591" s="761"/>
      <c r="B591" s="762"/>
      <c r="C591" s="762"/>
      <c r="D591" s="762"/>
      <c r="E591" s="763"/>
      <c r="F591" s="761"/>
      <c r="G591" s="761"/>
      <c r="H591" s="761"/>
      <c r="I591" s="761"/>
    </row>
    <row r="592" spans="1:9">
      <c r="A592" s="761"/>
      <c r="B592" s="762"/>
      <c r="C592" s="762"/>
      <c r="D592" s="762"/>
      <c r="E592" s="763"/>
      <c r="F592" s="761"/>
      <c r="G592" s="761"/>
      <c r="H592" s="761"/>
      <c r="I592" s="761"/>
    </row>
    <row r="593" spans="1:9">
      <c r="A593" s="761"/>
      <c r="B593" s="762"/>
      <c r="C593" s="762"/>
      <c r="D593" s="762"/>
      <c r="E593" s="763"/>
      <c r="F593" s="761"/>
      <c r="G593" s="761"/>
      <c r="H593" s="761"/>
      <c r="I593" s="761"/>
    </row>
    <row r="594" spans="1:9">
      <c r="A594" s="761"/>
      <c r="B594" s="762"/>
      <c r="C594" s="762"/>
      <c r="D594" s="762"/>
      <c r="E594" s="763"/>
      <c r="F594" s="761"/>
      <c r="G594" s="761"/>
      <c r="H594" s="761"/>
      <c r="I594" s="761"/>
    </row>
    <row r="595" spans="1:9">
      <c r="A595" s="761"/>
      <c r="B595" s="762"/>
      <c r="C595" s="762"/>
      <c r="D595" s="762"/>
      <c r="E595" s="763"/>
      <c r="F595" s="761"/>
      <c r="G595" s="761"/>
      <c r="H595" s="761"/>
      <c r="I595" s="761"/>
    </row>
    <row r="596" spans="1:9">
      <c r="A596" s="761"/>
      <c r="B596" s="762"/>
      <c r="C596" s="762"/>
      <c r="D596" s="762"/>
      <c r="E596" s="763"/>
      <c r="F596" s="761"/>
      <c r="G596" s="761"/>
      <c r="H596" s="761"/>
      <c r="I596" s="761"/>
    </row>
    <row r="597" spans="1:9">
      <c r="A597" s="761"/>
      <c r="B597" s="762"/>
      <c r="C597" s="762"/>
      <c r="D597" s="762"/>
      <c r="E597" s="763"/>
      <c r="F597" s="761"/>
      <c r="G597" s="761"/>
      <c r="H597" s="761"/>
      <c r="I597" s="761"/>
    </row>
    <row r="598" spans="1:9">
      <c r="A598" s="761"/>
      <c r="B598" s="762"/>
      <c r="C598" s="762"/>
      <c r="D598" s="762"/>
      <c r="E598" s="763"/>
      <c r="F598" s="761"/>
      <c r="G598" s="761"/>
      <c r="H598" s="761"/>
      <c r="I598" s="761"/>
    </row>
    <row r="599" spans="1:9">
      <c r="A599" s="761"/>
      <c r="B599" s="762"/>
      <c r="C599" s="762"/>
      <c r="D599" s="762"/>
      <c r="E599" s="763"/>
      <c r="F599" s="761"/>
      <c r="G599" s="761"/>
      <c r="H599" s="761"/>
      <c r="I599" s="761"/>
    </row>
    <row r="600" spans="1:9">
      <c r="A600" s="761"/>
      <c r="B600" s="762"/>
      <c r="C600" s="762"/>
      <c r="D600" s="762"/>
      <c r="E600" s="763"/>
      <c r="F600" s="761"/>
      <c r="G600" s="761"/>
      <c r="H600" s="761"/>
      <c r="I600" s="761"/>
    </row>
    <row r="601" spans="1:9">
      <c r="A601" s="761"/>
      <c r="B601" s="762"/>
      <c r="C601" s="762"/>
      <c r="D601" s="762"/>
      <c r="E601" s="763"/>
      <c r="F601" s="761"/>
      <c r="G601" s="761"/>
      <c r="H601" s="761"/>
      <c r="I601" s="761"/>
    </row>
    <row r="602" spans="1:9">
      <c r="A602" s="761"/>
      <c r="B602" s="762"/>
      <c r="C602" s="762"/>
      <c r="D602" s="762"/>
      <c r="E602" s="763"/>
      <c r="F602" s="761"/>
      <c r="G602" s="761"/>
      <c r="H602" s="761"/>
      <c r="I602" s="761"/>
    </row>
    <row r="603" spans="1:9">
      <c r="A603" s="761"/>
      <c r="B603" s="762"/>
      <c r="C603" s="762"/>
      <c r="D603" s="762"/>
      <c r="E603" s="763"/>
      <c r="F603" s="761"/>
      <c r="G603" s="761"/>
      <c r="H603" s="761"/>
      <c r="I603" s="761"/>
    </row>
    <row r="604" spans="1:9">
      <c r="A604" s="761"/>
      <c r="B604" s="762"/>
      <c r="C604" s="762"/>
      <c r="D604" s="762"/>
      <c r="E604" s="763"/>
      <c r="F604" s="761"/>
      <c r="G604" s="761"/>
      <c r="H604" s="761"/>
      <c r="I604" s="761"/>
    </row>
    <row r="605" spans="1:9">
      <c r="A605" s="761"/>
      <c r="B605" s="762"/>
      <c r="C605" s="762"/>
      <c r="D605" s="762"/>
      <c r="E605" s="763"/>
      <c r="F605" s="761"/>
      <c r="G605" s="761"/>
      <c r="H605" s="761"/>
      <c r="I605" s="761"/>
    </row>
    <row r="606" spans="1:9">
      <c r="A606" s="761"/>
      <c r="B606" s="762"/>
      <c r="C606" s="762"/>
      <c r="D606" s="762"/>
      <c r="E606" s="763"/>
      <c r="F606" s="761"/>
      <c r="G606" s="761"/>
      <c r="H606" s="761"/>
      <c r="I606" s="761"/>
    </row>
    <row r="607" spans="1:9">
      <c r="A607" s="761"/>
      <c r="B607" s="762"/>
      <c r="C607" s="762"/>
      <c r="D607" s="762"/>
      <c r="E607" s="763"/>
      <c r="F607" s="761"/>
      <c r="G607" s="761"/>
      <c r="H607" s="761"/>
      <c r="I607" s="761"/>
    </row>
    <row r="608" spans="1:9">
      <c r="A608" s="761"/>
      <c r="B608" s="762"/>
      <c r="C608" s="762"/>
      <c r="D608" s="762"/>
      <c r="E608" s="763"/>
      <c r="F608" s="761"/>
      <c r="G608" s="761"/>
      <c r="H608" s="761"/>
      <c r="I608" s="761"/>
    </row>
    <row r="609" spans="1:9">
      <c r="A609" s="761"/>
      <c r="B609" s="762"/>
      <c r="C609" s="762"/>
      <c r="D609" s="762"/>
      <c r="E609" s="763"/>
      <c r="F609" s="761"/>
      <c r="G609" s="761"/>
      <c r="H609" s="761"/>
      <c r="I609" s="761"/>
    </row>
    <row r="610" spans="1:9">
      <c r="A610" s="761"/>
      <c r="B610" s="762"/>
      <c r="C610" s="762"/>
      <c r="D610" s="762"/>
      <c r="E610" s="763"/>
      <c r="F610" s="761"/>
      <c r="G610" s="761"/>
      <c r="H610" s="761"/>
      <c r="I610" s="761"/>
    </row>
    <row r="611" spans="1:9">
      <c r="A611" s="761"/>
      <c r="B611" s="762"/>
      <c r="C611" s="762"/>
      <c r="D611" s="762"/>
      <c r="E611" s="763"/>
      <c r="F611" s="761"/>
      <c r="G611" s="761"/>
      <c r="H611" s="761"/>
      <c r="I611" s="761"/>
    </row>
    <row r="612" spans="1:9">
      <c r="A612" s="761"/>
      <c r="B612" s="762"/>
      <c r="C612" s="762"/>
      <c r="D612" s="762"/>
      <c r="E612" s="763"/>
      <c r="F612" s="761"/>
      <c r="G612" s="761"/>
      <c r="H612" s="761"/>
      <c r="I612" s="761"/>
    </row>
    <row r="613" spans="1:9">
      <c r="A613" s="761"/>
      <c r="B613" s="762"/>
      <c r="C613" s="762"/>
      <c r="D613" s="762"/>
      <c r="E613" s="763"/>
      <c r="F613" s="761"/>
      <c r="G613" s="761"/>
      <c r="H613" s="761"/>
      <c r="I613" s="761"/>
    </row>
    <row r="614" spans="1:9">
      <c r="A614" s="761"/>
      <c r="B614" s="762"/>
      <c r="C614" s="762"/>
      <c r="D614" s="762"/>
      <c r="E614" s="763"/>
      <c r="F614" s="761"/>
      <c r="G614" s="761"/>
      <c r="H614" s="761"/>
      <c r="I614" s="761"/>
    </row>
    <row r="615" spans="1:9">
      <c r="A615" s="761"/>
      <c r="B615" s="762"/>
      <c r="C615" s="762"/>
      <c r="D615" s="762"/>
      <c r="E615" s="763"/>
      <c r="F615" s="761"/>
      <c r="G615" s="761"/>
      <c r="H615" s="761"/>
      <c r="I615" s="761"/>
    </row>
    <row r="616" spans="1:9">
      <c r="A616" s="761"/>
      <c r="B616" s="762"/>
      <c r="C616" s="762"/>
      <c r="D616" s="762"/>
      <c r="E616" s="763"/>
      <c r="F616" s="761"/>
      <c r="G616" s="761"/>
      <c r="H616" s="761"/>
      <c r="I616" s="761"/>
    </row>
    <row r="617" spans="1:9">
      <c r="A617" s="761"/>
      <c r="B617" s="762"/>
      <c r="C617" s="762"/>
      <c r="D617" s="762"/>
      <c r="E617" s="763"/>
      <c r="F617" s="761"/>
      <c r="G617" s="761"/>
      <c r="H617" s="761"/>
      <c r="I617" s="761"/>
    </row>
    <row r="618" spans="1:9">
      <c r="A618" s="761"/>
      <c r="B618" s="762"/>
      <c r="C618" s="762"/>
      <c r="D618" s="762"/>
      <c r="E618" s="763"/>
      <c r="F618" s="761"/>
      <c r="G618" s="761"/>
      <c r="H618" s="761"/>
      <c r="I618" s="761"/>
    </row>
    <row r="619" spans="1:9">
      <c r="A619" s="761"/>
      <c r="B619" s="762"/>
      <c r="C619" s="762"/>
      <c r="D619" s="762"/>
      <c r="E619" s="763"/>
      <c r="F619" s="761"/>
      <c r="G619" s="761"/>
      <c r="H619" s="761"/>
      <c r="I619" s="761"/>
    </row>
    <row r="620" spans="1:9">
      <c r="A620" s="761"/>
      <c r="B620" s="762"/>
      <c r="C620" s="762"/>
      <c r="D620" s="762"/>
      <c r="E620" s="763"/>
      <c r="F620" s="761"/>
      <c r="G620" s="761"/>
      <c r="H620" s="761"/>
      <c r="I620" s="761"/>
    </row>
    <row r="621" spans="1:9">
      <c r="A621" s="761"/>
      <c r="B621" s="762"/>
      <c r="C621" s="762"/>
      <c r="D621" s="762"/>
      <c r="E621" s="763"/>
      <c r="F621" s="761"/>
      <c r="G621" s="761"/>
      <c r="H621" s="761"/>
      <c r="I621" s="761"/>
    </row>
    <row r="622" spans="1:9">
      <c r="A622" s="761"/>
      <c r="B622" s="762"/>
      <c r="C622" s="762"/>
      <c r="D622" s="762"/>
      <c r="E622" s="763"/>
      <c r="F622" s="761"/>
      <c r="G622" s="761"/>
      <c r="H622" s="761"/>
      <c r="I622" s="761"/>
    </row>
    <row r="623" spans="1:9">
      <c r="A623" s="761"/>
      <c r="B623" s="762"/>
      <c r="C623" s="762"/>
      <c r="D623" s="762"/>
      <c r="E623" s="763"/>
      <c r="F623" s="761"/>
      <c r="G623" s="761"/>
      <c r="H623" s="761"/>
      <c r="I623" s="761"/>
    </row>
    <row r="624" spans="1:9">
      <c r="A624" s="761"/>
      <c r="B624" s="762"/>
      <c r="C624" s="762"/>
      <c r="D624" s="762"/>
      <c r="E624" s="763"/>
      <c r="F624" s="761"/>
      <c r="G624" s="761"/>
      <c r="H624" s="761"/>
      <c r="I624" s="761"/>
    </row>
    <row r="625" spans="1:9">
      <c r="A625" s="761"/>
      <c r="B625" s="762"/>
      <c r="C625" s="762"/>
      <c r="D625" s="762"/>
      <c r="E625" s="763"/>
      <c r="F625" s="761"/>
      <c r="G625" s="761"/>
      <c r="H625" s="761"/>
      <c r="I625" s="761"/>
    </row>
    <row r="626" spans="1:9">
      <c r="A626" s="761"/>
      <c r="B626" s="762"/>
      <c r="C626" s="762"/>
      <c r="D626" s="762"/>
      <c r="E626" s="763"/>
      <c r="F626" s="761"/>
      <c r="G626" s="761"/>
      <c r="H626" s="761"/>
      <c r="I626" s="761"/>
    </row>
    <row r="627" spans="1:9">
      <c r="A627" s="761"/>
      <c r="B627" s="762"/>
      <c r="C627" s="762"/>
      <c r="D627" s="762"/>
      <c r="E627" s="763"/>
      <c r="F627" s="761"/>
      <c r="G627" s="761"/>
      <c r="H627" s="761"/>
      <c r="I627" s="761"/>
    </row>
    <row r="628" spans="1:9">
      <c r="A628" s="761"/>
      <c r="B628" s="762"/>
      <c r="C628" s="762"/>
      <c r="D628" s="762"/>
      <c r="E628" s="763"/>
      <c r="F628" s="761"/>
      <c r="G628" s="761"/>
      <c r="H628" s="761"/>
      <c r="I628" s="761"/>
    </row>
    <row r="629" spans="1:9">
      <c r="A629" s="761"/>
      <c r="B629" s="762"/>
      <c r="C629" s="762"/>
      <c r="D629" s="762"/>
      <c r="E629" s="763"/>
      <c r="F629" s="761"/>
      <c r="G629" s="761"/>
      <c r="H629" s="761"/>
      <c r="I629" s="761"/>
    </row>
    <row r="630" spans="1:9">
      <c r="A630" s="761"/>
      <c r="B630" s="762"/>
      <c r="C630" s="762"/>
      <c r="D630" s="762"/>
      <c r="E630" s="763"/>
      <c r="F630" s="761"/>
      <c r="G630" s="761"/>
      <c r="H630" s="761"/>
      <c r="I630" s="761"/>
    </row>
    <row r="631" spans="1:9">
      <c r="A631" s="761"/>
      <c r="B631" s="762"/>
      <c r="C631" s="762"/>
      <c r="D631" s="762"/>
      <c r="E631" s="763"/>
      <c r="F631" s="761"/>
      <c r="G631" s="761"/>
      <c r="H631" s="761"/>
      <c r="I631" s="761"/>
    </row>
    <row r="632" spans="1:9">
      <c r="A632" s="761"/>
      <c r="B632" s="762"/>
      <c r="C632" s="762"/>
      <c r="D632" s="762"/>
      <c r="E632" s="763"/>
      <c r="F632" s="761"/>
      <c r="G632" s="761"/>
      <c r="H632" s="761"/>
      <c r="I632" s="761"/>
    </row>
    <row r="633" spans="1:9">
      <c r="A633" s="761"/>
      <c r="B633" s="762"/>
      <c r="C633" s="762"/>
      <c r="D633" s="762"/>
      <c r="E633" s="763"/>
      <c r="F633" s="761"/>
      <c r="G633" s="761"/>
      <c r="H633" s="761"/>
      <c r="I633" s="761"/>
    </row>
    <row r="634" spans="1:9">
      <c r="A634" s="761"/>
      <c r="B634" s="762"/>
      <c r="C634" s="762"/>
      <c r="D634" s="762"/>
      <c r="E634" s="763"/>
      <c r="F634" s="761"/>
      <c r="G634" s="761"/>
      <c r="H634" s="761"/>
      <c r="I634" s="761"/>
    </row>
    <row r="635" spans="1:9">
      <c r="A635" s="761"/>
      <c r="B635" s="762"/>
      <c r="C635" s="762"/>
      <c r="D635" s="762"/>
      <c r="E635" s="763"/>
      <c r="F635" s="761"/>
      <c r="G635" s="761"/>
      <c r="H635" s="761"/>
      <c r="I635" s="761"/>
    </row>
    <row r="636" spans="1:9">
      <c r="A636" s="761"/>
      <c r="B636" s="762"/>
      <c r="C636" s="762"/>
      <c r="D636" s="762"/>
      <c r="E636" s="763"/>
      <c r="F636" s="761"/>
      <c r="G636" s="761"/>
      <c r="H636" s="761"/>
      <c r="I636" s="761"/>
    </row>
    <row r="637" spans="1:9">
      <c r="A637" s="761"/>
      <c r="B637" s="762"/>
      <c r="C637" s="762"/>
      <c r="D637" s="762"/>
      <c r="E637" s="763"/>
      <c r="F637" s="761"/>
      <c r="G637" s="761"/>
      <c r="H637" s="761"/>
      <c r="I637" s="761"/>
    </row>
    <row r="638" spans="1:9">
      <c r="A638" s="761"/>
      <c r="B638" s="762"/>
      <c r="C638" s="762"/>
      <c r="D638" s="762"/>
      <c r="E638" s="763"/>
      <c r="F638" s="761"/>
      <c r="G638" s="761"/>
      <c r="H638" s="761"/>
      <c r="I638" s="761"/>
    </row>
    <row r="639" spans="1:9">
      <c r="A639" s="761"/>
      <c r="B639" s="762"/>
      <c r="C639" s="762"/>
      <c r="D639" s="762"/>
      <c r="E639" s="763"/>
      <c r="F639" s="761"/>
      <c r="G639" s="761"/>
      <c r="H639" s="761"/>
      <c r="I639" s="761"/>
    </row>
    <row r="640" spans="1:9">
      <c r="A640" s="761"/>
      <c r="B640" s="762"/>
      <c r="C640" s="762"/>
      <c r="D640" s="762"/>
      <c r="E640" s="763"/>
      <c r="F640" s="761"/>
      <c r="G640" s="761"/>
      <c r="H640" s="761"/>
      <c r="I640" s="761"/>
    </row>
    <row r="641" spans="1:9">
      <c r="A641" s="761"/>
      <c r="B641" s="762"/>
      <c r="C641" s="762"/>
      <c r="D641" s="762"/>
      <c r="E641" s="763"/>
      <c r="F641" s="761"/>
      <c r="G641" s="761"/>
      <c r="H641" s="761"/>
      <c r="I641" s="761"/>
    </row>
    <row r="642" spans="1:9">
      <c r="A642" s="761"/>
      <c r="B642" s="762"/>
      <c r="C642" s="762"/>
      <c r="D642" s="762"/>
      <c r="E642" s="763"/>
      <c r="F642" s="761"/>
      <c r="G642" s="761"/>
      <c r="H642" s="761"/>
      <c r="I642" s="761"/>
    </row>
    <row r="643" spans="1:9">
      <c r="A643" s="761"/>
      <c r="B643" s="762"/>
      <c r="C643" s="762"/>
      <c r="D643" s="762"/>
      <c r="E643" s="763"/>
      <c r="F643" s="761"/>
      <c r="G643" s="761"/>
      <c r="H643" s="761"/>
      <c r="I643" s="761"/>
    </row>
    <row r="644" spans="1:9">
      <c r="A644" s="761"/>
      <c r="B644" s="762"/>
      <c r="C644" s="762"/>
      <c r="D644" s="762"/>
      <c r="E644" s="763"/>
      <c r="F644" s="761"/>
      <c r="G644" s="761"/>
      <c r="H644" s="761"/>
      <c r="I644" s="761"/>
    </row>
    <row r="645" spans="1:9">
      <c r="A645" s="761"/>
      <c r="B645" s="762"/>
      <c r="C645" s="762"/>
      <c r="D645" s="762"/>
      <c r="E645" s="763"/>
      <c r="F645" s="761"/>
      <c r="G645" s="761"/>
      <c r="H645" s="761"/>
      <c r="I645" s="761"/>
    </row>
    <row r="646" spans="1:9">
      <c r="A646" s="761"/>
      <c r="B646" s="762"/>
      <c r="C646" s="762"/>
      <c r="D646" s="762"/>
      <c r="E646" s="763"/>
      <c r="F646" s="761"/>
      <c r="G646" s="761"/>
      <c r="H646" s="761"/>
      <c r="I646" s="761"/>
    </row>
    <row r="647" spans="1:9">
      <c r="A647" s="761"/>
      <c r="B647" s="762"/>
      <c r="C647" s="762"/>
      <c r="D647" s="762"/>
      <c r="E647" s="763"/>
      <c r="F647" s="761"/>
      <c r="G647" s="761"/>
      <c r="H647" s="761"/>
      <c r="I647" s="761"/>
    </row>
    <row r="648" spans="1:9">
      <c r="A648" s="761"/>
      <c r="B648" s="762"/>
      <c r="C648" s="762"/>
      <c r="D648" s="762"/>
      <c r="E648" s="763"/>
      <c r="F648" s="761"/>
      <c r="G648" s="761"/>
      <c r="H648" s="761"/>
      <c r="I648" s="761"/>
    </row>
    <row r="649" spans="1:9">
      <c r="A649" s="761"/>
      <c r="B649" s="762"/>
      <c r="C649" s="762"/>
      <c r="D649" s="762"/>
      <c r="E649" s="763"/>
      <c r="F649" s="761"/>
      <c r="G649" s="761"/>
      <c r="H649" s="761"/>
      <c r="I649" s="761"/>
    </row>
    <row r="650" spans="1:9">
      <c r="A650" s="761"/>
      <c r="B650" s="762"/>
      <c r="C650" s="762"/>
      <c r="D650" s="762"/>
      <c r="E650" s="775"/>
      <c r="F650" s="524"/>
      <c r="G650" s="524"/>
      <c r="H650" s="524"/>
      <c r="I650" s="524"/>
    </row>
    <row r="651" spans="1:9">
      <c r="A651" s="761"/>
      <c r="B651" s="762"/>
      <c r="C651" s="762"/>
      <c r="D651" s="762"/>
      <c r="E651" s="775"/>
      <c r="F651" s="524"/>
      <c r="G651" s="524"/>
      <c r="H651" s="524"/>
      <c r="I651" s="524"/>
    </row>
    <row r="652" spans="1:9">
      <c r="A652" s="761"/>
      <c r="B652" s="762"/>
      <c r="C652" s="762"/>
      <c r="D652" s="762"/>
      <c r="E652" s="775"/>
      <c r="F652" s="524"/>
      <c r="G652" s="524"/>
      <c r="H652" s="524"/>
      <c r="I652" s="524"/>
    </row>
    <row r="653" spans="1:9">
      <c r="A653" s="761"/>
      <c r="B653" s="762"/>
      <c r="C653" s="762"/>
      <c r="D653" s="762"/>
      <c r="E653" s="775"/>
      <c r="F653" s="524"/>
      <c r="G653" s="524"/>
      <c r="H653" s="524"/>
      <c r="I653" s="524"/>
    </row>
    <row r="654" spans="1:9">
      <c r="A654" s="761"/>
      <c r="B654" s="762"/>
      <c r="C654" s="762"/>
      <c r="D654" s="762"/>
      <c r="E654" s="775"/>
      <c r="F654" s="524"/>
      <c r="G654" s="524"/>
      <c r="H654" s="524"/>
      <c r="I654" s="524"/>
    </row>
    <row r="655" spans="1:9">
      <c r="A655" s="761"/>
      <c r="B655" s="762"/>
      <c r="C655" s="762"/>
      <c r="D655" s="762"/>
      <c r="E655" s="775"/>
      <c r="F655" s="524"/>
      <c r="G655" s="524"/>
      <c r="H655" s="524"/>
      <c r="I655" s="524"/>
    </row>
    <row r="656" spans="1:9">
      <c r="A656" s="761"/>
      <c r="B656" s="762"/>
      <c r="C656" s="762"/>
      <c r="D656" s="762"/>
      <c r="E656" s="775"/>
      <c r="F656" s="524"/>
      <c r="G656" s="524"/>
      <c r="H656" s="524"/>
      <c r="I656" s="524"/>
    </row>
    <row r="657" spans="1:9">
      <c r="A657" s="761"/>
      <c r="B657" s="762"/>
      <c r="C657" s="762"/>
      <c r="D657" s="762"/>
      <c r="E657" s="775"/>
      <c r="F657" s="524"/>
      <c r="G657" s="524"/>
      <c r="H657" s="524"/>
      <c r="I657" s="524"/>
    </row>
    <row r="658" spans="1:9">
      <c r="A658" s="761"/>
      <c r="B658" s="762"/>
      <c r="C658" s="762"/>
      <c r="D658" s="762"/>
      <c r="E658" s="775"/>
      <c r="F658" s="524"/>
      <c r="G658" s="524"/>
      <c r="H658" s="524"/>
      <c r="I658" s="524"/>
    </row>
    <row r="659" spans="1:9">
      <c r="A659" s="761"/>
      <c r="B659" s="762"/>
      <c r="C659" s="762"/>
      <c r="D659" s="762"/>
      <c r="E659" s="775"/>
      <c r="F659" s="524"/>
      <c r="G659" s="524"/>
      <c r="H659" s="524"/>
      <c r="I659" s="524"/>
    </row>
    <row r="660" spans="1:9">
      <c r="A660" s="761"/>
      <c r="B660" s="762"/>
      <c r="C660" s="762"/>
      <c r="D660" s="762"/>
      <c r="E660" s="775"/>
      <c r="F660" s="524"/>
      <c r="G660" s="524"/>
      <c r="H660" s="524"/>
      <c r="I660" s="524"/>
    </row>
    <row r="661" spans="1:9">
      <c r="A661" s="761"/>
      <c r="B661" s="762"/>
      <c r="C661" s="762"/>
      <c r="D661" s="762"/>
      <c r="E661" s="775"/>
      <c r="F661" s="524"/>
      <c r="G661" s="524"/>
      <c r="H661" s="524"/>
      <c r="I661" s="524"/>
    </row>
    <row r="662" spans="1:9">
      <c r="A662" s="761"/>
      <c r="B662" s="762"/>
      <c r="C662" s="762"/>
      <c r="D662" s="762"/>
      <c r="E662" s="775"/>
      <c r="F662" s="524"/>
      <c r="G662" s="524"/>
      <c r="H662" s="524"/>
      <c r="I662" s="524"/>
    </row>
    <row r="663" spans="1:9">
      <c r="A663" s="761"/>
      <c r="B663" s="762"/>
      <c r="C663" s="762"/>
      <c r="D663" s="762"/>
      <c r="E663" s="775"/>
      <c r="F663" s="524"/>
      <c r="G663" s="524"/>
      <c r="H663" s="524"/>
      <c r="I663" s="524"/>
    </row>
    <row r="664" spans="1:9">
      <c r="A664" s="761"/>
      <c r="B664" s="762"/>
      <c r="C664" s="762"/>
      <c r="D664" s="762"/>
      <c r="E664" s="775"/>
      <c r="F664" s="524"/>
      <c r="G664" s="524"/>
      <c r="H664" s="524"/>
      <c r="I664" s="524"/>
    </row>
    <row r="665" spans="1:9">
      <c r="A665" s="761"/>
      <c r="B665" s="762"/>
      <c r="C665" s="762"/>
      <c r="D665" s="762"/>
      <c r="E665" s="775"/>
      <c r="F665" s="524"/>
      <c r="G665" s="524"/>
      <c r="H665" s="524"/>
      <c r="I665" s="524"/>
    </row>
    <row r="666" spans="1:9">
      <c r="A666" s="761"/>
      <c r="B666" s="762"/>
      <c r="C666" s="762"/>
      <c r="D666" s="762"/>
      <c r="E666" s="775"/>
      <c r="F666" s="524"/>
      <c r="G666" s="524"/>
      <c r="H666" s="524"/>
      <c r="I666" s="524"/>
    </row>
    <row r="667" spans="1:9">
      <c r="A667" s="761"/>
      <c r="B667" s="762"/>
      <c r="C667" s="762"/>
      <c r="D667" s="762"/>
      <c r="E667" s="775"/>
      <c r="F667" s="524"/>
      <c r="G667" s="524"/>
      <c r="H667" s="524"/>
      <c r="I667" s="524"/>
    </row>
    <row r="668" spans="1:9">
      <c r="A668" s="761"/>
      <c r="B668" s="762"/>
      <c r="C668" s="762"/>
      <c r="D668" s="762"/>
      <c r="E668" s="775"/>
      <c r="F668" s="524"/>
      <c r="G668" s="524"/>
      <c r="H668" s="524"/>
      <c r="I668" s="524"/>
    </row>
    <row r="669" spans="1:9">
      <c r="A669" s="761"/>
      <c r="B669" s="762"/>
      <c r="C669" s="762"/>
      <c r="D669" s="762"/>
      <c r="E669" s="775"/>
      <c r="F669" s="524"/>
      <c r="G669" s="524"/>
      <c r="H669" s="524"/>
      <c r="I669" s="524"/>
    </row>
    <row r="670" spans="1:9">
      <c r="A670" s="761"/>
      <c r="B670" s="762"/>
      <c r="C670" s="762"/>
      <c r="D670" s="762"/>
      <c r="E670" s="775"/>
      <c r="F670" s="524"/>
      <c r="G670" s="524"/>
      <c r="H670" s="524"/>
      <c r="I670" s="524"/>
    </row>
    <row r="671" spans="1:9">
      <c r="A671" s="761"/>
      <c r="B671" s="762"/>
      <c r="C671" s="762"/>
      <c r="D671" s="762"/>
      <c r="E671" s="775"/>
      <c r="F671" s="524"/>
      <c r="G671" s="524"/>
      <c r="H671" s="524"/>
      <c r="I671" s="524"/>
    </row>
    <row r="672" spans="1:9">
      <c r="A672" s="761"/>
      <c r="B672" s="762"/>
      <c r="C672" s="762"/>
      <c r="D672" s="762"/>
      <c r="E672" s="775"/>
      <c r="F672" s="524"/>
      <c r="G672" s="524"/>
      <c r="H672" s="524"/>
      <c r="I672" s="524"/>
    </row>
    <row r="673" spans="1:9">
      <c r="A673" s="761"/>
      <c r="B673" s="762"/>
      <c r="C673" s="762"/>
      <c r="D673" s="762"/>
      <c r="E673" s="775"/>
      <c r="F673" s="524"/>
      <c r="G673" s="524"/>
      <c r="H673" s="524"/>
      <c r="I673" s="524"/>
    </row>
    <row r="674" spans="1:9">
      <c r="A674" s="761"/>
      <c r="B674" s="762"/>
      <c r="C674" s="762"/>
      <c r="D674" s="762"/>
      <c r="E674" s="775"/>
      <c r="F674" s="524"/>
      <c r="G674" s="524"/>
      <c r="H674" s="524"/>
      <c r="I674" s="524"/>
    </row>
    <row r="675" spans="1:9">
      <c r="A675" s="761"/>
      <c r="B675" s="762"/>
      <c r="C675" s="762"/>
      <c r="D675" s="762"/>
      <c r="E675" s="775"/>
      <c r="F675" s="524"/>
      <c r="G675" s="524"/>
      <c r="H675" s="524"/>
      <c r="I675" s="524"/>
    </row>
    <row r="676" spans="1:9">
      <c r="A676" s="761"/>
      <c r="B676" s="762"/>
      <c r="C676" s="762"/>
      <c r="D676" s="762"/>
      <c r="E676" s="775"/>
      <c r="F676" s="524"/>
      <c r="G676" s="524"/>
      <c r="H676" s="524"/>
      <c r="I676" s="524"/>
    </row>
    <row r="677" spans="1:9">
      <c r="A677" s="761"/>
      <c r="B677" s="762"/>
      <c r="C677" s="762"/>
      <c r="D677" s="762"/>
      <c r="E677" s="775"/>
      <c r="F677" s="524"/>
      <c r="G677" s="524"/>
      <c r="H677" s="524"/>
      <c r="I677" s="524"/>
    </row>
    <row r="678" spans="1:9">
      <c r="A678" s="761"/>
      <c r="B678" s="762"/>
      <c r="C678" s="762"/>
      <c r="D678" s="762"/>
      <c r="E678" s="775"/>
      <c r="F678" s="524"/>
      <c r="G678" s="524"/>
      <c r="H678" s="524"/>
      <c r="I678" s="524"/>
    </row>
    <row r="679" spans="1:9">
      <c r="A679" s="761"/>
      <c r="B679" s="762"/>
      <c r="C679" s="762"/>
      <c r="D679" s="762"/>
      <c r="E679" s="775"/>
      <c r="F679" s="524"/>
      <c r="G679" s="524"/>
      <c r="H679" s="524"/>
      <c r="I679" s="524"/>
    </row>
    <row r="680" spans="1:9">
      <c r="A680" s="761"/>
      <c r="B680" s="762"/>
      <c r="C680" s="762"/>
      <c r="D680" s="762"/>
      <c r="E680" s="775"/>
      <c r="F680" s="524"/>
      <c r="G680" s="524"/>
      <c r="H680" s="524"/>
      <c r="I680" s="524"/>
    </row>
    <row r="681" spans="1:9">
      <c r="A681" s="761"/>
      <c r="B681" s="762"/>
      <c r="C681" s="762"/>
      <c r="D681" s="762"/>
      <c r="E681" s="775"/>
      <c r="F681" s="524"/>
      <c r="G681" s="524"/>
      <c r="H681" s="524"/>
      <c r="I681" s="524"/>
    </row>
    <row r="682" spans="1:9">
      <c r="A682" s="761"/>
      <c r="B682" s="762"/>
      <c r="C682" s="762"/>
      <c r="D682" s="762"/>
      <c r="E682" s="775"/>
      <c r="F682" s="524"/>
      <c r="G682" s="524"/>
      <c r="H682" s="524"/>
      <c r="I682" s="524"/>
    </row>
    <row r="683" spans="1:9">
      <c r="A683" s="761"/>
      <c r="B683" s="762"/>
      <c r="C683" s="762"/>
      <c r="D683" s="762"/>
      <c r="E683" s="775"/>
      <c r="F683" s="524"/>
      <c r="G683" s="524"/>
      <c r="H683" s="524"/>
      <c r="I683" s="524"/>
    </row>
    <row r="684" spans="1:9">
      <c r="A684" s="761"/>
      <c r="B684" s="762"/>
      <c r="C684" s="762"/>
      <c r="D684" s="762"/>
      <c r="E684" s="775"/>
      <c r="F684" s="524"/>
      <c r="G684" s="524"/>
      <c r="H684" s="524"/>
      <c r="I684" s="524"/>
    </row>
    <row r="685" spans="1:9">
      <c r="A685" s="761"/>
      <c r="B685" s="762"/>
      <c r="C685" s="762"/>
      <c r="D685" s="762"/>
      <c r="E685" s="775"/>
      <c r="F685" s="524"/>
      <c r="G685" s="524"/>
      <c r="H685" s="524"/>
      <c r="I685" s="524"/>
    </row>
    <row r="686" spans="1:9">
      <c r="A686" s="761"/>
      <c r="B686" s="762"/>
      <c r="C686" s="762"/>
      <c r="D686" s="762"/>
      <c r="E686" s="775"/>
      <c r="F686" s="524"/>
      <c r="G686" s="524"/>
      <c r="H686" s="524"/>
      <c r="I686" s="524"/>
    </row>
    <row r="687" spans="1:9">
      <c r="A687" s="761"/>
      <c r="B687" s="762"/>
      <c r="C687" s="762"/>
      <c r="D687" s="762"/>
      <c r="E687" s="775"/>
      <c r="F687" s="524"/>
      <c r="G687" s="524"/>
      <c r="H687" s="524"/>
      <c r="I687" s="524"/>
    </row>
    <row r="688" spans="1:9">
      <c r="A688" s="761"/>
      <c r="B688" s="762"/>
      <c r="C688" s="762"/>
      <c r="D688" s="762"/>
      <c r="E688" s="775"/>
      <c r="F688" s="524"/>
      <c r="G688" s="524"/>
      <c r="H688" s="524"/>
      <c r="I688" s="524"/>
    </row>
    <row r="689" spans="1:9">
      <c r="A689" s="761"/>
      <c r="B689" s="762"/>
      <c r="C689" s="762"/>
      <c r="D689" s="762"/>
      <c r="E689" s="775"/>
      <c r="F689" s="524"/>
      <c r="G689" s="524"/>
      <c r="H689" s="524"/>
      <c r="I689" s="524"/>
    </row>
    <row r="690" spans="1:9">
      <c r="A690" s="761"/>
      <c r="B690" s="762"/>
      <c r="C690" s="762"/>
      <c r="D690" s="762"/>
      <c r="E690" s="775"/>
      <c r="F690" s="524"/>
      <c r="G690" s="524"/>
      <c r="H690" s="524"/>
      <c r="I690" s="524"/>
    </row>
    <row r="691" spans="1:9">
      <c r="A691" s="761"/>
      <c r="B691" s="762"/>
      <c r="C691" s="762"/>
      <c r="D691" s="762"/>
      <c r="E691" s="775"/>
      <c r="F691" s="524"/>
      <c r="G691" s="524"/>
      <c r="H691" s="524"/>
      <c r="I691" s="524"/>
    </row>
    <row r="692" spans="1:9">
      <c r="A692" s="761"/>
      <c r="B692" s="762"/>
      <c r="C692" s="762"/>
      <c r="D692" s="762"/>
      <c r="E692" s="775"/>
      <c r="F692" s="524"/>
      <c r="G692" s="524"/>
      <c r="H692" s="524"/>
      <c r="I692" s="524"/>
    </row>
    <row r="693" spans="1:9">
      <c r="A693" s="761"/>
      <c r="B693" s="762"/>
      <c r="C693" s="762"/>
      <c r="D693" s="762"/>
      <c r="E693" s="775"/>
      <c r="F693" s="524"/>
      <c r="G693" s="524"/>
      <c r="H693" s="524"/>
      <c r="I693" s="524"/>
    </row>
    <row r="694" spans="1:9">
      <c r="A694" s="761"/>
      <c r="B694" s="762"/>
      <c r="C694" s="762"/>
      <c r="D694" s="762"/>
      <c r="E694" s="775"/>
      <c r="F694" s="524"/>
      <c r="G694" s="524"/>
      <c r="H694" s="524"/>
      <c r="I694" s="524"/>
    </row>
    <row r="695" spans="1:9">
      <c r="A695" s="761"/>
      <c r="B695" s="762"/>
      <c r="C695" s="762"/>
      <c r="D695" s="762"/>
      <c r="E695" s="775"/>
      <c r="F695" s="524"/>
      <c r="G695" s="524"/>
      <c r="H695" s="524"/>
      <c r="I695" s="524"/>
    </row>
    <row r="696" spans="1:9">
      <c r="A696" s="761"/>
      <c r="B696" s="762"/>
      <c r="C696" s="762"/>
      <c r="D696" s="762"/>
      <c r="E696" s="775"/>
      <c r="F696" s="524"/>
      <c r="G696" s="524"/>
      <c r="H696" s="524"/>
      <c r="I696" s="524"/>
    </row>
    <row r="697" spans="1:9">
      <c r="A697" s="761"/>
      <c r="B697" s="762"/>
      <c r="C697" s="762"/>
      <c r="D697" s="762"/>
      <c r="E697" s="775"/>
      <c r="F697" s="524"/>
      <c r="G697" s="524"/>
      <c r="H697" s="524"/>
      <c r="I697" s="524"/>
    </row>
    <row r="698" spans="1:9">
      <c r="A698" s="761"/>
      <c r="B698" s="762"/>
      <c r="C698" s="762"/>
      <c r="D698" s="762"/>
      <c r="E698" s="775"/>
      <c r="F698" s="524"/>
      <c r="G698" s="524"/>
      <c r="H698" s="524"/>
      <c r="I698" s="524"/>
    </row>
    <row r="699" spans="1:9">
      <c r="A699" s="761"/>
      <c r="B699" s="762"/>
      <c r="C699" s="762"/>
      <c r="D699" s="762"/>
      <c r="E699" s="775"/>
      <c r="F699" s="524"/>
      <c r="G699" s="524"/>
      <c r="H699" s="524"/>
      <c r="I699" s="524"/>
    </row>
    <row r="700" spans="1:9">
      <c r="A700" s="761"/>
      <c r="B700" s="762"/>
      <c r="C700" s="762"/>
      <c r="D700" s="762"/>
      <c r="E700" s="775"/>
      <c r="F700" s="524"/>
      <c r="G700" s="524"/>
      <c r="H700" s="524"/>
      <c r="I700" s="524"/>
    </row>
    <row r="701" spans="1:9">
      <c r="A701" s="761"/>
      <c r="B701" s="762"/>
      <c r="C701" s="762"/>
      <c r="D701" s="762"/>
      <c r="E701" s="775"/>
      <c r="F701" s="524"/>
      <c r="G701" s="524"/>
      <c r="H701" s="524"/>
      <c r="I701" s="524"/>
    </row>
    <row r="702" spans="1:9">
      <c r="A702" s="761"/>
      <c r="B702" s="762"/>
      <c r="C702" s="762"/>
      <c r="D702" s="762"/>
      <c r="E702" s="775"/>
      <c r="F702" s="524"/>
      <c r="G702" s="524"/>
      <c r="H702" s="524"/>
      <c r="I702" s="524"/>
    </row>
    <row r="703" spans="1:9">
      <c r="A703" s="761"/>
      <c r="B703" s="762"/>
      <c r="C703" s="762"/>
      <c r="D703" s="762"/>
      <c r="E703" s="775"/>
      <c r="F703" s="524"/>
      <c r="G703" s="524"/>
      <c r="H703" s="524"/>
      <c r="I703" s="524"/>
    </row>
    <row r="704" spans="1:9">
      <c r="A704" s="761"/>
      <c r="B704" s="762"/>
      <c r="C704" s="762"/>
      <c r="D704" s="762"/>
      <c r="E704" s="775"/>
      <c r="F704" s="524"/>
      <c r="G704" s="524"/>
      <c r="H704" s="524"/>
      <c r="I704" s="524"/>
    </row>
    <row r="705" spans="1:9">
      <c r="A705" s="761"/>
      <c r="B705" s="762"/>
      <c r="C705" s="762"/>
      <c r="D705" s="762"/>
      <c r="E705" s="775"/>
      <c r="F705" s="524"/>
      <c r="G705" s="524"/>
      <c r="H705" s="524"/>
      <c r="I705" s="524"/>
    </row>
    <row r="706" spans="1:9">
      <c r="A706" s="761"/>
      <c r="B706" s="762"/>
      <c r="C706" s="762"/>
      <c r="D706" s="762"/>
      <c r="E706" s="775"/>
      <c r="F706" s="524"/>
      <c r="G706" s="524"/>
      <c r="H706" s="524"/>
      <c r="I706" s="524"/>
    </row>
    <row r="707" spans="1:9">
      <c r="A707" s="761"/>
      <c r="B707" s="762"/>
      <c r="C707" s="762"/>
      <c r="D707" s="762"/>
      <c r="E707" s="775"/>
      <c r="F707" s="524"/>
      <c r="G707" s="524"/>
      <c r="H707" s="524"/>
      <c r="I707" s="524"/>
    </row>
    <row r="708" spans="1:9">
      <c r="A708" s="761"/>
      <c r="B708" s="762"/>
      <c r="C708" s="762"/>
      <c r="D708" s="762"/>
      <c r="E708" s="775"/>
      <c r="F708" s="524"/>
      <c r="G708" s="524"/>
      <c r="H708" s="524"/>
      <c r="I708" s="524"/>
    </row>
    <row r="709" spans="1:9">
      <c r="A709" s="761"/>
      <c r="B709" s="762"/>
      <c r="C709" s="762"/>
      <c r="D709" s="762"/>
      <c r="E709" s="775"/>
      <c r="F709" s="524"/>
      <c r="G709" s="524"/>
      <c r="H709" s="524"/>
      <c r="I709" s="524"/>
    </row>
    <row r="710" spans="1:9">
      <c r="A710" s="761"/>
      <c r="B710" s="762"/>
      <c r="C710" s="762"/>
      <c r="D710" s="762"/>
      <c r="E710" s="775"/>
      <c r="F710" s="524"/>
      <c r="G710" s="524"/>
      <c r="H710" s="524"/>
      <c r="I710" s="524"/>
    </row>
    <row r="711" spans="1:9">
      <c r="A711" s="761"/>
      <c r="B711" s="762"/>
      <c r="C711" s="762"/>
      <c r="D711" s="762"/>
      <c r="E711" s="775"/>
      <c r="F711" s="524"/>
      <c r="G711" s="524"/>
      <c r="H711" s="524"/>
      <c r="I711" s="524"/>
    </row>
    <row r="712" spans="1:9">
      <c r="A712" s="761"/>
      <c r="B712" s="762"/>
      <c r="C712" s="762"/>
      <c r="D712" s="762"/>
      <c r="E712" s="775"/>
      <c r="F712" s="524"/>
      <c r="G712" s="524"/>
      <c r="H712" s="524"/>
      <c r="I712" s="524"/>
    </row>
    <row r="713" spans="1:9">
      <c r="A713" s="761"/>
      <c r="B713" s="762"/>
      <c r="C713" s="762"/>
      <c r="D713" s="762"/>
      <c r="E713" s="775"/>
      <c r="F713" s="524"/>
      <c r="G713" s="524"/>
      <c r="H713" s="524"/>
      <c r="I713" s="524"/>
    </row>
    <row r="714" spans="1:9">
      <c r="A714" s="761"/>
      <c r="B714" s="762"/>
      <c r="C714" s="762"/>
      <c r="D714" s="762"/>
      <c r="E714" s="775"/>
      <c r="F714" s="524"/>
      <c r="G714" s="524"/>
      <c r="H714" s="524"/>
      <c r="I714" s="524"/>
    </row>
    <row r="715" spans="1:9">
      <c r="A715" s="761"/>
      <c r="B715" s="762"/>
      <c r="C715" s="762"/>
      <c r="D715" s="762"/>
      <c r="E715" s="775"/>
      <c r="F715" s="524"/>
      <c r="G715" s="524"/>
      <c r="H715" s="524"/>
      <c r="I715" s="524"/>
    </row>
    <row r="716" spans="1:9">
      <c r="A716" s="761"/>
      <c r="B716" s="762"/>
      <c r="C716" s="762"/>
      <c r="D716" s="762"/>
      <c r="E716" s="775"/>
      <c r="F716" s="524"/>
      <c r="G716" s="524"/>
      <c r="H716" s="524"/>
      <c r="I716" s="524"/>
    </row>
    <row r="717" spans="1:9">
      <c r="A717" s="761"/>
      <c r="B717" s="762"/>
      <c r="C717" s="762"/>
      <c r="D717" s="762"/>
      <c r="E717" s="775"/>
      <c r="F717" s="524"/>
      <c r="G717" s="524"/>
      <c r="H717" s="524"/>
      <c r="I717" s="524"/>
    </row>
    <row r="718" spans="1:9">
      <c r="A718" s="761"/>
      <c r="B718" s="762"/>
      <c r="C718" s="762"/>
      <c r="D718" s="762"/>
      <c r="E718" s="775"/>
      <c r="F718" s="524"/>
      <c r="G718" s="524"/>
      <c r="H718" s="524"/>
      <c r="I718" s="524"/>
    </row>
    <row r="719" spans="1:9">
      <c r="A719" s="761"/>
      <c r="B719" s="762"/>
      <c r="C719" s="762"/>
      <c r="D719" s="762"/>
      <c r="E719" s="775"/>
      <c r="F719" s="524"/>
      <c r="G719" s="524"/>
      <c r="H719" s="524"/>
      <c r="I719" s="524"/>
    </row>
    <row r="720" spans="1:9">
      <c r="A720" s="761"/>
      <c r="B720" s="762"/>
      <c r="C720" s="762"/>
      <c r="D720" s="762"/>
      <c r="E720" s="775"/>
      <c r="F720" s="524"/>
      <c r="G720" s="524"/>
      <c r="H720" s="524"/>
      <c r="I720" s="524"/>
    </row>
    <row r="721" spans="1:9">
      <c r="A721" s="761"/>
      <c r="B721" s="762"/>
      <c r="C721" s="762"/>
      <c r="D721" s="762"/>
      <c r="E721" s="775"/>
      <c r="F721" s="524"/>
      <c r="G721" s="524"/>
      <c r="H721" s="524"/>
      <c r="I721" s="524"/>
    </row>
    <row r="722" spans="1:9">
      <c r="A722" s="761"/>
      <c r="B722" s="762"/>
      <c r="C722" s="762"/>
      <c r="D722" s="762"/>
      <c r="E722" s="775"/>
      <c r="F722" s="524"/>
      <c r="G722" s="524"/>
      <c r="H722" s="524"/>
      <c r="I722" s="524"/>
    </row>
    <row r="723" spans="1:9">
      <c r="A723" s="761"/>
      <c r="B723" s="762"/>
      <c r="C723" s="762"/>
      <c r="D723" s="762"/>
      <c r="E723" s="775"/>
      <c r="F723" s="524"/>
      <c r="G723" s="524"/>
      <c r="H723" s="524"/>
      <c r="I723" s="524"/>
    </row>
    <row r="724" spans="1:9">
      <c r="A724" s="761"/>
      <c r="B724" s="762"/>
      <c r="C724" s="762"/>
      <c r="D724" s="762"/>
      <c r="E724" s="775"/>
      <c r="F724" s="524"/>
      <c r="G724" s="524"/>
      <c r="H724" s="524"/>
      <c r="I724" s="524"/>
    </row>
    <row r="725" spans="1:9">
      <c r="A725" s="761"/>
      <c r="B725" s="762"/>
      <c r="C725" s="762"/>
      <c r="D725" s="762"/>
      <c r="E725" s="775"/>
      <c r="F725" s="524"/>
      <c r="G725" s="524"/>
      <c r="H725" s="524"/>
      <c r="I725" s="524"/>
    </row>
    <row r="726" spans="1:9">
      <c r="A726" s="761"/>
      <c r="B726" s="762"/>
      <c r="C726" s="762"/>
      <c r="D726" s="762"/>
      <c r="E726" s="775"/>
      <c r="F726" s="524"/>
      <c r="G726" s="524"/>
      <c r="H726" s="524"/>
      <c r="I726" s="524"/>
    </row>
    <row r="727" spans="1:9">
      <c r="A727" s="761"/>
      <c r="B727" s="762"/>
      <c r="C727" s="762"/>
      <c r="D727" s="762"/>
      <c r="E727" s="775"/>
      <c r="F727" s="524"/>
      <c r="G727" s="524"/>
      <c r="H727" s="524"/>
      <c r="I727" s="524"/>
    </row>
    <row r="728" spans="1:9">
      <c r="A728" s="761"/>
      <c r="B728" s="762"/>
      <c r="C728" s="762"/>
      <c r="D728" s="762"/>
      <c r="E728" s="775"/>
      <c r="F728" s="524"/>
      <c r="G728" s="524"/>
      <c r="H728" s="524"/>
      <c r="I728" s="524"/>
    </row>
    <row r="729" spans="1:9">
      <c r="A729" s="761"/>
      <c r="B729" s="762"/>
      <c r="C729" s="762"/>
      <c r="D729" s="762"/>
      <c r="E729" s="775"/>
      <c r="F729" s="524"/>
      <c r="G729" s="524"/>
      <c r="H729" s="524"/>
      <c r="I729" s="524"/>
    </row>
    <row r="730" spans="1:9">
      <c r="A730" s="761"/>
      <c r="B730" s="762"/>
      <c r="C730" s="762"/>
      <c r="D730" s="762"/>
      <c r="E730" s="775"/>
      <c r="F730" s="524"/>
      <c r="G730" s="524"/>
      <c r="H730" s="524"/>
      <c r="I730" s="524"/>
    </row>
    <row r="731" spans="1:9">
      <c r="A731" s="761"/>
      <c r="B731" s="762"/>
      <c r="C731" s="762"/>
      <c r="D731" s="762"/>
      <c r="E731" s="775"/>
      <c r="F731" s="524"/>
      <c r="G731" s="524"/>
      <c r="H731" s="524"/>
      <c r="I731" s="524"/>
    </row>
    <row r="732" spans="1:9">
      <c r="A732" s="761"/>
      <c r="B732" s="762"/>
      <c r="C732" s="762"/>
      <c r="D732" s="762"/>
      <c r="E732" s="775"/>
      <c r="F732" s="524"/>
      <c r="G732" s="524"/>
      <c r="H732" s="524"/>
      <c r="I732" s="524"/>
    </row>
    <row r="733" spans="1:9">
      <c r="A733" s="761"/>
      <c r="B733" s="762"/>
      <c r="C733" s="762"/>
      <c r="D733" s="762"/>
      <c r="E733" s="775"/>
      <c r="F733" s="524"/>
      <c r="G733" s="524"/>
      <c r="H733" s="524"/>
      <c r="I733" s="524"/>
    </row>
    <row r="734" spans="1:9">
      <c r="A734" s="761"/>
      <c r="B734" s="762"/>
      <c r="C734" s="762"/>
      <c r="D734" s="762"/>
      <c r="E734" s="775"/>
      <c r="F734" s="524"/>
      <c r="G734" s="524"/>
      <c r="H734" s="524"/>
      <c r="I734" s="524"/>
    </row>
    <row r="735" spans="1:9">
      <c r="A735" s="761"/>
      <c r="B735" s="762"/>
      <c r="C735" s="762"/>
      <c r="D735" s="762"/>
      <c r="E735" s="775"/>
      <c r="F735" s="524"/>
      <c r="G735" s="524"/>
      <c r="H735" s="524"/>
      <c r="I735" s="524"/>
    </row>
    <row r="736" spans="1:9">
      <c r="A736" s="761"/>
      <c r="B736" s="762"/>
      <c r="C736" s="762"/>
      <c r="D736" s="762"/>
      <c r="E736" s="775"/>
      <c r="F736" s="524"/>
      <c r="G736" s="524"/>
      <c r="H736" s="524"/>
      <c r="I736" s="524"/>
    </row>
    <row r="737" spans="1:9">
      <c r="A737" s="761"/>
      <c r="B737" s="762"/>
      <c r="C737" s="762"/>
      <c r="D737" s="762"/>
      <c r="E737" s="775"/>
      <c r="F737" s="524"/>
      <c r="G737" s="524"/>
      <c r="H737" s="524"/>
      <c r="I737" s="524"/>
    </row>
    <row r="738" spans="1:9">
      <c r="A738" s="761"/>
      <c r="B738" s="762"/>
      <c r="C738" s="762"/>
      <c r="D738" s="762"/>
      <c r="E738" s="775"/>
      <c r="F738" s="524"/>
      <c r="G738" s="524"/>
      <c r="H738" s="524"/>
      <c r="I738" s="524"/>
    </row>
    <row r="739" spans="1:9">
      <c r="A739" s="761"/>
      <c r="B739" s="762"/>
      <c r="C739" s="762"/>
      <c r="D739" s="762"/>
      <c r="E739" s="775"/>
      <c r="F739" s="524"/>
      <c r="G739" s="524"/>
      <c r="H739" s="524"/>
      <c r="I739" s="524"/>
    </row>
    <row r="740" spans="1:9">
      <c r="A740" s="761"/>
      <c r="B740" s="762"/>
      <c r="C740" s="762"/>
      <c r="D740" s="762"/>
      <c r="E740" s="775"/>
      <c r="F740" s="524"/>
      <c r="G740" s="524"/>
      <c r="H740" s="524"/>
      <c r="I740" s="524"/>
    </row>
    <row r="741" spans="1:9">
      <c r="A741" s="761"/>
      <c r="B741" s="762"/>
      <c r="C741" s="762"/>
      <c r="D741" s="762"/>
      <c r="E741" s="775"/>
      <c r="F741" s="524"/>
      <c r="G741" s="524"/>
      <c r="H741" s="524"/>
      <c r="I741" s="524"/>
    </row>
    <row r="742" spans="1:9">
      <c r="A742" s="761"/>
      <c r="B742" s="762"/>
      <c r="C742" s="762"/>
      <c r="D742" s="762"/>
      <c r="E742" s="775"/>
      <c r="F742" s="524"/>
      <c r="G742" s="524"/>
      <c r="H742" s="524"/>
      <c r="I742" s="524"/>
    </row>
    <row r="743" spans="1:9">
      <c r="A743" s="761"/>
      <c r="B743" s="762"/>
      <c r="C743" s="762"/>
      <c r="D743" s="762"/>
      <c r="E743" s="775"/>
      <c r="F743" s="524"/>
      <c r="G743" s="524"/>
      <c r="H743" s="524"/>
      <c r="I743" s="524"/>
    </row>
    <row r="744" spans="1:9">
      <c r="A744" s="761"/>
      <c r="B744" s="762"/>
      <c r="C744" s="762"/>
      <c r="D744" s="762"/>
      <c r="E744" s="775"/>
      <c r="F744" s="524"/>
      <c r="G744" s="524"/>
      <c r="H744" s="524"/>
      <c r="I744" s="524"/>
    </row>
    <row r="745" spans="1:9">
      <c r="A745" s="761"/>
      <c r="B745" s="762"/>
      <c r="C745" s="762"/>
      <c r="D745" s="762"/>
      <c r="E745" s="775"/>
      <c r="F745" s="524"/>
      <c r="G745" s="524"/>
      <c r="H745" s="524"/>
      <c r="I745" s="524"/>
    </row>
    <row r="746" spans="1:9">
      <c r="A746" s="761"/>
      <c r="B746" s="762"/>
      <c r="C746" s="762"/>
      <c r="D746" s="762"/>
      <c r="E746" s="775"/>
      <c r="F746" s="524"/>
      <c r="G746" s="524"/>
      <c r="H746" s="524"/>
      <c r="I746" s="524"/>
    </row>
    <row r="747" spans="1:9">
      <c r="A747" s="761"/>
      <c r="B747" s="762"/>
      <c r="C747" s="762"/>
      <c r="D747" s="762"/>
      <c r="E747" s="775"/>
      <c r="F747" s="524"/>
      <c r="G747" s="524"/>
      <c r="H747" s="524"/>
      <c r="I747" s="524"/>
    </row>
    <row r="748" spans="1:9">
      <c r="A748" s="761"/>
      <c r="B748" s="762"/>
      <c r="C748" s="762"/>
      <c r="D748" s="762"/>
      <c r="E748" s="775"/>
      <c r="F748" s="524"/>
      <c r="G748" s="524"/>
      <c r="H748" s="524"/>
      <c r="I748" s="524"/>
    </row>
    <row r="749" spans="1:9">
      <c r="A749" s="761"/>
      <c r="B749" s="762"/>
      <c r="C749" s="762"/>
      <c r="D749" s="762"/>
      <c r="E749" s="775"/>
      <c r="F749" s="524"/>
      <c r="G749" s="524"/>
      <c r="H749" s="524"/>
      <c r="I749" s="524"/>
    </row>
    <row r="750" spans="1:9">
      <c r="A750" s="761"/>
      <c r="B750" s="762"/>
      <c r="C750" s="762"/>
      <c r="D750" s="762"/>
      <c r="E750" s="775"/>
      <c r="F750" s="524"/>
      <c r="G750" s="524"/>
      <c r="H750" s="524"/>
      <c r="I750" s="524"/>
    </row>
    <row r="751" spans="1:9">
      <c r="A751" s="761"/>
      <c r="B751" s="762"/>
      <c r="C751" s="762"/>
      <c r="D751" s="762"/>
      <c r="E751" s="775"/>
      <c r="F751" s="524"/>
      <c r="G751" s="524"/>
      <c r="H751" s="524"/>
      <c r="I751" s="524"/>
    </row>
    <row r="752" spans="1:9">
      <c r="A752" s="761"/>
      <c r="B752" s="762"/>
      <c r="C752" s="762"/>
      <c r="D752" s="762"/>
      <c r="E752" s="775"/>
      <c r="F752" s="524"/>
      <c r="G752" s="524"/>
      <c r="H752" s="524"/>
      <c r="I752" s="524"/>
    </row>
    <row r="753" spans="1:9">
      <c r="A753" s="761"/>
      <c r="B753" s="762"/>
      <c r="C753" s="762"/>
      <c r="D753" s="762"/>
      <c r="E753" s="775"/>
      <c r="F753" s="524"/>
      <c r="G753" s="524"/>
      <c r="H753" s="524"/>
      <c r="I753" s="524"/>
    </row>
    <row r="754" spans="1:9">
      <c r="A754" s="761"/>
      <c r="B754" s="762"/>
      <c r="C754" s="762"/>
      <c r="D754" s="762"/>
      <c r="E754" s="775"/>
      <c r="F754" s="524"/>
      <c r="G754" s="524"/>
      <c r="H754" s="524"/>
      <c r="I754" s="524"/>
    </row>
    <row r="755" spans="1:9">
      <c r="A755" s="761"/>
      <c r="B755" s="762"/>
      <c r="C755" s="762"/>
      <c r="D755" s="762"/>
      <c r="E755" s="775"/>
      <c r="F755" s="524"/>
      <c r="G755" s="524"/>
      <c r="H755" s="524"/>
      <c r="I755" s="524"/>
    </row>
    <row r="756" spans="1:9">
      <c r="A756" s="761"/>
      <c r="B756" s="762"/>
      <c r="C756" s="762"/>
      <c r="D756" s="762"/>
      <c r="E756" s="775"/>
      <c r="F756" s="524"/>
      <c r="G756" s="524"/>
      <c r="H756" s="524"/>
      <c r="I756" s="524"/>
    </row>
    <row r="757" spans="1:9">
      <c r="A757" s="761"/>
      <c r="B757" s="762"/>
      <c r="C757" s="762"/>
      <c r="D757" s="762"/>
      <c r="E757" s="775"/>
      <c r="F757" s="524"/>
      <c r="G757" s="524"/>
      <c r="H757" s="524"/>
      <c r="I757" s="524"/>
    </row>
    <row r="758" spans="1:9">
      <c r="A758" s="761"/>
      <c r="B758" s="762"/>
      <c r="C758" s="762"/>
      <c r="D758" s="762"/>
      <c r="E758" s="775"/>
      <c r="F758" s="524"/>
      <c r="G758" s="524"/>
      <c r="H758" s="524"/>
      <c r="I758" s="524"/>
    </row>
    <row r="759" spans="1:9">
      <c r="A759" s="761"/>
      <c r="B759" s="762"/>
      <c r="C759" s="762"/>
      <c r="D759" s="762"/>
      <c r="E759" s="775"/>
      <c r="F759" s="524"/>
      <c r="G759" s="524"/>
      <c r="H759" s="524"/>
      <c r="I759" s="524"/>
    </row>
    <row r="760" spans="1:9">
      <c r="A760" s="761"/>
      <c r="B760" s="762"/>
      <c r="C760" s="762"/>
      <c r="D760" s="762"/>
      <c r="E760" s="775"/>
      <c r="F760" s="524"/>
      <c r="G760" s="524"/>
      <c r="H760" s="524"/>
      <c r="I760" s="524"/>
    </row>
    <row r="761" spans="1:9">
      <c r="A761" s="761"/>
      <c r="B761" s="762"/>
      <c r="C761" s="762"/>
      <c r="D761" s="762"/>
      <c r="E761" s="775"/>
      <c r="F761" s="524"/>
      <c r="G761" s="524"/>
      <c r="H761" s="524"/>
      <c r="I761" s="524"/>
    </row>
    <row r="762" spans="1:9">
      <c r="A762" s="761"/>
      <c r="B762" s="762"/>
      <c r="C762" s="762"/>
      <c r="D762" s="762"/>
      <c r="E762" s="775"/>
      <c r="F762" s="524"/>
      <c r="G762" s="524"/>
      <c r="H762" s="524"/>
      <c r="I762" s="524"/>
    </row>
    <row r="763" spans="1:9">
      <c r="A763" s="761"/>
      <c r="B763" s="762"/>
      <c r="C763" s="762"/>
      <c r="D763" s="762"/>
      <c r="E763" s="775"/>
      <c r="F763" s="524"/>
      <c r="G763" s="524"/>
      <c r="H763" s="524"/>
      <c r="I763" s="524"/>
    </row>
    <row r="764" spans="1:9">
      <c r="A764" s="761"/>
      <c r="B764" s="762"/>
      <c r="C764" s="762"/>
      <c r="D764" s="762"/>
      <c r="E764" s="775"/>
      <c r="F764" s="524"/>
      <c r="G764" s="524"/>
      <c r="H764" s="524"/>
      <c r="I764" s="524"/>
    </row>
    <row r="765" spans="1:9">
      <c r="A765" s="761"/>
      <c r="B765" s="762"/>
      <c r="C765" s="762"/>
      <c r="D765" s="762"/>
      <c r="E765" s="775"/>
      <c r="F765" s="524"/>
      <c r="G765" s="524"/>
      <c r="H765" s="524"/>
      <c r="I765" s="524"/>
    </row>
    <row r="766" spans="1:9">
      <c r="A766" s="761"/>
      <c r="B766" s="762"/>
      <c r="C766" s="762"/>
      <c r="D766" s="762"/>
      <c r="E766" s="775"/>
      <c r="F766" s="524"/>
      <c r="G766" s="524"/>
      <c r="H766" s="524"/>
      <c r="I766" s="524"/>
    </row>
    <row r="767" spans="1:9">
      <c r="A767" s="761"/>
      <c r="B767" s="762"/>
      <c r="C767" s="762"/>
      <c r="D767" s="762"/>
      <c r="E767" s="775"/>
      <c r="F767" s="524"/>
      <c r="G767" s="524"/>
      <c r="H767" s="524"/>
      <c r="I767" s="524"/>
    </row>
    <row r="768" spans="1:9">
      <c r="A768" s="761"/>
      <c r="B768" s="762"/>
      <c r="C768" s="762"/>
      <c r="D768" s="762"/>
      <c r="E768" s="775"/>
      <c r="F768" s="524"/>
      <c r="G768" s="524"/>
      <c r="H768" s="524"/>
      <c r="I768" s="524"/>
    </row>
    <row r="769" spans="1:9">
      <c r="A769" s="761"/>
      <c r="B769" s="762"/>
      <c r="C769" s="762"/>
      <c r="D769" s="762"/>
      <c r="E769" s="775"/>
      <c r="F769" s="524"/>
      <c r="G769" s="524"/>
      <c r="H769" s="524"/>
      <c r="I769" s="524"/>
    </row>
    <row r="770" spans="1:9">
      <c r="A770" s="761"/>
      <c r="B770" s="762"/>
      <c r="C770" s="762"/>
      <c r="D770" s="762"/>
      <c r="E770" s="775"/>
      <c r="F770" s="524"/>
      <c r="G770" s="524"/>
      <c r="H770" s="524"/>
      <c r="I770" s="524"/>
    </row>
    <row r="771" spans="1:9">
      <c r="A771" s="761"/>
      <c r="B771" s="762"/>
      <c r="C771" s="762"/>
      <c r="D771" s="762"/>
      <c r="E771" s="775"/>
      <c r="F771" s="524"/>
      <c r="G771" s="524"/>
      <c r="H771" s="524"/>
      <c r="I771" s="524"/>
    </row>
    <row r="772" spans="1:9">
      <c r="A772" s="761"/>
      <c r="B772" s="762"/>
      <c r="C772" s="762"/>
      <c r="D772" s="762"/>
      <c r="E772" s="775"/>
      <c r="F772" s="524"/>
      <c r="G772" s="524"/>
      <c r="H772" s="524"/>
      <c r="I772" s="524"/>
    </row>
    <row r="773" spans="1:9">
      <c r="A773" s="761"/>
      <c r="B773" s="762"/>
      <c r="C773" s="762"/>
      <c r="D773" s="762"/>
      <c r="E773" s="775"/>
      <c r="F773" s="524"/>
      <c r="G773" s="524"/>
      <c r="H773" s="524"/>
      <c r="I773" s="524"/>
    </row>
    <row r="774" spans="1:9">
      <c r="A774" s="761"/>
      <c r="B774" s="762"/>
      <c r="C774" s="762"/>
      <c r="D774" s="762"/>
      <c r="E774" s="775"/>
      <c r="F774" s="524"/>
      <c r="G774" s="524"/>
      <c r="H774" s="524"/>
      <c r="I774" s="524"/>
    </row>
    <row r="775" spans="1:9">
      <c r="A775" s="761"/>
      <c r="B775" s="762"/>
      <c r="C775" s="762"/>
      <c r="D775" s="762"/>
      <c r="E775" s="775"/>
      <c r="F775" s="524"/>
      <c r="G775" s="524"/>
      <c r="H775" s="524"/>
      <c r="I775" s="524"/>
    </row>
    <row r="776" spans="1:9">
      <c r="A776" s="761"/>
      <c r="B776" s="762"/>
      <c r="C776" s="762"/>
      <c r="D776" s="762"/>
      <c r="E776" s="775"/>
      <c r="F776" s="524"/>
      <c r="G776" s="524"/>
      <c r="H776" s="524"/>
      <c r="I776" s="524"/>
    </row>
    <row r="777" spans="1:9">
      <c r="A777" s="761"/>
      <c r="B777" s="762"/>
      <c r="C777" s="762"/>
      <c r="D777" s="762"/>
      <c r="E777" s="775"/>
      <c r="F777" s="524"/>
      <c r="G777" s="524"/>
      <c r="H777" s="524"/>
      <c r="I777" s="524"/>
    </row>
    <row r="778" spans="1:9">
      <c r="A778" s="761"/>
      <c r="B778" s="762"/>
      <c r="C778" s="762"/>
      <c r="D778" s="762"/>
      <c r="E778" s="775"/>
      <c r="F778" s="524"/>
      <c r="G778" s="524"/>
      <c r="H778" s="524"/>
      <c r="I778" s="524"/>
    </row>
    <row r="779" spans="1:9">
      <c r="A779" s="761"/>
      <c r="B779" s="762"/>
      <c r="C779" s="762"/>
      <c r="D779" s="762"/>
      <c r="E779" s="775"/>
      <c r="F779" s="524"/>
      <c r="G779" s="524"/>
      <c r="H779" s="524"/>
      <c r="I779" s="524"/>
    </row>
    <row r="780" spans="1:9">
      <c r="A780" s="761"/>
      <c r="B780" s="762"/>
      <c r="C780" s="762"/>
      <c r="D780" s="762"/>
      <c r="E780" s="775"/>
      <c r="F780" s="524"/>
      <c r="G780" s="524"/>
      <c r="H780" s="524"/>
      <c r="I780" s="524"/>
    </row>
    <row r="781" spans="1:9">
      <c r="A781" s="761"/>
      <c r="B781" s="762"/>
      <c r="C781" s="762"/>
      <c r="D781" s="762"/>
      <c r="E781" s="775"/>
      <c r="F781" s="524"/>
      <c r="G781" s="524"/>
      <c r="H781" s="524"/>
      <c r="I781" s="524"/>
    </row>
    <row r="782" spans="1:9">
      <c r="A782" s="761"/>
      <c r="B782" s="762"/>
      <c r="C782" s="762"/>
      <c r="D782" s="762"/>
      <c r="E782" s="775"/>
      <c r="F782" s="524"/>
      <c r="G782" s="524"/>
      <c r="H782" s="524"/>
      <c r="I782" s="524"/>
    </row>
    <row r="783" spans="1:9">
      <c r="A783" s="761"/>
      <c r="B783" s="762"/>
      <c r="C783" s="762"/>
      <c r="D783" s="762"/>
      <c r="E783" s="775"/>
      <c r="F783" s="524"/>
      <c r="G783" s="524"/>
      <c r="H783" s="524"/>
      <c r="I783" s="524"/>
    </row>
    <row r="784" spans="1:9">
      <c r="A784" s="761"/>
      <c r="B784" s="762"/>
      <c r="C784" s="762"/>
      <c r="D784" s="762"/>
      <c r="E784" s="775"/>
      <c r="F784" s="524"/>
      <c r="G784" s="524"/>
      <c r="H784" s="524"/>
      <c r="I784" s="524"/>
    </row>
    <row r="785" spans="1:9">
      <c r="A785" s="761"/>
      <c r="B785" s="762"/>
      <c r="C785" s="762"/>
      <c r="D785" s="762"/>
      <c r="E785" s="775"/>
      <c r="F785" s="524"/>
      <c r="G785" s="524"/>
      <c r="H785" s="524"/>
      <c r="I785" s="524"/>
    </row>
    <row r="786" spans="1:9">
      <c r="A786" s="761"/>
      <c r="B786" s="762"/>
      <c r="C786" s="762"/>
      <c r="D786" s="762"/>
      <c r="E786" s="775"/>
      <c r="F786" s="524"/>
      <c r="G786" s="524"/>
      <c r="H786" s="524"/>
      <c r="I786" s="524"/>
    </row>
    <row r="787" spans="1:9">
      <c r="A787" s="761"/>
      <c r="B787" s="762"/>
      <c r="C787" s="762"/>
      <c r="D787" s="762"/>
      <c r="E787" s="775"/>
      <c r="F787" s="524"/>
      <c r="G787" s="524"/>
      <c r="H787" s="524"/>
      <c r="I787" s="524"/>
    </row>
    <row r="788" spans="1:9">
      <c r="A788" s="761"/>
      <c r="B788" s="762"/>
      <c r="C788" s="762"/>
      <c r="D788" s="762"/>
      <c r="E788" s="775"/>
      <c r="F788" s="524"/>
      <c r="G788" s="524"/>
      <c r="H788" s="524"/>
      <c r="I788" s="524"/>
    </row>
    <row r="789" spans="1:9">
      <c r="A789" s="761"/>
      <c r="B789" s="762"/>
      <c r="C789" s="762"/>
      <c r="D789" s="762"/>
      <c r="E789" s="775"/>
      <c r="F789" s="524"/>
      <c r="G789" s="524"/>
      <c r="H789" s="524"/>
      <c r="I789" s="524"/>
    </row>
    <row r="790" spans="1:9">
      <c r="A790" s="761"/>
      <c r="B790" s="762"/>
      <c r="C790" s="762"/>
      <c r="D790" s="762"/>
      <c r="E790" s="775"/>
      <c r="F790" s="524"/>
      <c r="G790" s="524"/>
      <c r="H790" s="524"/>
      <c r="I790" s="524"/>
    </row>
    <row r="791" spans="1:9">
      <c r="A791" s="761"/>
      <c r="B791" s="762"/>
      <c r="C791" s="762"/>
      <c r="D791" s="762"/>
      <c r="E791" s="775"/>
      <c r="F791" s="524"/>
      <c r="G791" s="524"/>
      <c r="H791" s="524"/>
      <c r="I791" s="524"/>
    </row>
    <row r="792" spans="1:9">
      <c r="A792" s="761"/>
      <c r="B792" s="762"/>
      <c r="C792" s="762"/>
      <c r="D792" s="762"/>
      <c r="E792" s="775"/>
      <c r="F792" s="524"/>
      <c r="G792" s="524"/>
      <c r="H792" s="524"/>
      <c r="I792" s="524"/>
    </row>
    <row r="793" spans="1:9">
      <c r="A793" s="761"/>
      <c r="B793" s="762"/>
      <c r="C793" s="762"/>
      <c r="D793" s="762"/>
      <c r="E793" s="775"/>
      <c r="F793" s="524"/>
      <c r="G793" s="524"/>
      <c r="H793" s="524"/>
      <c r="I793" s="524"/>
    </row>
    <row r="794" spans="1:9">
      <c r="A794" s="761"/>
      <c r="B794" s="762"/>
      <c r="C794" s="762"/>
      <c r="D794" s="762"/>
      <c r="E794" s="775"/>
      <c r="F794" s="524"/>
      <c r="G794" s="524"/>
      <c r="H794" s="524"/>
      <c r="I794" s="524"/>
    </row>
    <row r="795" spans="1:9">
      <c r="A795" s="761"/>
      <c r="B795" s="762"/>
      <c r="C795" s="762"/>
      <c r="D795" s="762"/>
      <c r="E795" s="775"/>
      <c r="F795" s="524"/>
      <c r="G795" s="524"/>
      <c r="H795" s="524"/>
      <c r="I795" s="524"/>
    </row>
    <row r="796" spans="1:9">
      <c r="A796" s="761"/>
      <c r="B796" s="762"/>
      <c r="C796" s="762"/>
      <c r="D796" s="762"/>
      <c r="E796" s="775"/>
      <c r="F796" s="524"/>
      <c r="G796" s="524"/>
      <c r="H796" s="524"/>
      <c r="I796" s="524"/>
    </row>
    <row r="797" spans="1:9">
      <c r="A797" s="761"/>
      <c r="B797" s="762"/>
      <c r="C797" s="762"/>
      <c r="D797" s="762"/>
      <c r="E797" s="775"/>
      <c r="F797" s="524"/>
      <c r="G797" s="524"/>
      <c r="H797" s="524"/>
      <c r="I797" s="524"/>
    </row>
    <row r="798" spans="1:9">
      <c r="A798" s="761"/>
      <c r="B798" s="762"/>
      <c r="C798" s="762"/>
      <c r="D798" s="762"/>
      <c r="E798" s="775"/>
      <c r="F798" s="524"/>
      <c r="G798" s="524"/>
      <c r="H798" s="524"/>
      <c r="I798" s="524"/>
    </row>
    <row r="799" spans="1:9">
      <c r="A799" s="761"/>
      <c r="B799" s="762"/>
      <c r="C799" s="762"/>
      <c r="D799" s="762"/>
      <c r="E799" s="775"/>
      <c r="F799" s="524"/>
      <c r="G799" s="524"/>
      <c r="H799" s="524"/>
      <c r="I799" s="524"/>
    </row>
    <row r="800" spans="1:9">
      <c r="A800" s="761"/>
      <c r="B800" s="762"/>
      <c r="C800" s="762"/>
      <c r="D800" s="762"/>
      <c r="E800" s="775"/>
      <c r="F800" s="524"/>
      <c r="G800" s="524"/>
      <c r="H800" s="524"/>
      <c r="I800" s="524"/>
    </row>
    <row r="801" spans="1:9">
      <c r="A801" s="761"/>
      <c r="B801" s="762"/>
      <c r="C801" s="762"/>
      <c r="D801" s="762"/>
      <c r="E801" s="775"/>
      <c r="F801" s="524"/>
      <c r="G801" s="524"/>
      <c r="H801" s="524"/>
      <c r="I801" s="524"/>
    </row>
    <row r="802" spans="1:9">
      <c r="A802" s="761"/>
      <c r="B802" s="762"/>
      <c r="C802" s="762"/>
      <c r="D802" s="762"/>
      <c r="E802" s="775"/>
      <c r="F802" s="524"/>
      <c r="G802" s="524"/>
      <c r="H802" s="524"/>
      <c r="I802" s="524"/>
    </row>
    <row r="803" spans="1:9">
      <c r="A803" s="761"/>
      <c r="B803" s="762"/>
      <c r="C803" s="762"/>
      <c r="D803" s="762"/>
      <c r="E803" s="775"/>
      <c r="F803" s="524"/>
      <c r="G803" s="524"/>
      <c r="H803" s="524"/>
      <c r="I803" s="524"/>
    </row>
    <row r="804" spans="1:9">
      <c r="A804" s="761"/>
      <c r="B804" s="762"/>
      <c r="C804" s="762"/>
      <c r="D804" s="762"/>
      <c r="E804" s="775"/>
      <c r="F804" s="524"/>
      <c r="G804" s="524"/>
      <c r="H804" s="524"/>
      <c r="I804" s="524"/>
    </row>
    <row r="805" spans="1:9">
      <c r="A805" s="761"/>
      <c r="B805" s="762"/>
      <c r="C805" s="762"/>
      <c r="D805" s="762"/>
      <c r="E805" s="775"/>
      <c r="F805" s="524"/>
      <c r="G805" s="524"/>
      <c r="H805" s="524"/>
      <c r="I805" s="524"/>
    </row>
    <row r="806" spans="1:9">
      <c r="A806" s="761"/>
      <c r="B806" s="762"/>
      <c r="C806" s="762"/>
      <c r="D806" s="762"/>
      <c r="E806" s="775"/>
      <c r="F806" s="524"/>
      <c r="G806" s="524"/>
      <c r="H806" s="524"/>
      <c r="I806" s="524"/>
    </row>
    <row r="807" spans="1:9">
      <c r="A807" s="761"/>
      <c r="B807" s="762"/>
      <c r="C807" s="762"/>
      <c r="D807" s="762"/>
      <c r="E807" s="775"/>
      <c r="F807" s="524"/>
      <c r="G807" s="524"/>
      <c r="H807" s="524"/>
      <c r="I807" s="524"/>
    </row>
    <row r="808" spans="1:9">
      <c r="A808" s="761"/>
      <c r="B808" s="762"/>
      <c r="C808" s="762"/>
      <c r="D808" s="762"/>
      <c r="E808" s="775"/>
      <c r="F808" s="524"/>
      <c r="G808" s="524"/>
      <c r="H808" s="524"/>
      <c r="I808" s="524"/>
    </row>
    <row r="809" spans="1:9">
      <c r="A809" s="761"/>
      <c r="B809" s="762"/>
      <c r="C809" s="762"/>
      <c r="D809" s="762"/>
      <c r="E809" s="775"/>
      <c r="F809" s="524"/>
      <c r="G809" s="524"/>
      <c r="H809" s="524"/>
      <c r="I809" s="524"/>
    </row>
    <row r="810" spans="1:9">
      <c r="A810" s="761"/>
      <c r="B810" s="762"/>
      <c r="C810" s="762"/>
      <c r="D810" s="762"/>
      <c r="E810" s="775"/>
      <c r="F810" s="524"/>
      <c r="G810" s="524"/>
      <c r="H810" s="524"/>
      <c r="I810" s="524"/>
    </row>
    <row r="811" spans="1:9">
      <c r="A811" s="761"/>
      <c r="B811" s="762"/>
      <c r="C811" s="762"/>
      <c r="D811" s="762"/>
      <c r="E811" s="775"/>
      <c r="F811" s="524"/>
      <c r="G811" s="524"/>
      <c r="H811" s="524"/>
      <c r="I811" s="524"/>
    </row>
    <row r="812" spans="1:9">
      <c r="A812" s="761"/>
      <c r="B812" s="762"/>
      <c r="C812" s="762"/>
      <c r="D812" s="762"/>
      <c r="E812" s="775"/>
      <c r="F812" s="524"/>
      <c r="G812" s="524"/>
      <c r="H812" s="524"/>
      <c r="I812" s="524"/>
    </row>
    <row r="813" spans="1:9">
      <c r="A813" s="761"/>
      <c r="B813" s="762"/>
      <c r="C813" s="762"/>
      <c r="D813" s="762"/>
      <c r="E813" s="775"/>
      <c r="F813" s="524"/>
      <c r="G813" s="524"/>
      <c r="H813" s="524"/>
      <c r="I813" s="524"/>
    </row>
    <row r="814" spans="1:9">
      <c r="A814" s="761"/>
      <c r="B814" s="762"/>
      <c r="C814" s="762"/>
      <c r="D814" s="762"/>
      <c r="E814" s="775"/>
      <c r="F814" s="524"/>
      <c r="G814" s="524"/>
      <c r="H814" s="524"/>
      <c r="I814" s="524"/>
    </row>
    <row r="815" spans="1:9">
      <c r="A815" s="761"/>
      <c r="B815" s="762"/>
      <c r="C815" s="762"/>
      <c r="D815" s="762"/>
      <c r="E815" s="775"/>
      <c r="F815" s="524"/>
      <c r="G815" s="524"/>
      <c r="H815" s="524"/>
      <c r="I815" s="524"/>
    </row>
    <row r="816" spans="1:9">
      <c r="A816" s="761"/>
      <c r="B816" s="762"/>
      <c r="C816" s="762"/>
      <c r="D816" s="762"/>
      <c r="E816" s="775"/>
      <c r="F816" s="524"/>
      <c r="G816" s="524"/>
      <c r="H816" s="524"/>
      <c r="I816" s="524"/>
    </row>
    <row r="817" spans="1:9">
      <c r="A817" s="761"/>
      <c r="B817" s="762"/>
      <c r="C817" s="762"/>
      <c r="D817" s="762"/>
      <c r="E817" s="775"/>
      <c r="F817" s="524"/>
      <c r="G817" s="524"/>
      <c r="H817" s="524"/>
      <c r="I817" s="524"/>
    </row>
    <row r="818" spans="1:9">
      <c r="A818" s="761"/>
      <c r="B818" s="762"/>
      <c r="C818" s="762"/>
      <c r="D818" s="762"/>
      <c r="E818" s="775"/>
      <c r="F818" s="524"/>
      <c r="G818" s="524"/>
      <c r="H818" s="524"/>
      <c r="I818" s="524"/>
    </row>
    <row r="819" spans="1:9">
      <c r="A819" s="761"/>
      <c r="B819" s="762"/>
      <c r="C819" s="762"/>
      <c r="D819" s="762"/>
      <c r="E819" s="775"/>
      <c r="F819" s="524"/>
      <c r="G819" s="524"/>
      <c r="H819" s="524"/>
      <c r="I819" s="524"/>
    </row>
    <row r="820" spans="1:9">
      <c r="A820" s="761"/>
      <c r="B820" s="762"/>
      <c r="C820" s="762"/>
      <c r="D820" s="762"/>
      <c r="E820" s="775"/>
      <c r="F820" s="524"/>
      <c r="G820" s="524"/>
      <c r="H820" s="524"/>
      <c r="I820" s="524"/>
    </row>
    <row r="821" spans="1:9">
      <c r="A821" s="761"/>
      <c r="B821" s="762"/>
      <c r="C821" s="762"/>
      <c r="D821" s="762"/>
      <c r="E821" s="775"/>
      <c r="F821" s="524"/>
      <c r="G821" s="524"/>
      <c r="H821" s="524"/>
      <c r="I821" s="524"/>
    </row>
    <row r="822" spans="1:9">
      <c r="A822" s="761"/>
      <c r="B822" s="762"/>
      <c r="C822" s="762"/>
      <c r="D822" s="762"/>
      <c r="E822" s="775"/>
      <c r="F822" s="524"/>
      <c r="G822" s="524"/>
      <c r="H822" s="524"/>
      <c r="I822" s="524"/>
    </row>
    <row r="823" spans="1:9">
      <c r="A823" s="761"/>
      <c r="B823" s="762"/>
      <c r="C823" s="762"/>
      <c r="D823" s="762"/>
      <c r="E823" s="775"/>
      <c r="F823" s="524"/>
      <c r="G823" s="524"/>
      <c r="H823" s="524"/>
      <c r="I823" s="524"/>
    </row>
    <row r="824" spans="1:9">
      <c r="A824" s="761"/>
      <c r="B824" s="762"/>
      <c r="C824" s="762"/>
      <c r="D824" s="762"/>
      <c r="E824" s="775"/>
      <c r="F824" s="524"/>
      <c r="G824" s="524"/>
      <c r="H824" s="524"/>
      <c r="I824" s="524"/>
    </row>
    <row r="825" spans="1:9">
      <c r="A825" s="761"/>
      <c r="B825" s="762"/>
      <c r="C825" s="762"/>
      <c r="D825" s="762"/>
      <c r="E825" s="775"/>
      <c r="F825" s="524"/>
      <c r="G825" s="524"/>
      <c r="H825" s="524"/>
      <c r="I825" s="524"/>
    </row>
    <row r="826" spans="1:9">
      <c r="A826" s="761"/>
      <c r="B826" s="762"/>
      <c r="C826" s="762"/>
      <c r="D826" s="762"/>
      <c r="E826" s="775"/>
      <c r="F826" s="524"/>
      <c r="G826" s="524"/>
      <c r="H826" s="524"/>
      <c r="I826" s="524"/>
    </row>
    <row r="827" spans="1:9">
      <c r="A827" s="761"/>
      <c r="B827" s="762"/>
      <c r="C827" s="762"/>
      <c r="D827" s="762"/>
      <c r="E827" s="775"/>
      <c r="F827" s="524"/>
      <c r="G827" s="524"/>
      <c r="H827" s="524"/>
      <c r="I827" s="524"/>
    </row>
    <row r="828" spans="1:9">
      <c r="A828" s="761"/>
      <c r="B828" s="762"/>
      <c r="C828" s="762"/>
      <c r="D828" s="762"/>
      <c r="E828" s="775"/>
      <c r="F828" s="524"/>
      <c r="G828" s="524"/>
      <c r="H828" s="524"/>
      <c r="I828" s="524"/>
    </row>
    <row r="829" spans="1:9">
      <c r="A829" s="761"/>
      <c r="B829" s="762"/>
      <c r="C829" s="762"/>
      <c r="D829" s="762"/>
      <c r="E829" s="775"/>
      <c r="F829" s="524"/>
      <c r="G829" s="524"/>
      <c r="H829" s="524"/>
      <c r="I829" s="524"/>
    </row>
    <row r="830" spans="1:9">
      <c r="A830" s="761"/>
      <c r="B830" s="762"/>
      <c r="C830" s="762"/>
      <c r="D830" s="762"/>
      <c r="E830" s="775"/>
      <c r="F830" s="524"/>
      <c r="G830" s="524"/>
      <c r="H830" s="524"/>
      <c r="I830" s="524"/>
    </row>
    <row r="831" spans="1:9">
      <c r="A831" s="761"/>
      <c r="B831" s="762"/>
      <c r="C831" s="762"/>
      <c r="D831" s="762"/>
      <c r="E831" s="775"/>
      <c r="F831" s="524"/>
      <c r="G831" s="524"/>
      <c r="H831" s="524"/>
      <c r="I831" s="524"/>
    </row>
    <row r="832" spans="1:9">
      <c r="A832" s="761"/>
      <c r="B832" s="762"/>
      <c r="C832" s="762"/>
      <c r="D832" s="762"/>
      <c r="E832" s="775"/>
      <c r="F832" s="524"/>
      <c r="G832" s="524"/>
      <c r="H832" s="524"/>
      <c r="I832" s="524"/>
    </row>
    <row r="833" spans="1:9">
      <c r="A833" s="761"/>
      <c r="B833" s="762"/>
      <c r="C833" s="762"/>
      <c r="D833" s="762"/>
      <c r="E833" s="775"/>
      <c r="F833" s="524"/>
      <c r="G833" s="524"/>
      <c r="H833" s="524"/>
      <c r="I833" s="524"/>
    </row>
    <row r="834" spans="1:9">
      <c r="A834" s="761"/>
      <c r="B834" s="762"/>
      <c r="C834" s="762"/>
      <c r="D834" s="762"/>
      <c r="E834" s="775"/>
      <c r="F834" s="524"/>
      <c r="G834" s="524"/>
      <c r="H834" s="524"/>
      <c r="I834" s="524"/>
    </row>
    <row r="835" spans="1:9">
      <c r="A835" s="761"/>
      <c r="B835" s="762"/>
      <c r="C835" s="762"/>
      <c r="D835" s="762"/>
      <c r="E835" s="775"/>
      <c r="F835" s="524"/>
      <c r="G835" s="524"/>
      <c r="H835" s="524"/>
      <c r="I835" s="524"/>
    </row>
    <row r="836" spans="1:9">
      <c r="A836" s="761"/>
      <c r="B836" s="762"/>
      <c r="C836" s="762"/>
      <c r="D836" s="762"/>
      <c r="E836" s="775"/>
      <c r="F836" s="524"/>
      <c r="G836" s="524"/>
      <c r="H836" s="524"/>
      <c r="I836" s="524"/>
    </row>
    <row r="837" spans="1:9">
      <c r="A837" s="761"/>
      <c r="B837" s="762"/>
      <c r="C837" s="762"/>
      <c r="D837" s="762"/>
      <c r="E837" s="775"/>
      <c r="F837" s="524"/>
      <c r="G837" s="524"/>
      <c r="H837" s="524"/>
      <c r="I837" s="524"/>
    </row>
    <row r="838" spans="1:9">
      <c r="A838" s="761"/>
      <c r="B838" s="762"/>
      <c r="C838" s="762"/>
      <c r="D838" s="762"/>
      <c r="E838" s="775"/>
      <c r="F838" s="524"/>
      <c r="G838" s="524"/>
      <c r="H838" s="524"/>
      <c r="I838" s="524"/>
    </row>
    <row r="839" spans="1:9">
      <c r="A839" s="761"/>
      <c r="B839" s="762"/>
      <c r="C839" s="762"/>
      <c r="D839" s="762"/>
      <c r="E839" s="775"/>
      <c r="F839" s="524"/>
      <c r="G839" s="524"/>
      <c r="H839" s="524"/>
      <c r="I839" s="524"/>
    </row>
    <row r="840" spans="1:9">
      <c r="A840" s="761"/>
      <c r="B840" s="762"/>
      <c r="C840" s="762"/>
      <c r="D840" s="762"/>
      <c r="E840" s="775"/>
      <c r="F840" s="524"/>
      <c r="G840" s="524"/>
      <c r="H840" s="524"/>
      <c r="I840" s="524"/>
    </row>
    <row r="841" spans="1:9">
      <c r="A841" s="761"/>
      <c r="B841" s="762"/>
      <c r="C841" s="762"/>
      <c r="D841" s="762"/>
      <c r="E841" s="775"/>
      <c r="F841" s="524"/>
      <c r="G841" s="524"/>
      <c r="H841" s="524"/>
      <c r="I841" s="524"/>
    </row>
    <row r="842" spans="1:9">
      <c r="A842" s="761"/>
      <c r="B842" s="762"/>
      <c r="C842" s="762"/>
      <c r="D842" s="762"/>
      <c r="E842" s="775"/>
      <c r="F842" s="524"/>
      <c r="G842" s="524"/>
      <c r="H842" s="524"/>
      <c r="I842" s="524"/>
    </row>
    <row r="843" spans="1:9">
      <c r="A843" s="761"/>
      <c r="B843" s="762"/>
      <c r="C843" s="762"/>
      <c r="D843" s="762"/>
      <c r="E843" s="775"/>
      <c r="F843" s="524"/>
      <c r="G843" s="524"/>
      <c r="H843" s="524"/>
      <c r="I843" s="524"/>
    </row>
    <row r="844" spans="1:9">
      <c r="A844" s="761"/>
      <c r="B844" s="762"/>
      <c r="C844" s="762"/>
      <c r="D844" s="762"/>
      <c r="E844" s="775"/>
      <c r="F844" s="524"/>
      <c r="G844" s="524"/>
      <c r="H844" s="524"/>
      <c r="I844" s="524"/>
    </row>
    <row r="845" spans="1:9">
      <c r="A845" s="761"/>
      <c r="B845" s="762"/>
      <c r="C845" s="762"/>
      <c r="D845" s="762"/>
      <c r="E845" s="775"/>
      <c r="F845" s="524"/>
      <c r="G845" s="524"/>
      <c r="H845" s="524"/>
      <c r="I845" s="524"/>
    </row>
    <row r="846" spans="1:9">
      <c r="A846" s="761"/>
      <c r="B846" s="762"/>
      <c r="C846" s="762"/>
      <c r="D846" s="762"/>
      <c r="E846" s="775"/>
      <c r="F846" s="524"/>
      <c r="G846" s="524"/>
      <c r="H846" s="524"/>
      <c r="I846" s="524"/>
    </row>
    <row r="847" spans="1:9">
      <c r="A847" s="761"/>
      <c r="B847" s="762"/>
      <c r="C847" s="762"/>
      <c r="D847" s="762"/>
      <c r="E847" s="775"/>
      <c r="F847" s="524"/>
      <c r="G847" s="524"/>
      <c r="H847" s="524"/>
      <c r="I847" s="524"/>
    </row>
    <row r="848" spans="1:9">
      <c r="A848" s="761"/>
      <c r="B848" s="762"/>
      <c r="C848" s="762"/>
      <c r="D848" s="762"/>
      <c r="E848" s="775"/>
      <c r="F848" s="524"/>
      <c r="G848" s="524"/>
      <c r="H848" s="524"/>
      <c r="I848" s="524"/>
    </row>
    <row r="849" spans="1:9">
      <c r="A849" s="761"/>
      <c r="B849" s="762"/>
      <c r="C849" s="762"/>
      <c r="D849" s="762"/>
      <c r="E849" s="775"/>
      <c r="F849" s="524"/>
      <c r="G849" s="524"/>
      <c r="H849" s="524"/>
      <c r="I849" s="524"/>
    </row>
    <row r="850" spans="1:9">
      <c r="A850" s="761"/>
      <c r="B850" s="762"/>
      <c r="C850" s="762"/>
      <c r="D850" s="762"/>
      <c r="E850" s="775"/>
      <c r="F850" s="524"/>
      <c r="G850" s="524"/>
      <c r="H850" s="524"/>
      <c r="I850" s="524"/>
    </row>
    <row r="851" spans="1:9">
      <c r="A851" s="761"/>
      <c r="B851" s="762"/>
      <c r="C851" s="762"/>
      <c r="D851" s="762"/>
      <c r="E851" s="775"/>
      <c r="F851" s="524"/>
      <c r="G851" s="524"/>
      <c r="H851" s="524"/>
      <c r="I851" s="524"/>
    </row>
    <row r="852" spans="1:9">
      <c r="A852" s="761"/>
      <c r="B852" s="762"/>
      <c r="C852" s="762"/>
      <c r="D852" s="762"/>
      <c r="E852" s="775"/>
      <c r="F852" s="524"/>
      <c r="G852" s="524"/>
      <c r="H852" s="524"/>
      <c r="I852" s="524"/>
    </row>
    <row r="853" spans="1:9">
      <c r="A853" s="761"/>
      <c r="B853" s="762"/>
      <c r="C853" s="762"/>
      <c r="D853" s="762"/>
      <c r="E853" s="775"/>
      <c r="F853" s="524"/>
      <c r="G853" s="524"/>
      <c r="H853" s="524"/>
      <c r="I853" s="524"/>
    </row>
    <row r="854" spans="1:9">
      <c r="A854" s="761"/>
      <c r="B854" s="762"/>
      <c r="C854" s="762"/>
      <c r="D854" s="762"/>
      <c r="E854" s="775"/>
      <c r="F854" s="524"/>
      <c r="G854" s="524"/>
      <c r="H854" s="524"/>
      <c r="I854" s="524"/>
    </row>
    <row r="855" spans="1:9">
      <c r="A855" s="761"/>
      <c r="B855" s="762"/>
      <c r="C855" s="762"/>
      <c r="D855" s="762"/>
      <c r="E855" s="775"/>
      <c r="F855" s="524"/>
      <c r="G855" s="524"/>
      <c r="H855" s="524"/>
      <c r="I855" s="524"/>
    </row>
    <row r="856" spans="1:9">
      <c r="A856" s="761"/>
      <c r="B856" s="762"/>
      <c r="C856" s="762"/>
      <c r="D856" s="762"/>
      <c r="E856" s="775"/>
      <c r="F856" s="524"/>
      <c r="G856" s="524"/>
      <c r="H856" s="524"/>
      <c r="I856" s="524"/>
    </row>
    <row r="857" spans="1:9">
      <c r="A857" s="761"/>
      <c r="B857" s="762"/>
      <c r="C857" s="762"/>
      <c r="D857" s="762"/>
      <c r="E857" s="775"/>
      <c r="F857" s="524"/>
      <c r="G857" s="524"/>
      <c r="H857" s="524"/>
      <c r="I857" s="524"/>
    </row>
    <row r="858" spans="1:9">
      <c r="A858" s="761"/>
      <c r="B858" s="762"/>
      <c r="C858" s="762"/>
      <c r="D858" s="762"/>
      <c r="E858" s="775"/>
      <c r="F858" s="524"/>
      <c r="G858" s="524"/>
      <c r="H858" s="524"/>
      <c r="I858" s="524"/>
    </row>
    <row r="859" spans="1:9">
      <c r="A859" s="761"/>
      <c r="B859" s="762"/>
      <c r="C859" s="762"/>
      <c r="D859" s="762"/>
      <c r="E859" s="775"/>
      <c r="F859" s="524"/>
      <c r="G859" s="524"/>
      <c r="H859" s="524"/>
      <c r="I859" s="524"/>
    </row>
    <row r="860" spans="1:9">
      <c r="A860" s="761"/>
      <c r="B860" s="762"/>
      <c r="C860" s="762"/>
      <c r="D860" s="762"/>
      <c r="E860" s="775"/>
      <c r="F860" s="524"/>
      <c r="G860" s="524"/>
      <c r="H860" s="524"/>
      <c r="I860" s="524"/>
    </row>
    <row r="861" spans="1:9">
      <c r="A861" s="761"/>
      <c r="B861" s="762"/>
      <c r="C861" s="762"/>
      <c r="D861" s="762"/>
      <c r="E861" s="775"/>
      <c r="F861" s="524"/>
      <c r="G861" s="524"/>
      <c r="H861" s="524"/>
      <c r="I861" s="524"/>
    </row>
    <row r="862" spans="1:9">
      <c r="A862" s="761"/>
      <c r="B862" s="762"/>
      <c r="C862" s="762"/>
      <c r="D862" s="762"/>
      <c r="E862" s="775"/>
      <c r="F862" s="524"/>
      <c r="G862" s="524"/>
      <c r="H862" s="524"/>
      <c r="I862" s="524"/>
    </row>
    <row r="863" spans="1:9">
      <c r="A863" s="761"/>
      <c r="B863" s="762"/>
      <c r="C863" s="762"/>
      <c r="D863" s="762"/>
      <c r="E863" s="775"/>
      <c r="F863" s="524"/>
      <c r="G863" s="524"/>
      <c r="H863" s="524"/>
      <c r="I863" s="524"/>
    </row>
    <row r="864" spans="1:9">
      <c r="A864" s="761"/>
      <c r="B864" s="762"/>
      <c r="C864" s="762"/>
      <c r="D864" s="762"/>
      <c r="E864" s="775"/>
      <c r="F864" s="524"/>
      <c r="G864" s="524"/>
      <c r="H864" s="524"/>
      <c r="I864" s="524"/>
    </row>
    <row r="865" spans="1:9">
      <c r="A865" s="761"/>
      <c r="B865" s="762"/>
      <c r="C865" s="762"/>
      <c r="D865" s="762"/>
      <c r="E865" s="775"/>
      <c r="F865" s="524"/>
      <c r="G865" s="524"/>
      <c r="H865" s="524"/>
      <c r="I865" s="524"/>
    </row>
    <row r="866" spans="1:9">
      <c r="A866" s="761"/>
      <c r="B866" s="762"/>
      <c r="C866" s="762"/>
      <c r="D866" s="762"/>
      <c r="E866" s="775"/>
      <c r="F866" s="524"/>
      <c r="G866" s="524"/>
      <c r="H866" s="524"/>
      <c r="I866" s="524"/>
    </row>
    <row r="867" spans="1:9">
      <c r="A867" s="761"/>
      <c r="B867" s="762"/>
      <c r="C867" s="762"/>
      <c r="D867" s="762"/>
      <c r="E867" s="775"/>
      <c r="F867" s="524"/>
      <c r="G867" s="524"/>
      <c r="H867" s="524"/>
      <c r="I867" s="524"/>
    </row>
    <row r="868" spans="1:9">
      <c r="A868" s="761"/>
      <c r="B868" s="762"/>
      <c r="C868" s="762"/>
      <c r="D868" s="762"/>
      <c r="E868" s="775"/>
      <c r="F868" s="524"/>
      <c r="G868" s="524"/>
      <c r="H868" s="524"/>
      <c r="I868" s="524"/>
    </row>
    <row r="869" spans="1:9">
      <c r="A869" s="761"/>
      <c r="B869" s="762"/>
      <c r="C869" s="762"/>
      <c r="D869" s="762"/>
      <c r="E869" s="775"/>
      <c r="F869" s="524"/>
      <c r="G869" s="524"/>
      <c r="H869" s="524"/>
      <c r="I869" s="524"/>
    </row>
    <row r="870" spans="1:9">
      <c r="A870" s="761"/>
      <c r="B870" s="762"/>
      <c r="C870" s="762"/>
      <c r="D870" s="762"/>
      <c r="E870" s="775"/>
      <c r="F870" s="524"/>
      <c r="G870" s="524"/>
      <c r="H870" s="524"/>
      <c r="I870" s="524"/>
    </row>
    <row r="871" spans="1:9">
      <c r="A871" s="761"/>
      <c r="B871" s="762"/>
      <c r="C871" s="762"/>
      <c r="D871" s="762"/>
      <c r="E871" s="775"/>
      <c r="F871" s="524"/>
      <c r="G871" s="524"/>
      <c r="H871" s="524"/>
      <c r="I871" s="524"/>
    </row>
    <row r="872" spans="1:9">
      <c r="A872" s="761"/>
      <c r="B872" s="762"/>
      <c r="C872" s="762"/>
      <c r="D872" s="762"/>
      <c r="E872" s="775"/>
      <c r="F872" s="524"/>
      <c r="G872" s="524"/>
      <c r="H872" s="524"/>
      <c r="I872" s="524"/>
    </row>
    <row r="873" spans="1:9">
      <c r="A873" s="761"/>
      <c r="B873" s="762"/>
      <c r="C873" s="762"/>
      <c r="D873" s="762"/>
      <c r="E873" s="775"/>
      <c r="F873" s="524"/>
      <c r="G873" s="524"/>
      <c r="H873" s="524"/>
      <c r="I873" s="524"/>
    </row>
    <row r="874" spans="1:9">
      <c r="A874" s="761"/>
      <c r="B874" s="762"/>
      <c r="C874" s="762"/>
      <c r="D874" s="762"/>
      <c r="E874" s="775"/>
      <c r="F874" s="524"/>
      <c r="G874" s="524"/>
      <c r="H874" s="524"/>
      <c r="I874" s="524"/>
    </row>
    <row r="875" spans="1:9">
      <c r="A875" s="761"/>
      <c r="B875" s="762"/>
      <c r="C875" s="762"/>
      <c r="D875" s="762"/>
      <c r="E875" s="775"/>
      <c r="F875" s="524"/>
      <c r="G875" s="524"/>
      <c r="H875" s="524"/>
      <c r="I875" s="524"/>
    </row>
    <row r="876" spans="1:9">
      <c r="A876" s="761"/>
      <c r="B876" s="762"/>
      <c r="C876" s="762"/>
      <c r="D876" s="762"/>
      <c r="E876" s="775"/>
      <c r="F876" s="524"/>
      <c r="G876" s="524"/>
      <c r="H876" s="524"/>
      <c r="I876" s="524"/>
    </row>
    <row r="877" spans="1:9">
      <c r="A877" s="761"/>
      <c r="B877" s="762"/>
      <c r="C877" s="762"/>
      <c r="D877" s="762"/>
      <c r="E877" s="775"/>
      <c r="F877" s="524"/>
      <c r="G877" s="524"/>
      <c r="H877" s="524"/>
      <c r="I877" s="524"/>
    </row>
    <row r="878" spans="1:9">
      <c r="A878" s="761"/>
      <c r="B878" s="762"/>
      <c r="C878" s="762"/>
      <c r="D878" s="762"/>
      <c r="E878" s="775"/>
      <c r="F878" s="524"/>
      <c r="G878" s="524"/>
      <c r="H878" s="524"/>
      <c r="I878" s="524"/>
    </row>
    <row r="879" spans="1:9">
      <c r="A879" s="761"/>
      <c r="B879" s="762"/>
      <c r="C879" s="762"/>
      <c r="D879" s="762"/>
      <c r="E879" s="775"/>
      <c r="F879" s="524"/>
      <c r="G879" s="524"/>
      <c r="H879" s="524"/>
      <c r="I879" s="524"/>
    </row>
    <row r="880" spans="1:9">
      <c r="A880" s="761"/>
      <c r="B880" s="762"/>
      <c r="C880" s="762"/>
      <c r="D880" s="762"/>
      <c r="E880" s="775"/>
      <c r="F880" s="524"/>
      <c r="G880" s="524"/>
      <c r="H880" s="524"/>
      <c r="I880" s="524"/>
    </row>
    <row r="881" spans="1:9">
      <c r="A881" s="761"/>
      <c r="B881" s="762"/>
      <c r="C881" s="762"/>
      <c r="D881" s="762"/>
      <c r="E881" s="775"/>
      <c r="F881" s="524"/>
      <c r="G881" s="524"/>
      <c r="H881" s="524"/>
      <c r="I881" s="524"/>
    </row>
    <row r="882" spans="1:9">
      <c r="A882" s="761"/>
      <c r="B882" s="762"/>
      <c r="C882" s="762"/>
      <c r="D882" s="762"/>
      <c r="E882" s="775"/>
      <c r="F882" s="524"/>
      <c r="G882" s="524"/>
      <c r="H882" s="524"/>
      <c r="I882" s="524"/>
    </row>
    <row r="883" spans="1:9">
      <c r="A883" s="761"/>
      <c r="B883" s="762"/>
      <c r="C883" s="762"/>
      <c r="D883" s="762"/>
      <c r="E883" s="775"/>
      <c r="F883" s="524"/>
      <c r="G883" s="524"/>
      <c r="H883" s="524"/>
      <c r="I883" s="524"/>
    </row>
    <row r="884" spans="1:9">
      <c r="A884" s="761"/>
      <c r="B884" s="762"/>
      <c r="C884" s="762"/>
      <c r="D884" s="762"/>
      <c r="E884" s="775"/>
      <c r="F884" s="524"/>
      <c r="G884" s="524"/>
      <c r="H884" s="524"/>
      <c r="I884" s="524"/>
    </row>
    <row r="885" spans="1:9">
      <c r="A885" s="761"/>
      <c r="B885" s="762"/>
      <c r="C885" s="762"/>
      <c r="D885" s="762"/>
      <c r="E885" s="775"/>
      <c r="F885" s="524"/>
      <c r="G885" s="524"/>
      <c r="H885" s="524"/>
      <c r="I885" s="524"/>
    </row>
    <row r="886" spans="1:9">
      <c r="A886" s="761"/>
      <c r="B886" s="762"/>
      <c r="C886" s="762"/>
      <c r="D886" s="762"/>
      <c r="E886" s="775"/>
      <c r="F886" s="524"/>
      <c r="G886" s="524"/>
      <c r="H886" s="524"/>
      <c r="I886" s="524"/>
    </row>
    <row r="887" spans="1:9">
      <c r="A887" s="761"/>
      <c r="B887" s="762"/>
      <c r="C887" s="762"/>
      <c r="D887" s="762"/>
      <c r="E887" s="775"/>
      <c r="F887" s="524"/>
      <c r="G887" s="524"/>
      <c r="H887" s="524"/>
      <c r="I887" s="524"/>
    </row>
    <row r="888" spans="1:9">
      <c r="A888" s="761"/>
      <c r="B888" s="762"/>
      <c r="C888" s="762"/>
      <c r="D888" s="762"/>
      <c r="E888" s="775"/>
      <c r="F888" s="524"/>
      <c r="G888" s="524"/>
      <c r="H888" s="524"/>
      <c r="I888" s="524"/>
    </row>
    <row r="889" spans="1:9">
      <c r="A889" s="761"/>
      <c r="B889" s="762"/>
      <c r="C889" s="762"/>
      <c r="D889" s="762"/>
      <c r="E889" s="775"/>
      <c r="F889" s="524"/>
      <c r="G889" s="524"/>
      <c r="H889" s="524"/>
      <c r="I889" s="524"/>
    </row>
    <row r="890" spans="1:9">
      <c r="A890" s="761"/>
      <c r="B890" s="762"/>
      <c r="C890" s="762"/>
      <c r="D890" s="762"/>
      <c r="E890" s="775"/>
      <c r="F890" s="524"/>
      <c r="G890" s="524"/>
      <c r="H890" s="524"/>
      <c r="I890" s="524"/>
    </row>
    <row r="891" spans="1:9">
      <c r="A891" s="761"/>
      <c r="B891" s="762"/>
      <c r="C891" s="762"/>
      <c r="D891" s="762"/>
      <c r="E891" s="775"/>
      <c r="F891" s="524"/>
      <c r="G891" s="524"/>
      <c r="H891" s="524"/>
      <c r="I891" s="524"/>
    </row>
    <row r="892" spans="1:9">
      <c r="A892" s="761"/>
      <c r="B892" s="762"/>
      <c r="C892" s="762"/>
      <c r="D892" s="762"/>
      <c r="E892" s="775"/>
      <c r="F892" s="524"/>
      <c r="G892" s="524"/>
      <c r="H892" s="524"/>
      <c r="I892" s="524"/>
    </row>
    <row r="893" spans="1:9">
      <c r="A893" s="761"/>
      <c r="B893" s="762"/>
      <c r="C893" s="762"/>
      <c r="D893" s="762"/>
      <c r="E893" s="775"/>
      <c r="F893" s="524"/>
      <c r="G893" s="524"/>
      <c r="H893" s="524"/>
      <c r="I893" s="524"/>
    </row>
    <row r="894" spans="1:9">
      <c r="A894" s="761"/>
      <c r="B894" s="762"/>
      <c r="C894" s="762"/>
      <c r="D894" s="762"/>
      <c r="E894" s="775"/>
      <c r="F894" s="524"/>
      <c r="G894" s="524"/>
      <c r="H894" s="524"/>
      <c r="I894" s="524"/>
    </row>
    <row r="895" spans="1:9">
      <c r="A895" s="761"/>
      <c r="B895" s="762"/>
      <c r="C895" s="762"/>
      <c r="D895" s="762"/>
      <c r="E895" s="775"/>
      <c r="F895" s="524"/>
      <c r="G895" s="524"/>
      <c r="H895" s="524"/>
      <c r="I895" s="524"/>
    </row>
    <row r="896" spans="1:9">
      <c r="A896" s="761"/>
      <c r="B896" s="762"/>
      <c r="C896" s="762"/>
      <c r="D896" s="762"/>
      <c r="E896" s="775"/>
      <c r="F896" s="524"/>
      <c r="G896" s="524"/>
      <c r="H896" s="524"/>
      <c r="I896" s="524"/>
    </row>
    <row r="897" spans="1:9">
      <c r="A897" s="761"/>
      <c r="B897" s="762"/>
      <c r="C897" s="762"/>
      <c r="D897" s="762"/>
      <c r="E897" s="775"/>
      <c r="F897" s="524"/>
      <c r="G897" s="524"/>
      <c r="H897" s="524"/>
      <c r="I897" s="524"/>
    </row>
    <row r="898" spans="1:9">
      <c r="A898" s="761"/>
      <c r="B898" s="762"/>
      <c r="C898" s="762"/>
      <c r="D898" s="762"/>
      <c r="E898" s="775"/>
      <c r="F898" s="524"/>
      <c r="G898" s="524"/>
      <c r="H898" s="524"/>
      <c r="I898" s="524"/>
    </row>
    <row r="899" spans="1:9">
      <c r="A899" s="761"/>
      <c r="B899" s="762"/>
      <c r="C899" s="762"/>
      <c r="D899" s="762"/>
      <c r="E899" s="775"/>
      <c r="F899" s="524"/>
      <c r="G899" s="524"/>
      <c r="H899" s="524"/>
      <c r="I899" s="524"/>
    </row>
    <row r="900" spans="1:9">
      <c r="A900" s="761"/>
      <c r="B900" s="762"/>
      <c r="C900" s="762"/>
      <c r="D900" s="762"/>
      <c r="E900" s="775"/>
      <c r="F900" s="524"/>
      <c r="G900" s="524"/>
      <c r="H900" s="524"/>
      <c r="I900" s="524"/>
    </row>
    <row r="901" spans="1:9">
      <c r="A901" s="761"/>
      <c r="B901" s="762"/>
      <c r="C901" s="762"/>
      <c r="D901" s="762"/>
      <c r="E901" s="775"/>
      <c r="F901" s="524"/>
      <c r="G901" s="524"/>
      <c r="H901" s="524"/>
      <c r="I901" s="524"/>
    </row>
    <row r="902" spans="1:9">
      <c r="A902" s="761"/>
      <c r="B902" s="762"/>
      <c r="C902" s="762"/>
      <c r="D902" s="762"/>
      <c r="E902" s="775"/>
      <c r="F902" s="524"/>
      <c r="G902" s="524"/>
      <c r="H902" s="524"/>
      <c r="I902" s="524"/>
    </row>
    <row r="903" spans="1:9">
      <c r="A903" s="761"/>
      <c r="B903" s="762"/>
      <c r="C903" s="762"/>
      <c r="D903" s="762"/>
      <c r="E903" s="775"/>
      <c r="F903" s="524"/>
      <c r="G903" s="524"/>
      <c r="H903" s="524"/>
      <c r="I903" s="524"/>
    </row>
    <row r="904" spans="1:9">
      <c r="A904" s="761"/>
      <c r="B904" s="762"/>
      <c r="C904" s="762"/>
      <c r="D904" s="762"/>
      <c r="E904" s="775"/>
      <c r="F904" s="524"/>
      <c r="G904" s="524"/>
      <c r="H904" s="524"/>
      <c r="I904" s="524"/>
    </row>
    <row r="905" spans="1:9">
      <c r="A905" s="761"/>
      <c r="B905" s="762"/>
      <c r="C905" s="762"/>
      <c r="D905" s="762"/>
      <c r="E905" s="775"/>
      <c r="F905" s="524"/>
      <c r="G905" s="524"/>
      <c r="H905" s="524"/>
      <c r="I905" s="524"/>
    </row>
    <row r="906" spans="1:9">
      <c r="A906" s="761"/>
      <c r="B906" s="762"/>
      <c r="C906" s="762"/>
      <c r="D906" s="762"/>
      <c r="E906" s="775"/>
      <c r="F906" s="524"/>
      <c r="G906" s="524"/>
      <c r="H906" s="524"/>
      <c r="I906" s="524"/>
    </row>
    <row r="907" spans="1:9">
      <c r="A907" s="761"/>
      <c r="B907" s="762"/>
      <c r="C907" s="762"/>
      <c r="D907" s="762"/>
      <c r="E907" s="775"/>
      <c r="F907" s="524"/>
      <c r="G907" s="524"/>
      <c r="H907" s="524"/>
      <c r="I907" s="524"/>
    </row>
    <row r="908" spans="1:9">
      <c r="A908" s="761"/>
      <c r="B908" s="762"/>
      <c r="C908" s="762"/>
      <c r="D908" s="762"/>
      <c r="E908" s="775"/>
      <c r="F908" s="524"/>
      <c r="G908" s="524"/>
      <c r="H908" s="524"/>
      <c r="I908" s="524"/>
    </row>
    <row r="909" spans="1:9">
      <c r="A909" s="761"/>
      <c r="B909" s="762"/>
      <c r="C909" s="762"/>
      <c r="D909" s="762"/>
      <c r="E909" s="775"/>
      <c r="F909" s="524"/>
      <c r="G909" s="524"/>
      <c r="H909" s="524"/>
      <c r="I909" s="524"/>
    </row>
    <row r="910" spans="1:9">
      <c r="A910" s="761"/>
      <c r="B910" s="762"/>
      <c r="C910" s="762"/>
      <c r="D910" s="762"/>
      <c r="E910" s="775"/>
      <c r="F910" s="524"/>
      <c r="G910" s="524"/>
      <c r="H910" s="524"/>
      <c r="I910" s="524"/>
    </row>
    <row r="911" spans="1:9">
      <c r="A911" s="761"/>
      <c r="B911" s="762"/>
      <c r="C911" s="762"/>
      <c r="D911" s="762"/>
      <c r="E911" s="775"/>
      <c r="F911" s="524"/>
      <c r="G911" s="524"/>
      <c r="H911" s="524"/>
      <c r="I911" s="524"/>
    </row>
    <row r="912" spans="1:9">
      <c r="A912" s="761"/>
      <c r="B912" s="762"/>
      <c r="C912" s="762"/>
      <c r="D912" s="762"/>
      <c r="E912" s="775"/>
      <c r="F912" s="524"/>
      <c r="G912" s="524"/>
      <c r="H912" s="524"/>
      <c r="I912" s="524"/>
    </row>
    <row r="913" spans="1:9">
      <c r="A913" s="761"/>
      <c r="B913" s="762"/>
      <c r="C913" s="762"/>
      <c r="D913" s="762"/>
      <c r="E913" s="775"/>
      <c r="F913" s="524"/>
      <c r="G913" s="524"/>
      <c r="H913" s="524"/>
      <c r="I913" s="524"/>
    </row>
    <row r="914" spans="1:9">
      <c r="A914" s="761"/>
      <c r="B914" s="762"/>
      <c r="C914" s="762"/>
      <c r="D914" s="762"/>
      <c r="E914" s="775"/>
      <c r="F914" s="524"/>
      <c r="G914" s="524"/>
      <c r="H914" s="524"/>
      <c r="I914" s="524"/>
    </row>
    <row r="915" spans="1:9">
      <c r="A915" s="761"/>
      <c r="B915" s="762"/>
      <c r="C915" s="762"/>
      <c r="D915" s="762"/>
      <c r="E915" s="775"/>
      <c r="F915" s="524"/>
      <c r="G915" s="524"/>
      <c r="H915" s="524"/>
      <c r="I915" s="524"/>
    </row>
    <row r="916" spans="1:9">
      <c r="A916" s="761"/>
      <c r="B916" s="762"/>
      <c r="C916" s="762"/>
      <c r="D916" s="762"/>
      <c r="E916" s="775"/>
      <c r="F916" s="524"/>
      <c r="G916" s="524"/>
      <c r="H916" s="524"/>
      <c r="I916" s="524"/>
    </row>
    <row r="917" spans="1:9">
      <c r="A917" s="761"/>
      <c r="B917" s="762"/>
      <c r="C917" s="762"/>
      <c r="D917" s="762"/>
      <c r="E917" s="775"/>
      <c r="F917" s="524"/>
      <c r="G917" s="524"/>
      <c r="H917" s="524"/>
      <c r="I917" s="524"/>
    </row>
    <row r="918" spans="1:9">
      <c r="A918" s="761"/>
      <c r="B918" s="762"/>
      <c r="C918" s="762"/>
      <c r="D918" s="762"/>
      <c r="E918" s="775"/>
      <c r="F918" s="524"/>
      <c r="G918" s="524"/>
      <c r="H918" s="524"/>
      <c r="I918" s="524"/>
    </row>
    <row r="919" spans="1:9">
      <c r="A919" s="761"/>
      <c r="B919" s="762"/>
      <c r="C919" s="762"/>
      <c r="D919" s="762"/>
      <c r="E919" s="775"/>
      <c r="F919" s="524"/>
      <c r="G919" s="524"/>
      <c r="H919" s="524"/>
      <c r="I919" s="524"/>
    </row>
    <row r="920" spans="1:9">
      <c r="A920" s="761"/>
      <c r="B920" s="762"/>
      <c r="C920" s="762"/>
      <c r="D920" s="762"/>
      <c r="E920" s="775"/>
      <c r="F920" s="524"/>
      <c r="G920" s="524"/>
      <c r="H920" s="524"/>
      <c r="I920" s="524"/>
    </row>
    <row r="921" spans="1:9">
      <c r="A921" s="761"/>
      <c r="B921" s="762"/>
      <c r="C921" s="762"/>
      <c r="D921" s="762"/>
      <c r="E921" s="775"/>
      <c r="F921" s="524"/>
      <c r="G921" s="524"/>
      <c r="H921" s="524"/>
      <c r="I921" s="524"/>
    </row>
    <row r="922" spans="1:9">
      <c r="A922" s="761"/>
      <c r="B922" s="762"/>
      <c r="C922" s="762"/>
      <c r="D922" s="762"/>
      <c r="E922" s="775"/>
      <c r="F922" s="524"/>
      <c r="G922" s="524"/>
      <c r="H922" s="524"/>
      <c r="I922" s="524"/>
    </row>
    <row r="923" spans="1:9">
      <c r="A923" s="761"/>
      <c r="B923" s="762"/>
      <c r="C923" s="762"/>
      <c r="D923" s="762"/>
      <c r="E923" s="775"/>
      <c r="F923" s="524"/>
      <c r="G923" s="524"/>
      <c r="H923" s="524"/>
      <c r="I923" s="524"/>
    </row>
    <row r="924" spans="1:9">
      <c r="A924" s="761"/>
      <c r="B924" s="762"/>
      <c r="C924" s="762"/>
      <c r="D924" s="762"/>
      <c r="E924" s="775"/>
      <c r="F924" s="524"/>
      <c r="G924" s="524"/>
      <c r="H924" s="524"/>
      <c r="I924" s="524"/>
    </row>
    <row r="925" spans="1:9">
      <c r="A925" s="761"/>
      <c r="B925" s="762"/>
      <c r="C925" s="762"/>
      <c r="D925" s="762"/>
      <c r="E925" s="775"/>
      <c r="F925" s="524"/>
      <c r="G925" s="524"/>
      <c r="H925" s="524"/>
      <c r="I925" s="524"/>
    </row>
    <row r="926" spans="1:9">
      <c r="A926" s="761"/>
      <c r="B926" s="762"/>
      <c r="C926" s="762"/>
      <c r="D926" s="762"/>
      <c r="E926" s="775"/>
      <c r="F926" s="524"/>
      <c r="G926" s="524"/>
      <c r="H926" s="524"/>
      <c r="I926" s="524"/>
    </row>
    <row r="927" spans="1:9">
      <c r="A927" s="761"/>
      <c r="B927" s="762"/>
      <c r="C927" s="762"/>
      <c r="D927" s="762"/>
      <c r="E927" s="775"/>
      <c r="F927" s="524"/>
      <c r="G927" s="524"/>
      <c r="H927" s="524"/>
      <c r="I927" s="524"/>
    </row>
    <row r="928" spans="1:9">
      <c r="A928" s="761"/>
      <c r="B928" s="762"/>
      <c r="C928" s="762"/>
      <c r="D928" s="762"/>
      <c r="E928" s="775"/>
      <c r="F928" s="524"/>
      <c r="G928" s="524"/>
      <c r="H928" s="524"/>
      <c r="I928" s="524"/>
    </row>
    <row r="929" spans="1:9">
      <c r="A929" s="761"/>
      <c r="B929" s="762"/>
      <c r="C929" s="762"/>
      <c r="D929" s="762"/>
      <c r="E929" s="775"/>
      <c r="F929" s="524"/>
      <c r="G929" s="524"/>
      <c r="H929" s="524"/>
      <c r="I929" s="524"/>
    </row>
    <row r="930" spans="1:9">
      <c r="A930" s="761"/>
      <c r="B930" s="762"/>
      <c r="C930" s="762"/>
      <c r="D930" s="762"/>
      <c r="E930" s="775"/>
      <c r="F930" s="524"/>
      <c r="G930" s="524"/>
      <c r="H930" s="524"/>
      <c r="I930" s="524"/>
    </row>
    <row r="931" spans="1:9">
      <c r="A931" s="761"/>
      <c r="B931" s="762"/>
      <c r="C931" s="762"/>
      <c r="D931" s="762"/>
      <c r="E931" s="775"/>
      <c r="F931" s="524"/>
      <c r="G931" s="524"/>
      <c r="H931" s="524"/>
      <c r="I931" s="524"/>
    </row>
    <row r="932" spans="1:9">
      <c r="A932" s="761"/>
      <c r="B932" s="762"/>
      <c r="C932" s="762"/>
      <c r="D932" s="762"/>
      <c r="E932" s="775"/>
      <c r="F932" s="524"/>
      <c r="G932" s="524"/>
      <c r="H932" s="524"/>
      <c r="I932" s="524"/>
    </row>
    <row r="933" spans="1:9">
      <c r="A933" s="761"/>
      <c r="B933" s="762"/>
      <c r="C933" s="762"/>
      <c r="D933" s="762"/>
      <c r="E933" s="775"/>
      <c r="F933" s="524"/>
      <c r="G933" s="524"/>
      <c r="H933" s="524"/>
      <c r="I933" s="524"/>
    </row>
    <row r="934" spans="1:9">
      <c r="A934" s="761"/>
      <c r="B934" s="762"/>
      <c r="C934" s="762"/>
      <c r="D934" s="762"/>
      <c r="E934" s="775"/>
      <c r="F934" s="524"/>
      <c r="G934" s="524"/>
      <c r="H934" s="524"/>
      <c r="I934" s="524"/>
    </row>
    <row r="935" spans="1:9">
      <c r="A935" s="761"/>
      <c r="B935" s="762"/>
      <c r="C935" s="762"/>
      <c r="D935" s="762"/>
      <c r="E935" s="775"/>
      <c r="F935" s="524"/>
      <c r="G935" s="524"/>
      <c r="H935" s="524"/>
      <c r="I935" s="524"/>
    </row>
    <row r="936" spans="1:9">
      <c r="A936" s="761"/>
      <c r="B936" s="762"/>
      <c r="C936" s="762"/>
      <c r="D936" s="762"/>
      <c r="E936" s="775"/>
      <c r="F936" s="524"/>
      <c r="G936" s="524"/>
      <c r="H936" s="524"/>
      <c r="I936" s="524"/>
    </row>
    <row r="937" spans="1:9">
      <c r="A937" s="761"/>
      <c r="B937" s="762"/>
      <c r="C937" s="762"/>
      <c r="D937" s="762"/>
      <c r="E937" s="775"/>
      <c r="F937" s="524"/>
      <c r="G937" s="524"/>
      <c r="H937" s="524"/>
      <c r="I937" s="524"/>
    </row>
    <row r="938" spans="1:9">
      <c r="A938" s="761"/>
      <c r="B938" s="762"/>
      <c r="C938" s="762"/>
      <c r="D938" s="762"/>
      <c r="E938" s="775"/>
      <c r="F938" s="524"/>
      <c r="G938" s="524"/>
      <c r="H938" s="524"/>
      <c r="I938" s="524"/>
    </row>
    <row r="939" spans="1:9">
      <c r="A939" s="761"/>
      <c r="B939" s="762"/>
      <c r="C939" s="762"/>
      <c r="D939" s="762"/>
      <c r="E939" s="775"/>
      <c r="F939" s="524"/>
      <c r="G939" s="524"/>
      <c r="H939" s="524"/>
      <c r="I939" s="524"/>
    </row>
    <row r="940" spans="1:9">
      <c r="A940" s="761"/>
      <c r="B940" s="762"/>
      <c r="C940" s="762"/>
      <c r="D940" s="762"/>
      <c r="E940" s="775"/>
      <c r="F940" s="524"/>
      <c r="G940" s="524"/>
      <c r="H940" s="524"/>
      <c r="I940" s="524"/>
    </row>
    <row r="941" spans="1:9">
      <c r="A941" s="761"/>
      <c r="B941" s="762"/>
      <c r="C941" s="762"/>
      <c r="D941" s="762"/>
      <c r="E941" s="775"/>
      <c r="F941" s="524"/>
      <c r="G941" s="524"/>
      <c r="H941" s="524"/>
      <c r="I941" s="524"/>
    </row>
    <row r="942" spans="1:9">
      <c r="A942" s="761"/>
      <c r="B942" s="762"/>
      <c r="C942" s="762"/>
      <c r="D942" s="762"/>
      <c r="E942" s="775"/>
      <c r="F942" s="524"/>
      <c r="G942" s="524"/>
      <c r="H942" s="524"/>
      <c r="I942" s="524"/>
    </row>
    <row r="943" spans="1:9">
      <c r="A943" s="761"/>
      <c r="B943" s="762"/>
      <c r="C943" s="762"/>
      <c r="D943" s="762"/>
      <c r="E943" s="775"/>
      <c r="F943" s="524"/>
      <c r="G943" s="524"/>
      <c r="H943" s="524"/>
      <c r="I943" s="524"/>
    </row>
    <row r="944" spans="1:9">
      <c r="A944" s="761"/>
      <c r="B944" s="762"/>
      <c r="C944" s="762"/>
      <c r="D944" s="762"/>
      <c r="E944" s="775"/>
      <c r="F944" s="524"/>
      <c r="G944" s="524"/>
      <c r="H944" s="524"/>
      <c r="I944" s="524"/>
    </row>
    <row r="945" spans="1:9">
      <c r="A945" s="761"/>
      <c r="B945" s="762"/>
      <c r="C945" s="762"/>
      <c r="D945" s="762"/>
      <c r="E945" s="775"/>
      <c r="F945" s="524"/>
      <c r="G945" s="524"/>
      <c r="H945" s="524"/>
      <c r="I945" s="524"/>
    </row>
    <row r="946" spans="1:9">
      <c r="A946" s="761"/>
      <c r="B946" s="762"/>
      <c r="C946" s="762"/>
      <c r="D946" s="762"/>
      <c r="E946" s="775"/>
      <c r="F946" s="524"/>
      <c r="G946" s="524"/>
      <c r="H946" s="524"/>
      <c r="I946" s="524"/>
    </row>
    <row r="947" spans="1:9">
      <c r="A947" s="761"/>
      <c r="B947" s="762"/>
      <c r="C947" s="762"/>
      <c r="D947" s="762"/>
      <c r="E947" s="775"/>
      <c r="F947" s="524"/>
      <c r="G947" s="524"/>
      <c r="H947" s="524"/>
      <c r="I947" s="524"/>
    </row>
    <row r="948" spans="1:9">
      <c r="A948" s="761"/>
      <c r="B948" s="762"/>
      <c r="C948" s="762"/>
      <c r="D948" s="762"/>
      <c r="E948" s="775"/>
      <c r="F948" s="524"/>
      <c r="G948" s="524"/>
      <c r="H948" s="524"/>
      <c r="I948" s="524"/>
    </row>
    <row r="949" spans="1:9">
      <c r="A949" s="761"/>
      <c r="B949" s="762"/>
      <c r="C949" s="762"/>
      <c r="D949" s="762"/>
      <c r="E949" s="775"/>
      <c r="F949" s="524"/>
      <c r="G949" s="524"/>
      <c r="H949" s="524"/>
      <c r="I949" s="524"/>
    </row>
    <row r="950" spans="1:9">
      <c r="A950" s="761"/>
      <c r="B950" s="762"/>
      <c r="C950" s="762"/>
      <c r="D950" s="762"/>
      <c r="E950" s="775"/>
      <c r="F950" s="524"/>
      <c r="G950" s="524"/>
      <c r="H950" s="524"/>
      <c r="I950" s="524"/>
    </row>
    <row r="951" spans="1:9">
      <c r="A951" s="761"/>
      <c r="B951" s="762"/>
      <c r="C951" s="762"/>
      <c r="D951" s="762"/>
      <c r="E951" s="775"/>
      <c r="F951" s="524"/>
      <c r="G951" s="524"/>
      <c r="H951" s="524"/>
      <c r="I951" s="524"/>
    </row>
    <row r="952" spans="1:9">
      <c r="A952" s="761"/>
      <c r="B952" s="762"/>
      <c r="C952" s="762"/>
      <c r="D952" s="762"/>
      <c r="E952" s="775"/>
      <c r="F952" s="524"/>
      <c r="G952" s="524"/>
      <c r="H952" s="524"/>
      <c r="I952" s="524"/>
    </row>
    <row r="953" spans="1:9">
      <c r="A953" s="761"/>
      <c r="B953" s="762"/>
      <c r="C953" s="762"/>
      <c r="D953" s="762"/>
      <c r="E953" s="775"/>
      <c r="F953" s="524"/>
      <c r="G953" s="524"/>
      <c r="H953" s="524"/>
      <c r="I953" s="524"/>
    </row>
    <row r="954" spans="1:9">
      <c r="A954" s="761"/>
      <c r="B954" s="762"/>
      <c r="C954" s="762"/>
      <c r="D954" s="762"/>
      <c r="E954" s="775"/>
      <c r="F954" s="524"/>
      <c r="G954" s="524"/>
      <c r="H954" s="524"/>
      <c r="I954" s="524"/>
    </row>
    <row r="955" spans="1:9">
      <c r="A955" s="761"/>
      <c r="B955" s="762"/>
      <c r="C955" s="762"/>
      <c r="D955" s="762"/>
      <c r="E955" s="775"/>
      <c r="F955" s="524"/>
      <c r="G955" s="524"/>
      <c r="H955" s="524"/>
      <c r="I955" s="524"/>
    </row>
    <row r="956" spans="1:9">
      <c r="A956" s="761"/>
      <c r="B956" s="762"/>
      <c r="C956" s="762"/>
      <c r="D956" s="762"/>
      <c r="E956" s="775"/>
      <c r="F956" s="524"/>
      <c r="G956" s="524"/>
      <c r="H956" s="524"/>
      <c r="I956" s="524"/>
    </row>
    <row r="957" spans="1:9">
      <c r="A957" s="761"/>
      <c r="B957" s="762"/>
      <c r="C957" s="762"/>
      <c r="D957" s="762"/>
      <c r="E957" s="775"/>
      <c r="F957" s="524"/>
      <c r="G957" s="524"/>
      <c r="H957" s="524"/>
      <c r="I957" s="524"/>
    </row>
    <row r="958" spans="1:9">
      <c r="A958" s="761"/>
      <c r="B958" s="762"/>
      <c r="C958" s="762"/>
      <c r="D958" s="762"/>
      <c r="E958" s="775"/>
      <c r="F958" s="524"/>
      <c r="G958" s="524"/>
      <c r="H958" s="524"/>
      <c r="I958" s="524"/>
    </row>
    <row r="959" spans="1:9">
      <c r="A959" s="761"/>
      <c r="B959" s="762"/>
      <c r="C959" s="762"/>
      <c r="D959" s="762"/>
      <c r="E959" s="775"/>
      <c r="F959" s="524"/>
      <c r="G959" s="524"/>
      <c r="H959" s="524"/>
      <c r="I959" s="524"/>
    </row>
    <row r="960" spans="1:9">
      <c r="A960" s="761"/>
      <c r="B960" s="762"/>
      <c r="C960" s="762"/>
      <c r="D960" s="762"/>
      <c r="E960" s="775"/>
      <c r="F960" s="524"/>
      <c r="G960" s="524"/>
      <c r="H960" s="524"/>
      <c r="I960" s="524"/>
    </row>
    <row r="961" spans="1:9">
      <c r="A961" s="761"/>
      <c r="B961" s="762"/>
      <c r="C961" s="762"/>
      <c r="D961" s="762"/>
      <c r="E961" s="775"/>
      <c r="F961" s="524"/>
      <c r="G961" s="524"/>
      <c r="H961" s="524"/>
      <c r="I961" s="524"/>
    </row>
    <row r="962" spans="1:9">
      <c r="A962" s="761"/>
      <c r="B962" s="762"/>
      <c r="C962" s="762"/>
      <c r="D962" s="762"/>
      <c r="E962" s="775"/>
      <c r="F962" s="524"/>
      <c r="G962" s="524"/>
      <c r="H962" s="524"/>
      <c r="I962" s="524"/>
    </row>
    <row r="963" spans="1:9">
      <c r="A963" s="761"/>
      <c r="B963" s="762"/>
      <c r="C963" s="762"/>
      <c r="D963" s="762"/>
      <c r="E963" s="775"/>
      <c r="F963" s="524"/>
      <c r="G963" s="524"/>
      <c r="H963" s="524"/>
      <c r="I963" s="524"/>
    </row>
    <row r="964" spans="1:9">
      <c r="A964" s="761"/>
      <c r="B964" s="762"/>
      <c r="C964" s="762"/>
      <c r="D964" s="762"/>
      <c r="E964" s="775"/>
      <c r="F964" s="524"/>
      <c r="G964" s="524"/>
      <c r="H964" s="524"/>
      <c r="I964" s="524"/>
    </row>
    <row r="965" spans="1:9">
      <c r="A965" s="761"/>
      <c r="B965" s="762"/>
      <c r="C965" s="762"/>
      <c r="D965" s="762"/>
      <c r="E965" s="775"/>
      <c r="F965" s="524"/>
      <c r="G965" s="524"/>
      <c r="H965" s="524"/>
      <c r="I965" s="524"/>
    </row>
    <row r="966" spans="1:9">
      <c r="A966" s="761"/>
      <c r="B966" s="762"/>
      <c r="C966" s="762"/>
      <c r="D966" s="762"/>
      <c r="E966" s="775"/>
      <c r="F966" s="524"/>
      <c r="G966" s="524"/>
      <c r="H966" s="524"/>
      <c r="I966" s="524"/>
    </row>
    <row r="967" spans="1:9">
      <c r="A967" s="761"/>
      <c r="B967" s="762"/>
      <c r="C967" s="762"/>
      <c r="D967" s="762"/>
      <c r="E967" s="775"/>
      <c r="F967" s="524"/>
      <c r="G967" s="524"/>
      <c r="H967" s="524"/>
      <c r="I967" s="524"/>
    </row>
    <row r="968" spans="1:9">
      <c r="A968" s="761"/>
      <c r="B968" s="762"/>
      <c r="C968" s="762"/>
      <c r="D968" s="762"/>
      <c r="E968" s="775"/>
      <c r="F968" s="524"/>
      <c r="G968" s="524"/>
      <c r="H968" s="524"/>
      <c r="I968" s="524"/>
    </row>
    <row r="969" spans="1:9">
      <c r="A969" s="761"/>
      <c r="B969" s="762"/>
      <c r="C969" s="762"/>
      <c r="D969" s="762"/>
      <c r="E969" s="775"/>
      <c r="F969" s="524"/>
      <c r="G969" s="524"/>
      <c r="H969" s="524"/>
      <c r="I969" s="524"/>
    </row>
    <row r="970" spans="1:9">
      <c r="A970" s="761"/>
      <c r="B970" s="762"/>
      <c r="C970" s="762"/>
      <c r="D970" s="762"/>
      <c r="E970" s="775"/>
      <c r="F970" s="524"/>
      <c r="G970" s="524"/>
      <c r="H970" s="524"/>
      <c r="I970" s="524"/>
    </row>
    <row r="971" spans="1:9">
      <c r="A971" s="761"/>
      <c r="B971" s="762"/>
      <c r="C971" s="762"/>
      <c r="D971" s="762"/>
      <c r="E971" s="775"/>
      <c r="F971" s="524"/>
      <c r="G971" s="524"/>
      <c r="H971" s="524"/>
      <c r="I971" s="524"/>
    </row>
    <row r="972" spans="1:9">
      <c r="A972" s="761"/>
      <c r="B972" s="762"/>
      <c r="C972" s="762"/>
      <c r="D972" s="762"/>
      <c r="E972" s="775"/>
      <c r="F972" s="524"/>
      <c r="G972" s="524"/>
      <c r="H972" s="524"/>
      <c r="I972" s="524"/>
    </row>
    <row r="973" spans="1:9">
      <c r="A973" s="761"/>
      <c r="B973" s="762"/>
      <c r="C973" s="762"/>
      <c r="D973" s="762"/>
      <c r="E973" s="775"/>
      <c r="F973" s="524"/>
      <c r="G973" s="524"/>
      <c r="H973" s="524"/>
      <c r="I973" s="524"/>
    </row>
    <row r="974" spans="1:9">
      <c r="A974" s="761"/>
      <c r="B974" s="762"/>
      <c r="C974" s="762"/>
      <c r="D974" s="762"/>
      <c r="E974" s="775"/>
      <c r="F974" s="524"/>
      <c r="G974" s="524"/>
      <c r="H974" s="524"/>
      <c r="I974" s="524"/>
    </row>
    <row r="975" spans="1:9">
      <c r="A975" s="761"/>
      <c r="B975" s="762"/>
      <c r="C975" s="762"/>
      <c r="D975" s="762"/>
      <c r="E975" s="775"/>
      <c r="F975" s="524"/>
      <c r="G975" s="524"/>
      <c r="H975" s="524"/>
      <c r="I975" s="524"/>
    </row>
    <row r="976" spans="1:9">
      <c r="A976" s="761"/>
      <c r="B976" s="762"/>
      <c r="C976" s="762"/>
      <c r="D976" s="762"/>
      <c r="E976" s="775"/>
      <c r="F976" s="524"/>
      <c r="G976" s="524"/>
      <c r="H976" s="524"/>
      <c r="I976" s="524"/>
    </row>
    <row r="977" spans="1:9">
      <c r="A977" s="761"/>
      <c r="B977" s="762"/>
      <c r="C977" s="762"/>
      <c r="D977" s="762"/>
      <c r="E977" s="775"/>
      <c r="F977" s="524"/>
      <c r="G977" s="524"/>
      <c r="H977" s="524"/>
      <c r="I977" s="524"/>
    </row>
    <row r="978" spans="1:9">
      <c r="A978" s="761"/>
      <c r="B978" s="762"/>
      <c r="C978" s="762"/>
      <c r="D978" s="762"/>
      <c r="E978" s="775"/>
      <c r="F978" s="524"/>
      <c r="G978" s="524"/>
      <c r="H978" s="524"/>
      <c r="I978" s="524"/>
    </row>
    <row r="979" spans="1:9">
      <c r="A979" s="761"/>
      <c r="B979" s="762"/>
      <c r="C979" s="762"/>
      <c r="D979" s="762"/>
      <c r="E979" s="775"/>
      <c r="F979" s="524"/>
      <c r="G979" s="524"/>
      <c r="H979" s="524"/>
      <c r="I979" s="524"/>
    </row>
    <row r="980" spans="1:9">
      <c r="A980" s="761"/>
      <c r="B980" s="762"/>
      <c r="C980" s="762"/>
      <c r="D980" s="762"/>
      <c r="E980" s="775"/>
      <c r="F980" s="524"/>
      <c r="G980" s="524"/>
      <c r="H980" s="524"/>
      <c r="I980" s="524"/>
    </row>
    <row r="981" spans="1:9">
      <c r="A981" s="761"/>
      <c r="B981" s="762"/>
      <c r="C981" s="762"/>
      <c r="D981" s="762"/>
      <c r="E981" s="775"/>
      <c r="F981" s="524"/>
      <c r="G981" s="524"/>
      <c r="H981" s="524"/>
      <c r="I981" s="524"/>
    </row>
    <row r="982" spans="1:9">
      <c r="A982" s="761"/>
      <c r="B982" s="762"/>
      <c r="C982" s="762"/>
      <c r="D982" s="762"/>
      <c r="E982" s="775"/>
      <c r="F982" s="524"/>
      <c r="G982" s="524"/>
      <c r="H982" s="524"/>
      <c r="I982" s="524"/>
    </row>
    <row r="983" spans="1:9">
      <c r="A983" s="761"/>
      <c r="B983" s="762"/>
      <c r="C983" s="762"/>
      <c r="D983" s="762"/>
      <c r="E983" s="775"/>
      <c r="F983" s="524"/>
      <c r="G983" s="524"/>
      <c r="H983" s="524"/>
      <c r="I983" s="524"/>
    </row>
    <row r="984" spans="1:9">
      <c r="A984" s="761"/>
      <c r="B984" s="762"/>
      <c r="C984" s="762"/>
      <c r="D984" s="762"/>
      <c r="E984" s="775"/>
      <c r="F984" s="524"/>
      <c r="G984" s="524"/>
      <c r="H984" s="524"/>
      <c r="I984" s="524"/>
    </row>
    <row r="985" spans="1:9">
      <c r="A985" s="761"/>
      <c r="B985" s="762"/>
      <c r="C985" s="762"/>
      <c r="D985" s="762"/>
      <c r="E985" s="775"/>
      <c r="F985" s="524"/>
      <c r="G985" s="524"/>
      <c r="H985" s="524"/>
      <c r="I985" s="524"/>
    </row>
    <row r="986" spans="1:9">
      <c r="A986" s="761"/>
      <c r="B986" s="762"/>
      <c r="C986" s="762"/>
      <c r="D986" s="762"/>
      <c r="E986" s="775"/>
      <c r="F986" s="524"/>
      <c r="G986" s="524"/>
      <c r="H986" s="524"/>
      <c r="I986" s="524"/>
    </row>
    <row r="987" spans="1:9">
      <c r="A987" s="761"/>
      <c r="B987" s="762"/>
      <c r="C987" s="762"/>
      <c r="D987" s="762"/>
      <c r="E987" s="775"/>
      <c r="F987" s="524"/>
      <c r="G987" s="524"/>
      <c r="H987" s="524"/>
      <c r="I987" s="524"/>
    </row>
    <row r="988" spans="1:9">
      <c r="A988" s="761"/>
      <c r="B988" s="762"/>
      <c r="C988" s="762"/>
      <c r="D988" s="762"/>
      <c r="E988" s="775"/>
      <c r="F988" s="524"/>
      <c r="G988" s="524"/>
      <c r="H988" s="524"/>
      <c r="I988" s="524"/>
    </row>
    <row r="989" spans="1:9">
      <c r="A989" s="761"/>
      <c r="B989" s="762"/>
      <c r="C989" s="762"/>
      <c r="D989" s="762"/>
      <c r="E989" s="775"/>
      <c r="F989" s="524"/>
      <c r="G989" s="524"/>
      <c r="H989" s="524"/>
      <c r="I989" s="524"/>
    </row>
    <row r="990" spans="1:9">
      <c r="A990" s="761"/>
      <c r="B990" s="762"/>
      <c r="C990" s="762"/>
      <c r="D990" s="762"/>
      <c r="E990" s="775"/>
      <c r="F990" s="524"/>
      <c r="G990" s="524"/>
      <c r="H990" s="524"/>
      <c r="I990" s="524"/>
    </row>
    <row r="991" spans="1:9">
      <c r="A991" s="761"/>
      <c r="B991" s="762"/>
      <c r="C991" s="762"/>
      <c r="D991" s="762"/>
      <c r="E991" s="775"/>
      <c r="F991" s="524"/>
      <c r="G991" s="524"/>
      <c r="H991" s="524"/>
      <c r="I991" s="524"/>
    </row>
    <row r="992" spans="1:9">
      <c r="A992" s="761"/>
      <c r="B992" s="762"/>
      <c r="C992" s="762"/>
      <c r="D992" s="762"/>
      <c r="E992" s="775"/>
      <c r="F992" s="524"/>
      <c r="G992" s="524"/>
      <c r="H992" s="524"/>
      <c r="I992" s="524"/>
    </row>
    <row r="993" spans="1:9">
      <c r="A993" s="761"/>
      <c r="B993" s="762"/>
      <c r="C993" s="762"/>
      <c r="D993" s="762"/>
      <c r="E993" s="775"/>
      <c r="F993" s="524"/>
      <c r="G993" s="524"/>
      <c r="H993" s="524"/>
      <c r="I993" s="524"/>
    </row>
    <row r="994" spans="1:9">
      <c r="A994" s="761"/>
      <c r="B994" s="762"/>
      <c r="C994" s="762"/>
      <c r="D994" s="762"/>
      <c r="E994" s="775"/>
      <c r="F994" s="524"/>
      <c r="G994" s="524"/>
      <c r="H994" s="524"/>
      <c r="I994" s="524"/>
    </row>
    <row r="995" spans="1:9">
      <c r="A995" s="761"/>
      <c r="B995" s="762"/>
      <c r="C995" s="762"/>
      <c r="D995" s="762"/>
      <c r="E995" s="775"/>
      <c r="F995" s="524"/>
      <c r="G995" s="524"/>
      <c r="H995" s="524"/>
      <c r="I995" s="524"/>
    </row>
    <row r="996" spans="1:9">
      <c r="A996" s="761"/>
      <c r="B996" s="762"/>
      <c r="C996" s="762"/>
      <c r="D996" s="762"/>
      <c r="E996" s="775"/>
      <c r="F996" s="524"/>
      <c r="G996" s="524"/>
      <c r="H996" s="524"/>
      <c r="I996" s="524"/>
    </row>
    <row r="997" spans="1:9">
      <c r="A997" s="761"/>
      <c r="B997" s="762"/>
      <c r="C997" s="762"/>
      <c r="D997" s="762"/>
      <c r="E997" s="775"/>
      <c r="F997" s="524"/>
      <c r="G997" s="524"/>
      <c r="H997" s="524"/>
      <c r="I997" s="524"/>
    </row>
    <row r="998" spans="1:9">
      <c r="A998" s="761"/>
      <c r="B998" s="762"/>
      <c r="C998" s="762"/>
      <c r="D998" s="762"/>
      <c r="E998" s="775"/>
      <c r="F998" s="524"/>
      <c r="G998" s="524"/>
      <c r="H998" s="524"/>
      <c r="I998" s="524"/>
    </row>
    <row r="999" spans="1:9">
      <c r="A999" s="761"/>
      <c r="B999" s="762"/>
      <c r="C999" s="762"/>
      <c r="D999" s="762"/>
      <c r="E999" s="775"/>
      <c r="F999" s="524"/>
      <c r="G999" s="524"/>
      <c r="H999" s="524"/>
      <c r="I999" s="524"/>
    </row>
    <row r="1000" spans="1:9">
      <c r="A1000" s="761"/>
      <c r="B1000" s="762"/>
      <c r="C1000" s="762"/>
      <c r="D1000" s="762"/>
      <c r="E1000" s="775"/>
      <c r="F1000" s="524"/>
      <c r="G1000" s="524"/>
      <c r="H1000" s="524"/>
      <c r="I1000" s="524"/>
    </row>
    <row r="1001" spans="1:9">
      <c r="A1001" s="761"/>
      <c r="B1001" s="762"/>
      <c r="C1001" s="762"/>
      <c r="D1001" s="762"/>
      <c r="E1001" s="775"/>
      <c r="F1001" s="524"/>
      <c r="G1001" s="524"/>
      <c r="H1001" s="524"/>
      <c r="I1001" s="524"/>
    </row>
    <row r="1002" spans="1:9">
      <c r="A1002" s="761"/>
      <c r="B1002" s="762"/>
      <c r="C1002" s="762"/>
      <c r="D1002" s="762"/>
      <c r="E1002" s="775"/>
      <c r="F1002" s="524"/>
      <c r="G1002" s="524"/>
      <c r="H1002" s="524"/>
      <c r="I1002" s="524"/>
    </row>
    <row r="1003" spans="1:9">
      <c r="A1003" s="761"/>
      <c r="B1003" s="762"/>
      <c r="C1003" s="762"/>
      <c r="D1003" s="762"/>
      <c r="E1003" s="775"/>
      <c r="F1003" s="524"/>
      <c r="G1003" s="524"/>
      <c r="H1003" s="524"/>
      <c r="I1003" s="524"/>
    </row>
    <row r="1004" spans="1:9">
      <c r="A1004" s="761"/>
      <c r="B1004" s="762"/>
      <c r="C1004" s="762"/>
      <c r="D1004" s="762"/>
      <c r="E1004" s="775"/>
      <c r="F1004" s="524"/>
      <c r="G1004" s="524"/>
      <c r="H1004" s="524"/>
      <c r="I1004" s="524"/>
    </row>
    <row r="1005" spans="1:9">
      <c r="A1005" s="761"/>
      <c r="B1005" s="762"/>
      <c r="C1005" s="762"/>
      <c r="D1005" s="762"/>
      <c r="E1005" s="775"/>
      <c r="F1005" s="524"/>
      <c r="G1005" s="524"/>
      <c r="H1005" s="524"/>
      <c r="I1005" s="524"/>
    </row>
    <row r="1006" spans="1:9">
      <c r="A1006" s="761"/>
      <c r="B1006" s="762"/>
      <c r="C1006" s="762"/>
      <c r="D1006" s="762"/>
      <c r="E1006" s="775"/>
      <c r="F1006" s="524"/>
      <c r="G1006" s="524"/>
      <c r="H1006" s="524"/>
      <c r="I1006" s="524"/>
    </row>
    <row r="1007" spans="1:9">
      <c r="A1007" s="761"/>
      <c r="B1007" s="762"/>
      <c r="C1007" s="762"/>
      <c r="D1007" s="762"/>
      <c r="E1007" s="775"/>
      <c r="F1007" s="524"/>
      <c r="G1007" s="524"/>
      <c r="H1007" s="524"/>
      <c r="I1007" s="524"/>
    </row>
    <row r="1008" spans="1:9">
      <c r="A1008" s="761"/>
      <c r="B1008" s="762"/>
      <c r="C1008" s="762"/>
      <c r="D1008" s="762"/>
      <c r="E1008" s="775"/>
      <c r="F1008" s="524"/>
      <c r="G1008" s="524"/>
      <c r="H1008" s="524"/>
      <c r="I1008" s="524"/>
    </row>
    <row r="1009" spans="1:9">
      <c r="A1009" s="761"/>
      <c r="B1009" s="762"/>
      <c r="C1009" s="762"/>
      <c r="D1009" s="762"/>
      <c r="E1009" s="775"/>
      <c r="F1009" s="524"/>
      <c r="G1009" s="524"/>
      <c r="H1009" s="524"/>
      <c r="I1009" s="524"/>
    </row>
  </sheetData>
  <autoFilter ref="B16:I134" xr:uid="{C6C51D50-9B91-46F9-A14D-ED766B6B22CB}">
    <filterColumn colId="1">
      <filters>
        <filter val="ENERGÍA"/>
      </filters>
    </filterColumn>
    <filterColumn colId="2">
      <filters>
        <filter val="OTROS"/>
        <filter val="PER"/>
      </filters>
    </filterColumn>
  </autoFilter>
  <mergeCells count="79">
    <mergeCell ref="E98:E99"/>
    <mergeCell ref="F98:F99"/>
    <mergeCell ref="G98:G99"/>
    <mergeCell ref="H98:H99"/>
    <mergeCell ref="G108:G109"/>
    <mergeCell ref="H108:H109"/>
    <mergeCell ref="E108:E109"/>
    <mergeCell ref="F108:F109"/>
    <mergeCell ref="E85:E88"/>
    <mergeCell ref="F85:F88"/>
    <mergeCell ref="G85:G88"/>
    <mergeCell ref="H85:H88"/>
    <mergeCell ref="E91:E92"/>
    <mergeCell ref="F91:F92"/>
    <mergeCell ref="G91:G92"/>
    <mergeCell ref="H91:H92"/>
    <mergeCell ref="E75:E76"/>
    <mergeCell ref="F75:F76"/>
    <mergeCell ref="G75:G76"/>
    <mergeCell ref="H75:H76"/>
    <mergeCell ref="E78:E79"/>
    <mergeCell ref="F78:F79"/>
    <mergeCell ref="G78:G79"/>
    <mergeCell ref="H78:H79"/>
    <mergeCell ref="E46:E47"/>
    <mergeCell ref="F46:F47"/>
    <mergeCell ref="G46:G47"/>
    <mergeCell ref="H46:H47"/>
    <mergeCell ref="E73:E74"/>
    <mergeCell ref="F73:F74"/>
    <mergeCell ref="G73:G74"/>
    <mergeCell ref="H73:H74"/>
    <mergeCell ref="F5:F6"/>
    <mergeCell ref="G5:G6"/>
    <mergeCell ref="H5:H6"/>
    <mergeCell ref="I5:I6"/>
    <mergeCell ref="E22:E25"/>
    <mergeCell ref="F22:F25"/>
    <mergeCell ref="G22:G25"/>
    <mergeCell ref="H22:H25"/>
    <mergeCell ref="E5:E6"/>
    <mergeCell ref="A5:A6"/>
    <mergeCell ref="B5:B6"/>
    <mergeCell ref="C5:C6"/>
    <mergeCell ref="D5:D6"/>
    <mergeCell ref="G15:G16"/>
    <mergeCell ref="H15:H16"/>
    <mergeCell ref="I15:I16"/>
    <mergeCell ref="E12:F12"/>
    <mergeCell ref="E13:F13"/>
    <mergeCell ref="A15:A16"/>
    <mergeCell ref="C15:C16"/>
    <mergeCell ref="D15:D16"/>
    <mergeCell ref="E15:E16"/>
    <mergeCell ref="F15:F16"/>
    <mergeCell ref="E113:E129"/>
    <mergeCell ref="F113:F129"/>
    <mergeCell ref="G113:G129"/>
    <mergeCell ref="H113:H129"/>
    <mergeCell ref="E18:E19"/>
    <mergeCell ref="F18:F19"/>
    <mergeCell ref="G18:G19"/>
    <mergeCell ref="H18:H19"/>
    <mergeCell ref="E26:E37"/>
    <mergeCell ref="F26:F37"/>
    <mergeCell ref="G26:G37"/>
    <mergeCell ref="H26:H37"/>
    <mergeCell ref="E38:E39"/>
    <mergeCell ref="F38:F39"/>
    <mergeCell ref="G38:G39"/>
    <mergeCell ref="H38:H39"/>
    <mergeCell ref="E105:E106"/>
    <mergeCell ref="F105:F106"/>
    <mergeCell ref="G105:G106"/>
    <mergeCell ref="H105:H106"/>
    <mergeCell ref="E110:E111"/>
    <mergeCell ref="F110:F111"/>
    <mergeCell ref="G110:G111"/>
    <mergeCell ref="H110:H1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C97CB73A86ED94CAF156EA5646363D5" ma:contentTypeVersion="6" ma:contentTypeDescription="Crear nuevo documento." ma:contentTypeScope="" ma:versionID="a279b2e6e8b4b868d0c77bb688bd903d">
  <xsd:schema xmlns:xsd="http://www.w3.org/2001/XMLSchema" xmlns:xs="http://www.w3.org/2001/XMLSchema" xmlns:p="http://schemas.microsoft.com/office/2006/metadata/properties" xmlns:ns2="d1610a21-a074-4229-b85c-ab2dff7aec42" xmlns:ns3="3f9c8b48-c114-464a-9356-e9a1b9b5a3e4" targetNamespace="http://schemas.microsoft.com/office/2006/metadata/properties" ma:root="true" ma:fieldsID="4ac621d5201861d99c83492887d02898" ns2:_="" ns3:_="">
    <xsd:import namespace="d1610a21-a074-4229-b85c-ab2dff7aec42"/>
    <xsd:import namespace="3f9c8b48-c114-464a-9356-e9a1b9b5a3e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10a21-a074-4229-b85c-ab2dff7aec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9c8b48-c114-464a-9356-e9a1b9b5a3e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9A0DC3-5E7A-494B-AEF8-5CECB6E9D0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10a21-a074-4229-b85c-ab2dff7aec42"/>
    <ds:schemaRef ds:uri="3f9c8b48-c114-464a-9356-e9a1b9b5a3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111C0F-27D4-47F7-8A3B-FE3AAC705B3B}">
  <ds:schemaRefs>
    <ds:schemaRef ds:uri="http://schemas.microsoft.com/sharepoint/v3/contenttype/forms"/>
  </ds:schemaRefs>
</ds:datastoreItem>
</file>

<file path=customXml/itemProps3.xml><?xml version="1.0" encoding="utf-8"?>
<ds:datastoreItem xmlns:ds="http://schemas.openxmlformats.org/officeDocument/2006/customXml" ds:itemID="{B4699902-4F03-4A42-9870-AE91B8BB3760}">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c980e410-0b5c-48bc-bd1a-8b91cabc84bc}" enabled="0" method="" siteId="{c980e410-0b5c-48bc-bd1a-8b91cabc84b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Contenido</vt:lpstr>
      <vt:lpstr>EEFF_Consolidados</vt:lpstr>
      <vt:lpstr>EEFF_TE_Col</vt:lpstr>
      <vt:lpstr>EEFF_TE_Bra</vt:lpstr>
      <vt:lpstr>Flujo RBSE</vt:lpstr>
      <vt:lpstr>EEFF_TE_Per</vt:lpstr>
      <vt:lpstr>EEFF_TE_Chi</vt:lpstr>
      <vt:lpstr>EEFF_Vías_Col</vt:lpstr>
      <vt:lpstr>EEFF_Vías_Chi</vt:lpstr>
      <vt:lpstr>Deuda consolidada bonos</vt:lpstr>
      <vt:lpstr>Deuda consolidada créditos</vt:lpstr>
      <vt:lpstr>Perfil deuda</vt:lpstr>
      <vt:lpstr>CAPEX</vt:lpstr>
      <vt:lpstr>Tráfico vías</vt:lpstr>
      <vt:lpstr>Dividendos</vt:lpstr>
      <vt:lpstr>Proyectos</vt:lpstr>
      <vt:lpstr>Vencimiento Concesiones</vt:lpstr>
      <vt:lpstr>Participación en compañías</vt:lpstr>
      <vt:lpstr>Proyectos!_ftnref10</vt:lpstr>
      <vt:lpstr>Proyectos!_ftnref11</vt:lpstr>
      <vt:lpstr>Proyectos!_ftnref12</vt:lpstr>
      <vt:lpstr>Proyectos!_ftnref13</vt:lpstr>
      <vt:lpstr>Proyectos!_ftnref7</vt:lpstr>
      <vt:lpstr>Proyectos!_ftnref8</vt:lpstr>
      <vt:lpstr>Proyectos!_ftnref9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MARCOS ALEXIS HINCAPIÉ CIFUENTES</dc:creator>
  <cp:keywords/>
  <dc:description/>
  <cp:lastModifiedBy>CAROLINA HENAO MUÑOZ</cp:lastModifiedBy>
  <cp:revision/>
  <dcterms:created xsi:type="dcterms:W3CDTF">2020-09-01T20:14:00Z</dcterms:created>
  <dcterms:modified xsi:type="dcterms:W3CDTF">2024-08-02T20:16:18Z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0x010100CC97CB73A86ED94CAF156EA5646363D5</vt:lpwstr>
  </property>
</Properties>
</file>